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SP-Nov\"/>
    </mc:Choice>
  </mc:AlternateContent>
  <bookViews>
    <workbookView xWindow="0" yWindow="0" windowWidth="20490" windowHeight="7755" firstSheet="4" activeTab="9"/>
  </bookViews>
  <sheets>
    <sheet name="Sheet1" sheetId="1" r:id="rId1"/>
    <sheet name="BA1" sheetId="2" r:id="rId2"/>
    <sheet name="LR" sheetId="3" r:id="rId3"/>
    <sheet name="Modeling Steps" sheetId="4" r:id="rId4"/>
    <sheet name="Sheet2" sheetId="5" r:id="rId5"/>
    <sheet name="Corrm" sheetId="8" r:id="rId6"/>
    <sheet name="Use Case Data" sheetId="6" r:id="rId7"/>
    <sheet name="Sheet3" sheetId="7" r:id="rId8"/>
    <sheet name="Logistic Case study" sheetId="9" r:id="rId9"/>
    <sheet name="Segmentation" sheetId="10" r:id="rId10"/>
    <sheet name="Sheet4" sheetId="11" r:id="rId11"/>
  </sheets>
  <definedNames>
    <definedName name="_xlnm._FilterDatabase" localSheetId="5" hidden="1">Corrm!$A$1:$BW$74</definedName>
    <definedName name="_xlnm._FilterDatabase" localSheetId="10" hidden="1">Sheet4!$A$1:$J$29</definedName>
    <definedName name="_xlnm._FilterDatabase" localSheetId="6" hidden="1">'Use Case Data'!$A$1:$N$2501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7" i="10" l="1"/>
  <c r="J268" i="10"/>
  <c r="J269" i="10" s="1"/>
  <c r="J270" i="10" s="1"/>
  <c r="J271" i="10" s="1"/>
  <c r="J272" i="10" s="1"/>
  <c r="J273" i="10" s="1"/>
  <c r="J274" i="10" s="1"/>
  <c r="J266" i="10"/>
  <c r="J265" i="10"/>
  <c r="I275" i="10"/>
  <c r="Q185" i="10"/>
  <c r="R185" i="10"/>
  <c r="S185" i="10"/>
  <c r="Q186" i="10"/>
  <c r="R186" i="10"/>
  <c r="S186" i="10"/>
  <c r="R188" i="10"/>
  <c r="S188" i="10"/>
  <c r="R189" i="10"/>
  <c r="S189" i="10"/>
  <c r="R190" i="10"/>
  <c r="S190" i="10"/>
  <c r="R191" i="10"/>
  <c r="S191" i="10"/>
  <c r="R192" i="10"/>
  <c r="S192" i="10"/>
  <c r="R193" i="10"/>
  <c r="S193" i="10"/>
  <c r="R194" i="10"/>
  <c r="S194" i="10"/>
  <c r="R195" i="10"/>
  <c r="S195" i="10"/>
  <c r="R196" i="10"/>
  <c r="S196" i="10"/>
  <c r="R197" i="10"/>
  <c r="S197" i="10"/>
  <c r="Q189" i="10"/>
  <c r="Q190" i="10"/>
  <c r="Q191" i="10"/>
  <c r="Q192" i="10"/>
  <c r="Q193" i="10"/>
  <c r="Q194" i="10"/>
  <c r="Q195" i="10"/>
  <c r="Q196" i="10"/>
  <c r="Q197" i="10"/>
  <c r="Q188" i="10"/>
  <c r="O185" i="10"/>
  <c r="P185" i="10"/>
  <c r="O186" i="10"/>
  <c r="P186" i="10"/>
  <c r="N186" i="10"/>
  <c r="N185" i="10"/>
  <c r="J172" i="10"/>
  <c r="K172" i="10"/>
  <c r="I172" i="10"/>
  <c r="J171" i="10"/>
  <c r="K171" i="10"/>
  <c r="I171" i="10"/>
  <c r="J170" i="10"/>
  <c r="K170" i="10"/>
  <c r="I170" i="10"/>
  <c r="G168" i="10"/>
  <c r="I469" i="9" l="1"/>
  <c r="I465" i="9"/>
  <c r="I466" i="9"/>
  <c r="I467" i="9"/>
  <c r="I468" i="9"/>
  <c r="I464" i="9"/>
  <c r="N399" i="9"/>
  <c r="N398" i="9"/>
  <c r="H408" i="9"/>
  <c r="I412" i="9"/>
  <c r="I413" i="9"/>
  <c r="I416" i="9"/>
  <c r="I417" i="9"/>
  <c r="I420" i="9"/>
  <c r="I411" i="9"/>
  <c r="K411" i="9" s="1"/>
  <c r="H412" i="9"/>
  <c r="H413" i="9"/>
  <c r="H414" i="9"/>
  <c r="H415" i="9"/>
  <c r="H416" i="9"/>
  <c r="H417" i="9"/>
  <c r="H418" i="9"/>
  <c r="H419" i="9"/>
  <c r="H420" i="9"/>
  <c r="H411" i="9"/>
  <c r="F421" i="9"/>
  <c r="J412" i="9" s="1"/>
  <c r="G421" i="9"/>
  <c r="E421" i="9"/>
  <c r="I414" i="9" s="1"/>
  <c r="M399" i="9"/>
  <c r="M400" i="9"/>
  <c r="M401" i="9"/>
  <c r="M402" i="9"/>
  <c r="M403" i="9"/>
  <c r="M404" i="9"/>
  <c r="M405" i="9"/>
  <c r="M406" i="9"/>
  <c r="M407" i="9"/>
  <c r="M398" i="9"/>
  <c r="L400" i="9"/>
  <c r="L401" i="9"/>
  <c r="L402" i="9"/>
  <c r="L403" i="9"/>
  <c r="L404" i="9" s="1"/>
  <c r="L405" i="9" s="1"/>
  <c r="L406" i="9" s="1"/>
  <c r="L407" i="9" s="1"/>
  <c r="L399" i="9"/>
  <c r="L398" i="9"/>
  <c r="K400" i="9"/>
  <c r="K401" i="9"/>
  <c r="K402" i="9"/>
  <c r="K403" i="9"/>
  <c r="K404" i="9" s="1"/>
  <c r="K405" i="9" s="1"/>
  <c r="K406" i="9" s="1"/>
  <c r="K407" i="9" s="1"/>
  <c r="K399" i="9"/>
  <c r="K398" i="9"/>
  <c r="J399" i="9"/>
  <c r="J400" i="9"/>
  <c r="J401" i="9"/>
  <c r="J402" i="9"/>
  <c r="J403" i="9"/>
  <c r="J404" i="9"/>
  <c r="J405" i="9"/>
  <c r="J406" i="9"/>
  <c r="J407" i="9"/>
  <c r="J398" i="9"/>
  <c r="I399" i="9"/>
  <c r="I400" i="9"/>
  <c r="I401" i="9"/>
  <c r="I402" i="9"/>
  <c r="I403" i="9"/>
  <c r="I404" i="9"/>
  <c r="I405" i="9"/>
  <c r="I406" i="9"/>
  <c r="I407" i="9"/>
  <c r="I398" i="9"/>
  <c r="F408" i="9"/>
  <c r="G408" i="9"/>
  <c r="E408" i="9"/>
  <c r="H399" i="9"/>
  <c r="H400" i="9"/>
  <c r="H401" i="9"/>
  <c r="H402" i="9"/>
  <c r="H403" i="9"/>
  <c r="H404" i="9"/>
  <c r="H405" i="9"/>
  <c r="H406" i="9"/>
  <c r="H407" i="9"/>
  <c r="H398" i="9"/>
  <c r="I373" i="9"/>
  <c r="I372" i="9"/>
  <c r="I371" i="9"/>
  <c r="H373" i="9"/>
  <c r="H372" i="9"/>
  <c r="H371" i="9"/>
  <c r="G373" i="9"/>
  <c r="G372" i="9"/>
  <c r="G371" i="9"/>
  <c r="F372" i="9"/>
  <c r="F371" i="9"/>
  <c r="M373" i="9"/>
  <c r="M372" i="9"/>
  <c r="M371" i="9"/>
  <c r="D373" i="9"/>
  <c r="C373" i="9"/>
  <c r="E373" i="9"/>
  <c r="E372" i="9"/>
  <c r="E371" i="9"/>
  <c r="I470" i="9" l="1"/>
  <c r="G471" i="9" s="1"/>
  <c r="G472" i="9" s="1"/>
  <c r="K412" i="9"/>
  <c r="J419" i="9"/>
  <c r="J415" i="9"/>
  <c r="J418" i="9"/>
  <c r="J414" i="9"/>
  <c r="H421" i="9"/>
  <c r="I419" i="9"/>
  <c r="I415" i="9"/>
  <c r="J411" i="9"/>
  <c r="L411" i="9" s="1"/>
  <c r="L412" i="9" s="1"/>
  <c r="J417" i="9"/>
  <c r="J413" i="9"/>
  <c r="I418" i="9"/>
  <c r="J420" i="9"/>
  <c r="J416" i="9"/>
  <c r="J230" i="9"/>
  <c r="J229" i="9"/>
  <c r="J228" i="9"/>
  <c r="O210" i="9"/>
  <c r="O214" i="9" s="1"/>
  <c r="O209" i="9"/>
  <c r="O208" i="9"/>
  <c r="O216" i="9" s="1"/>
  <c r="D147" i="9"/>
  <c r="D146" i="9"/>
  <c r="D145" i="9"/>
  <c r="D144" i="9"/>
  <c r="D143" i="9"/>
  <c r="I135" i="9"/>
  <c r="I136" i="9"/>
  <c r="I137" i="9"/>
  <c r="I138" i="9"/>
  <c r="I139" i="9"/>
  <c r="I134" i="9"/>
  <c r="H135" i="9"/>
  <c r="H136" i="9"/>
  <c r="H137" i="9"/>
  <c r="H138" i="9"/>
  <c r="H139" i="9"/>
  <c r="H134" i="9"/>
  <c r="F135" i="9"/>
  <c r="G135" i="9"/>
  <c r="F136" i="9"/>
  <c r="G136" i="9"/>
  <c r="F137" i="9"/>
  <c r="G137" i="9"/>
  <c r="F138" i="9"/>
  <c r="G138" i="9"/>
  <c r="F139" i="9"/>
  <c r="G139" i="9"/>
  <c r="G134" i="9"/>
  <c r="F134" i="9"/>
  <c r="C135" i="9"/>
  <c r="C136" i="9"/>
  <c r="C137" i="9"/>
  <c r="C138" i="9"/>
  <c r="C134" i="9"/>
  <c r="L413" i="9" l="1"/>
  <c r="L414" i="9" s="1"/>
  <c r="L415" i="9" s="1"/>
  <c r="L416" i="9" s="1"/>
  <c r="L417" i="9" s="1"/>
  <c r="L418" i="9" s="1"/>
  <c r="L419" i="9" s="1"/>
  <c r="L420" i="9" s="1"/>
  <c r="M411" i="9"/>
  <c r="M412" i="9"/>
  <c r="K413" i="9"/>
  <c r="R14" i="7"/>
  <c r="R13" i="7"/>
  <c r="R12" i="7"/>
  <c r="R11" i="7"/>
  <c r="R9" i="7"/>
  <c r="R10" i="7"/>
  <c r="R8" i="7"/>
  <c r="R7" i="7"/>
  <c r="R6" i="7"/>
  <c r="R5" i="7"/>
  <c r="I323" i="5"/>
  <c r="I324" i="5"/>
  <c r="I325" i="5"/>
  <c r="I326" i="5"/>
  <c r="I327" i="5" s="1"/>
  <c r="I328" i="5" s="1"/>
  <c r="I329" i="5" s="1"/>
  <c r="I330" i="5" s="1"/>
  <c r="I331" i="5" s="1"/>
  <c r="I332" i="5" s="1"/>
  <c r="I333" i="5" s="1"/>
  <c r="I334" i="5" s="1"/>
  <c r="I335" i="5" s="1"/>
  <c r="I336" i="5" s="1"/>
  <c r="I337" i="5" s="1"/>
  <c r="I338" i="5" s="1"/>
  <c r="I339" i="5" s="1"/>
  <c r="I340" i="5" s="1"/>
  <c r="I341" i="5" s="1"/>
  <c r="I342" i="5" s="1"/>
  <c r="I343" i="5" s="1"/>
  <c r="I344" i="5" s="1"/>
  <c r="I345" i="5" s="1"/>
  <c r="I346" i="5" s="1"/>
  <c r="I347" i="5" s="1"/>
  <c r="I348" i="5" s="1"/>
  <c r="I349" i="5" s="1"/>
  <c r="I350" i="5" s="1"/>
  <c r="I351" i="5" s="1"/>
  <c r="I352" i="5" s="1"/>
  <c r="I353" i="5" s="1"/>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21" i="5"/>
  <c r="I321" i="5"/>
  <c r="I322" i="5" s="1"/>
  <c r="H246" i="5"/>
  <c r="H247" i="5"/>
  <c r="H248" i="5"/>
  <c r="H245" i="5"/>
  <c r="K414" i="9" l="1"/>
  <c r="M413" i="9"/>
  <c r="Q16" i="7"/>
  <c r="H207" i="3"/>
  <c r="H206" i="3"/>
  <c r="M20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3" i="3"/>
  <c r="U87" i="3"/>
  <c r="U86"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J196" i="3" s="1"/>
  <c r="I197" i="3"/>
  <c r="J197" i="3" s="1"/>
  <c r="I198" i="3"/>
  <c r="J198" i="3" s="1"/>
  <c r="I199" i="3"/>
  <c r="J199" i="3" s="1"/>
  <c r="I200" i="3"/>
  <c r="J200" i="3" s="1"/>
  <c r="I201" i="3"/>
  <c r="J201" i="3" s="1"/>
  <c r="I202" i="3"/>
  <c r="J202" i="3" s="1"/>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H196" i="3" s="1"/>
  <c r="G197" i="3"/>
  <c r="H197" i="3" s="1"/>
  <c r="G198" i="3"/>
  <c r="H198" i="3" s="1"/>
  <c r="G199" i="3"/>
  <c r="H199" i="3" s="1"/>
  <c r="G200" i="3"/>
  <c r="H200" i="3" s="1"/>
  <c r="G201" i="3"/>
  <c r="H201" i="3" s="1"/>
  <c r="G202" i="3"/>
  <c r="H202" i="3" s="1"/>
  <c r="G3" i="3"/>
  <c r="X21" i="3"/>
  <c r="M414" i="9" l="1"/>
  <c r="K415" i="9"/>
  <c r="L203" i="3"/>
  <c r="H203" i="3"/>
  <c r="H205" i="3" s="1"/>
  <c r="J203" i="3"/>
  <c r="J205" i="3" s="1"/>
  <c r="K416" i="9" l="1"/>
  <c r="M415" i="9"/>
  <c r="J152" i="1"/>
  <c r="I152" i="1"/>
  <c r="M416" i="9" l="1"/>
  <c r="K417" i="9"/>
  <c r="K418" i="9" l="1"/>
  <c r="M417" i="9"/>
  <c r="K419" i="9" l="1"/>
  <c r="M418" i="9"/>
  <c r="K420" i="9" l="1"/>
  <c r="M420" i="9" s="1"/>
  <c r="M419" i="9"/>
</calcChain>
</file>

<file path=xl/sharedStrings.xml><?xml version="1.0" encoding="utf-8"?>
<sst xmlns="http://schemas.openxmlformats.org/spreadsheetml/2006/main" count="17958" uniqueCount="2037">
  <si>
    <t>Python</t>
  </si>
  <si>
    <t>Python programming langauge</t>
  </si>
  <si>
    <t>Core language elemennts</t>
  </si>
  <si>
    <t>How to use python data importing</t>
  </si>
  <si>
    <t>Text, csv, spread sheets etc</t>
  </si>
  <si>
    <t>xml, html, json</t>
  </si>
  <si>
    <t>RDBMS</t>
  </si>
  <si>
    <t xml:space="preserve">Hadoop, NoSQL </t>
  </si>
  <si>
    <t>Data preparation</t>
  </si>
  <si>
    <t>Manipulation</t>
  </si>
  <si>
    <t>Data Munging</t>
  </si>
  <si>
    <t>How to use python for data visualization</t>
  </si>
  <si>
    <t>Data analysis</t>
  </si>
  <si>
    <t>Types of data analysis</t>
  </si>
  <si>
    <t>Reporting</t>
  </si>
  <si>
    <t>8-10 session</t>
  </si>
  <si>
    <t>Advanced analytics</t>
  </si>
  <si>
    <t>Predictive modeling</t>
  </si>
  <si>
    <t>Tradional way of solving the problems</t>
  </si>
  <si>
    <t>Automated approach to solve the problems (Machine learning approach)</t>
  </si>
  <si>
    <t>Linear Regression</t>
  </si>
  <si>
    <t>Logistic regression</t>
  </si>
  <si>
    <t>Kmeans cluster analysis</t>
  </si>
  <si>
    <t>KNN</t>
  </si>
  <si>
    <t>SVM</t>
  </si>
  <si>
    <t>DT</t>
  </si>
  <si>
    <t>Ensemble learning (Bagging, RF, GBM, Ada boost)</t>
  </si>
  <si>
    <t>ANN</t>
  </si>
  <si>
    <t>Time series analysis (ARIMA, Averages etc.)</t>
  </si>
  <si>
    <t>Structured</t>
  </si>
  <si>
    <t>Unstructured</t>
  </si>
  <si>
    <t>Semistructured</t>
  </si>
  <si>
    <t>Text Analytics</t>
  </si>
  <si>
    <t>Unstrcutrued --&gt; Structured data</t>
  </si>
  <si>
    <t>NLP</t>
  </si>
  <si>
    <t>15-16 sessions</t>
  </si>
  <si>
    <t>Process</t>
  </si>
  <si>
    <t>LMS</t>
  </si>
  <si>
    <t>UPCOMING</t>
  </si>
  <si>
    <t>Link for attending the class</t>
  </si>
  <si>
    <t>Previous class recordings</t>
  </si>
  <si>
    <t>Relevant files</t>
  </si>
  <si>
    <t>Module wise assignments/case studies, Final projects</t>
  </si>
  <si>
    <t>20-25 assignments, case studies</t>
  </si>
  <si>
    <t>6-7 final projects</t>
  </si>
  <si>
    <t>10 -12 projects including assignments</t>
  </si>
  <si>
    <t>1-2 years experience in the industry</t>
  </si>
  <si>
    <t>20% of learning by attending/going through recording</t>
  </si>
  <si>
    <t>10-15% by working on class exercises</t>
  </si>
  <si>
    <t>20-25% by working on the assignments /case sudies projects</t>
  </si>
  <si>
    <t>20-30%</t>
  </si>
  <si>
    <t>In a week</t>
  </si>
  <si>
    <t>6-7 hours session</t>
  </si>
  <si>
    <t>10 hours per week</t>
  </si>
  <si>
    <t>Certification</t>
  </si>
  <si>
    <t>Course completion</t>
  </si>
  <si>
    <t>complete all assignments &amp; case studies</t>
  </si>
  <si>
    <t>final projects</t>
  </si>
  <si>
    <t>Viva</t>
  </si>
  <si>
    <t>Placement assistance</t>
  </si>
  <si>
    <t>will start once your course is completed (certification)</t>
  </si>
  <si>
    <t>Resume preparation</t>
  </si>
  <si>
    <t>Mock interview</t>
  </si>
  <si>
    <t>forward profile based on the relavance</t>
  </si>
  <si>
    <t>Interview material + tips</t>
  </si>
  <si>
    <t>Technical skills</t>
  </si>
  <si>
    <t>Statistical understanding</t>
  </si>
  <si>
    <t>Business understanding</t>
  </si>
  <si>
    <t>Problem solving+ aptitude</t>
  </si>
  <si>
    <t>communication</t>
  </si>
  <si>
    <t>References</t>
  </si>
  <si>
    <t>commonsense</t>
  </si>
  <si>
    <t>Course</t>
  </si>
  <si>
    <t>Partially</t>
  </si>
  <si>
    <t>Terminology</t>
  </si>
  <si>
    <t>Data science</t>
  </si>
  <si>
    <t>Huge data for analytics</t>
  </si>
  <si>
    <t>Specific libraries helpful for analyzing data in python</t>
  </si>
  <si>
    <t>Analysis requirements</t>
  </si>
  <si>
    <t>Statistics</t>
  </si>
  <si>
    <t>Data Mining</t>
  </si>
  <si>
    <t>Prediction</t>
  </si>
  <si>
    <t>Visualization</t>
  </si>
  <si>
    <t>Business Decision</t>
  </si>
  <si>
    <t>Sampling</t>
  </si>
  <si>
    <t>Technical terminology</t>
  </si>
  <si>
    <t>Tools</t>
  </si>
  <si>
    <t>Modules</t>
  </si>
  <si>
    <t>packages</t>
  </si>
  <si>
    <t>specific to fields</t>
  </si>
  <si>
    <t>Algorithms</t>
  </si>
  <si>
    <t>Data mining</t>
  </si>
  <si>
    <t>predictive anlaytics</t>
  </si>
  <si>
    <t>Prescriptive anlaytics</t>
  </si>
  <si>
    <t>Descriptive analytics</t>
  </si>
  <si>
    <t>Text mining</t>
  </si>
  <si>
    <t>Text analytics</t>
  </si>
  <si>
    <t>Linear regression</t>
  </si>
  <si>
    <t>Kmeans cluster anlaysis</t>
  </si>
  <si>
    <t>Decision trees</t>
  </si>
  <si>
    <t>Ensemble learning</t>
  </si>
  <si>
    <t>NB</t>
  </si>
  <si>
    <t>Smapling</t>
  </si>
  <si>
    <t>population</t>
  </si>
  <si>
    <t>descriptive statistics</t>
  </si>
  <si>
    <t>inferential statistics</t>
  </si>
  <si>
    <t>estimation</t>
  </si>
  <si>
    <t>mean</t>
  </si>
  <si>
    <t>median</t>
  </si>
  <si>
    <t>model</t>
  </si>
  <si>
    <t>sd</t>
  </si>
  <si>
    <t>var</t>
  </si>
  <si>
    <t>cv</t>
  </si>
  <si>
    <t>cov</t>
  </si>
  <si>
    <t>cor</t>
  </si>
  <si>
    <t>anova</t>
  </si>
  <si>
    <t>chisquare</t>
  </si>
  <si>
    <t>hypotheisis testing</t>
  </si>
  <si>
    <t>numpy</t>
  </si>
  <si>
    <t>pandas</t>
  </si>
  <si>
    <t>re</t>
  </si>
  <si>
    <t>core python</t>
  </si>
  <si>
    <t>sklearn</t>
  </si>
  <si>
    <t>matplotlib</t>
  </si>
  <si>
    <t>…</t>
  </si>
  <si>
    <t>Types of analytics (stages of analytics)</t>
  </si>
  <si>
    <t>Descriptive analytics (exploratory analysis)</t>
  </si>
  <si>
    <t>Diagnostics</t>
  </si>
  <si>
    <t>Predictive analytics</t>
  </si>
  <si>
    <t>Presriptive anlaytics</t>
  </si>
  <si>
    <t>Cognitive analytics</t>
  </si>
  <si>
    <t xml:space="preserve">Describing the data </t>
  </si>
  <si>
    <t>What is my data all about?</t>
  </si>
  <si>
    <t>Univariate analysis, bivariate analysis</t>
  </si>
  <si>
    <t>Data + Business+technical skills</t>
  </si>
  <si>
    <t>Revenue</t>
  </si>
  <si>
    <t>Sales</t>
  </si>
  <si>
    <t>Topline</t>
  </si>
  <si>
    <t>Business Intelligence - Reporting - MIS</t>
  </si>
  <si>
    <t>understand the reasons for the trends etc.</t>
  </si>
  <si>
    <t>solving the problem</t>
  </si>
  <si>
    <t>Identification problem</t>
  </si>
  <si>
    <t>understanding reasons for the problem</t>
  </si>
  <si>
    <t>Identifying optimal solution</t>
  </si>
  <si>
    <t>Simulations</t>
  </si>
  <si>
    <t>Data analysis vs. Data Science vs. Business analysis</t>
  </si>
  <si>
    <t>Data Science</t>
  </si>
  <si>
    <t>Data Scientist as role</t>
  </si>
  <si>
    <t>Difference between different terms</t>
  </si>
  <si>
    <t>Stages of analytics</t>
  </si>
  <si>
    <t>Expectations</t>
  </si>
  <si>
    <t>Challenges for data scientist</t>
  </si>
  <si>
    <t>How python can be fit for data science?</t>
  </si>
  <si>
    <t>Web development</t>
  </si>
  <si>
    <t>scripting language - automation</t>
  </si>
  <si>
    <t>Network programming</t>
  </si>
  <si>
    <t>gaming</t>
  </si>
  <si>
    <t>Solve data science</t>
  </si>
  <si>
    <t>Scientific computing</t>
  </si>
  <si>
    <t>Different capabilities of python related data science projects</t>
  </si>
  <si>
    <t>Data importing</t>
  </si>
  <si>
    <t>Data Manipulation - Data munging</t>
  </si>
  <si>
    <t>Cross sectional data</t>
  </si>
  <si>
    <t>Time Series data</t>
  </si>
  <si>
    <t>Text data</t>
  </si>
  <si>
    <t>image data</t>
  </si>
  <si>
    <t>Handling single file</t>
  </si>
  <si>
    <t>Handling multiple files</t>
  </si>
  <si>
    <t>New variable creation, sorting, filtering, subsetting, aggregating etc</t>
  </si>
  <si>
    <t>Joins, appending</t>
  </si>
  <si>
    <t>descriptive</t>
  </si>
  <si>
    <t>Predictive</t>
  </si>
  <si>
    <t>prescriptive</t>
  </si>
  <si>
    <t>cognitive</t>
  </si>
  <si>
    <t>Data visualization</t>
  </si>
  <si>
    <t>Static</t>
  </si>
  <si>
    <t>Dynamic</t>
  </si>
  <si>
    <t>Exporting the results in different formats</t>
  </si>
  <si>
    <t>OOP</t>
  </si>
  <si>
    <t>Modular Programming</t>
  </si>
  <si>
    <t>Core Python</t>
  </si>
  <si>
    <t>Syntax rules</t>
  </si>
  <si>
    <t>data types</t>
  </si>
  <si>
    <t>data structures</t>
  </si>
  <si>
    <t>Functions (inbuilt functions)</t>
  </si>
  <si>
    <t>conditional statements</t>
  </si>
  <si>
    <t>loops</t>
  </si>
  <si>
    <t>User defined functions</t>
  </si>
  <si>
    <t>Module</t>
  </si>
  <si>
    <t>Library</t>
  </si>
  <si>
    <t>package</t>
  </si>
  <si>
    <t>Modules related to data science</t>
  </si>
  <si>
    <t>Functions related to data science activitites</t>
  </si>
  <si>
    <t>Different modules (collection of functions) for different type of activity in data science</t>
  </si>
  <si>
    <t>numerical python</t>
  </si>
  <si>
    <t>panel data analysis</t>
  </si>
  <si>
    <t>scipy</t>
  </si>
  <si>
    <t>scientific python</t>
  </si>
  <si>
    <t>scikit learn (Machine learning)</t>
  </si>
  <si>
    <t>statsmodels</t>
  </si>
  <si>
    <t>buidling linear predictive models &amp; time series analysis</t>
  </si>
  <si>
    <t>implementing regular expressions</t>
  </si>
  <si>
    <t>10000+ modules</t>
  </si>
  <si>
    <t>300-400 modules data science</t>
  </si>
  <si>
    <t>20-30 modules - 90% of day to day work related to data science</t>
  </si>
  <si>
    <t>10 modules help you handle 85% of work</t>
  </si>
  <si>
    <t>How can you be expert in python?</t>
  </si>
  <si>
    <t>Core Python + 20-30 Modules</t>
  </si>
  <si>
    <t>Pandas</t>
  </si>
  <si>
    <t>Webdevelopment</t>
  </si>
  <si>
    <t>Django</t>
  </si>
  <si>
    <t>Flask</t>
  </si>
  <si>
    <t>Bokeh</t>
  </si>
  <si>
    <t>Plotly</t>
  </si>
  <si>
    <t>Need install base python</t>
  </si>
  <si>
    <t>Install module pandas</t>
  </si>
  <si>
    <t>Shell</t>
  </si>
  <si>
    <t>IDE</t>
  </si>
  <si>
    <t>Write</t>
  </si>
  <si>
    <t>Debug</t>
  </si>
  <si>
    <t>Project</t>
  </si>
  <si>
    <t>output</t>
  </si>
  <si>
    <t>change code</t>
  </si>
  <si>
    <t>suggestions</t>
  </si>
  <si>
    <t>Jupyter notebook (ipython notebook)</t>
  </si>
  <si>
    <t>spyder</t>
  </si>
  <si>
    <t>pycharm</t>
  </si>
  <si>
    <t>rodeo</t>
  </si>
  <si>
    <t>Packaged software</t>
  </si>
  <si>
    <t>important (most frequently) used modules</t>
  </si>
  <si>
    <t>jupyter notebook+spyder</t>
  </si>
  <si>
    <t>~1000</t>
  </si>
  <si>
    <t>Anaconda</t>
  </si>
  <si>
    <t>version for anaconda</t>
  </si>
  <si>
    <t>version for python</t>
  </si>
  <si>
    <t>SAS</t>
  </si>
  <si>
    <t>SPSS</t>
  </si>
  <si>
    <t>WEKA</t>
  </si>
  <si>
    <t>R</t>
  </si>
  <si>
    <t>Alterxy</t>
  </si>
  <si>
    <t>Productization</t>
  </si>
  <si>
    <t>Python for data science</t>
  </si>
  <si>
    <t>List of modules we learned as part of python?</t>
  </si>
  <si>
    <t>seaborn</t>
  </si>
  <si>
    <t>os</t>
  </si>
  <si>
    <t>datetime</t>
  </si>
  <si>
    <t>data importing</t>
  </si>
  <si>
    <t>data manipulation/preparation</t>
  </si>
  <si>
    <t>data visualization</t>
  </si>
  <si>
    <t>data analysis</t>
  </si>
  <si>
    <t>perform statistical analysis</t>
  </si>
  <si>
    <t>Applications of statistics</t>
  </si>
  <si>
    <t>diagnostics</t>
  </si>
  <si>
    <t>predictive</t>
  </si>
  <si>
    <t>Exploratory analysis</t>
  </si>
  <si>
    <t>Identify the business problem</t>
  </si>
  <si>
    <t>test the hypothesis</t>
  </si>
  <si>
    <t>reasons for problems</t>
  </si>
  <si>
    <t>solution for the business problem</t>
  </si>
  <si>
    <t>Can you give us some business problems?</t>
  </si>
  <si>
    <t>Customer Churn</t>
  </si>
  <si>
    <t>Identifying right customers</t>
  </si>
  <si>
    <t>what is forecast for newly launched product sales in next 6 months</t>
  </si>
  <si>
    <t>Not able to expand the business in particular region</t>
  </si>
  <si>
    <t>identifying the sales of product  to manage inventory</t>
  </si>
  <si>
    <t>Understanding customer preference/needs over the time</t>
  </si>
  <si>
    <t>reducing transaction frauds/fraud customers</t>
  </si>
  <si>
    <t>how to improve sales of our products by understanding competitors products/offerings?</t>
  </si>
  <si>
    <t>Reducing expenses/Optimizing the expenses</t>
  </si>
  <si>
    <t>Optimizing the price of product</t>
  </si>
  <si>
    <t>How to opmize channel?</t>
  </si>
  <si>
    <t>How the new products impact on the existing product sales?</t>
  </si>
  <si>
    <t>How to attract more customers with less budget?</t>
  </si>
  <si>
    <t>Branding the product in appropriate manner?</t>
  </si>
  <si>
    <t>which research in RnD team to be accelerated</t>
  </si>
  <si>
    <t>Determining defaulters for bank?</t>
  </si>
  <si>
    <t>New business opportunities to expand</t>
  </si>
  <si>
    <t>Prediction stock prices</t>
  </si>
  <si>
    <t>Adding a new sales channel in the existing portfolio..example banca channel for an insurance company</t>
  </si>
  <si>
    <t xml:space="preserve">Predicting real estate demand for a region for next 5 years </t>
  </si>
  <si>
    <t>In premier leagues, what is estimated price for each player so that you can manage the budget</t>
  </si>
  <si>
    <t>Forecasting airtraffic/demand in airline industry?</t>
  </si>
  <si>
    <t>Expecting viewer ship of particular event</t>
  </si>
  <si>
    <t>Predicting earth quakes - so that we can evecuate the respective area (applicable any natural disaster)</t>
  </si>
  <si>
    <t>Catastopic modeling - insurance companies</t>
  </si>
  <si>
    <t>Automobile demand  with respect to oil prices</t>
  </si>
  <si>
    <t>Deceases - Predicting decease based on symptoms</t>
  </si>
  <si>
    <t>population estiamation - prediction</t>
  </si>
  <si>
    <t>Social schemes</t>
  </si>
  <si>
    <t>Impact of taxation policies on the business (sales, profit etc…)</t>
  </si>
  <si>
    <t>Bangalore traffic at silkboard junction at 5PM</t>
  </si>
  <si>
    <t>Classification of business problems</t>
  </si>
  <si>
    <t>Predicting value</t>
  </si>
  <si>
    <t>Classify the data into pre-defined groups</t>
  </si>
  <si>
    <t>Classify the data into n-number of groups based on similarity (n=3, 4, 5, 6…)</t>
  </si>
  <si>
    <t>Predicting value over the time</t>
  </si>
  <si>
    <t>Optimizing objective function</t>
  </si>
  <si>
    <t>Others</t>
  </si>
  <si>
    <t>Regression Problems</t>
  </si>
  <si>
    <t>Classification problems</t>
  </si>
  <si>
    <t>Segmentation problems</t>
  </si>
  <si>
    <t>Forecasting problems</t>
  </si>
  <si>
    <t>Optimization problems</t>
  </si>
  <si>
    <t>others</t>
  </si>
  <si>
    <t>60-70%</t>
  </si>
  <si>
    <t>5-10%</t>
  </si>
  <si>
    <t>Type of problem</t>
  </si>
  <si>
    <t>Class of the problem</t>
  </si>
  <si>
    <t>proportions</t>
  </si>
  <si>
    <t>Supervised/Unsupervised</t>
  </si>
  <si>
    <t>Supervised</t>
  </si>
  <si>
    <t>Unsupervised/Supervised</t>
  </si>
  <si>
    <t>Supervised: Data have objective/target variable</t>
  </si>
  <si>
    <t>Unsupervised: Data doesn't have target/objective variable</t>
  </si>
  <si>
    <t>Strategic</t>
  </si>
  <si>
    <t>Operations</t>
  </si>
  <si>
    <t>To define strategy</t>
  </si>
  <si>
    <t>Analytics output will be one of input solve stategy problems</t>
  </si>
  <si>
    <t>To increase the efficiency in operations</t>
  </si>
  <si>
    <t>Automate - avoid manual interventions</t>
  </si>
  <si>
    <t>Things which are not possible manually</t>
  </si>
  <si>
    <t>Analytics output will be directly input for solving the problems (end-end)</t>
  </si>
  <si>
    <t>Explainability of solution</t>
  </si>
  <si>
    <t>imaportance will be given to Understand the output of analytics</t>
  </si>
  <si>
    <t>importance will be given to High accuracy of output</t>
  </si>
  <si>
    <t>Tradional approach to solve the problems</t>
  </si>
  <si>
    <t>Machine learning approach to solve the problems</t>
  </si>
  <si>
    <t>Traditional approach</t>
  </si>
  <si>
    <t>Manual approach</t>
  </si>
  <si>
    <t>Machine learning approach</t>
  </si>
  <si>
    <t>OLS Regression</t>
  </si>
  <si>
    <t>Logistic Regression/Probit Regression</t>
  </si>
  <si>
    <t>Heuristic/Scientific(Kmeans, Heirarchical)</t>
  </si>
  <si>
    <t>Averages, decomposition, ETS models, ARIMA family of models</t>
  </si>
  <si>
    <t>Linear Programming/Non-linear Programming/Integer programming/Mixed integer programmming etc</t>
  </si>
  <si>
    <t>DT, Ensemble learning (Bagging, RF, Adaboost, GBM, XgBoost), ANN, SVM, KNN</t>
  </si>
  <si>
    <t>Kmeans, DBSCAN, Specral clustering</t>
  </si>
  <si>
    <t>ARIMA familty, Regresssion</t>
  </si>
  <si>
    <t>Any business problems can be converted into one of problem or combination of problems</t>
  </si>
  <si>
    <t>When bank receive an application for credit card, bank required take decision on issueing card and credit limit if they are taking decision as accpeting the application.</t>
  </si>
  <si>
    <t>accept or not</t>
  </si>
  <si>
    <t>accept or reject</t>
  </si>
  <si>
    <t>good or bad</t>
  </si>
  <si>
    <t>Application</t>
  </si>
  <si>
    <t>predict the credit limit</t>
  </si>
  <si>
    <t>credit limit</t>
  </si>
  <si>
    <t>Regression problem</t>
  </si>
  <si>
    <t>Classification problem</t>
  </si>
  <si>
    <t>Location</t>
  </si>
  <si>
    <t>Outskirts/within</t>
  </si>
  <si>
    <t>market/outside</t>
  </si>
  <si>
    <t>mall/not shoppingmall</t>
  </si>
  <si>
    <t>Avg Income in the location</t>
  </si>
  <si>
    <t>parking size</t>
  </si>
  <si>
    <t>#compititors with 2KM radius</t>
  </si>
  <si>
    <t>Population density</t>
  </si>
  <si>
    <t>convience to reach store</t>
  </si>
  <si>
    <t>Regulations &amp; government policies</t>
  </si>
  <si>
    <t>Internet penetration</t>
  </si>
  <si>
    <t>Weather conditions</t>
  </si>
  <si>
    <t>Size of store</t>
  </si>
  <si>
    <t>Region</t>
  </si>
  <si>
    <t>X1</t>
  </si>
  <si>
    <t>X2</t>
  </si>
  <si>
    <t>X3</t>
  </si>
  <si>
    <t>X4</t>
  </si>
  <si>
    <t>X5</t>
  </si>
  <si>
    <t>X6</t>
  </si>
  <si>
    <t>X7</t>
  </si>
  <si>
    <t>X</t>
  </si>
  <si>
    <t>X8</t>
  </si>
  <si>
    <t>X9</t>
  </si>
  <si>
    <t>X10</t>
  </si>
  <si>
    <t>X11</t>
  </si>
  <si>
    <t>X12</t>
  </si>
  <si>
    <t>X13</t>
  </si>
  <si>
    <t>At the collecting information</t>
  </si>
  <si>
    <t>The information should be present in both existing &amp; new locations</t>
  </si>
  <si>
    <t>The information is relavant to the context or not</t>
  </si>
  <si>
    <t>Y</t>
  </si>
  <si>
    <t>Sales = F(X1, X2, X3….X13)</t>
  </si>
  <si>
    <t>Sales = 3*X1+2*X2+5*x3-3*x4…100*X100+3000</t>
  </si>
  <si>
    <t>From the existing stores</t>
  </si>
  <si>
    <t>Sales = B1*X1+B2*X2+B3*X3+….B13*X13+C</t>
  </si>
  <si>
    <t>Hypothetical relationship</t>
  </si>
  <si>
    <t>Known</t>
  </si>
  <si>
    <t>X1, X2….Xn</t>
  </si>
  <si>
    <t>Unknown</t>
  </si>
  <si>
    <t>B1, B2, …B13, C</t>
  </si>
  <si>
    <t>we used some algorithm to estimate the betas</t>
  </si>
  <si>
    <t>We got the beta values</t>
  </si>
  <si>
    <t>Assuming</t>
  </si>
  <si>
    <t>New locations</t>
  </si>
  <si>
    <t>X1, X2, X3…X13</t>
  </si>
  <si>
    <t>B1, B2….B13, C</t>
  </si>
  <si>
    <t>Dependent</t>
  </si>
  <si>
    <t>Response</t>
  </si>
  <si>
    <t>Target</t>
  </si>
  <si>
    <t>Objective</t>
  </si>
  <si>
    <t>X1,X2…Xn</t>
  </si>
  <si>
    <t>Independent variables</t>
  </si>
  <si>
    <t>Features</t>
  </si>
  <si>
    <t>variables</t>
  </si>
  <si>
    <t>explanatory</t>
  </si>
  <si>
    <t>drivers</t>
  </si>
  <si>
    <t>B1, B2…Bn, C</t>
  </si>
  <si>
    <t>Betas</t>
  </si>
  <si>
    <t>Estimates</t>
  </si>
  <si>
    <t>Gradient</t>
  </si>
  <si>
    <t>slope</t>
  </si>
  <si>
    <t>Coeficients</t>
  </si>
  <si>
    <t>Linear Relationship</t>
  </si>
  <si>
    <t>Sales = exp(B1*X1+B2*X2+…Bn*xn+C)</t>
  </si>
  <si>
    <t>Non-linear relationship</t>
  </si>
  <si>
    <t>F - function - linear, linear regression</t>
  </si>
  <si>
    <t>F is not linear, Non-linear Regression</t>
  </si>
  <si>
    <t>Regression Analysis</t>
  </si>
  <si>
    <t>Regression Model</t>
  </si>
  <si>
    <t>Identifying relationships between Y &amp; X's</t>
  </si>
  <si>
    <t>Regression Modelling</t>
  </si>
  <si>
    <t>Establish mathematical relationship between Y &amp; X's</t>
  </si>
  <si>
    <t>Mathematical equation</t>
  </si>
  <si>
    <t>Hypothetical relationship - Estimate equation</t>
  </si>
  <si>
    <t>How to estimate the beta's?</t>
  </si>
  <si>
    <t>Optimization techniques</t>
  </si>
  <si>
    <t>Stochastic graident descent</t>
  </si>
  <si>
    <t>Mini Gradient</t>
  </si>
  <si>
    <t>Gradient Descent</t>
  </si>
  <si>
    <t>Linear Algebra</t>
  </si>
  <si>
    <t>Using Matrix operations (inverse, transpose, modulus etc…)</t>
  </si>
  <si>
    <t>Numerical methods (Newton raphson method)</t>
  </si>
  <si>
    <t>Business Problem --&gt; Converting into statistical problem ---&gt; Optimization problem --&gt; Solve the optimization problem (estimate the betas) --&gt; convert optimization solution into statistical solution (mathematical equation) ---&gt; convert statistical solution into business solution (implementation)</t>
  </si>
  <si>
    <t>Data Analyst/Business Analyst</t>
  </si>
  <si>
    <t>Machine (R/Python/Excel/SAS) will help you perform this steps</t>
  </si>
  <si>
    <t>Data Analyst/Client/Data scientist/Business Analyst</t>
  </si>
  <si>
    <t>Business Problems</t>
  </si>
  <si>
    <t>Types of business problems</t>
  </si>
  <si>
    <t>Classfication-1</t>
  </si>
  <si>
    <t>Regression vs.classification vs. Segmentation vs. forecasting vs. Optimization vs. others</t>
  </si>
  <si>
    <t>Classification-2</t>
  </si>
  <si>
    <t>Supervised vs. Unsupervised</t>
  </si>
  <si>
    <t>Classification-3</t>
  </si>
  <si>
    <t>Strategic vs. Operations</t>
  </si>
  <si>
    <t>If I give any business problem, based on above understanding, you should able to classfy into one of the problem</t>
  </si>
  <si>
    <t>Business Problem</t>
  </si>
  <si>
    <t>There is retail chain having 5000 stores and they want to open new store in specific location. For that, they shortlisted 100 locations based on certain attributes. Now, You need to identify best location to start a store ( interms sales)</t>
  </si>
  <si>
    <t>Existing data</t>
  </si>
  <si>
    <t>sales</t>
  </si>
  <si>
    <t>X1, X2, X3…Xn</t>
  </si>
  <si>
    <t>Sales = B1*X1+B2*X2+…Bn*Xn+C</t>
  </si>
  <si>
    <t>Unknowns</t>
  </si>
  <si>
    <t>B1, B2….C</t>
  </si>
  <si>
    <t>Estimate the beta values</t>
  </si>
  <si>
    <t>Unnknows</t>
  </si>
  <si>
    <t>Using Matrices</t>
  </si>
  <si>
    <t>Using optimization</t>
  </si>
  <si>
    <t>Key Terminology:</t>
  </si>
  <si>
    <t>StoreID</t>
  </si>
  <si>
    <t>TV</t>
  </si>
  <si>
    <t>Radio</t>
  </si>
  <si>
    <t>Newspaper</t>
  </si>
  <si>
    <t>MS</t>
  </si>
  <si>
    <t>Sales (thousands)</t>
  </si>
  <si>
    <t>Y = F(X)</t>
  </si>
  <si>
    <t>Sales = B1*MS+C</t>
  </si>
  <si>
    <t>sales = 0.0487*MS+4.243</t>
  </si>
  <si>
    <t>Linear Model</t>
  </si>
  <si>
    <t>Y= mX+C</t>
  </si>
  <si>
    <t>m = slope</t>
  </si>
  <si>
    <t>c = Y-intercept</t>
  </si>
  <si>
    <t>tan(theta)</t>
  </si>
  <si>
    <t>dy/dx</t>
  </si>
  <si>
    <t>y2-y1/(x2-x1)</t>
  </si>
  <si>
    <t>what is the change in Y if we change 1 unit of X</t>
  </si>
  <si>
    <t>5/100</t>
  </si>
  <si>
    <t>B1</t>
  </si>
  <si>
    <t>The amount of sales which is not explained by MS</t>
  </si>
  <si>
    <t>C</t>
  </si>
  <si>
    <t>The amount of change in Y if we change 1 unit of X</t>
  </si>
  <si>
    <t>The amount of Y which is not explained by X variables</t>
  </si>
  <si>
    <t>Positive</t>
  </si>
  <si>
    <t>Negative</t>
  </si>
  <si>
    <t>Negative relationship between Y &amp; X</t>
  </si>
  <si>
    <t>Positive relationship between Y &amp; X</t>
  </si>
  <si>
    <t>Hypothetical relationships</t>
  </si>
  <si>
    <t>B1 = 0.0487</t>
  </si>
  <si>
    <t>C = 4.243</t>
  </si>
  <si>
    <t>B1 =0.05</t>
  </si>
  <si>
    <t>C=4.3</t>
  </si>
  <si>
    <t>?</t>
  </si>
  <si>
    <t>Best Fit Line?</t>
  </si>
  <si>
    <t>Best fit line gives you minimum error</t>
  </si>
  <si>
    <t>Sales = 0.0487*MS+4.243</t>
  </si>
  <si>
    <t>Error^2</t>
  </si>
  <si>
    <t>SSE</t>
  </si>
  <si>
    <t>Sales = 0.05*MS+4.3</t>
  </si>
  <si>
    <t>How it is chosen?</t>
  </si>
  <si>
    <t>Which ever line equation gives you minimum SSE, called best fit line.</t>
  </si>
  <si>
    <t>Which ever beta, intercept gives minimum SSE, those value will be best values of B1, C</t>
  </si>
  <si>
    <t>Y = B1*X +C + Error</t>
  </si>
  <si>
    <t>Error = (Y-B1*X-C)</t>
  </si>
  <si>
    <t>Error_i = (Y_i - B1*X_i-C)</t>
  </si>
  <si>
    <t>Error_i^2 =  (Y_i - B1*X_i-C)^2</t>
  </si>
  <si>
    <t>SSE =  sum(Y_i - B1*X_i-C)^2     for every i</t>
  </si>
  <si>
    <t>Minimize the SSE</t>
  </si>
  <si>
    <t>Which ever values of B1, C gives minimum SSE</t>
  </si>
  <si>
    <t>minimize SSE</t>
  </si>
  <si>
    <t>minimize sum( (Y_i - B1*X_i-C)^2)</t>
  </si>
  <si>
    <t>Optimization problem</t>
  </si>
  <si>
    <t>maximize/minimize   objective function</t>
  </si>
  <si>
    <t>constraints</t>
  </si>
  <si>
    <t>Objective function = SSE = sum( (Y_i - B1*X_i-C)^2)</t>
  </si>
  <si>
    <t>minimization problem</t>
  </si>
  <si>
    <t>no constraints</t>
  </si>
  <si>
    <t>Algorithms to solve optimizaiton problems</t>
  </si>
  <si>
    <t>Gradient descent algorithm</t>
  </si>
  <si>
    <t>stochastic gradient descent algorithm</t>
  </si>
  <si>
    <t>Mini gradient algorithm</t>
  </si>
  <si>
    <t>Estimation of B1, C</t>
  </si>
  <si>
    <t>Solving the optimization problem</t>
  </si>
  <si>
    <t>How good is your model?</t>
  </si>
  <si>
    <t>What is the metric can help us to understand how accurate your model?</t>
  </si>
  <si>
    <t>No X variables</t>
  </si>
  <si>
    <t>Y=C</t>
  </si>
  <si>
    <t>Y = Avg(Y)</t>
  </si>
  <si>
    <t>Y=C = 14.0225</t>
  </si>
  <si>
    <t>The Error with Y=C</t>
  </si>
  <si>
    <t>Including X variables</t>
  </si>
  <si>
    <t>Y = B1*X+C</t>
  </si>
  <si>
    <t>The error with Y = B1*X+C</t>
  </si>
  <si>
    <t>The explained error by X variables</t>
  </si>
  <si>
    <t>The percentage of error explained by X variables</t>
  </si>
  <si>
    <t>R-square</t>
  </si>
  <si>
    <t>R2 is always between 0 and 1</t>
  </si>
  <si>
    <t>close to 1, model is good</t>
  </si>
  <si>
    <t>close to 0, model is very bad</t>
  </si>
  <si>
    <t>Coeficient of determination</t>
  </si>
  <si>
    <t>Goodness of fit metric</t>
  </si>
  <si>
    <t>SSD</t>
  </si>
  <si>
    <t>SSD-SSE/SSD</t>
  </si>
  <si>
    <t>1-(SSE/SSD)</t>
  </si>
  <si>
    <t>The percentage of variance in Y explained by X variables called R-square</t>
  </si>
  <si>
    <t>APE</t>
  </si>
  <si>
    <t>MAPE</t>
  </si>
  <si>
    <t>Mean absolute percentage error</t>
  </si>
  <si>
    <t>MSE</t>
  </si>
  <si>
    <t>RMSE</t>
  </si>
  <si>
    <t>Metrics for good ness of fit</t>
  </si>
  <si>
    <t>RMSE/MSE</t>
  </si>
  <si>
    <t>close to 0, model is good</t>
  </si>
  <si>
    <t>What is gradient descent algortihm?</t>
  </si>
  <si>
    <t>Simple linear Regression</t>
  </si>
  <si>
    <t>Multivariate regression</t>
  </si>
  <si>
    <t>Y with more than one X variables</t>
  </si>
  <si>
    <t>Y = F(X1, X2,X3, X4…Xn)</t>
  </si>
  <si>
    <t>lineare relationship with Y and one X variable</t>
  </si>
  <si>
    <t>Non linear Regression</t>
  </si>
  <si>
    <t>Non-linear relationship between Y &amp; X</t>
  </si>
  <si>
    <t>exp</t>
  </si>
  <si>
    <t>polynomial</t>
  </si>
  <si>
    <t>log</t>
  </si>
  <si>
    <t>Minimizing SSE</t>
  </si>
  <si>
    <t>minimizing SAE</t>
  </si>
  <si>
    <t>OLS - Ordinary least square regression</t>
  </si>
  <si>
    <t>Y = B1*X1+B2*X2+B3*X3+…+C</t>
  </si>
  <si>
    <t>Sales = B1*TV+B2*Radio+B3*NewsPaper+C</t>
  </si>
  <si>
    <t>Estimate B1, B2, B3, C</t>
  </si>
  <si>
    <t>SUMMARY OUTPUT</t>
  </si>
  <si>
    <t>Regression Statistics</t>
  </si>
  <si>
    <t>Multiple R</t>
  </si>
  <si>
    <t>R Square</t>
  </si>
  <si>
    <t>Adjusted R Square</t>
  </si>
  <si>
    <t>Standard Error</t>
  </si>
  <si>
    <t>Observations</t>
  </si>
  <si>
    <t>ANOVA</t>
  </si>
  <si>
    <t>Regression</t>
  </si>
  <si>
    <t>Residual</t>
  </si>
  <si>
    <t>Total</t>
  </si>
  <si>
    <t>Intercept</t>
  </si>
  <si>
    <t>df</t>
  </si>
  <si>
    <t>SS</t>
  </si>
  <si>
    <t>F</t>
  </si>
  <si>
    <t>Significance F</t>
  </si>
  <si>
    <t>Coefficients</t>
  </si>
  <si>
    <t>t Stat</t>
  </si>
  <si>
    <t>P-value</t>
  </si>
  <si>
    <t>Lower 95%</t>
  </si>
  <si>
    <t>Upper 95%</t>
  </si>
  <si>
    <t>Lower 95.0%</t>
  </si>
  <si>
    <t>Upper 95.0%</t>
  </si>
  <si>
    <t>Sales = 0.0458*TV+0.189*Radio-0.001*Newspaper+2.94</t>
  </si>
  <si>
    <t>statistical test</t>
  </si>
  <si>
    <t>B=0</t>
  </si>
  <si>
    <t>H0:</t>
  </si>
  <si>
    <t>Ha:</t>
  </si>
  <si>
    <t>B&lt;&gt;0</t>
  </si>
  <si>
    <t>T-test</t>
  </si>
  <si>
    <t>p-value&lt;0.05, can reject null hypothesis, accept alternativatie</t>
  </si>
  <si>
    <t>variable is significannt</t>
  </si>
  <si>
    <t>p-value&gt;0.05, can not reject null, the variable is insignificant</t>
  </si>
  <si>
    <t>Sales = 0.0458*TV+0.188*Radio+2.92</t>
  </si>
  <si>
    <t>Global Hypothesis</t>
  </si>
  <si>
    <t>H0: Model is not possible</t>
  </si>
  <si>
    <t>Ha: Model is possible</t>
  </si>
  <si>
    <t>B1=B2=B3…Bn=0</t>
  </si>
  <si>
    <t>at least one B is different from zero</t>
  </si>
  <si>
    <t>p-value is &lt;0.05, reject null, model is possible</t>
  </si>
  <si>
    <t>X1, X2, X3….X10</t>
  </si>
  <si>
    <t>Y = F(X1)</t>
  </si>
  <si>
    <t>Y = F(X1, X4)</t>
  </si>
  <si>
    <t>Y = F(X1, X4, X5)</t>
  </si>
  <si>
    <t>Y = F(X1, X4, X5, X9)</t>
  </si>
  <si>
    <t>Y = F(X1, X4, X5, X9,X10)</t>
  </si>
  <si>
    <t>By Adding variables, what's the problem?</t>
  </si>
  <si>
    <t>At the time of implementation, it will become complex</t>
  </si>
  <si>
    <t>By adding variables, the model also getting complex - Improvement of variaance etc.</t>
  </si>
  <si>
    <t>etc…</t>
  </si>
  <si>
    <t>Ideally, you should have model with less number of variables</t>
  </si>
  <si>
    <t>Adj Rsquare = F(Rsquare, number of variables)</t>
  </si>
  <si>
    <t>if the difference between Rsquare &amp; adj R-square is more than 2, there are unnecessary variables prepsent in your model</t>
  </si>
  <si>
    <t>some variables are insignficnant - not contributing to model</t>
  </si>
  <si>
    <t>In python implementation</t>
  </si>
  <si>
    <t>strategic - outputs</t>
  </si>
  <si>
    <t>machine learning</t>
  </si>
  <si>
    <t>Pre-Modeling</t>
  </si>
  <si>
    <t>Modeling</t>
  </si>
  <si>
    <t>Post Modeling</t>
  </si>
  <si>
    <t>Identifying busienss problem</t>
  </si>
  <si>
    <t>Validate the problem</t>
  </si>
  <si>
    <t>Convert the business problem into stats problem</t>
  </si>
  <si>
    <t>Type of business problem</t>
  </si>
  <si>
    <t>Y &amp; X</t>
  </si>
  <si>
    <t>Relavant X variables</t>
  </si>
  <si>
    <t>Chose technique to solve the problem</t>
  </si>
  <si>
    <t>Extract data from different sources</t>
  </si>
  <si>
    <t>Create data audit report</t>
  </si>
  <si>
    <t>File Level</t>
  </si>
  <si>
    <t>Size</t>
  </si>
  <si>
    <t>how many variables</t>
  </si>
  <si>
    <t>observations</t>
  </si>
  <si>
    <t>key variable</t>
  </si>
  <si>
    <t>variable</t>
  </si>
  <si>
    <t>Data type</t>
  </si>
  <si>
    <t>any special characters existed in the variables</t>
  </si>
  <si>
    <t>NA, NAN, NULL, #N/A, -inf, inf, Error</t>
  </si>
  <si>
    <t>Missings?</t>
  </si>
  <si>
    <t>Outliers (skewed)</t>
  </si>
  <si>
    <t>Encoded values - 99999, 0's</t>
  </si>
  <si>
    <t>what is the meaning of zero's</t>
  </si>
  <si>
    <t>distribution (percentile distribution) - graphical distribution (histograms)</t>
  </si>
  <si>
    <t>How to perform joins between tables - common variables, types of joins, type of relationships between tables</t>
  </si>
  <si>
    <t>Consolidate data at customer level (based on the model you are performing), store level, location levels</t>
  </si>
  <si>
    <t>Sample or population?</t>
  </si>
  <si>
    <t>Do you have data dictionary or not?</t>
  </si>
  <si>
    <t>if it is sample, compare sample metrics with population metrics to make sure that sample is representating population</t>
  </si>
  <si>
    <t>Do we have all the data or not?</t>
  </si>
  <si>
    <t>What ever the data we received, is it relavant or not?</t>
  </si>
  <si>
    <t>Data preparation-1</t>
  </si>
  <si>
    <t>Based on the data audit report, take care of problems in the data</t>
  </si>
  <si>
    <t>Handle missing values</t>
  </si>
  <si>
    <t>Handle outliers</t>
  </si>
  <si>
    <t>drop variables with low variance (CV&lt;0.1)</t>
  </si>
  <si>
    <t>convert mis-matched data types of variables</t>
  </si>
  <si>
    <t>Handle constant values, special values, zero's as required</t>
  </si>
  <si>
    <t>Convert categorical variables into numeric variables (encoding)</t>
  </si>
  <si>
    <t>Label encoding</t>
  </si>
  <si>
    <t>Binary encoding (dummy variables)</t>
  </si>
  <si>
    <t>ordinal</t>
  </si>
  <si>
    <t>nominal/ordinal</t>
  </si>
  <si>
    <t>variable having less variance</t>
  </si>
  <si>
    <t>Data preparation-2</t>
  </si>
  <si>
    <t>Assumptions of technique (Linear regression)</t>
  </si>
  <si>
    <t>Y follows normal distribution ( residuals follows normal)</t>
  </si>
  <si>
    <t>Y &amp; each X variables should have linear relationship</t>
  </si>
  <si>
    <t>No outliers</t>
  </si>
  <si>
    <t>No multicolinieritiy</t>
  </si>
  <si>
    <t>No hetroscedasticity</t>
  </si>
  <si>
    <t>If the Y not follows normal distribution, apply trasformation on Y such that transformed Y variables follows normal</t>
  </si>
  <si>
    <t>Not following normal</t>
  </si>
  <si>
    <t>log(Y)</t>
  </si>
  <si>
    <t>ln_sales</t>
  </si>
  <si>
    <t>following normal</t>
  </si>
  <si>
    <t>New dependent variable is ln_sales</t>
  </si>
  <si>
    <t>corr(Y, X) is very low = 0.05</t>
  </si>
  <si>
    <t>corr(Y, Ln_X) = 0.2</t>
  </si>
  <si>
    <t>in multivariate regression, if X variables having linear relationship, called as multi collinierity</t>
  </si>
  <si>
    <t>X1 = F(X2, X3, X4)</t>
  </si>
  <si>
    <t>Apply transformations on X as well as Y to make sure that the assumptions holds</t>
  </si>
  <si>
    <t>Data preparation-3</t>
  </si>
  <si>
    <t>Feature engineering</t>
  </si>
  <si>
    <t>Creating new variables based on business logic, transformations, encoding etc</t>
  </si>
  <si>
    <t>Variable reduction</t>
  </si>
  <si>
    <t>Dimension reduction</t>
  </si>
  <si>
    <t>Statistical tests - correlation, anova, chisquare</t>
  </si>
  <si>
    <t>PCA - Principle component analysis - factor analysis</t>
  </si>
  <si>
    <t>F-regression - Regression problems</t>
  </si>
  <si>
    <t>Univariate regression</t>
  </si>
  <si>
    <t>Y &amp; one X each time</t>
  </si>
  <si>
    <t>Kbest technique</t>
  </si>
  <si>
    <t>RFE - Recursive feature elimination (stepwise regression)</t>
  </si>
  <si>
    <t>Decision Trees &amp; RF</t>
  </si>
  <si>
    <t>Business logic</t>
  </si>
  <si>
    <t>If the variable having lots of missings (&gt;25% of observations missing) - drop it</t>
  </si>
  <si>
    <t>if the variables having less variance (CV&lt;0.1), drop it</t>
  </si>
  <si>
    <t>WOE - Binomial classification problems</t>
  </si>
  <si>
    <t>Choose the final list of variables</t>
  </si>
  <si>
    <t>Data preparation-4</t>
  </si>
  <si>
    <t>Split the data into train &amp; test (Development &amp; validation)</t>
  </si>
  <si>
    <t>To ensure that, my model works on new data or not?</t>
  </si>
  <si>
    <t>To check, stability of model</t>
  </si>
  <si>
    <t>Model building on train data</t>
  </si>
  <si>
    <t>Finalize the mathematical equation</t>
  </si>
  <si>
    <t>Estimate the betas</t>
  </si>
  <si>
    <t>Validate the model on validation (test)data</t>
  </si>
  <si>
    <t>Score the test data using mathematical equation finalized in the previous step</t>
  </si>
  <si>
    <t>predict the value for test data using model</t>
  </si>
  <si>
    <t>Goodness of fit metrics</t>
  </si>
  <si>
    <t>Calcualate the goodness of fit metrics for both train data &amp; test data</t>
  </si>
  <si>
    <t>Compre them</t>
  </si>
  <si>
    <t>If they are similar, the model is working on new data</t>
  </si>
  <si>
    <t>if they are not similar, the model is not working on new data</t>
  </si>
  <si>
    <t>Model is overfitting - train accuracy is higher than test accuracy</t>
  </si>
  <si>
    <t>if train accuracy is low, then model is underfitting</t>
  </si>
  <si>
    <t>Identify best model which should not give overfitting and underfitting</t>
  </si>
  <si>
    <t>Convert statistical solution into business solution</t>
  </si>
  <si>
    <t>implementation</t>
  </si>
  <si>
    <t>need to make sure all the data preparation steps need to be repeated on the new data</t>
  </si>
  <si>
    <t>Implementation code</t>
  </si>
  <si>
    <t>Assumptions of model</t>
  </si>
  <si>
    <t>Detailed documentation</t>
  </si>
  <si>
    <t>pros &amp; cons of model</t>
  </si>
  <si>
    <t>model accuracy metrics</t>
  </si>
  <si>
    <t>prepare business deck (presentation) to quantify the ROI</t>
  </si>
  <si>
    <t>Drivers of model</t>
  </si>
  <si>
    <t>positive &amp; Negative drivers</t>
  </si>
  <si>
    <t>Relative importance</t>
  </si>
  <si>
    <t>Model tracking mechanism</t>
  </si>
  <si>
    <t>Model monitoring, model maintanance</t>
  </si>
  <si>
    <t>Detailed outputs</t>
  </si>
  <si>
    <t>Peer to peer Lending</t>
  </si>
  <si>
    <t>Market place</t>
  </si>
  <si>
    <t>Lending club</t>
  </si>
  <si>
    <t>Business problem: Create data science engine which can predict intrest rate based on customer information, loan characteristics</t>
  </si>
  <si>
    <t>Output</t>
  </si>
  <si>
    <t>ABC Bank - Loan Application</t>
  </si>
  <si>
    <t>Name</t>
  </si>
  <si>
    <t>Loan purpose</t>
  </si>
  <si>
    <t>Loan amount</t>
  </si>
  <si>
    <t>Submit</t>
  </si>
  <si>
    <t xml:space="preserve">Rate of intrest for the loan is: </t>
  </si>
  <si>
    <t>Data</t>
  </si>
  <si>
    <t>Historical data customers - loans information - intrest rates</t>
  </si>
  <si>
    <t>CustomerID</t>
  </si>
  <si>
    <t>Gender</t>
  </si>
  <si>
    <t>Income</t>
  </si>
  <si>
    <t>expense</t>
  </si>
  <si>
    <t>Other loans</t>
  </si>
  <si>
    <t>Demographics</t>
  </si>
  <si>
    <t>Income - Risk measures</t>
  </si>
  <si>
    <t>Loan Characteristics</t>
  </si>
  <si>
    <t>Loanpurpose</t>
  </si>
  <si>
    <t>loan amount</t>
  </si>
  <si>
    <t>duration</t>
  </si>
  <si>
    <t>Intrest rate</t>
  </si>
  <si>
    <t>Typical data</t>
  </si>
  <si>
    <t>1. Customer Demographics</t>
  </si>
  <si>
    <t>2. Previous loan information</t>
  </si>
  <si>
    <t>3. Loan characteristics</t>
  </si>
  <si>
    <t>Defaulter infroamtion</t>
  </si>
  <si>
    <t>Credit history</t>
  </si>
  <si>
    <t>4. Customer care information</t>
  </si>
  <si>
    <t>5. Web logins - visits</t>
  </si>
  <si>
    <t xml:space="preserve">6. Any documentation </t>
  </si>
  <si>
    <t>Credit score</t>
  </si>
  <si>
    <t>CIBIL</t>
  </si>
  <si>
    <t>Credit worthiness of customer?</t>
  </si>
  <si>
    <t>How good he is?</t>
  </si>
  <si>
    <t>200-900</t>
  </si>
  <si>
    <t>close to 900</t>
  </si>
  <si>
    <t>Very good</t>
  </si>
  <si>
    <t>close to 200</t>
  </si>
  <si>
    <t>very bad</t>
  </si>
  <si>
    <t>&gt;750 for unsecured loans</t>
  </si>
  <si>
    <t>&gt;700 for secured loans</t>
  </si>
  <si>
    <t>Personal loans, credit cards etc</t>
  </si>
  <si>
    <t>Home loans, gold loans, mortgage loans etc</t>
  </si>
  <si>
    <t>Credit bueuro</t>
  </si>
  <si>
    <t>FICO - one of the popular credit beuro</t>
  </si>
  <si>
    <t>FICO Score</t>
  </si>
  <si>
    <t>Transactions with all the financial institutions</t>
  </si>
  <si>
    <t>Utilities</t>
  </si>
  <si>
    <t>Mobile</t>
  </si>
  <si>
    <t>Banks</t>
  </si>
  <si>
    <t>Revolving credit products</t>
  </si>
  <si>
    <t>Credit card</t>
  </si>
  <si>
    <t>Amount.Requested</t>
  </si>
  <si>
    <t>Amount.Funded.By.Investors</t>
  </si>
  <si>
    <t>Interest.Rate</t>
  </si>
  <si>
    <t>Loan.Length</t>
  </si>
  <si>
    <t>Loan.Purpose</t>
  </si>
  <si>
    <t>Debt.To.Income.Ratio</t>
  </si>
  <si>
    <t>State</t>
  </si>
  <si>
    <t>Home.Ownership</t>
  </si>
  <si>
    <t>Monthly.Income</t>
  </si>
  <si>
    <t>FICO.Range</t>
  </si>
  <si>
    <t>Open.CREDIT.Lines</t>
  </si>
  <si>
    <t>Revolving.CREDIT.Balance</t>
  </si>
  <si>
    <t>Inquiries.in.the.Last.6.Months</t>
  </si>
  <si>
    <t>Employment.Length</t>
  </si>
  <si>
    <t>36 months</t>
  </si>
  <si>
    <t>debt_consolidation</t>
  </si>
  <si>
    <t>SC</t>
  </si>
  <si>
    <t>MORTGAGE</t>
  </si>
  <si>
    <t>735-739</t>
  </si>
  <si>
    <t>&lt; 1 year</t>
  </si>
  <si>
    <t>TX</t>
  </si>
  <si>
    <t>715-719</t>
  </si>
  <si>
    <t>2 years</t>
  </si>
  <si>
    <t>60 months</t>
  </si>
  <si>
    <t>CA</t>
  </si>
  <si>
    <t>690-694</t>
  </si>
  <si>
    <t>KS</t>
  </si>
  <si>
    <t>695-699</t>
  </si>
  <si>
    <t>5 years</t>
  </si>
  <si>
    <t>credit_card</t>
  </si>
  <si>
    <t>NJ</t>
  </si>
  <si>
    <t>RENT</t>
  </si>
  <si>
    <t>9 years</t>
  </si>
  <si>
    <t>other</t>
  </si>
  <si>
    <t>CT</t>
  </si>
  <si>
    <t>OWN</t>
  </si>
  <si>
    <t>670-674</t>
  </si>
  <si>
    <t>3 years</t>
  </si>
  <si>
    <t>MA</t>
  </si>
  <si>
    <t>720-724</t>
  </si>
  <si>
    <t>10+ years</t>
  </si>
  <si>
    <t>LA</t>
  </si>
  <si>
    <t>705-709</t>
  </si>
  <si>
    <t>685-689</t>
  </si>
  <si>
    <t>8 years</t>
  </si>
  <si>
    <t>moving</t>
  </si>
  <si>
    <t>FL</t>
  </si>
  <si>
    <t>6 years</t>
  </si>
  <si>
    <t>665-669</t>
  </si>
  <si>
    <t>1 year</t>
  </si>
  <si>
    <t>DC</t>
  </si>
  <si>
    <t>725-729</t>
  </si>
  <si>
    <t>730-734</t>
  </si>
  <si>
    <t>7 years</t>
  </si>
  <si>
    <t>OH</t>
  </si>
  <si>
    <t>740-744</t>
  </si>
  <si>
    <t>AL</t>
  </si>
  <si>
    <t>760-764</t>
  </si>
  <si>
    <t>car</t>
  </si>
  <si>
    <t>AZ</t>
  </si>
  <si>
    <t>vacation</t>
  </si>
  <si>
    <t>GA</t>
  </si>
  <si>
    <t>675-679</t>
  </si>
  <si>
    <t>765-769</t>
  </si>
  <si>
    <t>4 years</t>
  </si>
  <si>
    <t>WV</t>
  </si>
  <si>
    <t>NH</t>
  </si>
  <si>
    <t>780-784</t>
  </si>
  <si>
    <t>home_improvement</t>
  </si>
  <si>
    <t>VA</t>
  </si>
  <si>
    <t>830-834</t>
  </si>
  <si>
    <t>NY</t>
  </si>
  <si>
    <t>MD</t>
  </si>
  <si>
    <t>660-664</t>
  </si>
  <si>
    <t>HI</t>
  </si>
  <si>
    <t>house</t>
  </si>
  <si>
    <t>major_purchase</t>
  </si>
  <si>
    <t>PA</t>
  </si>
  <si>
    <t>710-714</t>
  </si>
  <si>
    <t>WA</t>
  </si>
  <si>
    <t>785-789</t>
  </si>
  <si>
    <t>IL</t>
  </si>
  <si>
    <t>750-754</t>
  </si>
  <si>
    <t>700-704</t>
  </si>
  <si>
    <t>680-684</t>
  </si>
  <si>
    <t>NC</t>
  </si>
  <si>
    <t>WI</t>
  </si>
  <si>
    <t>educational</t>
  </si>
  <si>
    <t>755-759</t>
  </si>
  <si>
    <t>SD</t>
  </si>
  <si>
    <t>AK</t>
  </si>
  <si>
    <t>medical</t>
  </si>
  <si>
    <t>DE</t>
  </si>
  <si>
    <t>MN</t>
  </si>
  <si>
    <t>MO</t>
  </si>
  <si>
    <t>790-794</t>
  </si>
  <si>
    <t>RI</t>
  </si>
  <si>
    <t>wedding</t>
  </si>
  <si>
    <t>810-814</t>
  </si>
  <si>
    <t>CO</t>
  </si>
  <si>
    <t>n/a</t>
  </si>
  <si>
    <t>small_business</t>
  </si>
  <si>
    <t>NM</t>
  </si>
  <si>
    <t>MI</t>
  </si>
  <si>
    <t>775-779</t>
  </si>
  <si>
    <t>815-819</t>
  </si>
  <si>
    <t>745-749</t>
  </si>
  <si>
    <t>OK</t>
  </si>
  <si>
    <t>NV</t>
  </si>
  <si>
    <t>805-809</t>
  </si>
  <si>
    <t>renewable_energy</t>
  </si>
  <si>
    <t>UT</t>
  </si>
  <si>
    <t>800-804</t>
  </si>
  <si>
    <t>AR</t>
  </si>
  <si>
    <t>KY</t>
  </si>
  <si>
    <t>VT</t>
  </si>
  <si>
    <t>OR</t>
  </si>
  <si>
    <t>IA</t>
  </si>
  <si>
    <t>OTHER</t>
  </si>
  <si>
    <t>655-659</t>
  </si>
  <si>
    <t>770-774</t>
  </si>
  <si>
    <t>795-799</t>
  </si>
  <si>
    <t>NONE</t>
  </si>
  <si>
    <t>NA</t>
  </si>
  <si>
    <t>MT</t>
  </si>
  <si>
    <t>640-644</t>
  </si>
  <si>
    <t>IN</t>
  </si>
  <si>
    <t>645-649</t>
  </si>
  <si>
    <t>WY</t>
  </si>
  <si>
    <t>820-824</t>
  </si>
  <si>
    <t>650-654</t>
  </si>
  <si>
    <t>What type of problem?</t>
  </si>
  <si>
    <t>Predicting value problem - Predicting intrest rate for new loan application</t>
  </si>
  <si>
    <t>Intrest Rate</t>
  </si>
  <si>
    <t xml:space="preserve">X </t>
  </si>
  <si>
    <t>Customer demographics, loan charactersitics, historical transaction data etc.</t>
  </si>
  <si>
    <t>What techniques are available?</t>
  </si>
  <si>
    <t>Linear Regression - OLS Regression</t>
  </si>
  <si>
    <t>Is the data making sense?</t>
  </si>
  <si>
    <t>Yes</t>
  </si>
  <si>
    <t>Do we need consolidation?</t>
  </si>
  <si>
    <t>Not in this case, because you received file with all the details</t>
  </si>
  <si>
    <t>What level of granularity of data?</t>
  </si>
  <si>
    <t>Loan level</t>
  </si>
  <si>
    <t>We don't need to do any aggregation</t>
  </si>
  <si>
    <t>Importing data, Data audit, data preparation, data exploratory analysis, visualization, univairate-bivariate analysis</t>
  </si>
  <si>
    <t>To perform modeling</t>
  </si>
  <si>
    <t>pandas_profiling</t>
  </si>
  <si>
    <t>not available as part of anaconda, you need to install it using pip</t>
  </si>
  <si>
    <t>Import the data</t>
  </si>
  <si>
    <t>create data audit report</t>
  </si>
  <si>
    <t>Observations from this report</t>
  </si>
  <si>
    <t>Amount requested &amp; Amount funded by investors have high correlation (~97%)</t>
  </si>
  <si>
    <t>Intrestrate and DebtToIncomeRatio read as categorical (string) variables). Ideally these variables should be float</t>
  </si>
  <si>
    <t>CV = Std/mean</t>
  </si>
  <si>
    <t>CV&lt;0.1, the data have less variation</t>
  </si>
  <si>
    <t>Missings</t>
  </si>
  <si>
    <t>Amount requested</t>
  </si>
  <si>
    <t>employment duration</t>
  </si>
  <si>
    <t>FICO-Ranage</t>
  </si>
  <si>
    <t>Inquiries in the last 6 months</t>
  </si>
  <si>
    <t>IntrestRate</t>
  </si>
  <si>
    <t>OpenCreditlines</t>
  </si>
  <si>
    <t>Revolvingcreditlines</t>
  </si>
  <si>
    <t>Data audit report</t>
  </si>
  <si>
    <t>Sample</t>
  </si>
  <si>
    <t>Yes - LoanID</t>
  </si>
  <si>
    <t>No special characters</t>
  </si>
  <si>
    <t>No</t>
  </si>
  <si>
    <t>Mile stone1: Get the sign off from the client to proceed further</t>
  </si>
  <si>
    <t>Headers are proper naming convention</t>
  </si>
  <si>
    <t>Headers should not have spaces, special characters like '/#. Etc…</t>
  </si>
  <si>
    <t>Derived variables</t>
  </si>
  <si>
    <t>Dependent variable</t>
  </si>
  <si>
    <t>Having missings</t>
  </si>
  <si>
    <t>drop the observations</t>
  </si>
  <si>
    <t>Indpendent variable</t>
  </si>
  <si>
    <t>&gt;25% of missings, drop the variable</t>
  </si>
  <si>
    <t>&lt;25% of missing, impute missings with some value</t>
  </si>
  <si>
    <t>mean, median, mode</t>
  </si>
  <si>
    <t>Numerical</t>
  </si>
  <si>
    <t>&lt;10%</t>
  </si>
  <si>
    <t>Median</t>
  </si>
  <si>
    <t>&gt;10%</t>
  </si>
  <si>
    <t>KNN Based imputation, Regression based imputation</t>
  </si>
  <si>
    <t>Mean</t>
  </si>
  <si>
    <t>Categorical</t>
  </si>
  <si>
    <t xml:space="preserve">&lt;5% </t>
  </si>
  <si>
    <t>Mode</t>
  </si>
  <si>
    <t>&gt;5%</t>
  </si>
  <si>
    <t>create separate category</t>
  </si>
  <si>
    <t>Best practices</t>
  </si>
  <si>
    <t>Intrestrate</t>
  </si>
  <si>
    <t>Why do we need take care of missings in the data?</t>
  </si>
  <si>
    <t>Custid</t>
  </si>
  <si>
    <t>Age</t>
  </si>
  <si>
    <t>spend</t>
  </si>
  <si>
    <t>Handling outliers?</t>
  </si>
  <si>
    <t>What is outlier?</t>
  </si>
  <si>
    <t>Outliers can influence your model equation, because of it, you may not get representative model</t>
  </si>
  <si>
    <t>How will you define outliers?</t>
  </si>
  <si>
    <t>LC</t>
  </si>
  <si>
    <t>UC</t>
  </si>
  <si>
    <t>Mean-3std</t>
  </si>
  <si>
    <t>mean+3std</t>
  </si>
  <si>
    <t>mean-2.5std</t>
  </si>
  <si>
    <t>mean+2.5std</t>
  </si>
  <si>
    <t>Method-1</t>
  </si>
  <si>
    <t>Method-2</t>
  </si>
  <si>
    <t>P1</t>
  </si>
  <si>
    <t>P99</t>
  </si>
  <si>
    <t>P5</t>
  </si>
  <si>
    <t>P95</t>
  </si>
  <si>
    <t>P1-0.5std</t>
  </si>
  <si>
    <t>p99+0.5std</t>
  </si>
  <si>
    <t>Method-3</t>
  </si>
  <si>
    <t>Q1-1.5IQR</t>
  </si>
  <si>
    <t>Q3+1.5IQR</t>
  </si>
  <si>
    <t>Symmetric</t>
  </si>
  <si>
    <t>Symmetric/skewed</t>
  </si>
  <si>
    <t>if any category with less than 1%, you may consider outliers</t>
  </si>
  <si>
    <t>Handling outliers</t>
  </si>
  <si>
    <t>Capping/flooring</t>
  </si>
  <si>
    <t>Flooring</t>
  </si>
  <si>
    <t>if intrestrate&lt;10 then intrestrate=10</t>
  </si>
  <si>
    <t>capping</t>
  </si>
  <si>
    <t>if intrestrate&gt;14 then intrestrate=14</t>
  </si>
  <si>
    <t>Date &amp; time variables</t>
  </si>
  <si>
    <t>We don't use them straight away. We will derive variables out of them</t>
  </si>
  <si>
    <t>DOB</t>
  </si>
  <si>
    <t>First transaction</t>
  </si>
  <si>
    <t>Tenure</t>
  </si>
  <si>
    <t>Last transaction</t>
  </si>
  <si>
    <t>Recency</t>
  </si>
  <si>
    <t>Handling categorical variables</t>
  </si>
  <si>
    <t>Ordinal</t>
  </si>
  <si>
    <t>Nominal</t>
  </si>
  <si>
    <t>There is order in the categories</t>
  </si>
  <si>
    <t>There is no order in the categories</t>
  </si>
  <si>
    <t>Age Group</t>
  </si>
  <si>
    <t>&lt;20</t>
  </si>
  <si>
    <t>20-30</t>
  </si>
  <si>
    <t>30+</t>
  </si>
  <si>
    <t>GGN</t>
  </si>
  <si>
    <t>CHE</t>
  </si>
  <si>
    <t>BLR</t>
  </si>
  <si>
    <t>DEL</t>
  </si>
  <si>
    <t>Age_Group</t>
  </si>
  <si>
    <t>One-hot encoding (dummy variables)</t>
  </si>
  <si>
    <t>D_GGN</t>
  </si>
  <si>
    <t>D_CHE</t>
  </si>
  <si>
    <t>D_DEL</t>
  </si>
  <si>
    <t>D_BLR</t>
  </si>
  <si>
    <t>pd.getdummies()</t>
  </si>
  <si>
    <t>Data pReparation Step-2: Assumptions of linear regression</t>
  </si>
  <si>
    <t>Y Variable should follow normal distribution</t>
  </si>
  <si>
    <t>Y &amp; Each X variable should have linear relationship</t>
  </si>
  <si>
    <t>No multicollinieirity</t>
  </si>
  <si>
    <t>No heteroscedasticity</t>
  </si>
  <si>
    <t>not following normal distribution</t>
  </si>
  <si>
    <t>Near Normal</t>
  </si>
  <si>
    <t>close to normal</t>
  </si>
  <si>
    <t>Apply transformation on Y such that transformed Y follows normal</t>
  </si>
  <si>
    <t>Log(Y)</t>
  </si>
  <si>
    <t>Distribution</t>
  </si>
  <si>
    <t>Transformation</t>
  </si>
  <si>
    <t>Normal</t>
  </si>
  <si>
    <t>identity</t>
  </si>
  <si>
    <t>binomial</t>
  </si>
  <si>
    <t>logit/probit</t>
  </si>
  <si>
    <t>..</t>
  </si>
  <si>
    <t>Any distribution - normal distribution</t>
  </si>
  <si>
    <t>Log linear model</t>
  </si>
  <si>
    <t>logistic model/probit model</t>
  </si>
  <si>
    <t>Y not following</t>
  </si>
  <si>
    <t>log(Y) = f(x1, x2..xn)</t>
  </si>
  <si>
    <t>log_y = B1X1+B2X2+B3X3+…Bnxn</t>
  </si>
  <si>
    <t>Y = exp(B1X1+B2X2+…BnXn)</t>
  </si>
  <si>
    <t>Y = B1X1+B2X2+..BnXn</t>
  </si>
  <si>
    <t>if Y is normal</t>
  </si>
  <si>
    <t>Generalized Linear Models</t>
  </si>
  <si>
    <t>Transformation/function called as link function</t>
  </si>
  <si>
    <t>Y &amp; X should have linear relationship</t>
  </si>
  <si>
    <t>correlation helps to find the linear relationship between numerical variables</t>
  </si>
  <si>
    <t>Corr(Y,X)</t>
  </si>
  <si>
    <t>log_X1</t>
  </si>
  <si>
    <t>Exp_X1</t>
  </si>
  <si>
    <t>Sqrt_X1</t>
  </si>
  <si>
    <t>square_X1</t>
  </si>
  <si>
    <t>Important variables</t>
  </si>
  <si>
    <t>corr&gt;1 or &lt;-1, you can consider that variables</t>
  </si>
  <si>
    <t>Initial step:</t>
  </si>
  <si>
    <t>Perform correlation between Y &amp; X</t>
  </si>
  <si>
    <t>choose the variables based on corr&gt;0.1 or corr&lt;-0.1</t>
  </si>
  <si>
    <t>build the model</t>
  </si>
  <si>
    <t>if the accuracy is good, no problem</t>
  </si>
  <si>
    <t>if you want to improve the accuracy</t>
  </si>
  <si>
    <t>by applying the transformation on X such Y &amp; transformed X should give higher correlation</t>
  </si>
  <si>
    <t>log(Y), log(x)</t>
  </si>
  <si>
    <t>mostly log transformation will take care of hetroscedasticity if exists</t>
  </si>
  <si>
    <t>No Multicollineirity</t>
  </si>
  <si>
    <t>If there is relationship between X variables, then we called multicollineirity existed</t>
  </si>
  <si>
    <t>One Independent variable expressed as other independent variables, also called as multicollineirity exists</t>
  </si>
  <si>
    <t>X1 = B1X2+B2X3+B3X4</t>
  </si>
  <si>
    <t>X2 = G1X1+G2X3+G3X4</t>
  </si>
  <si>
    <t>VIF = 1/(1-R-square)</t>
  </si>
  <si>
    <t>if VIF&gt;2, there is multicollineirity present</t>
  </si>
  <si>
    <t>You can identify multicollineirity with the help of correlation metrics, VIF</t>
  </si>
  <si>
    <t>X1, X2, X3 are multicollinier</t>
  </si>
  <si>
    <t>Y = 2X1+3X2+5X3+200</t>
  </si>
  <si>
    <t>All the variables significant</t>
  </si>
  <si>
    <t>All of them are positive drivers</t>
  </si>
  <si>
    <t>x1, x2 are having relationship</t>
  </si>
  <si>
    <t>x2 = -0.7x1</t>
  </si>
  <si>
    <t>Y = -0.1X1 + 5X3+200</t>
  </si>
  <si>
    <t>Consequences:</t>
  </si>
  <si>
    <t>signficant variables can be come insignificant and viceversa</t>
  </si>
  <si>
    <t>positive drivers become negative drivers and vice versa</t>
  </si>
  <si>
    <t>How to check normal distribution?</t>
  </si>
  <si>
    <t>1. Looking at histogram?</t>
  </si>
  <si>
    <t>Bell shaped curve</t>
  </si>
  <si>
    <t>2. Using statistical tests</t>
  </si>
  <si>
    <t>DW test</t>
  </si>
  <si>
    <t>Shapiro test</t>
  </si>
  <si>
    <t>Amount_Requested</t>
  </si>
  <si>
    <t>Interest_Rate</t>
  </si>
  <si>
    <t>Loan_Length</t>
  </si>
  <si>
    <t>Debt_To_Income_Ratio</t>
  </si>
  <si>
    <t>Monthly_Income</t>
  </si>
  <si>
    <t>Open_CREDIT_Lines</t>
  </si>
  <si>
    <t>Revolving_CREDIT_Balance</t>
  </si>
  <si>
    <t>Inquiries_in_the_Last_6_Months</t>
  </si>
  <si>
    <t>Employment_Length</t>
  </si>
  <si>
    <t>Fico_avg</t>
  </si>
  <si>
    <t>Loan_Purpose_credit_card</t>
  </si>
  <si>
    <t>Loan_Purpose_debt_consolidation</t>
  </si>
  <si>
    <t>Loan_Purpose_educational</t>
  </si>
  <si>
    <t>Loan_Purpose_home_improvement</t>
  </si>
  <si>
    <t>Loan_Purpose_house</t>
  </si>
  <si>
    <t>Loan_Purpose_major_purchase</t>
  </si>
  <si>
    <t>Loan_Purpose_medical</t>
  </si>
  <si>
    <t>Loan_Purpose_moving</t>
  </si>
  <si>
    <t>Loan_Purpose_other</t>
  </si>
  <si>
    <t>Loan_Purpose_renewable_energy</t>
  </si>
  <si>
    <t>Loan_Purpose_small_business</t>
  </si>
  <si>
    <t>Loan_Purpose_vacation</t>
  </si>
  <si>
    <t>Loan_Purpose_wedding</t>
  </si>
  <si>
    <t>State_AL</t>
  </si>
  <si>
    <t>State_AR</t>
  </si>
  <si>
    <t>State_AZ</t>
  </si>
  <si>
    <t>State_CA</t>
  </si>
  <si>
    <t>State_CO</t>
  </si>
  <si>
    <t>State_CT</t>
  </si>
  <si>
    <t>State_DC</t>
  </si>
  <si>
    <t>State_DE</t>
  </si>
  <si>
    <t>State_FL</t>
  </si>
  <si>
    <t>State_GA</t>
  </si>
  <si>
    <t>State_HI</t>
  </si>
  <si>
    <t>State_IA</t>
  </si>
  <si>
    <t>State_IL</t>
  </si>
  <si>
    <t>State_IN</t>
  </si>
  <si>
    <t>State_KS</t>
  </si>
  <si>
    <t>State_KY</t>
  </si>
  <si>
    <t>State_LA</t>
  </si>
  <si>
    <t>State_MA</t>
  </si>
  <si>
    <t>State_MD</t>
  </si>
  <si>
    <t>State_MI</t>
  </si>
  <si>
    <t>State_MN</t>
  </si>
  <si>
    <t>State_MO</t>
  </si>
  <si>
    <t>State_MS</t>
  </si>
  <si>
    <t>State_MT</t>
  </si>
  <si>
    <t>State_NC</t>
  </si>
  <si>
    <t>State_NH</t>
  </si>
  <si>
    <t>State_NJ</t>
  </si>
  <si>
    <t>State_NM</t>
  </si>
  <si>
    <t>State_NV</t>
  </si>
  <si>
    <t>State_NY</t>
  </si>
  <si>
    <t>State_OH</t>
  </si>
  <si>
    <t>State_OK</t>
  </si>
  <si>
    <t>State_OR</t>
  </si>
  <si>
    <t>State_PA</t>
  </si>
  <si>
    <t>State_RI</t>
  </si>
  <si>
    <t>State_SC</t>
  </si>
  <si>
    <t>State_SD</t>
  </si>
  <si>
    <t>State_TX</t>
  </si>
  <si>
    <t>State_UT</t>
  </si>
  <si>
    <t>State_VA</t>
  </si>
  <si>
    <t>State_VT</t>
  </si>
  <si>
    <t>State_WA</t>
  </si>
  <si>
    <t>State_WI</t>
  </si>
  <si>
    <t>State_WV</t>
  </si>
  <si>
    <t>State_WY</t>
  </si>
  <si>
    <t>Home_Ownership_NONE</t>
  </si>
  <si>
    <t>Home_Ownership_OTHER</t>
  </si>
  <si>
    <t>Home_Ownership_OWN</t>
  </si>
  <si>
    <t>Home_Ownership_RENT</t>
  </si>
  <si>
    <t>ln_Interest_Rate</t>
  </si>
  <si>
    <t>Select</t>
  </si>
  <si>
    <t>Variable Reduction</t>
  </si>
  <si>
    <t>Reducing the variables from X's</t>
  </si>
  <si>
    <t>Methods:</t>
  </si>
  <si>
    <t>Later</t>
  </si>
  <si>
    <t>Using VIF</t>
  </si>
  <si>
    <t>F-Regression</t>
  </si>
  <si>
    <t>20 variables</t>
  </si>
  <si>
    <t>FROM RFE:</t>
  </si>
  <si>
    <t>FROM CORRELATIONS</t>
  </si>
  <si>
    <t>FROM F-Regression</t>
  </si>
  <si>
    <t>List of variables from F-regression, RFE, Correlations</t>
  </si>
  <si>
    <t>y~x1+x2+x3…</t>
  </si>
  <si>
    <t>sklearn.crossvalidation.train_test_split</t>
  </si>
  <si>
    <t>train</t>
  </si>
  <si>
    <t>test</t>
  </si>
  <si>
    <t>train_X, train_y</t>
  </si>
  <si>
    <t>test_X, test_y</t>
  </si>
  <si>
    <t>train: test = 70:30</t>
  </si>
  <si>
    <t>train:test = 80:20</t>
  </si>
  <si>
    <t>train:test = 50:50</t>
  </si>
  <si>
    <t>if you have lots of data (1:1000)</t>
  </si>
  <si>
    <t>if have very less data (1:50)</t>
  </si>
  <si>
    <t>if have decent data (1:100)</t>
  </si>
  <si>
    <t>train_X, train_y, test_X, test_y=train_test_split(X, y,test_size = 0.3)</t>
  </si>
  <si>
    <t>train, test=train_test_split(data,test_size = 0.3)</t>
  </si>
  <si>
    <t>Model is validating or not</t>
  </si>
  <si>
    <t>(Actual, pred)</t>
  </si>
  <si>
    <t>Train</t>
  </si>
  <si>
    <t>RMSPE</t>
  </si>
  <si>
    <t>corr</t>
  </si>
  <si>
    <t>Corr</t>
  </si>
  <si>
    <t>Decile Analysis</t>
  </si>
  <si>
    <t>Actual</t>
  </si>
  <si>
    <t>Predicted</t>
  </si>
  <si>
    <t>Test</t>
  </si>
  <si>
    <t>Decile</t>
  </si>
  <si>
    <t>Avg_actula</t>
  </si>
  <si>
    <t>Avg_pred</t>
  </si>
  <si>
    <t>P10</t>
  </si>
  <si>
    <t>P20</t>
  </si>
  <si>
    <t>P30</t>
  </si>
  <si>
    <t>P40</t>
  </si>
  <si>
    <t>P90</t>
  </si>
  <si>
    <t>P100</t>
  </si>
  <si>
    <t>P0</t>
  </si>
  <si>
    <t>Pred</t>
  </si>
  <si>
    <t>if pred&lt;=3, then decile=1</t>
  </si>
  <si>
    <t>if pred&gt;3 and &lt;=8, decile=2</t>
  </si>
  <si>
    <t>Decile analysis for train &amp; test</t>
  </si>
  <si>
    <t>Rank ordering</t>
  </si>
  <si>
    <t>avg_actual should be similar to avg_pred for every decile</t>
  </si>
  <si>
    <t>train &amp; test averages should be comparable for every decile</t>
  </si>
  <si>
    <t>Intrest Prediction Tool for New loans</t>
  </si>
  <si>
    <t>CAR</t>
  </si>
  <si>
    <t>Outputs</t>
  </si>
  <si>
    <t>Detailed Data audit report</t>
  </si>
  <si>
    <t>Detailed data preparations</t>
  </si>
  <si>
    <t>100 variables</t>
  </si>
  <si>
    <t>95 variables</t>
  </si>
  <si>
    <t>5 variables dropped because of low variations in the data</t>
  </si>
  <si>
    <t>5 variables dropped because of high missings</t>
  </si>
  <si>
    <t>92 variables</t>
  </si>
  <si>
    <t>3 variabels dropped because of high correlation with other variables</t>
  </si>
  <si>
    <t>10 variables</t>
  </si>
  <si>
    <t>50 variables</t>
  </si>
  <si>
    <t>using Kbest, RFE, F-regression, corr(Y, X)</t>
  </si>
  <si>
    <t>40 variables</t>
  </si>
  <si>
    <t>10 variables dropped using VIF</t>
  </si>
  <si>
    <t>using P-value of estimates</t>
  </si>
  <si>
    <t>Detailed model output</t>
  </si>
  <si>
    <t>Define train &amp; test</t>
  </si>
  <si>
    <t>Final mathematical equation</t>
  </si>
  <si>
    <t>Good of fit metrics</t>
  </si>
  <si>
    <t>Corr(actual, pred)</t>
  </si>
  <si>
    <t>Decile analysis</t>
  </si>
  <si>
    <t>Implementation tool</t>
  </si>
  <si>
    <t>Drivers</t>
  </si>
  <si>
    <t>positive</t>
  </si>
  <si>
    <t>negative</t>
  </si>
  <si>
    <t>share detailed code with comments</t>
  </si>
  <si>
    <t>Modeling (regression) - linear regression</t>
  </si>
  <si>
    <t>How to identify which model to be choosen?</t>
  </si>
  <si>
    <t>good accuracy (&gt;80% r-square)</t>
  </si>
  <si>
    <t>Not getting good results</t>
  </si>
  <si>
    <t>Fine tune with adding more variables</t>
  </si>
  <si>
    <t>applying transformations</t>
  </si>
  <si>
    <t>still did not get good results</t>
  </si>
  <si>
    <t>Ensemble</t>
  </si>
  <si>
    <t>Two business problems</t>
  </si>
  <si>
    <t>Predicting car sales in terms of volume based on product features</t>
  </si>
  <si>
    <t>Predicting house prices based on the house charactersitics, location characteristics etc</t>
  </si>
  <si>
    <t>Regression problems</t>
  </si>
  <si>
    <t>Classification Problems</t>
  </si>
  <si>
    <t>Predicting an event</t>
  </si>
  <si>
    <t>Fraud/Genune</t>
  </si>
  <si>
    <t>Good/Bad</t>
  </si>
  <si>
    <t>Respond/Not respond</t>
  </si>
  <si>
    <t>Buy/Not buy</t>
  </si>
  <si>
    <t>70-80% business problems</t>
  </si>
  <si>
    <t>Yes/No</t>
  </si>
  <si>
    <t>Spam/Notspam</t>
  </si>
  <si>
    <t>Primary/Promtions/social</t>
  </si>
  <si>
    <t>P(Cust=Buy)?</t>
  </si>
  <si>
    <t>P(emp=churn)?</t>
  </si>
  <si>
    <t>P(rain=happens)?</t>
  </si>
  <si>
    <t>churn/non churn</t>
  </si>
  <si>
    <t>rain/not rain</t>
  </si>
  <si>
    <t>Problem: Predicting customer is good/bad?</t>
  </si>
  <si>
    <t>Bad/Good</t>
  </si>
  <si>
    <t>Pre-requisite: We should have historical data (Existing customers) where some customers are good and bad</t>
  </si>
  <si>
    <t>Bad</t>
  </si>
  <si>
    <t>Good</t>
  </si>
  <si>
    <t>Customer is paying EMI/Payment on time</t>
  </si>
  <si>
    <t>Customer is not paying EMI on time</t>
  </si>
  <si>
    <t>Cust</t>
  </si>
  <si>
    <t>Bad_flag</t>
  </si>
  <si>
    <t>income</t>
  </si>
  <si>
    <t>marital status</t>
  </si>
  <si>
    <t>no.of loans</t>
  </si>
  <si>
    <t>Y = F(X1,X2,X3….Xn)</t>
  </si>
  <si>
    <t>Existing customers</t>
  </si>
  <si>
    <t>New Customers</t>
  </si>
  <si>
    <t>Classification techniques</t>
  </si>
  <si>
    <t>Logistic Regression</t>
  </si>
  <si>
    <t>Decision Tree classifiers</t>
  </si>
  <si>
    <t>Bagging classifier</t>
  </si>
  <si>
    <t>RF classifier</t>
  </si>
  <si>
    <t>Ada boost classifier</t>
  </si>
  <si>
    <t>GBM classifier</t>
  </si>
  <si>
    <t>Xgboost classifer</t>
  </si>
  <si>
    <t>KNN classifer</t>
  </si>
  <si>
    <t>ANN classifief</t>
  </si>
  <si>
    <t>SVM classifier</t>
  </si>
  <si>
    <t>NB classifier</t>
  </si>
  <si>
    <t>x4</t>
  </si>
  <si>
    <t>x5</t>
  </si>
  <si>
    <t>Why can't we apply linear regression? Or</t>
  </si>
  <si>
    <t>Can we apply linear Regression?</t>
  </si>
  <si>
    <t>The assumptions of linear regression fails</t>
  </si>
  <si>
    <t>1. Normality</t>
  </si>
  <si>
    <t>2. Linearity</t>
  </si>
  <si>
    <t>Bivariate analysis</t>
  </si>
  <si>
    <t>Cat-Cat</t>
  </si>
  <si>
    <t>Cat-num</t>
  </si>
  <si>
    <t>num-num</t>
  </si>
  <si>
    <t>Chisquare test</t>
  </si>
  <si>
    <t>ANOVA/T-test (two categories)</t>
  </si>
  <si>
    <t>Correlation</t>
  </si>
  <si>
    <t>Compare sample means</t>
  </si>
  <si>
    <t>Avg_Age</t>
  </si>
  <si>
    <t>If means of samples are significantly different, then we can say that relationship exists</t>
  </si>
  <si>
    <t>else relationship is not exists</t>
  </si>
  <si>
    <t>F-value will be high</t>
  </si>
  <si>
    <t>p-value low</t>
  </si>
  <si>
    <t>there is relationship exists</t>
  </si>
  <si>
    <t>If X, Y having relationship, then S-curve can be a best fit line</t>
  </si>
  <si>
    <t>If Y is not normal</t>
  </si>
  <si>
    <t>We applied transformation on Y such that transformed Y follows normal</t>
  </si>
  <si>
    <t>Z = F(Y)</t>
  </si>
  <si>
    <t>Where is F is transformation</t>
  </si>
  <si>
    <t>Here</t>
  </si>
  <si>
    <t>Y is not normal</t>
  </si>
  <si>
    <t>Z is normal</t>
  </si>
  <si>
    <t>GLM</t>
  </si>
  <si>
    <t>F is link function</t>
  </si>
  <si>
    <t>We need to identify best tranformation for Y to convert non-normal into Normal</t>
  </si>
  <si>
    <t>Z is binomial distribution</t>
  </si>
  <si>
    <t>How to convert binomial distribution into normal distribution?</t>
  </si>
  <si>
    <t>The objective is identify best transformtion to apply linear regression concept on this problem</t>
  </si>
  <si>
    <t>if we want to combine both concepts, we are trying to identify trnasformation on Y such that, the new equation should be similar to S-curve</t>
  </si>
  <si>
    <t>Y is following exp distribution</t>
  </si>
  <si>
    <t>log(Y) = B1X1+B2X3+B3X3+C</t>
  </si>
  <si>
    <t>Y = Exp(B1X1+B2X2+B3X3+C)</t>
  </si>
  <si>
    <t>Classification data</t>
  </si>
  <si>
    <t>S-curve relationship</t>
  </si>
  <si>
    <t>Mathematical form of S-curve</t>
  </si>
  <si>
    <t>Mathematical form of linear equation Y = mX+C</t>
  </si>
  <si>
    <t>S-curve = Exp(mx+c)/1+exp(mx+c)</t>
  </si>
  <si>
    <t>P = exp(L)/1+exp(L)</t>
  </si>
  <si>
    <t>P/1-P = exp(L)</t>
  </si>
  <si>
    <t>log(P/1-P) = L</t>
  </si>
  <si>
    <t>Log(P/1-P) = mx+c</t>
  </si>
  <si>
    <t>can we convert Y into log(P/1-P) such that log(P/1-P) follows normal distribution</t>
  </si>
  <si>
    <t>Ultimate objective: To get best fit line as S-curve because S-curve express better relationship between Y &amp; X</t>
  </si>
  <si>
    <t>To get S-curve, we need to transform Y into log(P/1-P)</t>
  </si>
  <si>
    <t>Log(P/1-P) = F(Y)</t>
  </si>
  <si>
    <t xml:space="preserve">Y ---&gt; Log(P/1-P)  </t>
  </si>
  <si>
    <t>Transformation called  as logit transformation</t>
  </si>
  <si>
    <t>Because of this, we called this regression as logistic regression/logit regression</t>
  </si>
  <si>
    <t>Couple of theorems proved theoritically</t>
  </si>
  <si>
    <t>Log(P/1-P) follows nformal distribution</t>
  </si>
  <si>
    <t>We ultimately getting output as P because P is follows S-curve</t>
  </si>
  <si>
    <t>Y --&gt; Logit(Y) = Log(P(Y=1)/1-P(Y=1)) = Log(P(Y=1)/P(Y=0))</t>
  </si>
  <si>
    <t>Log(P/1-P) = B1X1+B2X2+B3X3+…+C</t>
  </si>
  <si>
    <t>P = Exp(B1X1+B2X2+B3X3…+C)/(1+exp(B1X1+B2X2…+C))</t>
  </si>
  <si>
    <t>P = Prob(Y=1)</t>
  </si>
  <si>
    <t>P(Y=1) = Exp(L)/1+exp(L)</t>
  </si>
  <si>
    <t>L = B1X1+B2X2+…+C</t>
  </si>
  <si>
    <t>Output = P(Y=1)</t>
  </si>
  <si>
    <t>P</t>
  </si>
  <si>
    <t>Y = mX+C</t>
  </si>
  <si>
    <t>logit(Y) = mx+c</t>
  </si>
  <si>
    <t>log(P/1-P) = mx+c</t>
  </si>
  <si>
    <t>P = exp(mx+c)/1+exp(mX+c)</t>
  </si>
  <si>
    <t>HYD</t>
  </si>
  <si>
    <t>#0's</t>
  </si>
  <si>
    <t>#1's</t>
  </si>
  <si>
    <t>P(Y=0)</t>
  </si>
  <si>
    <t>P(Y=1)</t>
  </si>
  <si>
    <t>P/1-P</t>
  </si>
  <si>
    <t>log(P/1-P)</t>
  </si>
  <si>
    <t>Log(P/1-P)</t>
  </si>
  <si>
    <t>logit(Y)</t>
  </si>
  <si>
    <t>M</t>
  </si>
  <si>
    <t>Cut-off=0.5</t>
  </si>
  <si>
    <t>How to define the best cut-off?</t>
  </si>
  <si>
    <t>The approach is similar to Linear regression</t>
  </si>
  <si>
    <t>X &amp; logit(Y) should have linear relationship</t>
  </si>
  <si>
    <t>Why not linear?</t>
  </si>
  <si>
    <t>Why we have considered logit transformation to convert non-normal distribution into normal distribution for Y?</t>
  </si>
  <si>
    <t>To get best fit line as S-curve because s-curve express the relationship better</t>
  </si>
  <si>
    <t>How to apply linear regression concepts on this?</t>
  </si>
  <si>
    <t>S-curve</t>
  </si>
  <si>
    <t>Sigmoid curve</t>
  </si>
  <si>
    <t>Odds ratio</t>
  </si>
  <si>
    <t>Odds?</t>
  </si>
  <si>
    <t>India vs. Australia</t>
  </si>
  <si>
    <t>odds for India =3</t>
  </si>
  <si>
    <t>P(India=win)/P(India=loose) = 3</t>
  </si>
  <si>
    <t>P(india=win) = 75%</t>
  </si>
  <si>
    <t>Sigmoid curve  is gives value between 0 and 1</t>
  </si>
  <si>
    <t>s shape</t>
  </si>
  <si>
    <t>Business problems</t>
  </si>
  <si>
    <t>Consolidate data</t>
  </si>
  <si>
    <t xml:space="preserve">Missing </t>
  </si>
  <si>
    <t>outliers</t>
  </si>
  <si>
    <t>converting categorical into numerical</t>
  </si>
  <si>
    <t>Assumptions</t>
  </si>
  <si>
    <t>log(Y) &amp; X should have linear relationship</t>
  </si>
  <si>
    <t>no multicollineirity</t>
  </si>
  <si>
    <t>no outliers</t>
  </si>
  <si>
    <t>Model building</t>
  </si>
  <si>
    <t>Estimating the values of Betas</t>
  </si>
  <si>
    <t>Ideitnfying important variables based on p-value</t>
  </si>
  <si>
    <t>finalize the mathematical equation</t>
  </si>
  <si>
    <t>Good ness fit metrics</t>
  </si>
  <si>
    <t>Model validation</t>
  </si>
  <si>
    <t>Identify the cut-off</t>
  </si>
  <si>
    <t>split the data into train &amp; test</t>
  </si>
  <si>
    <t>Score the test data</t>
  </si>
  <si>
    <t>Predict the probability for test data using mathematical equation</t>
  </si>
  <si>
    <t>Apply the cut-off, predict the category</t>
  </si>
  <si>
    <t>calculate metrics for test data</t>
  </si>
  <si>
    <t>Compare the metrics between train &amp; test</t>
  </si>
  <si>
    <t>1's should have higher probability than 0's</t>
  </si>
  <si>
    <t>Assumption to model is good</t>
  </si>
  <si>
    <t>Total pairs</t>
  </si>
  <si>
    <t>Concordant</t>
  </si>
  <si>
    <t>Ties</t>
  </si>
  <si>
    <t>Discordant</t>
  </si>
  <si>
    <t>Concordance</t>
  </si>
  <si>
    <t>%of ties</t>
  </si>
  <si>
    <t>Discordance</t>
  </si>
  <si>
    <t>Somerce D = Gini = Cocordance-discordance</t>
  </si>
  <si>
    <t>Gamma = C-D/C+D</t>
  </si>
  <si>
    <t>Discordnace</t>
  </si>
  <si>
    <t>SomerceD</t>
  </si>
  <si>
    <t>Gamma</t>
  </si>
  <si>
    <t>High</t>
  </si>
  <si>
    <t>Low</t>
  </si>
  <si>
    <t>&gt;70%</t>
  </si>
  <si>
    <t>&gt;40%</t>
  </si>
  <si>
    <t>&lt;30%</t>
  </si>
  <si>
    <t>Cut-off</t>
  </si>
  <si>
    <t>cut-off=0.4</t>
  </si>
  <si>
    <t>cut-off=0.6</t>
  </si>
  <si>
    <t>ideal (Bench marks)</t>
  </si>
  <si>
    <t>Gini</t>
  </si>
  <si>
    <t>Misclassification</t>
  </si>
  <si>
    <t>N</t>
  </si>
  <si>
    <t>TN</t>
  </si>
  <si>
    <t>FP</t>
  </si>
  <si>
    <t>FN</t>
  </si>
  <si>
    <t>TP</t>
  </si>
  <si>
    <t>Accuracy</t>
  </si>
  <si>
    <t>TP+TN/Total</t>
  </si>
  <si>
    <t>TPR</t>
  </si>
  <si>
    <t>TP/TP+FN</t>
  </si>
  <si>
    <t>TNR</t>
  </si>
  <si>
    <t>TN/TN+FP</t>
  </si>
  <si>
    <t>Sensitivity</t>
  </si>
  <si>
    <t>Specicity</t>
  </si>
  <si>
    <t>Cut-off=0.4</t>
  </si>
  <si>
    <t>Cut-off=0.6</t>
  </si>
  <si>
    <t>1-TNR</t>
  </si>
  <si>
    <t>1-(TN/(TN+FP))</t>
  </si>
  <si>
    <t>FP/TN+FP</t>
  </si>
  <si>
    <t>1-TNR=FPR</t>
  </si>
  <si>
    <t>1-Specicity</t>
  </si>
  <si>
    <t>Total = TNR+TPR</t>
  </si>
  <si>
    <t>How to choose best cut-off?</t>
  </si>
  <si>
    <t>Which cutoff gives high accuracy or high sensitivity or high specicity or high sum(sensitivty+specicity)</t>
  </si>
  <si>
    <t>AUC = Area under the ROC curve (curve between 1-spec vs. sensitivity)</t>
  </si>
  <si>
    <t>If AUC is high, model is good</t>
  </si>
  <si>
    <t>Somerce D = 2*AUC-1</t>
  </si>
  <si>
    <t>AUC = concordance+0.5*Ties</t>
  </si>
  <si>
    <t>Based on the probability</t>
  </si>
  <si>
    <t>Concordance, discordcen, Somerce D, Gamma, AUC</t>
  </si>
  <si>
    <t>Based on the category as output after decideing the cut-off</t>
  </si>
  <si>
    <t>Accuracy, Sensitivity, Specity, precision</t>
  </si>
  <si>
    <t>How to choose cut-off</t>
  </si>
  <si>
    <t>Whichever cut-off gives</t>
  </si>
  <si>
    <t>High accuracy</t>
  </si>
  <si>
    <t>High Sensitivity</t>
  </si>
  <si>
    <t>High specicity</t>
  </si>
  <si>
    <t>high (sum(sensivity, specicity))</t>
  </si>
  <si>
    <t>using ROC curve - which ever cut-off gives high sensivity and low 1-specicity</t>
  </si>
  <si>
    <t>Using KS (based on decile analysis)</t>
  </si>
  <si>
    <t>% of 1's in dependnet variable</t>
  </si>
  <si>
    <t>cutoff = 0.4</t>
  </si>
  <si>
    <t>Estimate</t>
  </si>
  <si>
    <t>Gender_1</t>
  </si>
  <si>
    <t>Log(P/1-P) = 3*age+0.2*Gender_1-0.8*Income</t>
  </si>
  <si>
    <t>P(Y=1) = exp(L)/1+exp(L)</t>
  </si>
  <si>
    <t>Business Case:</t>
  </si>
  <si>
    <t>Credit Risk?</t>
  </si>
  <si>
    <t>Risk associated to when we lend money to some one</t>
  </si>
  <si>
    <t>Bank Loans, Credit cards</t>
  </si>
  <si>
    <t>Post paid bills</t>
  </si>
  <si>
    <t>Telephone</t>
  </si>
  <si>
    <t>Internet</t>
  </si>
  <si>
    <t>Gas</t>
  </si>
  <si>
    <t>Electricity</t>
  </si>
  <si>
    <t>Water</t>
  </si>
  <si>
    <t>How to mitigate?</t>
  </si>
  <si>
    <t>what are precautions they take?</t>
  </si>
  <si>
    <t>Some of the loans, they have mortgage/collateral</t>
  </si>
  <si>
    <t>Personal, Credit card</t>
  </si>
  <si>
    <t>Risk is high</t>
  </si>
  <si>
    <t>Risk is low</t>
  </si>
  <si>
    <t>Organizations will assess credit worthiness of customers?</t>
  </si>
  <si>
    <t>Ask documents as proof</t>
  </si>
  <si>
    <t>Credit score (CIBIL)</t>
  </si>
  <si>
    <t>close to 900, customer is good</t>
  </si>
  <si>
    <t>To define customer is good or bad, organization use their customized scores similar to CIBIL score</t>
  </si>
  <si>
    <t>Credit risk score card</t>
  </si>
  <si>
    <t>Score card = F(P(Y=Default))</t>
  </si>
  <si>
    <t>For defining score card, one of the input is probability</t>
  </si>
  <si>
    <t>Acqusition Score cards</t>
  </si>
  <si>
    <t>Behavioral score cards</t>
  </si>
  <si>
    <t>Used for acquiring new customers</t>
  </si>
  <si>
    <t>Used for existing customers (collections, cross sell/upsell)</t>
  </si>
  <si>
    <t>Application information</t>
  </si>
  <si>
    <t>Application information + Payment behavior + behavior of usage of products, history</t>
  </si>
  <si>
    <t>Application score cards</t>
  </si>
  <si>
    <t>Collection score cards</t>
  </si>
  <si>
    <t>Default</t>
  </si>
  <si>
    <t>Delinquent</t>
  </si>
  <si>
    <t>Delinquency - The number of days from due date to payment date</t>
  </si>
  <si>
    <t>DPD</t>
  </si>
  <si>
    <t>Days past due</t>
  </si>
  <si>
    <t>The number of days passed after due date</t>
  </si>
  <si>
    <t>Serious Delinquency/Charge-offs</t>
  </si>
  <si>
    <t>120+ DPD</t>
  </si>
  <si>
    <t>0-30 DPD</t>
  </si>
  <si>
    <t>30-60DPD</t>
  </si>
  <si>
    <t>60-90DPD</t>
  </si>
  <si>
    <t>90-120DPD</t>
  </si>
  <si>
    <t>120+DPD</t>
  </si>
  <si>
    <t>Application score card building</t>
  </si>
  <si>
    <t>Application details</t>
  </si>
  <si>
    <t>Address details</t>
  </si>
  <si>
    <t>Income details</t>
  </si>
  <si>
    <t>Past loans</t>
  </si>
  <si>
    <t>Purpose of loans</t>
  </si>
  <si>
    <t>Type of loan</t>
  </si>
  <si>
    <t>Assetbased loans/Unsecured loans</t>
  </si>
  <si>
    <t>In Python implementation</t>
  </si>
  <si>
    <t>Variable reduction - identify important variables</t>
  </si>
  <si>
    <t>1. Missing values (&gt;25%) - drop</t>
  </si>
  <si>
    <t>2. If CV&lt;0.1 - drop</t>
  </si>
  <si>
    <t xml:space="preserve">3. if variables highly correlated (&gt;0.7, &lt;-0.7) - drop </t>
  </si>
  <si>
    <t>By looking at pandas profiling</t>
  </si>
  <si>
    <t>Corr(Y, X)</t>
  </si>
  <si>
    <t>RFE</t>
  </si>
  <si>
    <t>F-regression</t>
  </si>
  <si>
    <t>PCA</t>
  </si>
  <si>
    <t>VIF</t>
  </si>
  <si>
    <t>Multicollinierity</t>
  </si>
  <si>
    <t>Relationship between Y &amp; X</t>
  </si>
  <si>
    <t>Chisquare</t>
  </si>
  <si>
    <t>log(odds) vs. X</t>
  </si>
  <si>
    <t>30-40</t>
  </si>
  <si>
    <t>40-50</t>
  </si>
  <si>
    <t>Log(odds)</t>
  </si>
  <si>
    <t>log(P(Y=1)/P(Y=0) = log(#1's/#0's)</t>
  </si>
  <si>
    <t>By each group, log(odds) are similar or different?</t>
  </si>
  <si>
    <t>if it is different, X is significant</t>
  </si>
  <si>
    <t>If Age is increasing, is log(odds) increasing or decreasing continuously?</t>
  </si>
  <si>
    <t>Need to make sure that, it should have linear relationship</t>
  </si>
  <si>
    <t>Deciles</t>
  </si>
  <si>
    <t>WOE = Log(odds), trying to identify the relationship between Y &amp; X by using log(odds)</t>
  </si>
  <si>
    <t>WOE</t>
  </si>
  <si>
    <t>statistical tests ANOVA or chisquare</t>
  </si>
  <si>
    <t>Corr matrics</t>
  </si>
  <si>
    <t>Kbest</t>
  </si>
  <si>
    <t>Univariate regression (logistic regression - Y &amp; X - calculate somerceD, AUC)</t>
  </si>
  <si>
    <t>Using other techniques</t>
  </si>
  <si>
    <t>otherdebt</t>
  </si>
  <si>
    <t>debtinc</t>
  </si>
  <si>
    <t>creddebt</t>
  </si>
  <si>
    <t>address</t>
  </si>
  <si>
    <t>Using Somerce D</t>
  </si>
  <si>
    <t>employ</t>
  </si>
  <si>
    <t>creditdebt</t>
  </si>
  <si>
    <t>age</t>
  </si>
  <si>
    <t>statsmodels.formula.api as sm</t>
  </si>
  <si>
    <t>model = sm.logit(formula = ' y~x1+x2+x3+x4', data=train).fit()</t>
  </si>
  <si>
    <t>train_predict = model.predict(train)</t>
  </si>
  <si>
    <t>test_preidct = model.predict(test)</t>
  </si>
  <si>
    <t>metrics.roc_auc_score(train.default, train_predict)</t>
  </si>
  <si>
    <t>metrics.roc_auc_score(test.default, test_predict)</t>
  </si>
  <si>
    <t>having lots of variables</t>
  </si>
  <si>
    <t>having lots of transformations</t>
  </si>
  <si>
    <t>having high variance in the beta's (based on SE for betas)</t>
  </si>
  <si>
    <t>less data (number of observations is low)</t>
  </si>
  <si>
    <t>data preapration is not proper</t>
  </si>
  <si>
    <t>if the assumptions of technique fails (log(odds) &amp; X should have linear, no outliers, no multicollineirity etc)</t>
  </si>
  <si>
    <t>Possible reasons for Overfitting</t>
  </si>
  <si>
    <t>Train Misclassification</t>
  </si>
  <si>
    <t>specicity</t>
  </si>
  <si>
    <t>Recall for 0's</t>
  </si>
  <si>
    <t>Recall for 1's</t>
  </si>
  <si>
    <t>Recall</t>
  </si>
  <si>
    <t>Precision</t>
  </si>
  <si>
    <t>F1-score</t>
  </si>
  <si>
    <t>2*recall*precison/(recall+precision)</t>
  </si>
  <si>
    <t>Metrics</t>
  </si>
  <si>
    <t>Based on probability</t>
  </si>
  <si>
    <t>AUC, Somerce D,</t>
  </si>
  <si>
    <t>Based on category as output based on cut-off chosen</t>
  </si>
  <si>
    <t>Classification report</t>
  </si>
  <si>
    <t>sensivity, specicity</t>
  </si>
  <si>
    <t>Validation using decile analysis</t>
  </si>
  <si>
    <t>Traindata</t>
  </si>
  <si>
    <t>Decile Based on prob</t>
  </si>
  <si>
    <t>Higher deciles should have higher number 1's</t>
  </si>
  <si>
    <t>#1</t>
  </si>
  <si>
    <t>Max</t>
  </si>
  <si>
    <t>Min</t>
  </si>
  <si>
    <t>Bad Rate</t>
  </si>
  <si>
    <t>bad_pct</t>
  </si>
  <si>
    <t>good_pct</t>
  </si>
  <si>
    <t>cum_bad_pct</t>
  </si>
  <si>
    <t>cum_good_pct</t>
  </si>
  <si>
    <t>cum_bads-cum_goods</t>
  </si>
  <si>
    <t>Rank Ordering - Bad_rate should be decreasing order and similar between train &amp; test</t>
  </si>
  <si>
    <t>KS should come in top 5 deciles</t>
  </si>
  <si>
    <t>Both test should get similar KS and to be present similar decile</t>
  </si>
  <si>
    <t>Lift</t>
  </si>
  <si>
    <t>you should get similar lift values for deciles (top deciles)</t>
  </si>
  <si>
    <t>Decile anlaysis</t>
  </si>
  <si>
    <t>How to decide the cut-off?</t>
  </si>
  <si>
    <t>Using %1's in Y</t>
  </si>
  <si>
    <t>using metrics for different cutoffs</t>
  </si>
  <si>
    <t>Business rules</t>
  </si>
  <si>
    <t>Modeling (Classification) - Logistics regression</t>
  </si>
  <si>
    <t>using Kbest, RFE,univariate regression, WOE</t>
  </si>
  <si>
    <t>Variables dropped using PCA</t>
  </si>
  <si>
    <t>45 Variables</t>
  </si>
  <si>
    <t>AUC</t>
  </si>
  <si>
    <t>Somerce D</t>
  </si>
  <si>
    <t>Identify the cutoff</t>
  </si>
  <si>
    <t>Based on category as output</t>
  </si>
  <si>
    <t>Sensivity</t>
  </si>
  <si>
    <t>Spcicity</t>
  </si>
  <si>
    <t>KS value</t>
  </si>
  <si>
    <t>Decile of KS</t>
  </si>
  <si>
    <t>lift in first decile</t>
  </si>
  <si>
    <t>Implementation code for implementing new data</t>
  </si>
  <si>
    <t>Create Tool</t>
  </si>
  <si>
    <t>Tool for predicting customer is good or Bad</t>
  </si>
  <si>
    <t>Address</t>
  </si>
  <si>
    <t>creditdetb</t>
  </si>
  <si>
    <t> -1.7615</t>
  </si>
  <si>
    <t>Final decision</t>
  </si>
  <si>
    <t>Prob (Default=1)</t>
  </si>
  <si>
    <t>Constant</t>
  </si>
  <si>
    <t>HR Analytics</t>
  </si>
  <si>
    <t>Predict which employees are going to leave?</t>
  </si>
  <si>
    <t>1000 employees</t>
  </si>
  <si>
    <t>Next three months, how many employees leave?</t>
  </si>
  <si>
    <t>As of Jan1st</t>
  </si>
  <si>
    <t>As of 1st oct</t>
  </si>
  <si>
    <t>900 Employees</t>
  </si>
  <si>
    <t>Empid</t>
  </si>
  <si>
    <t>Left</t>
  </si>
  <si>
    <t>1st Oct to 31stDec</t>
  </si>
  <si>
    <t>X1=Tenure</t>
  </si>
  <si>
    <t>X2=number of promotions</t>
  </si>
  <si>
    <t>X3=recent manager</t>
  </si>
  <si>
    <t>X4=rating</t>
  </si>
  <si>
    <t>number of projects</t>
  </si>
  <si>
    <t>EmpID</t>
  </si>
  <si>
    <t>As of 1st Jan</t>
  </si>
  <si>
    <t>cut-off</t>
  </si>
  <si>
    <t>Leave?</t>
  </si>
  <si>
    <t>Classification</t>
  </si>
  <si>
    <t>Segmentation</t>
  </si>
  <si>
    <t>Logistic Regressions</t>
  </si>
  <si>
    <t>What is segmentation?</t>
  </si>
  <si>
    <t>Classify the data into n-number of groups (n is not known) based on similarity</t>
  </si>
  <si>
    <t>With in groups, there is similarity</t>
  </si>
  <si>
    <t>between the groups, there is dissimilarity</t>
  </si>
  <si>
    <t>Segmentation is process which split the data into groups such that, there is similarity with in the groups, dissimialrity between the groups</t>
  </si>
  <si>
    <t>What are applications of segmentation?</t>
  </si>
  <si>
    <t>Segemntation examples</t>
  </si>
  <si>
    <t>Customer segmentation - based on income, based on spend, based on value, based R, F, M, based on behavior, based on needs</t>
  </si>
  <si>
    <t>Clustering is technique for segmentation</t>
  </si>
  <si>
    <t>Store segmetnation - based on store characteristics, transactions, customers preferences, location characteristics</t>
  </si>
  <si>
    <t>Location segmentation</t>
  </si>
  <si>
    <t>Doctors segmentation</t>
  </si>
  <si>
    <t>Pharmaceutical</t>
  </si>
  <si>
    <t>Claims segmentation</t>
  </si>
  <si>
    <t>Insurance</t>
  </si>
  <si>
    <t>Products/items segmentation</t>
  </si>
  <si>
    <t>retail/ecommece</t>
  </si>
  <si>
    <t>Branch segmentation</t>
  </si>
  <si>
    <t>Banking</t>
  </si>
  <si>
    <t>ATM segmetnation</t>
  </si>
  <si>
    <t xml:space="preserve">Insurance - Natural calamities, disaster management </t>
  </si>
  <si>
    <t>Customer Segmentation</t>
  </si>
  <si>
    <t>Marketing &amp; Sales</t>
  </si>
  <si>
    <t>What situations customer segmentation can be helpful?</t>
  </si>
  <si>
    <t>Needs of customers</t>
  </si>
  <si>
    <t>preferences of customers</t>
  </si>
  <si>
    <t>behavior of customers towards product</t>
  </si>
  <si>
    <t>Product development</t>
  </si>
  <si>
    <t>Cross-sell/Upsell</t>
  </si>
  <si>
    <t>Risk/fraud</t>
  </si>
  <si>
    <t>Based on type of city, seniority</t>
  </si>
  <si>
    <t>Targets</t>
  </si>
  <si>
    <t>Incentives</t>
  </si>
  <si>
    <t>500+ branches</t>
  </si>
  <si>
    <t>Types of segmentation?</t>
  </si>
  <si>
    <t>Heuristic vs. Scientific</t>
  </si>
  <si>
    <t>Heuristic</t>
  </si>
  <si>
    <t>Based on business rules, based on experience</t>
  </si>
  <si>
    <t>Scientific</t>
  </si>
  <si>
    <t>Based on scientific algorithm</t>
  </si>
  <si>
    <t>If you have less number of variables</t>
  </si>
  <si>
    <t>if you have more variables</t>
  </si>
  <si>
    <t>Subjective vs. objective</t>
  </si>
  <si>
    <t>Subjective</t>
  </si>
  <si>
    <t>We don't have objective to segment the data</t>
  </si>
  <si>
    <t>Who are my customers?</t>
  </si>
  <si>
    <t>What kind of characterstics are there with in customers?</t>
  </si>
  <si>
    <t>Market segments</t>
  </si>
  <si>
    <t>All the variables are X variables</t>
  </si>
  <si>
    <t>We have some objective</t>
  </si>
  <si>
    <t>Atleast the segments should differentiate based on the objective variable</t>
  </si>
  <si>
    <t>Y variables, X variables</t>
  </si>
  <si>
    <t>Techniques available</t>
  </si>
  <si>
    <t>Cluster analysis (Kmeans, Heirarchical, DBSCAN, Spectral)</t>
  </si>
  <si>
    <t>Decision trees (CHAID, CART, C5.0)</t>
  </si>
  <si>
    <t>Value based</t>
  </si>
  <si>
    <t>RFM, Life stage, Loyalty</t>
  </si>
  <si>
    <t>Heuristic:</t>
  </si>
  <si>
    <t>Value Based</t>
  </si>
  <si>
    <t>RFM</t>
  </si>
  <si>
    <t>Life stage segmentation</t>
  </si>
  <si>
    <t>Loyalty</t>
  </si>
  <si>
    <t>Profit</t>
  </si>
  <si>
    <t>Risk</t>
  </si>
  <si>
    <t>Customer value</t>
  </si>
  <si>
    <t>Marital Status</t>
  </si>
  <si>
    <t>&lt;22</t>
  </si>
  <si>
    <t>22-25</t>
  </si>
  <si>
    <t>25-30</t>
  </si>
  <si>
    <t>50-60</t>
  </si>
  <si>
    <t>60+</t>
  </si>
  <si>
    <t>Student</t>
  </si>
  <si>
    <t>Starting with career</t>
  </si>
  <si>
    <t>Marriage</t>
  </si>
  <si>
    <t>Starting with family</t>
  </si>
  <si>
    <t xml:space="preserve">Stability </t>
  </si>
  <si>
    <t>pre-retired</t>
  </si>
  <si>
    <t>retired</t>
  </si>
  <si>
    <t>Stage of life</t>
  </si>
  <si>
    <t>Bank</t>
  </si>
  <si>
    <t>Education loans, Debit card, saving account</t>
  </si>
  <si>
    <t>Credit card, salaryaccount, bike loan, personal loans</t>
  </si>
  <si>
    <t>Marriage loans, honeymoon loans, car loan</t>
  </si>
  <si>
    <t>Car loan, insurance, Fixed deposites</t>
  </si>
  <si>
    <t>House loans, Mutual funds</t>
  </si>
  <si>
    <t>Cash deposites, short term investments</t>
  </si>
  <si>
    <t>Cash deposites, investments etc.</t>
  </si>
  <si>
    <t>Spednign behavior over the time</t>
  </si>
  <si>
    <t>Last_qtr Spend</t>
  </si>
  <si>
    <t>Current_quareter_spend</t>
  </si>
  <si>
    <t>Inactive/Churn</t>
  </si>
  <si>
    <t>New/Winback</t>
  </si>
  <si>
    <t>Downward migrators</t>
  </si>
  <si>
    <t>Upward migrators</t>
  </si>
  <si>
    <t>Segment</t>
  </si>
  <si>
    <t>Frequency</t>
  </si>
  <si>
    <t>Monetory</t>
  </si>
  <si>
    <t>The number of days from last transaction</t>
  </si>
  <si>
    <t>The number of transactions for given period of time</t>
  </si>
  <si>
    <t>The value generaged out of the transactions done in given period of time</t>
  </si>
  <si>
    <t>Def1</t>
  </si>
  <si>
    <t>Def2</t>
  </si>
  <si>
    <t>Avg Time between two transaction</t>
  </si>
  <si>
    <t>Avg revenue per transaction</t>
  </si>
  <si>
    <t>R_Bucket</t>
  </si>
  <si>
    <t>F_Bucket</t>
  </si>
  <si>
    <t>M_Bucket</t>
  </si>
  <si>
    <t>Active</t>
  </si>
  <si>
    <t>At Risk</t>
  </si>
  <si>
    <t>Churn</t>
  </si>
  <si>
    <t>Medium</t>
  </si>
  <si>
    <t>F-Bucket</t>
  </si>
  <si>
    <t>M-Bucket</t>
  </si>
  <si>
    <t xml:space="preserve">Low </t>
  </si>
  <si>
    <t>Premium</t>
  </si>
  <si>
    <t>Gold</t>
  </si>
  <si>
    <t>Silver</t>
  </si>
  <si>
    <t>Standard</t>
  </si>
  <si>
    <t>Cross Sell/Upsell</t>
  </si>
  <si>
    <t>Pracotive retention</t>
  </si>
  <si>
    <t>Winback</t>
  </si>
  <si>
    <t>Implement segmentation in python</t>
  </si>
  <si>
    <t>numpy, pandas</t>
  </si>
  <si>
    <t>Retail data</t>
  </si>
  <si>
    <t>Valuebased</t>
  </si>
  <si>
    <t>Segementation as approach</t>
  </si>
  <si>
    <t>Getting the segments</t>
  </si>
  <si>
    <t>Need to have data at customer level, store level, location level etc.</t>
  </si>
  <si>
    <t>Profiling</t>
  </si>
  <si>
    <t>Understanding the charactestics of segments</t>
  </si>
  <si>
    <t>S1</t>
  </si>
  <si>
    <t>S2</t>
  </si>
  <si>
    <t>S3</t>
  </si>
  <si>
    <t>S4</t>
  </si>
  <si>
    <t>%of males</t>
  </si>
  <si>
    <t>This variable is not differentiating</t>
  </si>
  <si>
    <t>Both Income &amp; Age are differentiating the segments</t>
  </si>
  <si>
    <t>Identify the characteristics &amp; Define the strategy based on the segment characteristics</t>
  </si>
  <si>
    <t>Customers</t>
  </si>
  <si>
    <t>Retail data - Typical tables</t>
  </si>
  <si>
    <t>Demographics, Geographcis</t>
  </si>
  <si>
    <t>Transaction data</t>
  </si>
  <si>
    <t>Transaction details</t>
  </si>
  <si>
    <t>Product heirarchy</t>
  </si>
  <si>
    <t>Product heirarchy details (Item - SKU/UPC, Subcategory, category)</t>
  </si>
  <si>
    <t>Returns</t>
  </si>
  <si>
    <t>Customer care</t>
  </si>
  <si>
    <t>Campaign response</t>
  </si>
  <si>
    <t>Terminolgoy</t>
  </si>
  <si>
    <t>SKU</t>
  </si>
  <si>
    <t>Stock keeping unit</t>
  </si>
  <si>
    <t>Universal product code</t>
  </si>
  <si>
    <t>UPC</t>
  </si>
  <si>
    <t xml:space="preserve">Nandini 200gm curd </t>
  </si>
  <si>
    <t>Dairy products</t>
  </si>
  <si>
    <t>Fresh items</t>
  </si>
  <si>
    <t>Groceries</t>
  </si>
  <si>
    <t>ABC201</t>
  </si>
  <si>
    <t>Item name</t>
  </si>
  <si>
    <t>Subcategory-1</t>
  </si>
  <si>
    <t>Subcategory2</t>
  </si>
  <si>
    <t>Category</t>
  </si>
  <si>
    <t>Basket</t>
  </si>
  <si>
    <t>Transaction</t>
  </si>
  <si>
    <t>Scientific Segmentation</t>
  </si>
  <si>
    <t>K Means cluster Analyssis</t>
  </si>
  <si>
    <t>Dividing the data into K Clusters (segments)</t>
  </si>
  <si>
    <t>K=3</t>
  </si>
  <si>
    <t>The entire data will divided into 3 groups based on the similarity</t>
  </si>
  <si>
    <t>How to decide the K value?</t>
  </si>
  <si>
    <t>If you have more number of variable to be included to get the segmentation</t>
  </si>
  <si>
    <t>Algorithm</t>
  </si>
  <si>
    <t>Distance calculation between points/vectors/observations</t>
  </si>
  <si>
    <t>Euclidian</t>
  </si>
  <si>
    <t>Manhattan</t>
  </si>
  <si>
    <t>Cosine similarity</t>
  </si>
  <si>
    <t>etc</t>
  </si>
  <si>
    <t>Dist(1,2)</t>
  </si>
  <si>
    <t>Euclidian distance</t>
  </si>
  <si>
    <t>Centroid</t>
  </si>
  <si>
    <t>C1</t>
  </si>
  <si>
    <t>C2</t>
  </si>
  <si>
    <t>C3</t>
  </si>
  <si>
    <t>(29,23,28)</t>
  </si>
  <si>
    <t>(13,26,25)</t>
  </si>
  <si>
    <t>(26,10,15)</t>
  </si>
  <si>
    <t>Iteration1</t>
  </si>
  <si>
    <t>(22,11,14)</t>
  </si>
  <si>
    <t>(31,28,21)</t>
  </si>
  <si>
    <t>(26,15,29)</t>
  </si>
  <si>
    <t>Iteration2</t>
  </si>
  <si>
    <t>(23,11.5,14.8)</t>
  </si>
  <si>
    <t>(31.9,28.8,21)</t>
  </si>
  <si>
    <t>26.2,15.8,29.1</t>
  </si>
  <si>
    <t>Iteration</t>
  </si>
  <si>
    <t>23,11.44,14.75</t>
  </si>
  <si>
    <t>Kmedians</t>
  </si>
  <si>
    <t>K Means</t>
  </si>
  <si>
    <t>Getting the data from different sources</t>
  </si>
  <si>
    <t>Aggregating data at what level, you are performing segmentation</t>
  </si>
  <si>
    <t>Data preparation steps</t>
  </si>
  <si>
    <t>Data Audit report, understanding data and problems in data</t>
  </si>
  <si>
    <t>Missings, outliers, converting categorical into numerical</t>
  </si>
  <si>
    <t>Handling data related problems</t>
  </si>
  <si>
    <t>creating new variables</t>
  </si>
  <si>
    <t>Correlation, anova, chisquare</t>
  </si>
  <si>
    <t>PCA - Principle component analysis (Factor analysis)</t>
  </si>
  <si>
    <t>Pre-requisites</t>
  </si>
  <si>
    <t>Data should be standardized (Since we are using distance based algorithm, the distances should be comparable)</t>
  </si>
  <si>
    <t>Z_X1</t>
  </si>
  <si>
    <t>Z_X2</t>
  </si>
  <si>
    <t>Z_X3</t>
  </si>
  <si>
    <t>std</t>
  </si>
  <si>
    <t>Create segmentation</t>
  </si>
  <si>
    <t>Decide the value of K</t>
  </si>
  <si>
    <t>Iterative</t>
  </si>
  <si>
    <t>K=4</t>
  </si>
  <si>
    <t>K=5</t>
  </si>
  <si>
    <t>K=6</t>
  </si>
  <si>
    <t>K=7</t>
  </si>
  <si>
    <t>K=8</t>
  </si>
  <si>
    <t>SC Metric</t>
  </si>
  <si>
    <t>Pseduo F-Metric</t>
  </si>
  <si>
    <t>Segment distribution</t>
  </si>
  <si>
    <t>Finalized the solution based on above criteria</t>
  </si>
  <si>
    <t>Identify characteristics for each segment by using profiling</t>
  </si>
  <si>
    <t>Define the strategy for each segment based on the business problem</t>
  </si>
  <si>
    <t>Implement this segmentation on new data (if new customer comes, you need to predict which segment they are belongs to?)</t>
  </si>
  <si>
    <t>From K Means output</t>
  </si>
  <si>
    <t>Segment labels</t>
  </si>
  <si>
    <t>Centroids</t>
  </si>
  <si>
    <t>Using the output of segment</t>
  </si>
  <si>
    <t>Pseudo F</t>
  </si>
  <si>
    <t>Case study</t>
  </si>
  <si>
    <t>Telecom Customer Segmentatoion</t>
  </si>
  <si>
    <t>Telecom data</t>
  </si>
  <si>
    <t>Customer</t>
  </si>
  <si>
    <t>Product usage</t>
  </si>
  <si>
    <t>Plan - rate card</t>
  </si>
  <si>
    <t>Tariff plan</t>
  </si>
  <si>
    <t>Payment infromation</t>
  </si>
  <si>
    <t>VAS</t>
  </si>
  <si>
    <t>Campaign information</t>
  </si>
  <si>
    <t>Customer service information</t>
  </si>
  <si>
    <t>Telecom data- Aggregate data at customer level</t>
  </si>
  <si>
    <t>Implementation python</t>
  </si>
  <si>
    <t>sklearn.preprocessing</t>
  </si>
  <si>
    <t>standardscaler()</t>
  </si>
  <si>
    <t>Convert numerical variables into standardized variables</t>
  </si>
  <si>
    <t>sklearn.cluster</t>
  </si>
  <si>
    <t>Kmeans()</t>
  </si>
  <si>
    <t>Kmedians()</t>
  </si>
  <si>
    <t>DBSCAN()</t>
  </si>
  <si>
    <t>Ward()</t>
  </si>
  <si>
    <t>performing segmentation</t>
  </si>
  <si>
    <t>sklearn.metrics</t>
  </si>
  <si>
    <t>SC value</t>
  </si>
  <si>
    <t>sklearn.decomposition</t>
  </si>
  <si>
    <t>Variable reduction technique</t>
  </si>
  <si>
    <t>PCA - Principle component analysis can be used for regression, classification, segmentation</t>
  </si>
  <si>
    <t>Speciall this works very vell to handle multicollinierity</t>
  </si>
  <si>
    <t>Cluster Analysis (Segmentation) is technique to group the observations based on similarity - Devide the observations into groups based on similarity</t>
  </si>
  <si>
    <t>PCA - Factor analysis helps to group the variables based on similarity</t>
  </si>
  <si>
    <t>G1</t>
  </si>
  <si>
    <t>G2</t>
  </si>
  <si>
    <t>G3</t>
  </si>
  <si>
    <t>X4, X7, X8, X9 are similar means that they are correlation each other</t>
  </si>
  <si>
    <t>X1, X5, X10 are correlated each other</t>
  </si>
  <si>
    <t>X2, X3, X6 are correlated each other</t>
  </si>
  <si>
    <t>Input</t>
  </si>
  <si>
    <t>Standardize</t>
  </si>
  <si>
    <t>Z_X4</t>
  </si>
  <si>
    <t>Z_X5</t>
  </si>
  <si>
    <t>Z_X6</t>
  </si>
  <si>
    <t>Z_X7</t>
  </si>
  <si>
    <t>Z_X8</t>
  </si>
  <si>
    <t>Z_X9</t>
  </si>
  <si>
    <t>Z_X10</t>
  </si>
  <si>
    <t>Var</t>
  </si>
  <si>
    <t>C4</t>
  </si>
  <si>
    <t>C5</t>
  </si>
  <si>
    <t>C6</t>
  </si>
  <si>
    <t>C7</t>
  </si>
  <si>
    <t>C8</t>
  </si>
  <si>
    <t>C9</t>
  </si>
  <si>
    <t>C10</t>
  </si>
  <si>
    <t>Components</t>
  </si>
  <si>
    <t>B101*Z_X1+B102*Z_X2+………B1010*Z_X10+C10</t>
  </si>
  <si>
    <t>B11*Z_X1+B12*Z_X2+…B110*Z_X10+C1</t>
  </si>
  <si>
    <t>Var(C1)&gt;Var(C2)&gt;Var(C3)….Var(C10)</t>
  </si>
  <si>
    <t>Corr(Ci, Cj) = 0, components are independent each other</t>
  </si>
  <si>
    <t>sum(var(c1)+Var(c2)…var(c10) ) = Total variance in the data = 10</t>
  </si>
  <si>
    <t>variance</t>
  </si>
  <si>
    <t>Prop_var</t>
  </si>
  <si>
    <t>Y = B1*X1+B2*X2+….B10*X10+C</t>
  </si>
  <si>
    <t>Y = G1*C1+G2*C2+G3*C3+…G10*C10+C2</t>
  </si>
  <si>
    <t>10 Dimensions</t>
  </si>
  <si>
    <t>Variables are having multicollineirity</t>
  </si>
  <si>
    <t>Comonents are independent each other</t>
  </si>
  <si>
    <t>Y = P1*C1+P2*C2+…P5*C5+C3</t>
  </si>
  <si>
    <t>5 Dimensions</t>
  </si>
  <si>
    <t>You are able reduce 50% of dimensions by loosing 17% of information in the data</t>
  </si>
  <si>
    <t>You will not able to intrepret the solution</t>
  </si>
  <si>
    <t>Y = Q1*X1+Q2*X5+Q3*X7+Q4*X10+X5*X6+C4</t>
  </si>
  <si>
    <t>&gt;0.8</t>
  </si>
  <si>
    <t>&gt;75%</t>
  </si>
  <si>
    <t>eigen values</t>
  </si>
  <si>
    <t>Betas called as eigen vectors</t>
  </si>
  <si>
    <t>eigen values and eigen vectors are same as eigen values &amp; eigen vectors of correlation matrix of variables</t>
  </si>
  <si>
    <t>Loading matrix</t>
  </si>
  <si>
    <t>tenure</t>
  </si>
  <si>
    <t>marital</t>
  </si>
  <si>
    <t>ed</t>
  </si>
  <si>
    <t>retire</t>
  </si>
  <si>
    <t>gender</t>
  </si>
  <si>
    <t>reside</t>
  </si>
  <si>
    <t>tollfree</t>
  </si>
  <si>
    <t>equip</t>
  </si>
  <si>
    <t>callcard</t>
  </si>
  <si>
    <t>wireless</t>
  </si>
  <si>
    <t>multline</t>
  </si>
  <si>
    <t>voice</t>
  </si>
  <si>
    <t>pager</t>
  </si>
  <si>
    <t>internet</t>
  </si>
  <si>
    <t>callid</t>
  </si>
  <si>
    <t>callwait</t>
  </si>
  <si>
    <t>forward</t>
  </si>
  <si>
    <t>confer</t>
  </si>
  <si>
    <t>longmon</t>
  </si>
  <si>
    <t>tollmon</t>
  </si>
  <si>
    <t>equipmon</t>
  </si>
  <si>
    <t>cardmon</t>
  </si>
  <si>
    <t>wiremon</t>
  </si>
  <si>
    <t>ebill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</si>
</sst>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1"/>
      <color theme="1"/>
      <name val="Calibri"/>
      <family val="2"/>
      <scheme val="minor"/>
    </font>
    <font>
      <i/>
      <sz val="11"/>
      <color theme="1"/>
      <name val="Calibri"/>
      <family val="2"/>
      <scheme val="minor"/>
    </font>
    <font>
      <b/>
      <sz val="11"/>
      <color theme="1"/>
      <name val="Calibri"/>
      <family val="2"/>
      <scheme val="minor"/>
    </font>
    <font>
      <sz val="11"/>
      <color rgb="FF000000"/>
      <name val="Courier New"/>
      <family val="3"/>
    </font>
    <font>
      <sz val="9"/>
      <color rgb="FF000000"/>
      <name val="Arial"/>
      <family val="2"/>
    </font>
    <font>
      <b/>
      <sz val="9"/>
      <color rgb="FF000000"/>
      <name val="Arial"/>
      <family val="2"/>
    </font>
    <font>
      <b/>
      <sz val="16"/>
      <color theme="1"/>
      <name val="Calibri"/>
      <family val="2"/>
      <scheme val="minor"/>
    </font>
    <font>
      <sz val="11"/>
      <color theme="1"/>
      <name val="Calibri"/>
      <family val="2"/>
      <scheme val="minor"/>
    </font>
    <font>
      <sz val="11"/>
      <name val="Arial"/>
      <family val="2"/>
    </font>
    <font>
      <i/>
      <sz val="11"/>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5F5F5"/>
        <bgColor indexed="64"/>
      </patternFill>
    </fill>
    <fill>
      <patternFill patternType="solid">
        <fgColor theme="4"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s>
  <borders count="1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7" fillId="0" borderId="0" applyFont="0" applyFill="0" applyBorder="0" applyAlignment="0" applyProtection="0"/>
  </cellStyleXfs>
  <cellXfs count="80">
    <xf numFmtId="0" fontId="0" fillId="0" borderId="0" xfId="0"/>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0" xfId="0" applyFill="1" applyBorder="1" applyAlignment="1"/>
    <xf numFmtId="0" fontId="0" fillId="2" borderId="1" xfId="0" applyFill="1" applyBorder="1" applyAlignment="1"/>
    <xf numFmtId="2" fontId="0" fillId="0" borderId="0" xfId="0" applyNumberFormat="1" applyFill="1" applyBorder="1" applyAlignment="1"/>
    <xf numFmtId="2" fontId="0" fillId="0" borderId="1" xfId="0" applyNumberFormat="1" applyFill="1" applyBorder="1" applyAlignment="1"/>
    <xf numFmtId="0" fontId="1" fillId="2" borderId="2" xfId="0" applyFont="1" applyFill="1" applyBorder="1" applyAlignment="1">
      <alignment horizontal="center"/>
    </xf>
    <xf numFmtId="2" fontId="0" fillId="2" borderId="0" xfId="0" applyNumberFormat="1" applyFill="1" applyBorder="1" applyAlignment="1"/>
    <xf numFmtId="9" fontId="0" fillId="0" borderId="0" xfId="0" applyNumberFormat="1"/>
    <xf numFmtId="10" fontId="0" fillId="0" borderId="0" xfId="0" applyNumberFormat="1"/>
    <xf numFmtId="9" fontId="0" fillId="2" borderId="0" xfId="0" applyNumberFormat="1" applyFill="1"/>
    <xf numFmtId="10" fontId="0" fillId="2" borderId="0" xfId="0" applyNumberFormat="1" applyFill="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9" xfId="0" applyBorder="1"/>
    <xf numFmtId="0" fontId="0" fillId="0" borderId="0" xfId="0" applyFill="1" applyBorder="1"/>
    <xf numFmtId="0" fontId="0" fillId="4" borderId="0" xfId="0" applyFill="1"/>
    <xf numFmtId="0" fontId="0" fillId="5" borderId="0" xfId="0" applyFill="1"/>
    <xf numFmtId="11" fontId="0" fillId="0" borderId="0" xfId="0" applyNumberFormat="1"/>
    <xf numFmtId="0" fontId="3" fillId="0" borderId="0" xfId="0" applyFont="1" applyAlignment="1">
      <alignment horizontal="left" vertical="center"/>
    </xf>
    <xf numFmtId="0" fontId="4" fillId="7" borderId="0" xfId="0" applyFont="1" applyFill="1" applyAlignment="1">
      <alignment horizontal="right" vertical="center" wrapText="1"/>
    </xf>
    <xf numFmtId="0" fontId="5" fillId="6" borderId="0" xfId="0" applyFont="1" applyFill="1" applyAlignment="1">
      <alignment horizontal="right" vertical="center" wrapText="1"/>
    </xf>
    <xf numFmtId="0" fontId="4" fillId="6" borderId="0" xfId="0" applyFont="1" applyFill="1" applyAlignment="1">
      <alignment horizontal="right" vertical="center" wrapText="1"/>
    </xf>
    <xf numFmtId="0" fontId="5" fillId="7" borderId="0" xfId="0" applyFont="1" applyFill="1" applyAlignment="1">
      <alignment horizontal="right" vertical="center" wrapText="1"/>
    </xf>
    <xf numFmtId="0" fontId="4" fillId="6" borderId="0" xfId="0" applyFont="1" applyFill="1" applyAlignment="1">
      <alignment horizontal="left" vertical="center" wrapText="1"/>
    </xf>
    <xf numFmtId="0" fontId="4" fillId="7" borderId="0" xfId="0" applyFont="1" applyFill="1" applyAlignment="1">
      <alignment horizontal="left" vertical="center" wrapText="1"/>
    </xf>
    <xf numFmtId="0" fontId="3" fillId="0" borderId="0" xfId="0" applyFont="1" applyAlignment="1">
      <alignment horizontal="right" vertical="center"/>
    </xf>
    <xf numFmtId="0" fontId="0" fillId="5" borderId="0" xfId="0" applyFill="1" applyBorder="1"/>
    <xf numFmtId="0" fontId="2" fillId="9" borderId="0" xfId="0" applyFont="1" applyFill="1" applyBorder="1"/>
    <xf numFmtId="0" fontId="0" fillId="2" borderId="0" xfId="0" applyFill="1" applyBorder="1"/>
    <xf numFmtId="9" fontId="0" fillId="0" borderId="0" xfId="1" applyFont="1"/>
    <xf numFmtId="164" fontId="0" fillId="0" borderId="0" xfId="0" applyNumberFormat="1"/>
    <xf numFmtId="0" fontId="0" fillId="10" borderId="0" xfId="0" applyFill="1"/>
    <xf numFmtId="0" fontId="0" fillId="11" borderId="0" xfId="0" applyFill="1"/>
    <xf numFmtId="0" fontId="0" fillId="12" borderId="0" xfId="0" applyFill="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9" fontId="0" fillId="2" borderId="0" xfId="1" applyFont="1" applyFill="1"/>
    <xf numFmtId="0" fontId="0" fillId="0" borderId="0" xfId="0" applyNumberFormat="1"/>
    <xf numFmtId="0" fontId="0" fillId="4" borderId="1" xfId="0" applyFill="1" applyBorder="1"/>
    <xf numFmtId="0" fontId="8" fillId="0" borderId="0" xfId="0" applyFont="1"/>
    <xf numFmtId="0" fontId="9" fillId="0" borderId="0" xfId="0" applyFont="1"/>
    <xf numFmtId="0" fontId="10" fillId="2" borderId="0" xfId="0" applyFont="1" applyFill="1" applyBorder="1"/>
    <xf numFmtId="0" fontId="10" fillId="0" borderId="0" xfId="0" applyFont="1" applyBorder="1"/>
    <xf numFmtId="0" fontId="0" fillId="0" borderId="3"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9" xfId="0" applyFont="1" applyFill="1" applyBorder="1" applyAlignment="1">
      <alignment horizontal="center"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2" fontId="0" fillId="0" borderId="0" xfId="0" applyNumberFormat="1"/>
    <xf numFmtId="2" fontId="0" fillId="5" borderId="0" xfId="0" applyNumberFormat="1" applyFill="1"/>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LR!$F$1:$F$2</c:f>
              <c:strCache>
                <c:ptCount val="2"/>
                <c:pt idx="0">
                  <c:v>Y</c:v>
                </c:pt>
                <c:pt idx="1">
                  <c:v>Sales (thousands)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489153216159957"/>
                  <c:y val="-0.184345441200323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LR!$E$3:$E$203</c:f>
              <c:numCache>
                <c:formatCode>General</c:formatCode>
                <c:ptCount val="201"/>
                <c:pt idx="0">
                  <c:v>337.09999999999997</c:v>
                </c:pt>
                <c:pt idx="1">
                  <c:v>128.9</c:v>
                </c:pt>
                <c:pt idx="2">
                  <c:v>132.39999999999998</c:v>
                </c:pt>
                <c:pt idx="3">
                  <c:v>251.3</c:v>
                </c:pt>
                <c:pt idx="4">
                  <c:v>250.00000000000003</c:v>
                </c:pt>
                <c:pt idx="5">
                  <c:v>132.6</c:v>
                </c:pt>
                <c:pt idx="6">
                  <c:v>113.8</c:v>
                </c:pt>
                <c:pt idx="7">
                  <c:v>151.4</c:v>
                </c:pt>
                <c:pt idx="8">
                  <c:v>11.7</c:v>
                </c:pt>
                <c:pt idx="9">
                  <c:v>223.6</c:v>
                </c:pt>
                <c:pt idx="10">
                  <c:v>96.1</c:v>
                </c:pt>
                <c:pt idx="11">
                  <c:v>242.7</c:v>
                </c:pt>
                <c:pt idx="12">
                  <c:v>124.80000000000001</c:v>
                </c:pt>
                <c:pt idx="13">
                  <c:v>112.3</c:v>
                </c:pt>
                <c:pt idx="14">
                  <c:v>283</c:v>
                </c:pt>
                <c:pt idx="15">
                  <c:v>296</c:v>
                </c:pt>
                <c:pt idx="16">
                  <c:v>218.4</c:v>
                </c:pt>
                <c:pt idx="17">
                  <c:v>376.8</c:v>
                </c:pt>
                <c:pt idx="18">
                  <c:v>108</c:v>
                </c:pt>
                <c:pt idx="19">
                  <c:v>190.3</c:v>
                </c:pt>
                <c:pt idx="20">
                  <c:v>299.5</c:v>
                </c:pt>
                <c:pt idx="21">
                  <c:v>266</c:v>
                </c:pt>
                <c:pt idx="22">
                  <c:v>78.7</c:v>
                </c:pt>
                <c:pt idx="23">
                  <c:v>271.40000000000003</c:v>
                </c:pt>
                <c:pt idx="24">
                  <c:v>93.199999999999989</c:v>
                </c:pt>
                <c:pt idx="25">
                  <c:v>285.89999999999998</c:v>
                </c:pt>
                <c:pt idx="26">
                  <c:v>184.8</c:v>
                </c:pt>
                <c:pt idx="27">
                  <c:v>279.7</c:v>
                </c:pt>
                <c:pt idx="28">
                  <c:v>298.8</c:v>
                </c:pt>
                <c:pt idx="29">
                  <c:v>127.39999999999999</c:v>
                </c:pt>
                <c:pt idx="30">
                  <c:v>364.4</c:v>
                </c:pt>
                <c:pt idx="31">
                  <c:v>168.9</c:v>
                </c:pt>
                <c:pt idx="32">
                  <c:v>128.69999999999999</c:v>
                </c:pt>
                <c:pt idx="33">
                  <c:v>285.90000000000003</c:v>
                </c:pt>
                <c:pt idx="34">
                  <c:v>104.50000000000001</c:v>
                </c:pt>
                <c:pt idx="35">
                  <c:v>303.3</c:v>
                </c:pt>
                <c:pt idx="36">
                  <c:v>315.7</c:v>
                </c:pt>
                <c:pt idx="37">
                  <c:v>169.8</c:v>
                </c:pt>
                <c:pt idx="38">
                  <c:v>104.9</c:v>
                </c:pt>
                <c:pt idx="39">
                  <c:v>297.7</c:v>
                </c:pt>
                <c:pt idx="40">
                  <c:v>256.40000000000003</c:v>
                </c:pt>
                <c:pt idx="41">
                  <c:v>249.10000000000002</c:v>
                </c:pt>
                <c:pt idx="42">
                  <c:v>323.10000000000002</c:v>
                </c:pt>
                <c:pt idx="43">
                  <c:v>241.70000000000002</c:v>
                </c:pt>
                <c:pt idx="44">
                  <c:v>94.1</c:v>
                </c:pt>
                <c:pt idx="45">
                  <c:v>229.1</c:v>
                </c:pt>
                <c:pt idx="46">
                  <c:v>135.30000000000001</c:v>
                </c:pt>
                <c:pt idx="47">
                  <c:v>299.89999999999998</c:v>
                </c:pt>
                <c:pt idx="48">
                  <c:v>292.89999999999998</c:v>
                </c:pt>
                <c:pt idx="49">
                  <c:v>115.4</c:v>
                </c:pt>
                <c:pt idx="50">
                  <c:v>237.5</c:v>
                </c:pt>
                <c:pt idx="51">
                  <c:v>113.6</c:v>
                </c:pt>
                <c:pt idx="52">
                  <c:v>297.70000000000005</c:v>
                </c:pt>
                <c:pt idx="53">
                  <c:v>287.5</c:v>
                </c:pt>
                <c:pt idx="54">
                  <c:v>307.39999999999998</c:v>
                </c:pt>
                <c:pt idx="55">
                  <c:v>308.3</c:v>
                </c:pt>
                <c:pt idx="56">
                  <c:v>76.8</c:v>
                </c:pt>
                <c:pt idx="57">
                  <c:v>171.99999999999997</c:v>
                </c:pt>
                <c:pt idx="58">
                  <c:v>298.10000000000002</c:v>
                </c:pt>
                <c:pt idx="59">
                  <c:v>249.5</c:v>
                </c:pt>
                <c:pt idx="60">
                  <c:v>76.900000000000006</c:v>
                </c:pt>
                <c:pt idx="61">
                  <c:v>358.7</c:v>
                </c:pt>
                <c:pt idx="62">
                  <c:v>282.10000000000002</c:v>
                </c:pt>
                <c:pt idx="63">
                  <c:v>140.70000000000002</c:v>
                </c:pt>
                <c:pt idx="64">
                  <c:v>202.79999999999998</c:v>
                </c:pt>
                <c:pt idx="65">
                  <c:v>79.2</c:v>
                </c:pt>
                <c:pt idx="66">
                  <c:v>58.300000000000004</c:v>
                </c:pt>
                <c:pt idx="67">
                  <c:v>164</c:v>
                </c:pt>
                <c:pt idx="68">
                  <c:v>275.89999999999998</c:v>
                </c:pt>
                <c:pt idx="69">
                  <c:v>287.89999999999998</c:v>
                </c:pt>
                <c:pt idx="70">
                  <c:v>268.39999999999998</c:v>
                </c:pt>
                <c:pt idx="71">
                  <c:v>155.79999999999998</c:v>
                </c:pt>
                <c:pt idx="72">
                  <c:v>79.099999999999994</c:v>
                </c:pt>
                <c:pt idx="73">
                  <c:v>166.4</c:v>
                </c:pt>
                <c:pt idx="74">
                  <c:v>251.1</c:v>
                </c:pt>
                <c:pt idx="75">
                  <c:v>150</c:v>
                </c:pt>
                <c:pt idx="76">
                  <c:v>49.8</c:v>
                </c:pt>
                <c:pt idx="77">
                  <c:v>163.19999999999999</c:v>
                </c:pt>
                <c:pt idx="78">
                  <c:v>44.699999999999996</c:v>
                </c:pt>
                <c:pt idx="79">
                  <c:v>146.80000000000001</c:v>
                </c:pt>
                <c:pt idx="80">
                  <c:v>125.4</c:v>
                </c:pt>
                <c:pt idx="81">
                  <c:v>280.8</c:v>
                </c:pt>
                <c:pt idx="82">
                  <c:v>128.1</c:v>
                </c:pt>
                <c:pt idx="83">
                  <c:v>148.5</c:v>
                </c:pt>
                <c:pt idx="84">
                  <c:v>290.3</c:v>
                </c:pt>
                <c:pt idx="85">
                  <c:v>277.3</c:v>
                </c:pt>
                <c:pt idx="86">
                  <c:v>119.8</c:v>
                </c:pt>
                <c:pt idx="87">
                  <c:v>214.5</c:v>
                </c:pt>
                <c:pt idx="88">
                  <c:v>187.2</c:v>
                </c:pt>
                <c:pt idx="89">
                  <c:v>209</c:v>
                </c:pt>
                <c:pt idx="90">
                  <c:v>148.50000000000003</c:v>
                </c:pt>
                <c:pt idx="91">
                  <c:v>63.1</c:v>
                </c:pt>
                <c:pt idx="92">
                  <c:v>310.2</c:v>
                </c:pt>
                <c:pt idx="93">
                  <c:v>359.7</c:v>
                </c:pt>
                <c:pt idx="94">
                  <c:v>132.30000000000001</c:v>
                </c:pt>
                <c:pt idx="95">
                  <c:v>247.8</c:v>
                </c:pt>
                <c:pt idx="96">
                  <c:v>207</c:v>
                </c:pt>
                <c:pt idx="97">
                  <c:v>227.9</c:v>
                </c:pt>
                <c:pt idx="98">
                  <c:v>383.2</c:v>
                </c:pt>
                <c:pt idx="99">
                  <c:v>222.79999999999998</c:v>
                </c:pt>
                <c:pt idx="100">
                  <c:v>276.5</c:v>
                </c:pt>
                <c:pt idx="101">
                  <c:v>433.6</c:v>
                </c:pt>
                <c:pt idx="102">
                  <c:v>311.7</c:v>
                </c:pt>
                <c:pt idx="103">
                  <c:v>223</c:v>
                </c:pt>
                <c:pt idx="104">
                  <c:v>277.8</c:v>
                </c:pt>
                <c:pt idx="105">
                  <c:v>243.3</c:v>
                </c:pt>
                <c:pt idx="106">
                  <c:v>65.7</c:v>
                </c:pt>
                <c:pt idx="107">
                  <c:v>113.9</c:v>
                </c:pt>
                <c:pt idx="108">
                  <c:v>39.1</c:v>
                </c:pt>
                <c:pt idx="109">
                  <c:v>287.8</c:v>
                </c:pt>
                <c:pt idx="110">
                  <c:v>290.5</c:v>
                </c:pt>
                <c:pt idx="111">
                  <c:v>302.89999999999998</c:v>
                </c:pt>
                <c:pt idx="112">
                  <c:v>193.5</c:v>
                </c:pt>
                <c:pt idx="113">
                  <c:v>240.89999999999998</c:v>
                </c:pt>
                <c:pt idx="114">
                  <c:v>159.5</c:v>
                </c:pt>
                <c:pt idx="115">
                  <c:v>162.80000000000001</c:v>
                </c:pt>
                <c:pt idx="116">
                  <c:v>179.1</c:v>
                </c:pt>
                <c:pt idx="117">
                  <c:v>92</c:v>
                </c:pt>
                <c:pt idx="118">
                  <c:v>241.8</c:v>
                </c:pt>
                <c:pt idx="119">
                  <c:v>57.7</c:v>
                </c:pt>
                <c:pt idx="120">
                  <c:v>214.3</c:v>
                </c:pt>
                <c:pt idx="121">
                  <c:v>90.9</c:v>
                </c:pt>
                <c:pt idx="122">
                  <c:v>242</c:v>
                </c:pt>
                <c:pt idx="123">
                  <c:v>170.1</c:v>
                </c:pt>
                <c:pt idx="124">
                  <c:v>336</c:v>
                </c:pt>
                <c:pt idx="125">
                  <c:v>124.9</c:v>
                </c:pt>
                <c:pt idx="126">
                  <c:v>97.3</c:v>
                </c:pt>
                <c:pt idx="127">
                  <c:v>89.4</c:v>
                </c:pt>
                <c:pt idx="128">
                  <c:v>272.5</c:v>
                </c:pt>
                <c:pt idx="129">
                  <c:v>114.69999999999999</c:v>
                </c:pt>
                <c:pt idx="130">
                  <c:v>49</c:v>
                </c:pt>
                <c:pt idx="131">
                  <c:v>311.09999999999997</c:v>
                </c:pt>
                <c:pt idx="132">
                  <c:v>37.700000000000003</c:v>
                </c:pt>
                <c:pt idx="133">
                  <c:v>298.40000000000003</c:v>
                </c:pt>
                <c:pt idx="134">
                  <c:v>141.1</c:v>
                </c:pt>
                <c:pt idx="135">
                  <c:v>103.8</c:v>
                </c:pt>
                <c:pt idx="136">
                  <c:v>73.899999999999991</c:v>
                </c:pt>
                <c:pt idx="137">
                  <c:v>362.29999999999995</c:v>
                </c:pt>
                <c:pt idx="138">
                  <c:v>89.4</c:v>
                </c:pt>
                <c:pt idx="139">
                  <c:v>230.5</c:v>
                </c:pt>
                <c:pt idx="140">
                  <c:v>103.30000000000001</c:v>
                </c:pt>
                <c:pt idx="141">
                  <c:v>304.7</c:v>
                </c:pt>
                <c:pt idx="142">
                  <c:v>291.59999999999997</c:v>
                </c:pt>
                <c:pt idx="143">
                  <c:v>144.69999999999999</c:v>
                </c:pt>
                <c:pt idx="144">
                  <c:v>149.9</c:v>
                </c:pt>
                <c:pt idx="145">
                  <c:v>151.20000000000002</c:v>
                </c:pt>
                <c:pt idx="146">
                  <c:v>256.10000000000002</c:v>
                </c:pt>
                <c:pt idx="147">
                  <c:v>336.5</c:v>
                </c:pt>
                <c:pt idx="148">
                  <c:v>90.2</c:v>
                </c:pt>
                <c:pt idx="149">
                  <c:v>91.1</c:v>
                </c:pt>
                <c:pt idx="150">
                  <c:v>331.59999999999997</c:v>
                </c:pt>
                <c:pt idx="151">
                  <c:v>178.10000000000002</c:v>
                </c:pt>
                <c:pt idx="152">
                  <c:v>235.1</c:v>
                </c:pt>
                <c:pt idx="153">
                  <c:v>248.7</c:v>
                </c:pt>
                <c:pt idx="154">
                  <c:v>218.4</c:v>
                </c:pt>
                <c:pt idx="155">
                  <c:v>21.4</c:v>
                </c:pt>
                <c:pt idx="156">
                  <c:v>187.9</c:v>
                </c:pt>
                <c:pt idx="157">
                  <c:v>175.40000000000003</c:v>
                </c:pt>
                <c:pt idx="158">
                  <c:v>93.8</c:v>
                </c:pt>
                <c:pt idx="159">
                  <c:v>184.7</c:v>
                </c:pt>
                <c:pt idx="160">
                  <c:v>221.29999999999998</c:v>
                </c:pt>
                <c:pt idx="161">
                  <c:v>170.8</c:v>
                </c:pt>
                <c:pt idx="162">
                  <c:v>232.1</c:v>
                </c:pt>
                <c:pt idx="163">
                  <c:v>207.70000000000002</c:v>
                </c:pt>
                <c:pt idx="164">
                  <c:v>137.30000000000001</c:v>
                </c:pt>
                <c:pt idx="165">
                  <c:v>322.7</c:v>
                </c:pt>
                <c:pt idx="166">
                  <c:v>77.099999999999994</c:v>
                </c:pt>
                <c:pt idx="167">
                  <c:v>231.4</c:v>
                </c:pt>
                <c:pt idx="168">
                  <c:v>296.60000000000002</c:v>
                </c:pt>
                <c:pt idx="169">
                  <c:v>301.3</c:v>
                </c:pt>
                <c:pt idx="170">
                  <c:v>80</c:v>
                </c:pt>
                <c:pt idx="171">
                  <c:v>232.8</c:v>
                </c:pt>
                <c:pt idx="172">
                  <c:v>56.7</c:v>
                </c:pt>
                <c:pt idx="173">
                  <c:v>188.3</c:v>
                </c:pt>
                <c:pt idx="174">
                  <c:v>238.9</c:v>
                </c:pt>
                <c:pt idx="175">
                  <c:v>367.59999999999997</c:v>
                </c:pt>
                <c:pt idx="176">
                  <c:v>298.90000000000003</c:v>
                </c:pt>
                <c:pt idx="177">
                  <c:v>213.2</c:v>
                </c:pt>
                <c:pt idx="178">
                  <c:v>302.7</c:v>
                </c:pt>
                <c:pt idx="179">
                  <c:v>193.2</c:v>
                </c:pt>
                <c:pt idx="180">
                  <c:v>167.5</c:v>
                </c:pt>
                <c:pt idx="181">
                  <c:v>251.3</c:v>
                </c:pt>
                <c:pt idx="182">
                  <c:v>91.600000000000009</c:v>
                </c:pt>
                <c:pt idx="183">
                  <c:v>402.40000000000003</c:v>
                </c:pt>
                <c:pt idx="184">
                  <c:v>305.10000000000002</c:v>
                </c:pt>
                <c:pt idx="185">
                  <c:v>269.7</c:v>
                </c:pt>
                <c:pt idx="186">
                  <c:v>168.2</c:v>
                </c:pt>
                <c:pt idx="187">
                  <c:v>237.99999999999997</c:v>
                </c:pt>
                <c:pt idx="188">
                  <c:v>303.59999999999997</c:v>
                </c:pt>
                <c:pt idx="189">
                  <c:v>54.199999999999996</c:v>
                </c:pt>
                <c:pt idx="190">
                  <c:v>86.399999999999991</c:v>
                </c:pt>
                <c:pt idx="191">
                  <c:v>92.3</c:v>
                </c:pt>
                <c:pt idx="192">
                  <c:v>52.9</c:v>
                </c:pt>
                <c:pt idx="193">
                  <c:v>212.4</c:v>
                </c:pt>
                <c:pt idx="194">
                  <c:v>191.29999999999998</c:v>
                </c:pt>
                <c:pt idx="195">
                  <c:v>55.7</c:v>
                </c:pt>
                <c:pt idx="196">
                  <c:v>107.2</c:v>
                </c:pt>
                <c:pt idx="197">
                  <c:v>192.70000000000002</c:v>
                </c:pt>
                <c:pt idx="198">
                  <c:v>391.8</c:v>
                </c:pt>
                <c:pt idx="199">
                  <c:v>249.39999999999998</c:v>
                </c:pt>
              </c:numCache>
            </c:numRef>
          </c:xVal>
          <c:yVal>
            <c:numRef>
              <c:f>LR!$F$3:$F$203</c:f>
              <c:numCache>
                <c:formatCode>General</c:formatCode>
                <c:ptCount val="201"/>
                <c:pt idx="0">
                  <c:v>22.1</c:v>
                </c:pt>
                <c:pt idx="1">
                  <c:v>10.4</c:v>
                </c:pt>
                <c:pt idx="2">
                  <c:v>9.3000000000000007</c:v>
                </c:pt>
                <c:pt idx="3">
                  <c:v>18.5</c:v>
                </c:pt>
                <c:pt idx="4">
                  <c:v>12.9</c:v>
                </c:pt>
                <c:pt idx="5">
                  <c:v>7.2</c:v>
                </c:pt>
                <c:pt idx="6">
                  <c:v>11.8</c:v>
                </c:pt>
                <c:pt idx="7">
                  <c:v>13.2</c:v>
                </c:pt>
                <c:pt idx="8">
                  <c:v>4.8</c:v>
                </c:pt>
                <c:pt idx="9">
                  <c:v>10.6</c:v>
                </c:pt>
                <c:pt idx="10">
                  <c:v>8.6</c:v>
                </c:pt>
                <c:pt idx="11">
                  <c:v>17.399999999999999</c:v>
                </c:pt>
                <c:pt idx="12">
                  <c:v>9.1999999999999993</c:v>
                </c:pt>
                <c:pt idx="13">
                  <c:v>9.6999999999999993</c:v>
                </c:pt>
                <c:pt idx="14">
                  <c:v>19</c:v>
                </c:pt>
                <c:pt idx="15">
                  <c:v>22.4</c:v>
                </c:pt>
                <c:pt idx="16">
                  <c:v>12.5</c:v>
                </c:pt>
                <c:pt idx="17">
                  <c:v>24.4</c:v>
                </c:pt>
                <c:pt idx="18">
                  <c:v>11.3</c:v>
                </c:pt>
                <c:pt idx="19">
                  <c:v>14.6</c:v>
                </c:pt>
                <c:pt idx="20">
                  <c:v>18</c:v>
                </c:pt>
                <c:pt idx="21">
                  <c:v>12.5</c:v>
                </c:pt>
                <c:pt idx="22">
                  <c:v>5.6</c:v>
                </c:pt>
                <c:pt idx="23">
                  <c:v>15.5</c:v>
                </c:pt>
                <c:pt idx="24">
                  <c:v>9.6999999999999993</c:v>
                </c:pt>
                <c:pt idx="25">
                  <c:v>12</c:v>
                </c:pt>
                <c:pt idx="26">
                  <c:v>15</c:v>
                </c:pt>
                <c:pt idx="27">
                  <c:v>15.9</c:v>
                </c:pt>
                <c:pt idx="28">
                  <c:v>18.899999999999999</c:v>
                </c:pt>
                <c:pt idx="29">
                  <c:v>10.5</c:v>
                </c:pt>
                <c:pt idx="30">
                  <c:v>21.4</c:v>
                </c:pt>
                <c:pt idx="31">
                  <c:v>11.9</c:v>
                </c:pt>
                <c:pt idx="32">
                  <c:v>9.6</c:v>
                </c:pt>
                <c:pt idx="33">
                  <c:v>17.399999999999999</c:v>
                </c:pt>
                <c:pt idx="34">
                  <c:v>9.5</c:v>
                </c:pt>
                <c:pt idx="35">
                  <c:v>12.8</c:v>
                </c:pt>
                <c:pt idx="36">
                  <c:v>25.4</c:v>
                </c:pt>
                <c:pt idx="37">
                  <c:v>14.7</c:v>
                </c:pt>
                <c:pt idx="38">
                  <c:v>10.1</c:v>
                </c:pt>
                <c:pt idx="39">
                  <c:v>21.5</c:v>
                </c:pt>
                <c:pt idx="40">
                  <c:v>16.600000000000001</c:v>
                </c:pt>
                <c:pt idx="41">
                  <c:v>17.100000000000001</c:v>
                </c:pt>
                <c:pt idx="42">
                  <c:v>20.7</c:v>
                </c:pt>
                <c:pt idx="43">
                  <c:v>12.9</c:v>
                </c:pt>
                <c:pt idx="44">
                  <c:v>8.5</c:v>
                </c:pt>
                <c:pt idx="45">
                  <c:v>14.9</c:v>
                </c:pt>
                <c:pt idx="46">
                  <c:v>10.6</c:v>
                </c:pt>
                <c:pt idx="47">
                  <c:v>23.2</c:v>
                </c:pt>
                <c:pt idx="48">
                  <c:v>14.8</c:v>
                </c:pt>
                <c:pt idx="49">
                  <c:v>9.6999999999999993</c:v>
                </c:pt>
                <c:pt idx="50">
                  <c:v>11.4</c:v>
                </c:pt>
                <c:pt idx="51">
                  <c:v>10.7</c:v>
                </c:pt>
                <c:pt idx="52">
                  <c:v>22.6</c:v>
                </c:pt>
                <c:pt idx="53">
                  <c:v>21.2</c:v>
                </c:pt>
                <c:pt idx="54">
                  <c:v>20.2</c:v>
                </c:pt>
                <c:pt idx="55">
                  <c:v>23.7</c:v>
                </c:pt>
                <c:pt idx="56">
                  <c:v>5.5</c:v>
                </c:pt>
                <c:pt idx="57">
                  <c:v>13.2</c:v>
                </c:pt>
                <c:pt idx="58">
                  <c:v>23.8</c:v>
                </c:pt>
                <c:pt idx="59">
                  <c:v>18.399999999999999</c:v>
                </c:pt>
                <c:pt idx="60">
                  <c:v>8.1</c:v>
                </c:pt>
                <c:pt idx="61">
                  <c:v>24.2</c:v>
                </c:pt>
                <c:pt idx="62">
                  <c:v>15.7</c:v>
                </c:pt>
                <c:pt idx="63">
                  <c:v>14</c:v>
                </c:pt>
                <c:pt idx="64">
                  <c:v>18</c:v>
                </c:pt>
                <c:pt idx="65">
                  <c:v>9.3000000000000007</c:v>
                </c:pt>
                <c:pt idx="66">
                  <c:v>9.5</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12.3</c:v>
                </c:pt>
                <c:pt idx="82">
                  <c:v>11.3</c:v>
                </c:pt>
                <c:pt idx="83">
                  <c:v>13.6</c:v>
                </c:pt>
                <c:pt idx="84">
                  <c:v>21.7</c:v>
                </c:pt>
                <c:pt idx="85">
                  <c:v>15.2</c:v>
                </c:pt>
                <c:pt idx="86">
                  <c:v>12</c:v>
                </c:pt>
                <c:pt idx="87">
                  <c:v>16</c:v>
                </c:pt>
                <c:pt idx="88">
                  <c:v>12.9</c:v>
                </c:pt>
                <c:pt idx="89">
                  <c:v>16.7</c:v>
                </c:pt>
                <c:pt idx="90">
                  <c:v>11.2</c:v>
                </c:pt>
                <c:pt idx="91">
                  <c:v>7.3</c:v>
                </c:pt>
                <c:pt idx="92">
                  <c:v>19.399999999999999</c:v>
                </c:pt>
                <c:pt idx="93">
                  <c:v>22.2</c:v>
                </c:pt>
                <c:pt idx="94">
                  <c:v>11.5</c:v>
                </c:pt>
                <c:pt idx="95">
                  <c:v>16.899999999999999</c:v>
                </c:pt>
                <c:pt idx="96">
                  <c:v>11.7</c:v>
                </c:pt>
                <c:pt idx="97">
                  <c:v>15.5</c:v>
                </c:pt>
                <c:pt idx="98">
                  <c:v>25.4</c:v>
                </c:pt>
                <c:pt idx="99">
                  <c:v>17.2</c:v>
                </c:pt>
                <c:pt idx="100">
                  <c:v>11.7</c:v>
                </c:pt>
                <c:pt idx="101">
                  <c:v>23.8</c:v>
                </c:pt>
                <c:pt idx="102">
                  <c:v>14.8</c:v>
                </c:pt>
                <c:pt idx="103">
                  <c:v>14.7</c:v>
                </c:pt>
                <c:pt idx="104">
                  <c:v>20.7</c:v>
                </c:pt>
                <c:pt idx="105">
                  <c:v>19.2</c:v>
                </c:pt>
                <c:pt idx="106">
                  <c:v>7.2</c:v>
                </c:pt>
                <c:pt idx="107">
                  <c:v>8.6999999999999993</c:v>
                </c:pt>
                <c:pt idx="108">
                  <c:v>5.3</c:v>
                </c:pt>
                <c:pt idx="109">
                  <c:v>19.8</c:v>
                </c:pt>
                <c:pt idx="110">
                  <c:v>13.4</c:v>
                </c:pt>
                <c:pt idx="111">
                  <c:v>21.8</c:v>
                </c:pt>
                <c:pt idx="112">
                  <c:v>14.1</c:v>
                </c:pt>
                <c:pt idx="113">
                  <c:v>15.9</c:v>
                </c:pt>
                <c:pt idx="114">
                  <c:v>14.6</c:v>
                </c:pt>
                <c:pt idx="115">
                  <c:v>12.6</c:v>
                </c:pt>
                <c:pt idx="116">
                  <c:v>12.2</c:v>
                </c:pt>
                <c:pt idx="117">
                  <c:v>9.4</c:v>
                </c:pt>
                <c:pt idx="118">
                  <c:v>15.9</c:v>
                </c:pt>
                <c:pt idx="119">
                  <c:v>6.6</c:v>
                </c:pt>
                <c:pt idx="120">
                  <c:v>15.5</c:v>
                </c:pt>
                <c:pt idx="121">
                  <c:v>7</c:v>
                </c:pt>
                <c:pt idx="122">
                  <c:v>11.6</c:v>
                </c:pt>
                <c:pt idx="123">
                  <c:v>15.2</c:v>
                </c:pt>
                <c:pt idx="124">
                  <c:v>19.7</c:v>
                </c:pt>
                <c:pt idx="125">
                  <c:v>10.6</c:v>
                </c:pt>
                <c:pt idx="126">
                  <c:v>6.6</c:v>
                </c:pt>
                <c:pt idx="127">
                  <c:v>8.8000000000000007</c:v>
                </c:pt>
                <c:pt idx="128">
                  <c:v>24.7</c:v>
                </c:pt>
                <c:pt idx="129">
                  <c:v>9.6999999999999993</c:v>
                </c:pt>
                <c:pt idx="130">
                  <c:v>1.6</c:v>
                </c:pt>
                <c:pt idx="131">
                  <c:v>12.7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11.4</c:v>
                </c:pt>
                <c:pt idx="145">
                  <c:v>10.3</c:v>
                </c:pt>
                <c:pt idx="146">
                  <c:v>13.2</c:v>
                </c:pt>
                <c:pt idx="147">
                  <c:v>25.4</c:v>
                </c:pt>
                <c:pt idx="148">
                  <c:v>10.9</c:v>
                </c:pt>
                <c:pt idx="149">
                  <c:v>10.1</c:v>
                </c:pt>
                <c:pt idx="150">
                  <c:v>16.100000000000001</c:v>
                </c:pt>
                <c:pt idx="151">
                  <c:v>11.6</c:v>
                </c:pt>
                <c:pt idx="152">
                  <c:v>16.600000000000001</c:v>
                </c:pt>
                <c:pt idx="153">
                  <c:v>19</c:v>
                </c:pt>
                <c:pt idx="154">
                  <c:v>15.6</c:v>
                </c:pt>
                <c:pt idx="155">
                  <c:v>3.2</c:v>
                </c:pt>
                <c:pt idx="156">
                  <c:v>15.3</c:v>
                </c:pt>
                <c:pt idx="157">
                  <c:v>10.1</c:v>
                </c:pt>
                <c:pt idx="158">
                  <c:v>7.3</c:v>
                </c:pt>
                <c:pt idx="159">
                  <c:v>12.9</c:v>
                </c:pt>
                <c:pt idx="160">
                  <c:v>14.4</c:v>
                </c:pt>
                <c:pt idx="161">
                  <c:v>13.3</c:v>
                </c:pt>
                <c:pt idx="162">
                  <c:v>14.9</c:v>
                </c:pt>
                <c:pt idx="163">
                  <c:v>18</c:v>
                </c:pt>
                <c:pt idx="164">
                  <c:v>11.9</c:v>
                </c:pt>
                <c:pt idx="165">
                  <c:v>11.9</c:v>
                </c:pt>
                <c:pt idx="166">
                  <c:v>8</c:v>
                </c:pt>
                <c:pt idx="167">
                  <c:v>12.2</c:v>
                </c:pt>
                <c:pt idx="168">
                  <c:v>17.100000000000001</c:v>
                </c:pt>
                <c:pt idx="169">
                  <c:v>15</c:v>
                </c:pt>
                <c:pt idx="170">
                  <c:v>8.4</c:v>
                </c:pt>
                <c:pt idx="171">
                  <c:v>14.5</c:v>
                </c:pt>
                <c:pt idx="172">
                  <c:v>7.6</c:v>
                </c:pt>
                <c:pt idx="173">
                  <c:v>11.7</c:v>
                </c:pt>
                <c:pt idx="174">
                  <c:v>11.5</c:v>
                </c:pt>
                <c:pt idx="175">
                  <c:v>27</c:v>
                </c:pt>
                <c:pt idx="176">
                  <c:v>20.2</c:v>
                </c:pt>
                <c:pt idx="177">
                  <c:v>11.7</c:v>
                </c:pt>
                <c:pt idx="178">
                  <c:v>11.8</c:v>
                </c:pt>
                <c:pt idx="179">
                  <c:v>12.6</c:v>
                </c:pt>
                <c:pt idx="180">
                  <c:v>10.5</c:v>
                </c:pt>
                <c:pt idx="181">
                  <c:v>12.2</c:v>
                </c:pt>
                <c:pt idx="182">
                  <c:v>8.6999999999999993</c:v>
                </c:pt>
                <c:pt idx="183">
                  <c:v>26.2</c:v>
                </c:pt>
                <c:pt idx="184">
                  <c:v>17.600000000000001</c:v>
                </c:pt>
                <c:pt idx="185">
                  <c:v>22.6</c:v>
                </c:pt>
                <c:pt idx="186">
                  <c:v>10.3</c:v>
                </c:pt>
                <c:pt idx="187">
                  <c:v>17.3</c:v>
                </c:pt>
                <c:pt idx="188">
                  <c:v>15.9</c:v>
                </c:pt>
                <c:pt idx="189">
                  <c:v>6.7</c:v>
                </c:pt>
                <c:pt idx="190">
                  <c:v>10.8</c:v>
                </c:pt>
                <c:pt idx="191">
                  <c:v>9.9</c:v>
                </c:pt>
                <c:pt idx="192">
                  <c:v>5.9</c:v>
                </c:pt>
                <c:pt idx="193">
                  <c:v>19.600000000000001</c:v>
                </c:pt>
                <c:pt idx="194">
                  <c:v>17.3</c:v>
                </c:pt>
                <c:pt idx="195">
                  <c:v>7.6</c:v>
                </c:pt>
                <c:pt idx="196">
                  <c:v>9.6999999999999993</c:v>
                </c:pt>
                <c:pt idx="197">
                  <c:v>12.8</c:v>
                </c:pt>
                <c:pt idx="198">
                  <c:v>25.5</c:v>
                </c:pt>
                <c:pt idx="199">
                  <c:v>13.4</c:v>
                </c:pt>
              </c:numCache>
            </c:numRef>
          </c:yVal>
          <c:smooth val="0"/>
        </c:ser>
        <c:dLbls>
          <c:showLegendKey val="0"/>
          <c:showVal val="0"/>
          <c:showCatName val="0"/>
          <c:showSerName val="0"/>
          <c:showPercent val="0"/>
          <c:showBubbleSize val="0"/>
        </c:dLbls>
        <c:axId val="399937648"/>
        <c:axId val="399938040"/>
      </c:scatterChart>
      <c:valAx>
        <c:axId val="39993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38040"/>
        <c:crosses val="autoZero"/>
        <c:crossBetween val="midCat"/>
      </c:valAx>
      <c:valAx>
        <c:axId val="39993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37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45426</xdr:colOff>
      <xdr:row>0</xdr:row>
      <xdr:rowOff>109538</xdr:rowOff>
    </xdr:from>
    <xdr:to>
      <xdr:col>28</xdr:col>
      <xdr:colOff>158994</xdr:colOff>
      <xdr:row>14</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topLeftCell="A182" zoomScale="150" zoomScaleNormal="150" workbookViewId="0">
      <selection activeCell="C191" sqref="C191"/>
    </sheetView>
  </sheetViews>
  <sheetFormatPr defaultRowHeight="15" x14ac:dyDescent="0.25"/>
  <sheetData>
    <row r="1" spans="1:11" x14ac:dyDescent="0.25">
      <c r="I1" t="s">
        <v>35</v>
      </c>
    </row>
    <row r="2" spans="1:11" x14ac:dyDescent="0.25">
      <c r="A2" t="s">
        <v>15</v>
      </c>
      <c r="I2" t="s">
        <v>16</v>
      </c>
    </row>
    <row r="3" spans="1:11" x14ac:dyDescent="0.25">
      <c r="B3" t="s">
        <v>0</v>
      </c>
      <c r="C3" t="s">
        <v>1</v>
      </c>
      <c r="J3" t="s">
        <v>17</v>
      </c>
    </row>
    <row r="4" spans="1:11" x14ac:dyDescent="0.25">
      <c r="D4" t="s">
        <v>2</v>
      </c>
      <c r="K4" t="s">
        <v>18</v>
      </c>
    </row>
    <row r="5" spans="1:11" x14ac:dyDescent="0.25">
      <c r="K5" t="s">
        <v>19</v>
      </c>
    </row>
    <row r="6" spans="1:11" x14ac:dyDescent="0.25">
      <c r="C6" t="s">
        <v>3</v>
      </c>
    </row>
    <row r="7" spans="1:11" x14ac:dyDescent="0.25">
      <c r="D7" t="s">
        <v>4</v>
      </c>
      <c r="I7" t="s">
        <v>20</v>
      </c>
    </row>
    <row r="8" spans="1:11" x14ac:dyDescent="0.25">
      <c r="D8" t="s">
        <v>5</v>
      </c>
      <c r="I8" t="s">
        <v>21</v>
      </c>
    </row>
    <row r="9" spans="1:11" x14ac:dyDescent="0.25">
      <c r="D9" t="s">
        <v>6</v>
      </c>
      <c r="I9" t="s">
        <v>22</v>
      </c>
    </row>
    <row r="10" spans="1:11" x14ac:dyDescent="0.25">
      <c r="D10" t="s">
        <v>7</v>
      </c>
      <c r="I10" t="s">
        <v>23</v>
      </c>
    </row>
    <row r="11" spans="1:11" x14ac:dyDescent="0.25">
      <c r="C11" t="s">
        <v>8</v>
      </c>
      <c r="E11" t="s">
        <v>9</v>
      </c>
      <c r="G11" t="s">
        <v>10</v>
      </c>
      <c r="I11" t="s">
        <v>24</v>
      </c>
    </row>
    <row r="12" spans="1:11" x14ac:dyDescent="0.25">
      <c r="C12" t="s">
        <v>11</v>
      </c>
      <c r="I12" t="s">
        <v>25</v>
      </c>
    </row>
    <row r="13" spans="1:11" x14ac:dyDescent="0.25">
      <c r="C13" t="s">
        <v>12</v>
      </c>
      <c r="I13" t="s">
        <v>26</v>
      </c>
    </row>
    <row r="14" spans="1:11" x14ac:dyDescent="0.25">
      <c r="D14" t="s">
        <v>13</v>
      </c>
      <c r="I14" t="s">
        <v>27</v>
      </c>
    </row>
    <row r="15" spans="1:11" x14ac:dyDescent="0.25">
      <c r="C15" t="s">
        <v>14</v>
      </c>
      <c r="I15" t="s">
        <v>28</v>
      </c>
    </row>
    <row r="18" spans="1:11" x14ac:dyDescent="0.25">
      <c r="I18" t="s">
        <v>29</v>
      </c>
    </row>
    <row r="19" spans="1:11" x14ac:dyDescent="0.25">
      <c r="I19" t="s">
        <v>30</v>
      </c>
      <c r="K19" t="s">
        <v>32</v>
      </c>
    </row>
    <row r="20" spans="1:11" x14ac:dyDescent="0.25">
      <c r="I20" t="s">
        <v>31</v>
      </c>
    </row>
    <row r="22" spans="1:11" x14ac:dyDescent="0.25">
      <c r="I22" t="s">
        <v>33</v>
      </c>
    </row>
    <row r="23" spans="1:11" x14ac:dyDescent="0.25">
      <c r="J23" t="s">
        <v>34</v>
      </c>
    </row>
    <row r="26" spans="1:11" x14ac:dyDescent="0.25">
      <c r="A26" t="s">
        <v>36</v>
      </c>
    </row>
    <row r="27" spans="1:11" x14ac:dyDescent="0.25">
      <c r="B27" t="s">
        <v>37</v>
      </c>
      <c r="C27" t="s">
        <v>38</v>
      </c>
      <c r="E27" t="s">
        <v>39</v>
      </c>
    </row>
    <row r="28" spans="1:11" x14ac:dyDescent="0.25">
      <c r="C28" t="s">
        <v>40</v>
      </c>
    </row>
    <row r="30" spans="1:11" x14ac:dyDescent="0.25">
      <c r="B30" t="s">
        <v>41</v>
      </c>
    </row>
    <row r="32" spans="1:11" x14ac:dyDescent="0.25">
      <c r="A32" t="s">
        <v>42</v>
      </c>
      <c r="G32" t="s">
        <v>46</v>
      </c>
    </row>
    <row r="33" spans="1:6" x14ac:dyDescent="0.25">
      <c r="B33" t="s">
        <v>43</v>
      </c>
      <c r="F33" t="s">
        <v>45</v>
      </c>
    </row>
    <row r="34" spans="1:6" x14ac:dyDescent="0.25">
      <c r="B34" t="s">
        <v>44</v>
      </c>
    </row>
    <row r="36" spans="1:6" x14ac:dyDescent="0.25">
      <c r="B36" t="s">
        <v>47</v>
      </c>
    </row>
    <row r="37" spans="1:6" x14ac:dyDescent="0.25">
      <c r="B37" t="s">
        <v>48</v>
      </c>
    </row>
    <row r="38" spans="1:6" x14ac:dyDescent="0.25">
      <c r="B38" t="s">
        <v>49</v>
      </c>
    </row>
    <row r="39" spans="1:6" x14ac:dyDescent="0.25">
      <c r="B39" t="s">
        <v>50</v>
      </c>
    </row>
    <row r="41" spans="1:6" x14ac:dyDescent="0.25">
      <c r="B41" t="s">
        <v>51</v>
      </c>
      <c r="D41" t="s">
        <v>52</v>
      </c>
    </row>
    <row r="42" spans="1:6" x14ac:dyDescent="0.25">
      <c r="D42" t="s">
        <v>53</v>
      </c>
    </row>
    <row r="44" spans="1:6" x14ac:dyDescent="0.25">
      <c r="A44" t="s">
        <v>54</v>
      </c>
    </row>
    <row r="45" spans="1:6" x14ac:dyDescent="0.25">
      <c r="B45" t="s">
        <v>55</v>
      </c>
    </row>
    <row r="46" spans="1:6" x14ac:dyDescent="0.25">
      <c r="C46" t="s">
        <v>56</v>
      </c>
    </row>
    <row r="47" spans="1:6" x14ac:dyDescent="0.25">
      <c r="C47" t="s">
        <v>57</v>
      </c>
    </row>
    <row r="48" spans="1:6" x14ac:dyDescent="0.25">
      <c r="C48" t="s">
        <v>58</v>
      </c>
    </row>
    <row r="50" spans="1:8" x14ac:dyDescent="0.25">
      <c r="A50" t="s">
        <v>59</v>
      </c>
      <c r="D50" t="s">
        <v>60</v>
      </c>
    </row>
    <row r="51" spans="1:8" x14ac:dyDescent="0.25">
      <c r="D51" t="s">
        <v>61</v>
      </c>
    </row>
    <row r="52" spans="1:8" x14ac:dyDescent="0.25">
      <c r="D52" t="s">
        <v>62</v>
      </c>
    </row>
    <row r="53" spans="1:8" x14ac:dyDescent="0.25">
      <c r="D53" t="s">
        <v>63</v>
      </c>
    </row>
    <row r="54" spans="1:8" x14ac:dyDescent="0.25">
      <c r="D54" t="s">
        <v>64</v>
      </c>
    </row>
    <row r="56" spans="1:8" x14ac:dyDescent="0.25">
      <c r="C56" t="s">
        <v>65</v>
      </c>
      <c r="H56" t="s">
        <v>72</v>
      </c>
    </row>
    <row r="57" spans="1:8" x14ac:dyDescent="0.25">
      <c r="C57" t="s">
        <v>66</v>
      </c>
      <c r="H57" t="s">
        <v>72</v>
      </c>
    </row>
    <row r="58" spans="1:8" x14ac:dyDescent="0.25">
      <c r="C58" t="s">
        <v>67</v>
      </c>
      <c r="F58" t="s">
        <v>70</v>
      </c>
      <c r="H58" t="s">
        <v>73</v>
      </c>
    </row>
    <row r="59" spans="1:8" x14ac:dyDescent="0.25">
      <c r="C59" t="s">
        <v>68</v>
      </c>
    </row>
    <row r="60" spans="1:8" x14ac:dyDescent="0.25">
      <c r="C60" t="s">
        <v>69</v>
      </c>
    </row>
    <row r="61" spans="1:8" x14ac:dyDescent="0.25">
      <c r="C61" t="s">
        <v>71</v>
      </c>
    </row>
    <row r="63" spans="1:8" x14ac:dyDescent="0.25">
      <c r="A63" t="s">
        <v>74</v>
      </c>
      <c r="C63" t="s">
        <v>75</v>
      </c>
    </row>
    <row r="65" spans="1:8" x14ac:dyDescent="0.25">
      <c r="C65" t="s">
        <v>76</v>
      </c>
    </row>
    <row r="66" spans="1:8" x14ac:dyDescent="0.25">
      <c r="C66" t="s">
        <v>77</v>
      </c>
    </row>
    <row r="67" spans="1:8" x14ac:dyDescent="0.25">
      <c r="C67" t="s">
        <v>78</v>
      </c>
    </row>
    <row r="68" spans="1:8" x14ac:dyDescent="0.25">
      <c r="C68" t="s">
        <v>79</v>
      </c>
    </row>
    <row r="69" spans="1:8" x14ac:dyDescent="0.25">
      <c r="C69" t="s">
        <v>80</v>
      </c>
    </row>
    <row r="70" spans="1:8" x14ac:dyDescent="0.25">
      <c r="C70" t="s">
        <v>81</v>
      </c>
    </row>
    <row r="71" spans="1:8" x14ac:dyDescent="0.25">
      <c r="C71" t="s">
        <v>82</v>
      </c>
    </row>
    <row r="72" spans="1:8" x14ac:dyDescent="0.25">
      <c r="C72" t="s">
        <v>83</v>
      </c>
    </row>
    <row r="73" spans="1:8" x14ac:dyDescent="0.25">
      <c r="C73" t="s">
        <v>84</v>
      </c>
    </row>
    <row r="75" spans="1:8" x14ac:dyDescent="0.25">
      <c r="A75" t="s">
        <v>85</v>
      </c>
    </row>
    <row r="76" spans="1:8" x14ac:dyDescent="0.25">
      <c r="A76" t="s">
        <v>86</v>
      </c>
      <c r="C76" t="s">
        <v>79</v>
      </c>
      <c r="F76" t="s">
        <v>89</v>
      </c>
      <c r="H76" t="s">
        <v>90</v>
      </c>
    </row>
    <row r="77" spans="1:8" x14ac:dyDescent="0.25">
      <c r="A77" t="s">
        <v>87</v>
      </c>
      <c r="C77" t="s">
        <v>102</v>
      </c>
      <c r="F77" t="s">
        <v>91</v>
      </c>
      <c r="H77" t="s">
        <v>97</v>
      </c>
    </row>
    <row r="78" spans="1:8" x14ac:dyDescent="0.25">
      <c r="A78" t="s">
        <v>88</v>
      </c>
      <c r="C78" t="s">
        <v>103</v>
      </c>
      <c r="F78" t="s">
        <v>75</v>
      </c>
      <c r="H78" t="s">
        <v>21</v>
      </c>
    </row>
    <row r="79" spans="1:8" x14ac:dyDescent="0.25">
      <c r="C79" t="s">
        <v>104</v>
      </c>
      <c r="F79" t="s">
        <v>12</v>
      </c>
      <c r="H79" t="s">
        <v>98</v>
      </c>
    </row>
    <row r="80" spans="1:8" x14ac:dyDescent="0.25">
      <c r="A80" t="s">
        <v>0</v>
      </c>
      <c r="C80" t="s">
        <v>105</v>
      </c>
      <c r="F80" t="s">
        <v>92</v>
      </c>
      <c r="H80" t="s">
        <v>99</v>
      </c>
    </row>
    <row r="81" spans="1:8" x14ac:dyDescent="0.25">
      <c r="A81" t="s">
        <v>118</v>
      </c>
      <c r="C81" t="s">
        <v>106</v>
      </c>
      <c r="F81" t="s">
        <v>93</v>
      </c>
      <c r="H81" t="s">
        <v>100</v>
      </c>
    </row>
    <row r="82" spans="1:8" x14ac:dyDescent="0.25">
      <c r="A82" t="s">
        <v>119</v>
      </c>
      <c r="C82" t="s">
        <v>107</v>
      </c>
      <c r="F82" t="s">
        <v>94</v>
      </c>
      <c r="H82" t="s">
        <v>23</v>
      </c>
    </row>
    <row r="83" spans="1:8" x14ac:dyDescent="0.25">
      <c r="A83" t="s">
        <v>120</v>
      </c>
      <c r="C83" t="s">
        <v>108</v>
      </c>
      <c r="F83" t="s">
        <v>95</v>
      </c>
      <c r="H83" t="s">
        <v>24</v>
      </c>
    </row>
    <row r="84" spans="1:8" x14ac:dyDescent="0.25">
      <c r="A84" t="s">
        <v>121</v>
      </c>
      <c r="C84" t="s">
        <v>109</v>
      </c>
      <c r="F84" t="s">
        <v>96</v>
      </c>
      <c r="H84" t="s">
        <v>101</v>
      </c>
    </row>
    <row r="85" spans="1:8" x14ac:dyDescent="0.25">
      <c r="A85" t="s">
        <v>122</v>
      </c>
      <c r="C85" t="s">
        <v>110</v>
      </c>
      <c r="H85" t="s">
        <v>27</v>
      </c>
    </row>
    <row r="86" spans="1:8" x14ac:dyDescent="0.25">
      <c r="A86" t="s">
        <v>123</v>
      </c>
      <c r="C86" t="s">
        <v>111</v>
      </c>
    </row>
    <row r="87" spans="1:8" x14ac:dyDescent="0.25">
      <c r="A87" t="s">
        <v>124</v>
      </c>
      <c r="C87" t="s">
        <v>112</v>
      </c>
    </row>
    <row r="88" spans="1:8" x14ac:dyDescent="0.25">
      <c r="C88" t="s">
        <v>113</v>
      </c>
    </row>
    <row r="89" spans="1:8" x14ac:dyDescent="0.25">
      <c r="C89" t="s">
        <v>114</v>
      </c>
    </row>
    <row r="90" spans="1:8" x14ac:dyDescent="0.25">
      <c r="C90" t="s">
        <v>115</v>
      </c>
    </row>
    <row r="91" spans="1:8" x14ac:dyDescent="0.25">
      <c r="C91" t="s">
        <v>116</v>
      </c>
    </row>
    <row r="92" spans="1:8" x14ac:dyDescent="0.25">
      <c r="C92" t="s">
        <v>117</v>
      </c>
    </row>
    <row r="95" spans="1:8" x14ac:dyDescent="0.25">
      <c r="A95" t="s">
        <v>125</v>
      </c>
      <c r="F95" t="s">
        <v>134</v>
      </c>
    </row>
    <row r="97" spans="1:18" x14ac:dyDescent="0.25">
      <c r="A97">
        <v>1</v>
      </c>
      <c r="B97" t="s">
        <v>126</v>
      </c>
      <c r="F97" t="s">
        <v>141</v>
      </c>
      <c r="G97" t="s">
        <v>131</v>
      </c>
      <c r="J97" t="s">
        <v>132</v>
      </c>
      <c r="N97" t="s">
        <v>133</v>
      </c>
      <c r="R97" t="s">
        <v>138</v>
      </c>
    </row>
    <row r="98" spans="1:18" x14ac:dyDescent="0.25">
      <c r="A98">
        <v>2</v>
      </c>
      <c r="B98" t="s">
        <v>127</v>
      </c>
      <c r="F98" t="s">
        <v>142</v>
      </c>
      <c r="G98" t="s">
        <v>139</v>
      </c>
    </row>
    <row r="99" spans="1:18" x14ac:dyDescent="0.25">
      <c r="A99">
        <v>3</v>
      </c>
      <c r="B99" t="s">
        <v>128</v>
      </c>
      <c r="F99" t="s">
        <v>140</v>
      </c>
    </row>
    <row r="100" spans="1:18" x14ac:dyDescent="0.25">
      <c r="A100">
        <v>4</v>
      </c>
      <c r="B100" t="s">
        <v>129</v>
      </c>
      <c r="F100" t="s">
        <v>143</v>
      </c>
      <c r="I100" t="s">
        <v>144</v>
      </c>
    </row>
    <row r="101" spans="1:18" x14ac:dyDescent="0.25">
      <c r="A101">
        <v>5</v>
      </c>
      <c r="B101" t="s">
        <v>130</v>
      </c>
    </row>
    <row r="102" spans="1:18" x14ac:dyDescent="0.25">
      <c r="B102" t="s">
        <v>124</v>
      </c>
    </row>
    <row r="104" spans="1:18" x14ac:dyDescent="0.25">
      <c r="B104" t="s">
        <v>135</v>
      </c>
    </row>
    <row r="105" spans="1:18" x14ac:dyDescent="0.25">
      <c r="B105" t="s">
        <v>136</v>
      </c>
    </row>
    <row r="106" spans="1:18" x14ac:dyDescent="0.25">
      <c r="B106" t="s">
        <v>137</v>
      </c>
    </row>
    <row r="108" spans="1:18" x14ac:dyDescent="0.25">
      <c r="A108" t="s">
        <v>145</v>
      </c>
    </row>
    <row r="110" spans="1:18" x14ac:dyDescent="0.25">
      <c r="B110" t="s">
        <v>146</v>
      </c>
    </row>
    <row r="111" spans="1:18" x14ac:dyDescent="0.25">
      <c r="B111" t="s">
        <v>147</v>
      </c>
    </row>
    <row r="112" spans="1:18" x14ac:dyDescent="0.25">
      <c r="B112" t="s">
        <v>148</v>
      </c>
    </row>
    <row r="113" spans="1:3" x14ac:dyDescent="0.25">
      <c r="B113" t="s">
        <v>149</v>
      </c>
    </row>
    <row r="114" spans="1:3" x14ac:dyDescent="0.25">
      <c r="B114" t="s">
        <v>150</v>
      </c>
    </row>
    <row r="115" spans="1:3" x14ac:dyDescent="0.25">
      <c r="B115" t="s">
        <v>151</v>
      </c>
    </row>
    <row r="118" spans="1:3" x14ac:dyDescent="0.25">
      <c r="A118" t="s">
        <v>152</v>
      </c>
    </row>
    <row r="119" spans="1:3" x14ac:dyDescent="0.25">
      <c r="B119" t="s">
        <v>153</v>
      </c>
    </row>
    <row r="120" spans="1:3" x14ac:dyDescent="0.25">
      <c r="B120" t="s">
        <v>154</v>
      </c>
    </row>
    <row r="121" spans="1:3" x14ac:dyDescent="0.25">
      <c r="B121" t="s">
        <v>155</v>
      </c>
    </row>
    <row r="122" spans="1:3" x14ac:dyDescent="0.25">
      <c r="B122" t="s">
        <v>156</v>
      </c>
    </row>
    <row r="123" spans="1:3" x14ac:dyDescent="0.25">
      <c r="B123" t="s">
        <v>124</v>
      </c>
    </row>
    <row r="124" spans="1:3" x14ac:dyDescent="0.25">
      <c r="B124" t="s">
        <v>157</v>
      </c>
    </row>
    <row r="125" spans="1:3" x14ac:dyDescent="0.25">
      <c r="B125" t="s">
        <v>158</v>
      </c>
    </row>
    <row r="126" spans="1:3" x14ac:dyDescent="0.25">
      <c r="C126" t="s">
        <v>159</v>
      </c>
    </row>
    <row r="128" spans="1:3" x14ac:dyDescent="0.25">
      <c r="B128" t="s">
        <v>160</v>
      </c>
    </row>
    <row r="129" spans="2:9" x14ac:dyDescent="0.25">
      <c r="B129" t="s">
        <v>161</v>
      </c>
    </row>
    <row r="130" spans="2:9" x14ac:dyDescent="0.25">
      <c r="C130" t="s">
        <v>162</v>
      </c>
      <c r="F130" t="s">
        <v>166</v>
      </c>
      <c r="I130" t="s">
        <v>168</v>
      </c>
    </row>
    <row r="131" spans="2:9" x14ac:dyDescent="0.25">
      <c r="C131" t="s">
        <v>163</v>
      </c>
      <c r="F131" t="s">
        <v>167</v>
      </c>
      <c r="I131" t="s">
        <v>169</v>
      </c>
    </row>
    <row r="132" spans="2:9" x14ac:dyDescent="0.25">
      <c r="C132" t="s">
        <v>164</v>
      </c>
    </row>
    <row r="133" spans="2:9" x14ac:dyDescent="0.25">
      <c r="C133" t="s">
        <v>165</v>
      </c>
    </row>
    <row r="134" spans="2:9" x14ac:dyDescent="0.25">
      <c r="B134" t="s">
        <v>12</v>
      </c>
    </row>
    <row r="135" spans="2:9" x14ac:dyDescent="0.25">
      <c r="C135" t="s">
        <v>170</v>
      </c>
    </row>
    <row r="136" spans="2:9" x14ac:dyDescent="0.25">
      <c r="C136" t="s">
        <v>127</v>
      </c>
    </row>
    <row r="137" spans="2:9" x14ac:dyDescent="0.25">
      <c r="C137" t="s">
        <v>171</v>
      </c>
    </row>
    <row r="138" spans="2:9" x14ac:dyDescent="0.25">
      <c r="C138" t="s">
        <v>172</v>
      </c>
    </row>
    <row r="139" spans="2:9" x14ac:dyDescent="0.25">
      <c r="C139" t="s">
        <v>173</v>
      </c>
    </row>
    <row r="140" spans="2:9" x14ac:dyDescent="0.25">
      <c r="B140" t="s">
        <v>174</v>
      </c>
      <c r="D140" t="s">
        <v>175</v>
      </c>
    </row>
    <row r="141" spans="2:9" x14ac:dyDescent="0.25">
      <c r="D141" t="s">
        <v>176</v>
      </c>
    </row>
    <row r="142" spans="2:9" x14ac:dyDescent="0.25">
      <c r="B142" t="s">
        <v>14</v>
      </c>
      <c r="C142" t="s">
        <v>177</v>
      </c>
    </row>
    <row r="145" spans="1:10" x14ac:dyDescent="0.25">
      <c r="A145" t="s">
        <v>178</v>
      </c>
    </row>
    <row r="146" spans="1:10" x14ac:dyDescent="0.25">
      <c r="A146" t="s">
        <v>179</v>
      </c>
    </row>
    <row r="147" spans="1:10" x14ac:dyDescent="0.25">
      <c r="I147">
        <v>1</v>
      </c>
    </row>
    <row r="148" spans="1:10" x14ac:dyDescent="0.25">
      <c r="B148" t="s">
        <v>180</v>
      </c>
      <c r="D148" t="s">
        <v>181</v>
      </c>
      <c r="I148">
        <v>12</v>
      </c>
    </row>
    <row r="149" spans="1:10" x14ac:dyDescent="0.25">
      <c r="D149" t="s">
        <v>182</v>
      </c>
      <c r="I149">
        <v>15</v>
      </c>
    </row>
    <row r="150" spans="1:10" x14ac:dyDescent="0.25">
      <c r="D150" t="s">
        <v>183</v>
      </c>
      <c r="I150">
        <v>20</v>
      </c>
    </row>
    <row r="151" spans="1:10" x14ac:dyDescent="0.25">
      <c r="D151" t="s">
        <v>184</v>
      </c>
      <c r="I151">
        <v>23</v>
      </c>
    </row>
    <row r="152" spans="1:10" x14ac:dyDescent="0.25">
      <c r="D152" t="s">
        <v>185</v>
      </c>
      <c r="I152">
        <f>I147+I148+I149+I150+I151</f>
        <v>71</v>
      </c>
      <c r="J152">
        <f>SUM(I147:I151)</f>
        <v>71</v>
      </c>
    </row>
    <row r="153" spans="1:10" x14ac:dyDescent="0.25">
      <c r="D153" t="s">
        <v>186</v>
      </c>
    </row>
    <row r="154" spans="1:10" x14ac:dyDescent="0.25">
      <c r="D154" t="s">
        <v>187</v>
      </c>
    </row>
    <row r="155" spans="1:10" x14ac:dyDescent="0.25">
      <c r="D155" t="s">
        <v>188</v>
      </c>
      <c r="E155" t="s">
        <v>189</v>
      </c>
      <c r="F155" t="s">
        <v>190</v>
      </c>
    </row>
    <row r="157" spans="1:10" x14ac:dyDescent="0.25">
      <c r="B157" t="s">
        <v>191</v>
      </c>
    </row>
    <row r="158" spans="1:10" x14ac:dyDescent="0.25">
      <c r="C158" t="s">
        <v>192</v>
      </c>
    </row>
    <row r="159" spans="1:10" x14ac:dyDescent="0.25">
      <c r="C159" t="s">
        <v>193</v>
      </c>
    </row>
    <row r="160" spans="1:10" x14ac:dyDescent="0.25">
      <c r="A160" t="s">
        <v>202</v>
      </c>
      <c r="C160" t="s">
        <v>203</v>
      </c>
      <c r="G160" t="s">
        <v>204</v>
      </c>
    </row>
    <row r="161" spans="2:9" x14ac:dyDescent="0.25">
      <c r="B161" t="s">
        <v>118</v>
      </c>
      <c r="D161" t="s">
        <v>194</v>
      </c>
      <c r="H161" t="s">
        <v>205</v>
      </c>
    </row>
    <row r="162" spans="2:9" x14ac:dyDescent="0.25">
      <c r="B162" t="s">
        <v>119</v>
      </c>
      <c r="D162" t="s">
        <v>195</v>
      </c>
    </row>
    <row r="163" spans="2:9" x14ac:dyDescent="0.25">
      <c r="B163" t="s">
        <v>196</v>
      </c>
      <c r="D163" t="s">
        <v>197</v>
      </c>
    </row>
    <row r="164" spans="2:9" x14ac:dyDescent="0.25">
      <c r="B164" t="s">
        <v>122</v>
      </c>
      <c r="D164" t="s">
        <v>198</v>
      </c>
    </row>
    <row r="165" spans="2:9" x14ac:dyDescent="0.25">
      <c r="B165" t="s">
        <v>199</v>
      </c>
      <c r="D165" t="s">
        <v>200</v>
      </c>
    </row>
    <row r="166" spans="2:9" x14ac:dyDescent="0.25">
      <c r="B166" t="s">
        <v>120</v>
      </c>
      <c r="D166" t="s">
        <v>201</v>
      </c>
    </row>
    <row r="168" spans="2:9" x14ac:dyDescent="0.25">
      <c r="C168" t="s">
        <v>206</v>
      </c>
    </row>
    <row r="169" spans="2:9" x14ac:dyDescent="0.25">
      <c r="D169" t="s">
        <v>207</v>
      </c>
      <c r="H169" t="s">
        <v>208</v>
      </c>
      <c r="I169" t="s">
        <v>118</v>
      </c>
    </row>
    <row r="170" spans="2:9" x14ac:dyDescent="0.25">
      <c r="H170" t="s">
        <v>122</v>
      </c>
    </row>
    <row r="171" spans="2:9" x14ac:dyDescent="0.25">
      <c r="H171" t="s">
        <v>199</v>
      </c>
    </row>
    <row r="172" spans="2:9" x14ac:dyDescent="0.25">
      <c r="H172" t="s">
        <v>196</v>
      </c>
    </row>
    <row r="174" spans="2:9" x14ac:dyDescent="0.25">
      <c r="B174" t="s">
        <v>209</v>
      </c>
      <c r="E174" t="s">
        <v>212</v>
      </c>
      <c r="F174" t="s">
        <v>213</v>
      </c>
    </row>
    <row r="175" spans="2:9" x14ac:dyDescent="0.25">
      <c r="C175" t="s">
        <v>210</v>
      </c>
    </row>
    <row r="176" spans="2:9" x14ac:dyDescent="0.25">
      <c r="C176" t="s">
        <v>211</v>
      </c>
    </row>
    <row r="178" spans="2:9" x14ac:dyDescent="0.25">
      <c r="B178" t="s">
        <v>0</v>
      </c>
      <c r="C178" t="s">
        <v>214</v>
      </c>
    </row>
    <row r="179" spans="2:9" x14ac:dyDescent="0.25">
      <c r="C179" t="s">
        <v>215</v>
      </c>
      <c r="F179" t="s">
        <v>118</v>
      </c>
    </row>
    <row r="181" spans="2:9" x14ac:dyDescent="0.25">
      <c r="B181" t="s">
        <v>216</v>
      </c>
      <c r="E181" t="s">
        <v>217</v>
      </c>
      <c r="F181" t="s">
        <v>218</v>
      </c>
      <c r="H181" t="s">
        <v>217</v>
      </c>
      <c r="I181" s="1" t="s">
        <v>224</v>
      </c>
    </row>
    <row r="182" spans="2:9" x14ac:dyDescent="0.25">
      <c r="F182" t="s">
        <v>219</v>
      </c>
      <c r="I182" s="1" t="s">
        <v>225</v>
      </c>
    </row>
    <row r="183" spans="2:9" x14ac:dyDescent="0.25">
      <c r="F183" t="s">
        <v>220</v>
      </c>
      <c r="I183" s="1" t="s">
        <v>226</v>
      </c>
    </row>
    <row r="184" spans="2:9" x14ac:dyDescent="0.25">
      <c r="F184" t="s">
        <v>221</v>
      </c>
      <c r="I184" t="s">
        <v>227</v>
      </c>
    </row>
    <row r="185" spans="2:9" x14ac:dyDescent="0.25">
      <c r="F185" t="s">
        <v>222</v>
      </c>
      <c r="I185" t="s">
        <v>124</v>
      </c>
    </row>
    <row r="186" spans="2:9" x14ac:dyDescent="0.25">
      <c r="F186" t="s">
        <v>223</v>
      </c>
    </row>
    <row r="188" spans="2:9" x14ac:dyDescent="0.25">
      <c r="B188" t="s">
        <v>228</v>
      </c>
      <c r="G188" t="s">
        <v>232</v>
      </c>
    </row>
    <row r="189" spans="2:9" x14ac:dyDescent="0.25">
      <c r="C189" t="s">
        <v>121</v>
      </c>
    </row>
    <row r="190" spans="2:9" x14ac:dyDescent="0.25">
      <c r="C190" t="s">
        <v>217</v>
      </c>
      <c r="D190" t="s">
        <v>230</v>
      </c>
    </row>
    <row r="191" spans="2:9" x14ac:dyDescent="0.25">
      <c r="C191" t="s">
        <v>229</v>
      </c>
      <c r="G191" t="s">
        <v>231</v>
      </c>
    </row>
    <row r="193" spans="2:8" x14ac:dyDescent="0.25">
      <c r="B193" t="s">
        <v>232</v>
      </c>
      <c r="C193" t="s">
        <v>233</v>
      </c>
    </row>
    <row r="194" spans="2:8" x14ac:dyDescent="0.25">
      <c r="C194" t="s">
        <v>234</v>
      </c>
      <c r="F194">
        <v>3.7</v>
      </c>
      <c r="H194">
        <v>2.7</v>
      </c>
    </row>
    <row r="197" spans="2:8" x14ac:dyDescent="0.25">
      <c r="B197" t="s">
        <v>235</v>
      </c>
      <c r="C197" t="s">
        <v>236</v>
      </c>
      <c r="D197" t="s">
        <v>237</v>
      </c>
      <c r="E197" t="s">
        <v>238</v>
      </c>
      <c r="F197" t="s">
        <v>0</v>
      </c>
      <c r="G197" t="s">
        <v>239</v>
      </c>
    </row>
    <row r="200" spans="2:8" x14ac:dyDescent="0.25">
      <c r="C200" t="s">
        <v>240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01"/>
  <sheetViews>
    <sheetView tabSelected="1" topLeftCell="A191" zoomScale="140" zoomScaleNormal="140" workbookViewId="0">
      <selection activeCell="C202" sqref="C202:F202"/>
    </sheetView>
  </sheetViews>
  <sheetFormatPr defaultRowHeight="15" x14ac:dyDescent="0.25"/>
  <cols>
    <col min="4" max="4" width="9.42578125" customWidth="1"/>
    <col min="5" max="5" width="15.5703125" customWidth="1"/>
    <col min="8" max="8" width="24" customWidth="1"/>
    <col min="9" max="9" width="12.7109375" customWidth="1"/>
  </cols>
  <sheetData>
    <row r="2" spans="2:6" x14ac:dyDescent="0.25">
      <c r="B2" t="s">
        <v>575</v>
      </c>
      <c r="D2" t="s">
        <v>20</v>
      </c>
    </row>
    <row r="3" spans="2:6" x14ac:dyDescent="0.25">
      <c r="B3" t="s">
        <v>1700</v>
      </c>
      <c r="D3" t="s">
        <v>1702</v>
      </c>
    </row>
    <row r="4" spans="2:6" x14ac:dyDescent="0.25">
      <c r="B4" t="s">
        <v>1701</v>
      </c>
    </row>
    <row r="6" spans="2:6" x14ac:dyDescent="0.25">
      <c r="B6" t="s">
        <v>1703</v>
      </c>
    </row>
    <row r="7" spans="2:6" x14ac:dyDescent="0.25">
      <c r="C7" t="s">
        <v>1704</v>
      </c>
    </row>
    <row r="8" spans="2:6" x14ac:dyDescent="0.25">
      <c r="D8" t="s">
        <v>1705</v>
      </c>
    </row>
    <row r="9" spans="2:6" x14ac:dyDescent="0.25">
      <c r="D9" t="s">
        <v>1706</v>
      </c>
    </row>
    <row r="11" spans="2:6" x14ac:dyDescent="0.25">
      <c r="C11" t="s">
        <v>1707</v>
      </c>
    </row>
    <row r="13" spans="2:6" x14ac:dyDescent="0.25">
      <c r="B13" t="s">
        <v>1709</v>
      </c>
      <c r="E13" t="s">
        <v>1711</v>
      </c>
    </row>
    <row r="14" spans="2:6" x14ac:dyDescent="0.25">
      <c r="C14" t="s">
        <v>1710</v>
      </c>
    </row>
    <row r="15" spans="2:6" x14ac:dyDescent="0.25">
      <c r="C15" t="s">
        <v>1712</v>
      </c>
    </row>
    <row r="16" spans="2:6" x14ac:dyDescent="0.25">
      <c r="C16" t="s">
        <v>1713</v>
      </c>
      <c r="F16" t="s">
        <v>1723</v>
      </c>
    </row>
    <row r="17" spans="2:9" x14ac:dyDescent="0.25">
      <c r="C17" t="s">
        <v>1714</v>
      </c>
      <c r="F17" t="s">
        <v>1715</v>
      </c>
    </row>
    <row r="18" spans="2:9" x14ac:dyDescent="0.25">
      <c r="C18" t="s">
        <v>1716</v>
      </c>
      <c r="F18" t="s">
        <v>1717</v>
      </c>
    </row>
    <row r="19" spans="2:9" x14ac:dyDescent="0.25">
      <c r="C19" t="s">
        <v>1718</v>
      </c>
      <c r="F19" t="s">
        <v>1719</v>
      </c>
    </row>
    <row r="20" spans="2:9" x14ac:dyDescent="0.25">
      <c r="C20" t="s">
        <v>1720</v>
      </c>
      <c r="F20" t="s">
        <v>1721</v>
      </c>
    </row>
    <row r="21" spans="2:9" x14ac:dyDescent="0.25">
      <c r="C21" t="s">
        <v>1722</v>
      </c>
      <c r="F21" t="s">
        <v>1721</v>
      </c>
    </row>
    <row r="23" spans="2:9" x14ac:dyDescent="0.25">
      <c r="B23" t="s">
        <v>1708</v>
      </c>
    </row>
    <row r="24" spans="2:9" x14ac:dyDescent="0.25">
      <c r="C24" t="s">
        <v>1724</v>
      </c>
      <c r="F24" t="s">
        <v>1725</v>
      </c>
    </row>
    <row r="25" spans="2:9" x14ac:dyDescent="0.25">
      <c r="F25" t="s">
        <v>1732</v>
      </c>
    </row>
    <row r="27" spans="2:9" x14ac:dyDescent="0.25">
      <c r="C27" t="s">
        <v>1726</v>
      </c>
      <c r="I27" t="s">
        <v>1730</v>
      </c>
    </row>
    <row r="28" spans="2:9" x14ac:dyDescent="0.25">
      <c r="D28" t="s">
        <v>1727</v>
      </c>
      <c r="I28" t="s">
        <v>1731</v>
      </c>
    </row>
    <row r="29" spans="2:9" x14ac:dyDescent="0.25">
      <c r="D29" t="s">
        <v>1728</v>
      </c>
    </row>
    <row r="30" spans="2:9" x14ac:dyDescent="0.25">
      <c r="D30" t="s">
        <v>1729</v>
      </c>
    </row>
    <row r="33" spans="2:10" x14ac:dyDescent="0.25">
      <c r="B33" t="s">
        <v>136</v>
      </c>
    </row>
    <row r="34" spans="2:10" x14ac:dyDescent="0.25">
      <c r="C34" t="s">
        <v>1733</v>
      </c>
      <c r="G34" t="s">
        <v>1734</v>
      </c>
      <c r="H34" t="s">
        <v>1735</v>
      </c>
    </row>
    <row r="37" spans="2:10" x14ac:dyDescent="0.25">
      <c r="C37" t="s">
        <v>1736</v>
      </c>
    </row>
    <row r="39" spans="2:10" x14ac:dyDescent="0.25">
      <c r="D39" t="s">
        <v>1720</v>
      </c>
    </row>
    <row r="42" spans="2:10" x14ac:dyDescent="0.25">
      <c r="B42" t="s">
        <v>1737</v>
      </c>
    </row>
    <row r="43" spans="2:10" x14ac:dyDescent="0.25">
      <c r="C43" t="s">
        <v>1738</v>
      </c>
    </row>
    <row r="44" spans="2:10" x14ac:dyDescent="0.25">
      <c r="D44" t="s">
        <v>1739</v>
      </c>
      <c r="E44" t="s">
        <v>1740</v>
      </c>
      <c r="J44" t="s">
        <v>1743</v>
      </c>
    </row>
    <row r="45" spans="2:10" x14ac:dyDescent="0.25">
      <c r="D45" t="s">
        <v>1741</v>
      </c>
      <c r="E45" t="s">
        <v>1742</v>
      </c>
      <c r="J45" t="s">
        <v>1744</v>
      </c>
    </row>
    <row r="47" spans="2:10" x14ac:dyDescent="0.25">
      <c r="C47" t="s">
        <v>1745</v>
      </c>
    </row>
    <row r="48" spans="2:10" x14ac:dyDescent="0.25">
      <c r="D48" t="s">
        <v>1746</v>
      </c>
      <c r="E48" t="s">
        <v>1747</v>
      </c>
      <c r="J48" t="s">
        <v>1751</v>
      </c>
    </row>
    <row r="49" spans="2:10" x14ac:dyDescent="0.25">
      <c r="F49" t="s">
        <v>1748</v>
      </c>
    </row>
    <row r="50" spans="2:10" x14ac:dyDescent="0.25">
      <c r="F50" t="s">
        <v>1749</v>
      </c>
    </row>
    <row r="51" spans="2:10" x14ac:dyDescent="0.25">
      <c r="F51" t="s">
        <v>1750</v>
      </c>
    </row>
    <row r="53" spans="2:10" x14ac:dyDescent="0.25">
      <c r="D53" t="s">
        <v>398</v>
      </c>
      <c r="E53" t="s">
        <v>1752</v>
      </c>
      <c r="J53" t="s">
        <v>1754</v>
      </c>
    </row>
    <row r="54" spans="2:10" x14ac:dyDescent="0.25">
      <c r="F54" t="s">
        <v>1753</v>
      </c>
    </row>
    <row r="57" spans="2:10" ht="15.75" thickBot="1" x14ac:dyDescent="0.3">
      <c r="C57" t="s">
        <v>1755</v>
      </c>
    </row>
    <row r="58" spans="2:10" ht="15.75" thickBot="1" x14ac:dyDescent="0.3">
      <c r="C58" s="17"/>
      <c r="D58" s="17" t="s">
        <v>1746</v>
      </c>
      <c r="E58" s="19" t="s">
        <v>398</v>
      </c>
    </row>
    <row r="59" spans="2:10" x14ac:dyDescent="0.25">
      <c r="C59" s="17" t="s">
        <v>1739</v>
      </c>
      <c r="D59" s="58" t="s">
        <v>1759</v>
      </c>
      <c r="E59" s="59" t="s">
        <v>1758</v>
      </c>
    </row>
    <row r="60" spans="2:10" ht="45.75" thickBot="1" x14ac:dyDescent="0.3">
      <c r="C60" s="22" t="s">
        <v>1741</v>
      </c>
      <c r="D60" s="60" t="s">
        <v>1756</v>
      </c>
      <c r="E60" s="61" t="s">
        <v>1757</v>
      </c>
    </row>
    <row r="63" spans="2:10" x14ac:dyDescent="0.25">
      <c r="B63" t="s">
        <v>1760</v>
      </c>
    </row>
    <row r="64" spans="2:10" x14ac:dyDescent="0.25">
      <c r="C64" t="s">
        <v>1761</v>
      </c>
      <c r="E64" t="s">
        <v>1763</v>
      </c>
    </row>
    <row r="65" spans="3:7" x14ac:dyDescent="0.25">
      <c r="D65" t="s">
        <v>135</v>
      </c>
      <c r="F65" t="s">
        <v>990</v>
      </c>
    </row>
    <row r="66" spans="3:7" x14ac:dyDescent="0.25">
      <c r="D66" t="s">
        <v>1765</v>
      </c>
      <c r="F66" t="s">
        <v>753</v>
      </c>
    </row>
    <row r="67" spans="3:7" x14ac:dyDescent="0.25">
      <c r="D67" t="s">
        <v>1766</v>
      </c>
      <c r="F67" t="s">
        <v>1768</v>
      </c>
    </row>
    <row r="68" spans="3:7" x14ac:dyDescent="0.25">
      <c r="D68" t="s">
        <v>1767</v>
      </c>
      <c r="F68" t="s">
        <v>348</v>
      </c>
    </row>
    <row r="69" spans="3:7" x14ac:dyDescent="0.25">
      <c r="E69" t="s">
        <v>990</v>
      </c>
      <c r="F69" t="s">
        <v>1781</v>
      </c>
      <c r="G69" t="s">
        <v>1782</v>
      </c>
    </row>
    <row r="70" spans="3:7" x14ac:dyDescent="0.25">
      <c r="E70" t="s">
        <v>1769</v>
      </c>
      <c r="F70" t="s">
        <v>1774</v>
      </c>
      <c r="G70" t="s">
        <v>1783</v>
      </c>
    </row>
    <row r="71" spans="3:7" x14ac:dyDescent="0.25">
      <c r="E71" t="s">
        <v>1770</v>
      </c>
      <c r="F71" t="s">
        <v>1775</v>
      </c>
      <c r="G71" t="s">
        <v>1784</v>
      </c>
    </row>
    <row r="72" spans="3:7" x14ac:dyDescent="0.25">
      <c r="E72" t="s">
        <v>1771</v>
      </c>
      <c r="F72" t="s">
        <v>1776</v>
      </c>
      <c r="G72" t="s">
        <v>1785</v>
      </c>
    </row>
    <row r="73" spans="3:7" x14ac:dyDescent="0.25">
      <c r="E73" t="s">
        <v>1585</v>
      </c>
      <c r="F73" t="s">
        <v>1777</v>
      </c>
      <c r="G73" t="s">
        <v>1786</v>
      </c>
    </row>
    <row r="74" spans="3:7" x14ac:dyDescent="0.25">
      <c r="E74" t="s">
        <v>1586</v>
      </c>
      <c r="F74" t="s">
        <v>1778</v>
      </c>
      <c r="G74" t="s">
        <v>1787</v>
      </c>
    </row>
    <row r="75" spans="3:7" x14ac:dyDescent="0.25">
      <c r="E75" t="s">
        <v>1772</v>
      </c>
      <c r="F75" t="s">
        <v>1779</v>
      </c>
      <c r="G75" t="s">
        <v>1788</v>
      </c>
    </row>
    <row r="76" spans="3:7" x14ac:dyDescent="0.25">
      <c r="E76" t="s">
        <v>1773</v>
      </c>
      <c r="F76" t="s">
        <v>1780</v>
      </c>
      <c r="G76" t="s">
        <v>1789</v>
      </c>
    </row>
    <row r="79" spans="3:7" x14ac:dyDescent="0.25">
      <c r="C79" t="s">
        <v>1764</v>
      </c>
    </row>
    <row r="80" spans="3:7" x14ac:dyDescent="0.25">
      <c r="D80" t="s">
        <v>1026</v>
      </c>
    </row>
    <row r="81" spans="3:7" x14ac:dyDescent="0.25">
      <c r="D81" t="s">
        <v>1790</v>
      </c>
    </row>
    <row r="83" spans="3:7" x14ac:dyDescent="0.25">
      <c r="C83" t="s">
        <v>1307</v>
      </c>
      <c r="D83" t="s">
        <v>1791</v>
      </c>
      <c r="E83" t="s">
        <v>1792</v>
      </c>
      <c r="F83" t="s">
        <v>1797</v>
      </c>
    </row>
    <row r="84" spans="3:7" x14ac:dyDescent="0.25">
      <c r="C84">
        <v>1</v>
      </c>
      <c r="D84">
        <v>300</v>
      </c>
      <c r="E84">
        <v>0</v>
      </c>
      <c r="F84" t="s">
        <v>1793</v>
      </c>
    </row>
    <row r="85" spans="3:7" x14ac:dyDescent="0.25">
      <c r="C85">
        <v>2</v>
      </c>
      <c r="D85">
        <v>0</v>
      </c>
      <c r="E85">
        <v>400</v>
      </c>
      <c r="F85" t="s">
        <v>1794</v>
      </c>
    </row>
    <row r="86" spans="3:7" x14ac:dyDescent="0.25">
      <c r="C86">
        <v>3</v>
      </c>
      <c r="D86">
        <v>500</v>
      </c>
      <c r="E86">
        <v>200</v>
      </c>
      <c r="F86" t="s">
        <v>1795</v>
      </c>
    </row>
    <row r="87" spans="3:7" x14ac:dyDescent="0.25">
      <c r="C87">
        <v>4</v>
      </c>
      <c r="D87">
        <v>100</v>
      </c>
      <c r="E87">
        <v>400</v>
      </c>
      <c r="F87" t="s">
        <v>1796</v>
      </c>
    </row>
    <row r="90" spans="3:7" x14ac:dyDescent="0.25">
      <c r="C90" t="s">
        <v>1762</v>
      </c>
      <c r="E90" t="s">
        <v>1803</v>
      </c>
      <c r="G90" t="s">
        <v>1804</v>
      </c>
    </row>
    <row r="91" spans="3:7" x14ac:dyDescent="0.25">
      <c r="D91" t="s">
        <v>1028</v>
      </c>
      <c r="E91" t="s">
        <v>1800</v>
      </c>
      <c r="G91" t="s">
        <v>1800</v>
      </c>
    </row>
    <row r="92" spans="3:7" x14ac:dyDescent="0.25">
      <c r="D92" t="s">
        <v>1798</v>
      </c>
      <c r="E92" t="s">
        <v>1801</v>
      </c>
      <c r="G92" t="s">
        <v>1805</v>
      </c>
    </row>
    <row r="93" spans="3:7" x14ac:dyDescent="0.25">
      <c r="D93" t="s">
        <v>1799</v>
      </c>
      <c r="E93" t="s">
        <v>1802</v>
      </c>
      <c r="G93" t="s">
        <v>1806</v>
      </c>
    </row>
    <row r="95" spans="3:7" x14ac:dyDescent="0.25">
      <c r="C95" t="s">
        <v>1807</v>
      </c>
      <c r="D95" t="s">
        <v>1808</v>
      </c>
      <c r="E95" t="s">
        <v>1809</v>
      </c>
    </row>
    <row r="96" spans="3:7" x14ac:dyDescent="0.25">
      <c r="C96" t="s">
        <v>1810</v>
      </c>
      <c r="D96" t="s">
        <v>1461</v>
      </c>
      <c r="E96" t="s">
        <v>1461</v>
      </c>
    </row>
    <row r="97" spans="3:9" x14ac:dyDescent="0.25">
      <c r="C97" t="s">
        <v>1811</v>
      </c>
      <c r="D97" t="s">
        <v>1813</v>
      </c>
      <c r="E97" t="s">
        <v>1813</v>
      </c>
    </row>
    <row r="98" spans="3:9" x14ac:dyDescent="0.25">
      <c r="C98" t="s">
        <v>1812</v>
      </c>
      <c r="D98" t="s">
        <v>1462</v>
      </c>
      <c r="E98" t="s">
        <v>1462</v>
      </c>
    </row>
    <row r="99" spans="3:9" x14ac:dyDescent="0.25">
      <c r="F99" t="s">
        <v>1814</v>
      </c>
      <c r="G99" t="s">
        <v>1816</v>
      </c>
      <c r="H99" t="s">
        <v>1813</v>
      </c>
      <c r="I99" t="s">
        <v>1461</v>
      </c>
    </row>
    <row r="100" spans="3:9" x14ac:dyDescent="0.25">
      <c r="D100" t="s">
        <v>1810</v>
      </c>
      <c r="E100" t="s">
        <v>1815</v>
      </c>
      <c r="F100" t="s">
        <v>1462</v>
      </c>
      <c r="G100" t="s">
        <v>1820</v>
      </c>
      <c r="H100" t="s">
        <v>1820</v>
      </c>
      <c r="I100" s="27" t="s">
        <v>1819</v>
      </c>
    </row>
    <row r="101" spans="3:9" x14ac:dyDescent="0.25">
      <c r="D101" t="s">
        <v>1821</v>
      </c>
      <c r="F101" t="s">
        <v>1813</v>
      </c>
      <c r="G101" t="s">
        <v>1820</v>
      </c>
      <c r="H101" s="27" t="s">
        <v>1819</v>
      </c>
      <c r="I101" s="42" t="s">
        <v>1818</v>
      </c>
    </row>
    <row r="102" spans="3:9" x14ac:dyDescent="0.25">
      <c r="F102" t="s">
        <v>1461</v>
      </c>
      <c r="G102" s="27" t="s">
        <v>1819</v>
      </c>
      <c r="H102" s="42" t="s">
        <v>1818</v>
      </c>
      <c r="I102" s="1" t="s">
        <v>1817</v>
      </c>
    </row>
    <row r="104" spans="3:9" x14ac:dyDescent="0.25">
      <c r="F104" t="s">
        <v>1814</v>
      </c>
      <c r="G104" t="s">
        <v>1816</v>
      </c>
      <c r="H104" t="s">
        <v>1813</v>
      </c>
      <c r="I104" t="s">
        <v>1461</v>
      </c>
    </row>
    <row r="105" spans="3:9" x14ac:dyDescent="0.25">
      <c r="D105" t="s">
        <v>1811</v>
      </c>
      <c r="E105" t="s">
        <v>1815</v>
      </c>
      <c r="F105" t="s">
        <v>1462</v>
      </c>
      <c r="G105" t="s">
        <v>1820</v>
      </c>
      <c r="H105" t="s">
        <v>1820</v>
      </c>
      <c r="I105" s="27" t="s">
        <v>1819</v>
      </c>
    </row>
    <row r="106" spans="3:9" x14ac:dyDescent="0.25">
      <c r="D106" t="s">
        <v>1822</v>
      </c>
      <c r="F106" t="s">
        <v>1813</v>
      </c>
      <c r="G106" t="s">
        <v>1820</v>
      </c>
      <c r="H106" s="27" t="s">
        <v>1819</v>
      </c>
      <c r="I106" s="42" t="s">
        <v>1818</v>
      </c>
    </row>
    <row r="107" spans="3:9" x14ac:dyDescent="0.25">
      <c r="F107" t="s">
        <v>1461</v>
      </c>
      <c r="G107" s="27" t="s">
        <v>1819</v>
      </c>
      <c r="H107" s="42" t="s">
        <v>1818</v>
      </c>
      <c r="I107" s="1" t="s">
        <v>1817</v>
      </c>
    </row>
    <row r="109" spans="3:9" x14ac:dyDescent="0.25">
      <c r="F109" t="s">
        <v>1814</v>
      </c>
      <c r="G109" t="s">
        <v>1816</v>
      </c>
      <c r="H109" t="s">
        <v>1813</v>
      </c>
      <c r="I109" t="s">
        <v>1461</v>
      </c>
    </row>
    <row r="110" spans="3:9" x14ac:dyDescent="0.25">
      <c r="D110" t="s">
        <v>1812</v>
      </c>
      <c r="E110" t="s">
        <v>1815</v>
      </c>
      <c r="F110" t="s">
        <v>1462</v>
      </c>
      <c r="G110" t="s">
        <v>1820</v>
      </c>
      <c r="H110" t="s">
        <v>1820</v>
      </c>
      <c r="I110" s="27" t="s">
        <v>1819</v>
      </c>
    </row>
    <row r="111" spans="3:9" x14ac:dyDescent="0.25">
      <c r="D111" t="s">
        <v>1823</v>
      </c>
      <c r="F111" t="s">
        <v>1813</v>
      </c>
      <c r="G111" t="s">
        <v>1820</v>
      </c>
      <c r="H111" s="27" t="s">
        <v>1819</v>
      </c>
      <c r="I111" s="42" t="s">
        <v>1818</v>
      </c>
    </row>
    <row r="112" spans="3:9" x14ac:dyDescent="0.25">
      <c r="F112" t="s">
        <v>1461</v>
      </c>
      <c r="G112" s="27" t="s">
        <v>1819</v>
      </c>
      <c r="H112" s="42" t="s">
        <v>1818</v>
      </c>
      <c r="I112" s="1" t="s">
        <v>1817</v>
      </c>
    </row>
    <row r="114" spans="1:10" x14ac:dyDescent="0.25">
      <c r="A114" t="s">
        <v>1824</v>
      </c>
    </row>
    <row r="115" spans="1:10" x14ac:dyDescent="0.25">
      <c r="D115" t="s">
        <v>1825</v>
      </c>
    </row>
    <row r="117" spans="1:10" x14ac:dyDescent="0.25">
      <c r="A117" t="s">
        <v>1826</v>
      </c>
      <c r="C117" t="s">
        <v>1827</v>
      </c>
    </row>
    <row r="118" spans="1:10" x14ac:dyDescent="0.25">
      <c r="C118" t="s">
        <v>1762</v>
      </c>
    </row>
    <row r="120" spans="1:10" x14ac:dyDescent="0.25">
      <c r="A120" t="s">
        <v>1828</v>
      </c>
    </row>
    <row r="121" spans="1:10" x14ac:dyDescent="0.25">
      <c r="C121" t="s">
        <v>1830</v>
      </c>
    </row>
    <row r="122" spans="1:10" x14ac:dyDescent="0.25">
      <c r="C122" t="s">
        <v>1829</v>
      </c>
    </row>
    <row r="123" spans="1:10" x14ac:dyDescent="0.25">
      <c r="C123" t="s">
        <v>1831</v>
      </c>
      <c r="D123" t="s">
        <v>1832</v>
      </c>
    </row>
    <row r="124" spans="1:10" x14ac:dyDescent="0.25">
      <c r="E124" t="s">
        <v>577</v>
      </c>
      <c r="F124" t="s">
        <v>1833</v>
      </c>
      <c r="G124" t="s">
        <v>1834</v>
      </c>
      <c r="H124" t="s">
        <v>1835</v>
      </c>
      <c r="I124" t="s">
        <v>1836</v>
      </c>
    </row>
    <row r="125" spans="1:10" x14ac:dyDescent="0.25">
      <c r="E125">
        <v>1000</v>
      </c>
      <c r="F125">
        <v>300</v>
      </c>
      <c r="G125">
        <v>250</v>
      </c>
      <c r="H125">
        <v>150</v>
      </c>
      <c r="I125">
        <v>300</v>
      </c>
    </row>
    <row r="126" spans="1:10" x14ac:dyDescent="0.25">
      <c r="D126" t="s">
        <v>754</v>
      </c>
      <c r="E126">
        <v>500</v>
      </c>
      <c r="F126">
        <v>280</v>
      </c>
      <c r="G126">
        <v>400</v>
      </c>
      <c r="H126">
        <v>800</v>
      </c>
      <c r="I126">
        <v>120</v>
      </c>
      <c r="J126" t="s">
        <v>1839</v>
      </c>
    </row>
    <row r="127" spans="1:10" x14ac:dyDescent="0.25">
      <c r="D127" t="s">
        <v>990</v>
      </c>
      <c r="E127">
        <v>30</v>
      </c>
      <c r="F127">
        <v>28</v>
      </c>
      <c r="G127">
        <v>21</v>
      </c>
      <c r="H127">
        <v>26</v>
      </c>
      <c r="I127">
        <v>45</v>
      </c>
    </row>
    <row r="128" spans="1:10" x14ac:dyDescent="0.25">
      <c r="D128" t="s">
        <v>1837</v>
      </c>
      <c r="E128" s="12">
        <v>0.35</v>
      </c>
      <c r="F128" s="12">
        <v>0.34</v>
      </c>
      <c r="G128" s="12">
        <v>0.36</v>
      </c>
      <c r="H128" s="12">
        <v>0.36</v>
      </c>
      <c r="I128" s="12">
        <v>0.34</v>
      </c>
      <c r="J128" t="s">
        <v>1838</v>
      </c>
    </row>
    <row r="130" spans="1:13" x14ac:dyDescent="0.25">
      <c r="C130" t="s">
        <v>1840</v>
      </c>
    </row>
    <row r="132" spans="1:13" x14ac:dyDescent="0.25">
      <c r="A132" t="s">
        <v>1826</v>
      </c>
      <c r="C132" t="s">
        <v>1827</v>
      </c>
    </row>
    <row r="133" spans="1:13" x14ac:dyDescent="0.25">
      <c r="C133" t="s">
        <v>1762</v>
      </c>
    </row>
    <row r="134" spans="1:13" x14ac:dyDescent="0.25">
      <c r="A134" t="s">
        <v>1842</v>
      </c>
    </row>
    <row r="135" spans="1:13" x14ac:dyDescent="0.25">
      <c r="B135" t="s">
        <v>1841</v>
      </c>
      <c r="C135" t="s">
        <v>1843</v>
      </c>
    </row>
    <row r="136" spans="1:13" x14ac:dyDescent="0.25">
      <c r="B136" t="s">
        <v>1844</v>
      </c>
      <c r="C136" t="s">
        <v>1845</v>
      </c>
    </row>
    <row r="137" spans="1:13" x14ac:dyDescent="0.25">
      <c r="B137" t="s">
        <v>1846</v>
      </c>
      <c r="C137" t="s">
        <v>1847</v>
      </c>
    </row>
    <row r="138" spans="1:13" x14ac:dyDescent="0.25">
      <c r="B138" t="s">
        <v>1848</v>
      </c>
    </row>
    <row r="139" spans="1:13" x14ac:dyDescent="0.25">
      <c r="B139" t="s">
        <v>1849</v>
      </c>
    </row>
    <row r="140" spans="1:13" x14ac:dyDescent="0.25">
      <c r="B140" t="s">
        <v>1850</v>
      </c>
    </row>
    <row r="143" spans="1:13" x14ac:dyDescent="0.25">
      <c r="B143" t="s">
        <v>1851</v>
      </c>
      <c r="E143" t="s">
        <v>1852</v>
      </c>
      <c r="F143" t="s">
        <v>1861</v>
      </c>
      <c r="I143" t="s">
        <v>1862</v>
      </c>
      <c r="K143" t="s">
        <v>1863</v>
      </c>
      <c r="M143" t="s">
        <v>1864</v>
      </c>
    </row>
    <row r="144" spans="1:13" x14ac:dyDescent="0.25">
      <c r="C144" t="s">
        <v>1852</v>
      </c>
      <c r="D144" t="s">
        <v>1853</v>
      </c>
      <c r="E144" t="s">
        <v>1860</v>
      </c>
      <c r="F144" t="s">
        <v>1856</v>
      </c>
      <c r="I144" t="s">
        <v>1857</v>
      </c>
      <c r="K144" t="s">
        <v>1858</v>
      </c>
      <c r="M144" t="s">
        <v>1859</v>
      </c>
    </row>
    <row r="145" spans="1:5" x14ac:dyDescent="0.25">
      <c r="C145" t="s">
        <v>1855</v>
      </c>
      <c r="D145" t="s">
        <v>1854</v>
      </c>
    </row>
    <row r="147" spans="1:5" x14ac:dyDescent="0.25">
      <c r="B147" t="s">
        <v>1865</v>
      </c>
      <c r="C147" t="s">
        <v>1866</v>
      </c>
    </row>
    <row r="150" spans="1:5" x14ac:dyDescent="0.25">
      <c r="A150" t="s">
        <v>1867</v>
      </c>
      <c r="E150" t="s">
        <v>1873</v>
      </c>
    </row>
    <row r="151" spans="1:5" x14ac:dyDescent="0.25">
      <c r="C151" t="s">
        <v>1868</v>
      </c>
    </row>
    <row r="152" spans="1:5" x14ac:dyDescent="0.25">
      <c r="D152" t="s">
        <v>1869</v>
      </c>
    </row>
    <row r="154" spans="1:5" x14ac:dyDescent="0.25">
      <c r="C154" t="s">
        <v>1870</v>
      </c>
      <c r="D154" t="s">
        <v>1871</v>
      </c>
    </row>
    <row r="157" spans="1:5" x14ac:dyDescent="0.25">
      <c r="B157" t="s">
        <v>1872</v>
      </c>
    </row>
    <row r="160" spans="1:5" x14ac:dyDescent="0.25">
      <c r="A160" t="s">
        <v>1874</v>
      </c>
    </row>
    <row r="161" spans="1:14" x14ac:dyDescent="0.25">
      <c r="B161" t="s">
        <v>1875</v>
      </c>
    </row>
    <row r="162" spans="1:14" x14ac:dyDescent="0.25">
      <c r="D162" t="s">
        <v>1876</v>
      </c>
    </row>
    <row r="163" spans="1:14" x14ac:dyDescent="0.25">
      <c r="D163" t="s">
        <v>1877</v>
      </c>
    </row>
    <row r="164" spans="1:14" x14ac:dyDescent="0.25">
      <c r="D164" t="s">
        <v>1878</v>
      </c>
    </row>
    <row r="165" spans="1:14" x14ac:dyDescent="0.25">
      <c r="D165" t="s">
        <v>1879</v>
      </c>
    </row>
    <row r="166" spans="1:14" x14ac:dyDescent="0.25">
      <c r="B166" t="s">
        <v>990</v>
      </c>
      <c r="C166" t="s">
        <v>754</v>
      </c>
    </row>
    <row r="167" spans="1:14" x14ac:dyDescent="0.25">
      <c r="A167" t="s">
        <v>989</v>
      </c>
      <c r="B167" t="s">
        <v>362</v>
      </c>
      <c r="C167" t="s">
        <v>363</v>
      </c>
      <c r="D167" t="s">
        <v>364</v>
      </c>
      <c r="E167" t="s">
        <v>1797</v>
      </c>
      <c r="G167" t="s">
        <v>1881</v>
      </c>
    </row>
    <row r="168" spans="1:14" x14ac:dyDescent="0.25">
      <c r="A168">
        <v>1</v>
      </c>
      <c r="B168">
        <v>29</v>
      </c>
      <c r="C168">
        <v>23</v>
      </c>
      <c r="D168">
        <v>28</v>
      </c>
      <c r="E168">
        <v>3</v>
      </c>
      <c r="F168" t="s">
        <v>1880</v>
      </c>
      <c r="G168">
        <f>SQRT((B168-B169)^2+(C168-C169)^2+(D168-D169)^2)</f>
        <v>16.552945357246848</v>
      </c>
      <c r="M168" t="s">
        <v>1931</v>
      </c>
    </row>
    <row r="169" spans="1:14" x14ac:dyDescent="0.25">
      <c r="A169">
        <v>2</v>
      </c>
      <c r="B169">
        <v>13</v>
      </c>
      <c r="C169">
        <v>26</v>
      </c>
      <c r="D169">
        <v>25</v>
      </c>
      <c r="E169">
        <v>2</v>
      </c>
      <c r="I169" t="s">
        <v>362</v>
      </c>
      <c r="J169" t="s">
        <v>363</v>
      </c>
      <c r="K169" t="s">
        <v>364</v>
      </c>
      <c r="N169" t="s">
        <v>1932</v>
      </c>
    </row>
    <row r="170" spans="1:14" x14ac:dyDescent="0.25">
      <c r="A170">
        <v>3</v>
      </c>
      <c r="B170">
        <v>26</v>
      </c>
      <c r="C170">
        <v>10</v>
      </c>
      <c r="D170">
        <v>15</v>
      </c>
      <c r="E170">
        <v>3</v>
      </c>
      <c r="F170" t="s">
        <v>1882</v>
      </c>
      <c r="G170" t="s">
        <v>1833</v>
      </c>
      <c r="H170" t="s">
        <v>1883</v>
      </c>
      <c r="I170">
        <f>AVERAGE(B171:B172,B175:B176)</f>
        <v>20.5</v>
      </c>
      <c r="J170">
        <f t="shared" ref="J170:K170" si="0">AVERAGE(C171:C172,C175:C176)</f>
        <v>14.75</v>
      </c>
      <c r="K170">
        <f t="shared" si="0"/>
        <v>18.5</v>
      </c>
      <c r="N170" t="s">
        <v>1933</v>
      </c>
    </row>
    <row r="171" spans="1:14" x14ac:dyDescent="0.25">
      <c r="A171" s="27">
        <v>4</v>
      </c>
      <c r="B171" s="27">
        <v>20</v>
      </c>
      <c r="C171" s="27">
        <v>16</v>
      </c>
      <c r="D171" s="27">
        <v>26</v>
      </c>
      <c r="E171" s="27">
        <v>1</v>
      </c>
      <c r="G171" t="s">
        <v>1834</v>
      </c>
      <c r="H171" t="s">
        <v>1884</v>
      </c>
      <c r="I171">
        <f>AVERAGE(B169,B173,B177)</f>
        <v>16.333333333333332</v>
      </c>
      <c r="J171">
        <f t="shared" ref="J171:K171" si="1">AVERAGE(C169,C173,C177)</f>
        <v>22</v>
      </c>
      <c r="K171">
        <f t="shared" si="1"/>
        <v>25</v>
      </c>
    </row>
    <row r="172" spans="1:14" x14ac:dyDescent="0.25">
      <c r="A172" s="27">
        <v>5</v>
      </c>
      <c r="B172" s="27">
        <v>13</v>
      </c>
      <c r="C172" s="27">
        <v>22</v>
      </c>
      <c r="D172" s="27">
        <v>16</v>
      </c>
      <c r="E172" s="27">
        <v>1</v>
      </c>
      <c r="G172" t="s">
        <v>1835</v>
      </c>
      <c r="H172" t="s">
        <v>1885</v>
      </c>
      <c r="I172">
        <f>AVERAGE(B168,B170,B174)</f>
        <v>27.666666666666668</v>
      </c>
      <c r="J172">
        <f t="shared" ref="J172:K172" si="2">AVERAGE(C168,C170,C174)</f>
        <v>19</v>
      </c>
      <c r="K172">
        <f t="shared" si="2"/>
        <v>22.333333333333332</v>
      </c>
      <c r="M172" t="s">
        <v>1934</v>
      </c>
    </row>
    <row r="173" spans="1:14" x14ac:dyDescent="0.25">
      <c r="A173">
        <v>6</v>
      </c>
      <c r="B173">
        <v>22</v>
      </c>
      <c r="C173">
        <v>23</v>
      </c>
      <c r="D173">
        <v>25</v>
      </c>
      <c r="E173">
        <v>2</v>
      </c>
      <c r="N173" t="s">
        <v>811</v>
      </c>
    </row>
    <row r="174" spans="1:14" x14ac:dyDescent="0.25">
      <c r="A174">
        <v>7</v>
      </c>
      <c r="B174">
        <v>28</v>
      </c>
      <c r="C174">
        <v>24</v>
      </c>
      <c r="D174">
        <v>24</v>
      </c>
      <c r="E174">
        <v>3</v>
      </c>
      <c r="N174" t="s">
        <v>1935</v>
      </c>
    </row>
    <row r="175" spans="1:14" x14ac:dyDescent="0.25">
      <c r="A175" s="27">
        <v>8</v>
      </c>
      <c r="B175" s="27">
        <v>19</v>
      </c>
      <c r="C175" s="27">
        <v>11</v>
      </c>
      <c r="D175" s="27">
        <v>15</v>
      </c>
      <c r="E175" s="27">
        <v>1</v>
      </c>
      <c r="G175" t="s">
        <v>1899</v>
      </c>
      <c r="J175" t="s">
        <v>1900</v>
      </c>
      <c r="N175" t="s">
        <v>1926</v>
      </c>
    </row>
    <row r="176" spans="1:14" x14ac:dyDescent="0.25">
      <c r="A176" s="27">
        <v>9</v>
      </c>
      <c r="B176" s="27">
        <v>30</v>
      </c>
      <c r="C176" s="27">
        <v>10</v>
      </c>
      <c r="D176" s="27">
        <v>17</v>
      </c>
      <c r="E176" s="27">
        <v>1</v>
      </c>
      <c r="N176" t="s">
        <v>1831</v>
      </c>
    </row>
    <row r="177" spans="1:19" x14ac:dyDescent="0.25">
      <c r="A177">
        <v>10</v>
      </c>
      <c r="B177">
        <v>14</v>
      </c>
      <c r="C177">
        <v>17</v>
      </c>
      <c r="D177">
        <v>25</v>
      </c>
      <c r="E177">
        <v>2</v>
      </c>
    </row>
    <row r="178" spans="1:19" x14ac:dyDescent="0.25">
      <c r="A178">
        <v>11</v>
      </c>
      <c r="B178">
        <v>30</v>
      </c>
      <c r="C178">
        <v>28</v>
      </c>
      <c r="D178">
        <v>10</v>
      </c>
      <c r="E178" t="s">
        <v>489</v>
      </c>
      <c r="G178">
        <v>1</v>
      </c>
      <c r="H178" t="s">
        <v>1886</v>
      </c>
    </row>
    <row r="179" spans="1:19" x14ac:dyDescent="0.25">
      <c r="G179">
        <v>2</v>
      </c>
      <c r="H179" t="s">
        <v>1887</v>
      </c>
    </row>
    <row r="180" spans="1:19" x14ac:dyDescent="0.25">
      <c r="G180">
        <v>3</v>
      </c>
      <c r="H180" t="s">
        <v>1888</v>
      </c>
    </row>
    <row r="181" spans="1:19" x14ac:dyDescent="0.25">
      <c r="H181" t="s">
        <v>1889</v>
      </c>
      <c r="I181" t="s">
        <v>1893</v>
      </c>
      <c r="J181" t="s">
        <v>1897</v>
      </c>
    </row>
    <row r="182" spans="1:19" x14ac:dyDescent="0.25">
      <c r="G182" t="s">
        <v>1883</v>
      </c>
      <c r="H182" t="s">
        <v>1890</v>
      </c>
      <c r="I182" t="s">
        <v>1894</v>
      </c>
      <c r="J182" t="s">
        <v>1898</v>
      </c>
    </row>
    <row r="183" spans="1:19" x14ac:dyDescent="0.25">
      <c r="G183" t="s">
        <v>1884</v>
      </c>
      <c r="H183" t="s">
        <v>1891</v>
      </c>
      <c r="I183" t="s">
        <v>1895</v>
      </c>
    </row>
    <row r="184" spans="1:19" x14ac:dyDescent="0.25">
      <c r="G184" t="s">
        <v>1885</v>
      </c>
      <c r="H184" t="s">
        <v>1892</v>
      </c>
      <c r="I184" t="s">
        <v>1896</v>
      </c>
    </row>
    <row r="185" spans="1:19" x14ac:dyDescent="0.25">
      <c r="M185" t="s">
        <v>980</v>
      </c>
      <c r="N185">
        <f>AVERAGE(N188:N197)</f>
        <v>21.4</v>
      </c>
      <c r="O185">
        <f t="shared" ref="O185:P185" si="3">AVERAGE(O188:O197)</f>
        <v>18.2</v>
      </c>
      <c r="P185">
        <f t="shared" si="3"/>
        <v>21.6</v>
      </c>
      <c r="Q185" s="78">
        <f t="shared" ref="Q185:S185" si="4">AVERAGE(Q188:Q197)</f>
        <v>2.4424906541753446E-16</v>
      </c>
      <c r="R185" s="78">
        <f t="shared" si="4"/>
        <v>9.159339953157541E-17</v>
      </c>
      <c r="S185" s="78">
        <f t="shared" si="4"/>
        <v>-2.6645352591003756E-16</v>
      </c>
    </row>
    <row r="186" spans="1:19" x14ac:dyDescent="0.25">
      <c r="A186" t="s">
        <v>36</v>
      </c>
      <c r="M186" t="s">
        <v>1915</v>
      </c>
      <c r="N186">
        <f>_xlfn.STDEV.S(N188:N197)</f>
        <v>6.6699991670830707</v>
      </c>
      <c r="O186">
        <f t="shared" ref="O186:P186" si="5">_xlfn.STDEV.S(O188:O197)</f>
        <v>6.214677966091422</v>
      </c>
      <c r="P186">
        <f t="shared" si="5"/>
        <v>5.1682793182171443</v>
      </c>
      <c r="Q186">
        <f t="shared" ref="Q186:S186" si="6">_xlfn.STDEV.S(Q188:Q197)</f>
        <v>1.0000000000000004</v>
      </c>
      <c r="R186">
        <f t="shared" si="6"/>
        <v>1</v>
      </c>
      <c r="S186">
        <f t="shared" si="6"/>
        <v>1.0000000000000009</v>
      </c>
    </row>
    <row r="187" spans="1:19" x14ac:dyDescent="0.25">
      <c r="B187" t="s">
        <v>1901</v>
      </c>
      <c r="I187" t="s">
        <v>1908</v>
      </c>
      <c r="M187" t="s">
        <v>989</v>
      </c>
      <c r="N187" t="s">
        <v>362</v>
      </c>
      <c r="O187" t="s">
        <v>363</v>
      </c>
      <c r="P187" t="s">
        <v>364</v>
      </c>
      <c r="Q187" t="s">
        <v>1912</v>
      </c>
      <c r="R187" t="s">
        <v>1913</v>
      </c>
      <c r="S187" t="s">
        <v>1914</v>
      </c>
    </row>
    <row r="188" spans="1:19" x14ac:dyDescent="0.25">
      <c r="B188" t="s">
        <v>1904</v>
      </c>
      <c r="I188" t="s">
        <v>696</v>
      </c>
      <c r="M188">
        <v>1</v>
      </c>
      <c r="N188">
        <v>29</v>
      </c>
      <c r="O188">
        <v>23</v>
      </c>
      <c r="P188">
        <v>28</v>
      </c>
      <c r="Q188">
        <f>(N188-N$185)/N$186</f>
        <v>1.1394304271440621</v>
      </c>
      <c r="R188">
        <f t="shared" ref="R188:S197" si="7">(O188-O$185)/O$186</f>
        <v>0.77236504066498712</v>
      </c>
      <c r="S188">
        <f t="shared" si="7"/>
        <v>1.2383231644313972</v>
      </c>
    </row>
    <row r="189" spans="1:19" x14ac:dyDescent="0.25">
      <c r="B189" t="s">
        <v>1902</v>
      </c>
      <c r="I189" t="s">
        <v>1595</v>
      </c>
      <c r="M189">
        <v>2</v>
      </c>
      <c r="N189">
        <v>13</v>
      </c>
      <c r="O189">
        <v>26</v>
      </c>
      <c r="P189">
        <v>25</v>
      </c>
      <c r="Q189">
        <f t="shared" ref="Q189:Q197" si="8">(N189-N$185)/N$186</f>
        <v>-1.2593704721065944</v>
      </c>
      <c r="R189">
        <f t="shared" si="7"/>
        <v>1.255093191080604</v>
      </c>
      <c r="S189">
        <f t="shared" si="7"/>
        <v>0.65785918110417962</v>
      </c>
    </row>
    <row r="190" spans="1:19" x14ac:dyDescent="0.25">
      <c r="B190" t="s">
        <v>1903</v>
      </c>
      <c r="I190" t="s">
        <v>1598</v>
      </c>
      <c r="M190">
        <v>3</v>
      </c>
      <c r="N190">
        <v>26</v>
      </c>
      <c r="O190">
        <v>10</v>
      </c>
      <c r="P190">
        <v>15</v>
      </c>
      <c r="Q190">
        <f t="shared" si="8"/>
        <v>0.689655258534564</v>
      </c>
      <c r="R190">
        <f t="shared" si="7"/>
        <v>-1.3194569444693527</v>
      </c>
      <c r="S190">
        <f t="shared" si="7"/>
        <v>-1.2770207633198789</v>
      </c>
    </row>
    <row r="191" spans="1:19" x14ac:dyDescent="0.25">
      <c r="C191" t="s">
        <v>1906</v>
      </c>
      <c r="I191" t="s">
        <v>1577</v>
      </c>
      <c r="M191" s="27">
        <v>4</v>
      </c>
      <c r="N191" s="27">
        <v>20</v>
      </c>
      <c r="O191" s="27">
        <v>16</v>
      </c>
      <c r="P191" s="27">
        <v>26</v>
      </c>
      <c r="Q191">
        <f t="shared" si="8"/>
        <v>-0.20989507868443225</v>
      </c>
      <c r="R191">
        <f t="shared" si="7"/>
        <v>-0.35400064363811895</v>
      </c>
      <c r="S191">
        <f t="shared" si="7"/>
        <v>0.85134717554658557</v>
      </c>
    </row>
    <row r="192" spans="1:19" x14ac:dyDescent="0.25">
      <c r="C192" t="s">
        <v>1905</v>
      </c>
      <c r="M192" s="27">
        <v>5</v>
      </c>
      <c r="N192" s="27">
        <v>13</v>
      </c>
      <c r="O192" s="27">
        <v>22</v>
      </c>
      <c r="P192" s="27">
        <v>16</v>
      </c>
      <c r="Q192">
        <f t="shared" si="8"/>
        <v>-1.2593704721065944</v>
      </c>
      <c r="R192">
        <f t="shared" si="7"/>
        <v>0.6114556571931149</v>
      </c>
      <c r="S192">
        <f t="shared" si="7"/>
        <v>-1.0835327688774732</v>
      </c>
    </row>
    <row r="193" spans="2:19" x14ac:dyDescent="0.25">
      <c r="C193" t="s">
        <v>1907</v>
      </c>
      <c r="M193">
        <v>6</v>
      </c>
      <c r="N193">
        <v>22</v>
      </c>
      <c r="O193">
        <v>23</v>
      </c>
      <c r="P193">
        <v>25</v>
      </c>
      <c r="Q193">
        <f t="shared" si="8"/>
        <v>8.9955033721899835E-2</v>
      </c>
      <c r="R193">
        <f t="shared" si="7"/>
        <v>0.77236504066498712</v>
      </c>
      <c r="S193">
        <f t="shared" si="7"/>
        <v>0.65785918110417962</v>
      </c>
    </row>
    <row r="194" spans="2:19" x14ac:dyDescent="0.25">
      <c r="B194" t="s">
        <v>691</v>
      </c>
      <c r="M194">
        <v>7</v>
      </c>
      <c r="N194">
        <v>28</v>
      </c>
      <c r="O194">
        <v>24</v>
      </c>
      <c r="P194">
        <v>24</v>
      </c>
      <c r="Q194">
        <f t="shared" si="8"/>
        <v>0.98950537094089608</v>
      </c>
      <c r="R194">
        <f t="shared" si="7"/>
        <v>0.93327442413685946</v>
      </c>
      <c r="S194">
        <f t="shared" si="7"/>
        <v>0.46437118666177379</v>
      </c>
    </row>
    <row r="195" spans="2:19" x14ac:dyDescent="0.25">
      <c r="C195" t="s">
        <v>1340</v>
      </c>
      <c r="M195" s="27">
        <v>8</v>
      </c>
      <c r="N195" s="27">
        <v>19</v>
      </c>
      <c r="O195" s="27">
        <v>11</v>
      </c>
      <c r="P195" s="27">
        <v>15</v>
      </c>
      <c r="Q195">
        <f t="shared" si="8"/>
        <v>-0.35982013488759829</v>
      </c>
      <c r="R195">
        <f t="shared" si="7"/>
        <v>-1.1585475609974805</v>
      </c>
      <c r="S195">
        <f t="shared" si="7"/>
        <v>-1.2770207633198789</v>
      </c>
    </row>
    <row r="196" spans="2:19" x14ac:dyDescent="0.25">
      <c r="C196" t="s">
        <v>1580</v>
      </c>
      <c r="M196" s="27">
        <v>9</v>
      </c>
      <c r="N196" s="27">
        <v>30</v>
      </c>
      <c r="O196" s="27">
        <v>10</v>
      </c>
      <c r="P196" s="27">
        <v>17</v>
      </c>
      <c r="Q196">
        <f t="shared" si="8"/>
        <v>1.289355483347228</v>
      </c>
      <c r="R196">
        <f t="shared" si="7"/>
        <v>-1.3194569444693527</v>
      </c>
      <c r="S196">
        <f t="shared" si="7"/>
        <v>-0.89004477443506724</v>
      </c>
    </row>
    <row r="197" spans="2:19" x14ac:dyDescent="0.25">
      <c r="C197" t="s">
        <v>1909</v>
      </c>
      <c r="M197">
        <v>10</v>
      </c>
      <c r="N197">
        <v>14</v>
      </c>
      <c r="O197">
        <v>17</v>
      </c>
      <c r="P197">
        <v>25</v>
      </c>
      <c r="Q197">
        <f t="shared" si="8"/>
        <v>-1.1094454159034284</v>
      </c>
      <c r="R197">
        <f t="shared" si="7"/>
        <v>-0.19309126016624664</v>
      </c>
      <c r="S197">
        <f t="shared" si="7"/>
        <v>0.65785918110417962</v>
      </c>
    </row>
    <row r="198" spans="2:19" x14ac:dyDescent="0.25">
      <c r="B198" t="s">
        <v>1910</v>
      </c>
      <c r="D198" t="s">
        <v>674</v>
      </c>
    </row>
    <row r="199" spans="2:19" x14ac:dyDescent="0.25">
      <c r="D199" t="s">
        <v>1911</v>
      </c>
    </row>
    <row r="200" spans="2:19" x14ac:dyDescent="0.25">
      <c r="B200" t="s">
        <v>1916</v>
      </c>
      <c r="E200" t="s">
        <v>1953</v>
      </c>
    </row>
    <row r="201" spans="2:19" x14ac:dyDescent="0.25">
      <c r="B201" t="s">
        <v>1917</v>
      </c>
      <c r="E201" t="s">
        <v>1918</v>
      </c>
    </row>
    <row r="202" spans="2:19" x14ac:dyDescent="0.25">
      <c r="C202" t="s">
        <v>1924</v>
      </c>
      <c r="D202" t="s">
        <v>1925</v>
      </c>
      <c r="E202" t="s">
        <v>1926</v>
      </c>
      <c r="F202" t="s">
        <v>1831</v>
      </c>
    </row>
    <row r="203" spans="2:19" x14ac:dyDescent="0.25">
      <c r="B203" t="s">
        <v>1870</v>
      </c>
    </row>
    <row r="204" spans="2:19" x14ac:dyDescent="0.25">
      <c r="B204" t="s">
        <v>1919</v>
      </c>
    </row>
    <row r="205" spans="2:19" x14ac:dyDescent="0.25">
      <c r="B205" t="s">
        <v>1920</v>
      </c>
    </row>
    <row r="206" spans="2:19" x14ac:dyDescent="0.25">
      <c r="B206" s="27" t="s">
        <v>1921</v>
      </c>
      <c r="C206" s="27"/>
      <c r="D206" s="27"/>
      <c r="E206" s="27"/>
      <c r="F206" s="27"/>
    </row>
    <row r="207" spans="2:19" x14ac:dyDescent="0.25">
      <c r="B207" t="s">
        <v>1922</v>
      </c>
    </row>
    <row r="208" spans="2:19" x14ac:dyDescent="0.25">
      <c r="B208" t="s">
        <v>1923</v>
      </c>
    </row>
    <row r="210" spans="1:5" x14ac:dyDescent="0.25">
      <c r="B210" t="s">
        <v>1927</v>
      </c>
    </row>
    <row r="212" spans="1:5" x14ac:dyDescent="0.25">
      <c r="B212" t="s">
        <v>1928</v>
      </c>
    </row>
    <row r="214" spans="1:5" x14ac:dyDescent="0.25">
      <c r="B214" t="s">
        <v>1929</v>
      </c>
    </row>
    <row r="216" spans="1:5" x14ac:dyDescent="0.25">
      <c r="B216" t="s">
        <v>1930</v>
      </c>
    </row>
    <row r="220" spans="1:5" x14ac:dyDescent="0.25">
      <c r="A220" t="s">
        <v>1936</v>
      </c>
      <c r="C220" t="s">
        <v>1937</v>
      </c>
    </row>
    <row r="222" spans="1:5" x14ac:dyDescent="0.25">
      <c r="B222" t="s">
        <v>1938</v>
      </c>
    </row>
    <row r="223" spans="1:5" x14ac:dyDescent="0.25">
      <c r="C223" t="s">
        <v>1939</v>
      </c>
    </row>
    <row r="224" spans="1:5" x14ac:dyDescent="0.25">
      <c r="C224" t="s">
        <v>1940</v>
      </c>
      <c r="E224" t="s">
        <v>1944</v>
      </c>
    </row>
    <row r="225" spans="2:12" x14ac:dyDescent="0.25">
      <c r="C225" t="s">
        <v>135</v>
      </c>
    </row>
    <row r="226" spans="2:12" x14ac:dyDescent="0.25">
      <c r="C226" t="s">
        <v>1941</v>
      </c>
      <c r="E226" t="s">
        <v>1942</v>
      </c>
    </row>
    <row r="227" spans="2:12" x14ac:dyDescent="0.25">
      <c r="C227" t="s">
        <v>1943</v>
      </c>
    </row>
    <row r="228" spans="2:12" x14ac:dyDescent="0.25">
      <c r="C228" t="s">
        <v>1945</v>
      </c>
    </row>
    <row r="229" spans="2:12" x14ac:dyDescent="0.25">
      <c r="C229" t="s">
        <v>1946</v>
      </c>
    </row>
    <row r="231" spans="2:12" x14ac:dyDescent="0.25">
      <c r="B231" t="s">
        <v>1947</v>
      </c>
    </row>
    <row r="234" spans="2:12" x14ac:dyDescent="0.25">
      <c r="B234" t="s">
        <v>1948</v>
      </c>
    </row>
    <row r="235" spans="2:12" x14ac:dyDescent="0.25">
      <c r="D235" t="s">
        <v>118</v>
      </c>
      <c r="G235" t="s">
        <v>1949</v>
      </c>
      <c r="J235" t="s">
        <v>1950</v>
      </c>
      <c r="L235" t="s">
        <v>1951</v>
      </c>
    </row>
    <row r="236" spans="2:12" x14ac:dyDescent="0.25">
      <c r="D236" t="s">
        <v>119</v>
      </c>
      <c r="G236" t="s">
        <v>1952</v>
      </c>
      <c r="J236" t="s">
        <v>1953</v>
      </c>
      <c r="L236" t="s">
        <v>1957</v>
      </c>
    </row>
    <row r="237" spans="2:12" x14ac:dyDescent="0.25">
      <c r="D237" t="s">
        <v>196</v>
      </c>
      <c r="J237" t="s">
        <v>1954</v>
      </c>
    </row>
    <row r="238" spans="2:12" x14ac:dyDescent="0.25">
      <c r="D238" t="s">
        <v>123</v>
      </c>
      <c r="J238" t="s">
        <v>1956</v>
      </c>
    </row>
    <row r="239" spans="2:12" x14ac:dyDescent="0.25">
      <c r="D239" t="s">
        <v>243</v>
      </c>
      <c r="J239" t="s">
        <v>1955</v>
      </c>
    </row>
    <row r="240" spans="2:12" x14ac:dyDescent="0.25">
      <c r="G240" t="s">
        <v>1958</v>
      </c>
      <c r="J240" t="s">
        <v>1959</v>
      </c>
    </row>
    <row r="242" spans="1:12" x14ac:dyDescent="0.25">
      <c r="G242" t="s">
        <v>1960</v>
      </c>
      <c r="J242" t="s">
        <v>1579</v>
      </c>
      <c r="L242" t="s">
        <v>1961</v>
      </c>
    </row>
    <row r="244" spans="1:12" x14ac:dyDescent="0.25">
      <c r="A244" t="s">
        <v>1962</v>
      </c>
    </row>
    <row r="245" spans="1:12" x14ac:dyDescent="0.25">
      <c r="B245" t="s">
        <v>1963</v>
      </c>
    </row>
    <row r="247" spans="1:12" x14ac:dyDescent="0.25">
      <c r="A247" t="s">
        <v>1964</v>
      </c>
    </row>
    <row r="248" spans="1:12" x14ac:dyDescent="0.25">
      <c r="A248" t="s">
        <v>1965</v>
      </c>
    </row>
    <row r="251" spans="1:12" x14ac:dyDescent="0.25">
      <c r="A251" t="s">
        <v>1972</v>
      </c>
      <c r="G251" t="s">
        <v>743</v>
      </c>
    </row>
    <row r="252" spans="1:12" x14ac:dyDescent="0.25">
      <c r="A252" t="s">
        <v>362</v>
      </c>
      <c r="G252" t="s">
        <v>1966</v>
      </c>
      <c r="H252" t="s">
        <v>365</v>
      </c>
      <c r="I252">
        <v>1</v>
      </c>
      <c r="J252" t="s">
        <v>1969</v>
      </c>
    </row>
    <row r="253" spans="1:12" x14ac:dyDescent="0.25">
      <c r="A253" t="s">
        <v>363</v>
      </c>
      <c r="H253" t="s">
        <v>368</v>
      </c>
    </row>
    <row r="254" spans="1:12" x14ac:dyDescent="0.25">
      <c r="A254" t="s">
        <v>364</v>
      </c>
      <c r="H254" t="s">
        <v>370</v>
      </c>
    </row>
    <row r="255" spans="1:12" x14ac:dyDescent="0.25">
      <c r="A255" t="s">
        <v>365</v>
      </c>
      <c r="H255" t="s">
        <v>371</v>
      </c>
    </row>
    <row r="256" spans="1:12" x14ac:dyDescent="0.25">
      <c r="A256" t="s">
        <v>366</v>
      </c>
      <c r="G256" t="s">
        <v>1967</v>
      </c>
      <c r="H256" t="s">
        <v>362</v>
      </c>
      <c r="I256">
        <v>1</v>
      </c>
      <c r="J256" t="s">
        <v>1970</v>
      </c>
    </row>
    <row r="257" spans="1:20" x14ac:dyDescent="0.25">
      <c r="A257" t="s">
        <v>367</v>
      </c>
      <c r="H257" t="s">
        <v>366</v>
      </c>
    </row>
    <row r="258" spans="1:20" x14ac:dyDescent="0.25">
      <c r="A258" t="s">
        <v>368</v>
      </c>
      <c r="H258" t="s">
        <v>372</v>
      </c>
    </row>
    <row r="259" spans="1:20" x14ac:dyDescent="0.25">
      <c r="A259" t="s">
        <v>370</v>
      </c>
      <c r="G259" t="s">
        <v>1968</v>
      </c>
      <c r="H259" t="s">
        <v>363</v>
      </c>
      <c r="I259">
        <v>1</v>
      </c>
      <c r="J259" t="s">
        <v>1971</v>
      </c>
    </row>
    <row r="260" spans="1:20" x14ac:dyDescent="0.25">
      <c r="A260" t="s">
        <v>371</v>
      </c>
      <c r="H260" t="s">
        <v>364</v>
      </c>
    </row>
    <row r="261" spans="1:20" x14ac:dyDescent="0.25">
      <c r="A261" t="s">
        <v>372</v>
      </c>
      <c r="H261" t="s">
        <v>367</v>
      </c>
    </row>
    <row r="262" spans="1:20" x14ac:dyDescent="0.25">
      <c r="H262" t="s">
        <v>2010</v>
      </c>
      <c r="I262" t="s">
        <v>2009</v>
      </c>
      <c r="M262" t="s">
        <v>2011</v>
      </c>
    </row>
    <row r="263" spans="1:20" x14ac:dyDescent="0.25">
      <c r="I263" t="s">
        <v>2007</v>
      </c>
      <c r="J263" t="s">
        <v>2008</v>
      </c>
    </row>
    <row r="264" spans="1:20" x14ac:dyDescent="0.25">
      <c r="A264" t="s">
        <v>1972</v>
      </c>
      <c r="B264" t="s">
        <v>1973</v>
      </c>
      <c r="C264" t="s">
        <v>1981</v>
      </c>
      <c r="G264" t="s">
        <v>1989</v>
      </c>
      <c r="I264" t="s">
        <v>1995</v>
      </c>
      <c r="J264" t="s">
        <v>1996</v>
      </c>
    </row>
    <row r="265" spans="1:20" x14ac:dyDescent="0.25">
      <c r="A265" t="s">
        <v>362</v>
      </c>
      <c r="B265" t="s">
        <v>1912</v>
      </c>
      <c r="C265">
        <v>1</v>
      </c>
      <c r="G265" t="s">
        <v>1883</v>
      </c>
      <c r="H265" t="s">
        <v>1991</v>
      </c>
      <c r="I265">
        <v>2.9</v>
      </c>
      <c r="J265" s="40">
        <f>I265/10</f>
        <v>0.28999999999999998</v>
      </c>
      <c r="M265" t="s">
        <v>1992</v>
      </c>
    </row>
    <row r="266" spans="1:20" x14ac:dyDescent="0.25">
      <c r="A266" t="s">
        <v>363</v>
      </c>
      <c r="B266" t="s">
        <v>1913</v>
      </c>
      <c r="C266">
        <v>1</v>
      </c>
      <c r="G266" t="s">
        <v>1884</v>
      </c>
      <c r="I266">
        <v>1.8</v>
      </c>
      <c r="J266" s="40">
        <f>J265+(I266/10)</f>
        <v>0.47</v>
      </c>
      <c r="M266" t="s">
        <v>1993</v>
      </c>
    </row>
    <row r="267" spans="1:20" x14ac:dyDescent="0.25">
      <c r="A267" t="s">
        <v>364</v>
      </c>
      <c r="B267" t="s">
        <v>1914</v>
      </c>
      <c r="C267">
        <v>1</v>
      </c>
      <c r="G267" t="s">
        <v>1885</v>
      </c>
      <c r="I267">
        <v>1.6</v>
      </c>
      <c r="J267" s="40">
        <f t="shared" ref="J267:J274" si="9">J266+(I267/10)</f>
        <v>0.63</v>
      </c>
      <c r="M267" t="s">
        <v>1994</v>
      </c>
    </row>
    <row r="268" spans="1:20" x14ac:dyDescent="0.25">
      <c r="A268" t="s">
        <v>365</v>
      </c>
      <c r="B268" t="s">
        <v>1974</v>
      </c>
      <c r="C268">
        <v>1</v>
      </c>
      <c r="G268" t="s">
        <v>1982</v>
      </c>
      <c r="I268">
        <v>1.2</v>
      </c>
      <c r="J268" s="40">
        <f t="shared" si="9"/>
        <v>0.75</v>
      </c>
    </row>
    <row r="269" spans="1:20" x14ac:dyDescent="0.25">
      <c r="A269" t="s">
        <v>366</v>
      </c>
      <c r="B269" t="s">
        <v>1975</v>
      </c>
      <c r="C269">
        <v>1</v>
      </c>
      <c r="G269" t="s">
        <v>1983</v>
      </c>
      <c r="I269">
        <v>0.8</v>
      </c>
      <c r="J269" s="40">
        <f t="shared" si="9"/>
        <v>0.83</v>
      </c>
    </row>
    <row r="270" spans="1:20" x14ac:dyDescent="0.25">
      <c r="A270" t="s">
        <v>367</v>
      </c>
      <c r="B270" t="s">
        <v>1976</v>
      </c>
      <c r="C270">
        <v>1</v>
      </c>
      <c r="G270" t="s">
        <v>1984</v>
      </c>
      <c r="I270">
        <v>0.7</v>
      </c>
      <c r="J270" s="40">
        <f t="shared" si="9"/>
        <v>0.89999999999999991</v>
      </c>
      <c r="M270" t="s">
        <v>1997</v>
      </c>
      <c r="R270" t="s">
        <v>1999</v>
      </c>
      <c r="T270" t="s">
        <v>2000</v>
      </c>
    </row>
    <row r="271" spans="1:20" x14ac:dyDescent="0.25">
      <c r="A271" t="s">
        <v>368</v>
      </c>
      <c r="B271" t="s">
        <v>1977</v>
      </c>
      <c r="C271">
        <v>1</v>
      </c>
      <c r="G271" t="s">
        <v>1985</v>
      </c>
      <c r="I271">
        <v>0.4</v>
      </c>
      <c r="J271" s="40">
        <f t="shared" si="9"/>
        <v>0.94</v>
      </c>
    </row>
    <row r="272" spans="1:20" x14ac:dyDescent="0.25">
      <c r="A272" t="s">
        <v>370</v>
      </c>
      <c r="B272" t="s">
        <v>1978</v>
      </c>
      <c r="C272">
        <v>1</v>
      </c>
      <c r="G272" t="s">
        <v>1986</v>
      </c>
      <c r="I272">
        <v>0.3</v>
      </c>
      <c r="J272" s="40">
        <f t="shared" si="9"/>
        <v>0.97</v>
      </c>
      <c r="M272" t="s">
        <v>1998</v>
      </c>
      <c r="R272" t="s">
        <v>1999</v>
      </c>
      <c r="T272" t="s">
        <v>2001</v>
      </c>
    </row>
    <row r="273" spans="1:21" x14ac:dyDescent="0.25">
      <c r="A273" t="s">
        <v>371</v>
      </c>
      <c r="B273" t="s">
        <v>1979</v>
      </c>
      <c r="C273">
        <v>1</v>
      </c>
      <c r="G273" t="s">
        <v>1987</v>
      </c>
      <c r="I273">
        <v>0.2</v>
      </c>
      <c r="J273" s="40">
        <f t="shared" si="9"/>
        <v>0.99</v>
      </c>
    </row>
    <row r="274" spans="1:21" x14ac:dyDescent="0.25">
      <c r="A274" t="s">
        <v>372</v>
      </c>
      <c r="B274" t="s">
        <v>1980</v>
      </c>
      <c r="C274">
        <v>1</v>
      </c>
      <c r="G274" t="s">
        <v>1988</v>
      </c>
      <c r="H274" t="s">
        <v>1990</v>
      </c>
      <c r="I274">
        <v>0.1</v>
      </c>
      <c r="J274" s="40">
        <f t="shared" si="9"/>
        <v>1</v>
      </c>
      <c r="M274" t="s">
        <v>2002</v>
      </c>
      <c r="R274" t="s">
        <v>2003</v>
      </c>
      <c r="T274" t="s">
        <v>2001</v>
      </c>
    </row>
    <row r="275" spans="1:21" x14ac:dyDescent="0.25">
      <c r="C275">
        <v>10</v>
      </c>
      <c r="I275">
        <f>SUM(I265:I274)</f>
        <v>10</v>
      </c>
      <c r="M275" t="s">
        <v>2005</v>
      </c>
      <c r="R275" t="s">
        <v>2004</v>
      </c>
    </row>
    <row r="277" spans="1:21" x14ac:dyDescent="0.25">
      <c r="M277" t="s">
        <v>2006</v>
      </c>
    </row>
    <row r="278" spans="1:21" x14ac:dyDescent="0.25">
      <c r="L278" t="s">
        <v>2012</v>
      </c>
      <c r="M278" t="s">
        <v>1222</v>
      </c>
      <c r="N278" t="s">
        <v>1883</v>
      </c>
      <c r="O278" t="s">
        <v>1884</v>
      </c>
      <c r="P278" t="s">
        <v>1885</v>
      </c>
      <c r="Q278" t="s">
        <v>1982</v>
      </c>
      <c r="R278" t="s">
        <v>1983</v>
      </c>
    </row>
    <row r="279" spans="1:21" x14ac:dyDescent="0.25">
      <c r="M279" s="27" t="s">
        <v>1912</v>
      </c>
      <c r="N279">
        <v>0.8</v>
      </c>
      <c r="O279">
        <v>0.1</v>
      </c>
      <c r="T279" t="s">
        <v>1883</v>
      </c>
      <c r="U279" s="27" t="s">
        <v>362</v>
      </c>
    </row>
    <row r="280" spans="1:21" x14ac:dyDescent="0.25">
      <c r="B280" t="s">
        <v>1883</v>
      </c>
      <c r="C280" t="s">
        <v>1884</v>
      </c>
      <c r="D280" t="s">
        <v>1885</v>
      </c>
      <c r="E280" t="s">
        <v>1982</v>
      </c>
      <c r="M280" s="27" t="s">
        <v>1913</v>
      </c>
      <c r="N280">
        <v>0.7</v>
      </c>
      <c r="O280">
        <v>0.2</v>
      </c>
      <c r="U280" t="s">
        <v>363</v>
      </c>
    </row>
    <row r="281" spans="1:21" x14ac:dyDescent="0.25">
      <c r="A281" s="26" t="s">
        <v>2035</v>
      </c>
      <c r="B281" s="79">
        <v>0.81086719778636995</v>
      </c>
      <c r="M281" t="s">
        <v>1914</v>
      </c>
      <c r="N281">
        <v>0.3</v>
      </c>
      <c r="O281" s="27">
        <v>0.6</v>
      </c>
      <c r="U281" t="s">
        <v>370</v>
      </c>
    </row>
    <row r="282" spans="1:21" x14ac:dyDescent="0.25">
      <c r="A282" t="s">
        <v>2022</v>
      </c>
      <c r="B282" s="79">
        <v>0.76875447048744405</v>
      </c>
      <c r="M282" t="s">
        <v>1974</v>
      </c>
      <c r="N282">
        <v>0.1</v>
      </c>
      <c r="O282">
        <v>0.3</v>
      </c>
      <c r="T282" t="s">
        <v>1884</v>
      </c>
      <c r="U282" t="s">
        <v>364</v>
      </c>
    </row>
    <row r="283" spans="1:21" x14ac:dyDescent="0.25">
      <c r="A283" t="s">
        <v>2032</v>
      </c>
      <c r="B283" s="79">
        <v>0.74648184767840597</v>
      </c>
      <c r="M283" t="s">
        <v>1975</v>
      </c>
      <c r="N283">
        <v>-0.4</v>
      </c>
      <c r="O283" s="27">
        <v>0.8</v>
      </c>
      <c r="U283" s="27" t="s">
        <v>366</v>
      </c>
    </row>
    <row r="284" spans="1:21" x14ac:dyDescent="0.25">
      <c r="A284" t="s">
        <v>2019</v>
      </c>
      <c r="B284" s="79">
        <v>0.70849144995309299</v>
      </c>
      <c r="M284" t="s">
        <v>1976</v>
      </c>
      <c r="N284">
        <v>-0.2</v>
      </c>
      <c r="O284">
        <v>0.2</v>
      </c>
      <c r="U284" t="s">
        <v>371</v>
      </c>
    </row>
    <row r="285" spans="1:21" x14ac:dyDescent="0.25">
      <c r="A285" t="s">
        <v>2027</v>
      </c>
      <c r="B285" s="79">
        <v>0.69231195092102704</v>
      </c>
      <c r="M285" t="s">
        <v>1977</v>
      </c>
      <c r="N285">
        <v>0.1</v>
      </c>
      <c r="O285">
        <v>0.1</v>
      </c>
      <c r="T285" t="s">
        <v>1885</v>
      </c>
      <c r="U285" t="s">
        <v>365</v>
      </c>
    </row>
    <row r="286" spans="1:21" x14ac:dyDescent="0.25">
      <c r="A286" t="s">
        <v>2029</v>
      </c>
      <c r="B286" s="79">
        <v>0.68881089835686204</v>
      </c>
      <c r="M286" s="27" t="s">
        <v>1978</v>
      </c>
      <c r="N286">
        <v>0.7</v>
      </c>
      <c r="O286">
        <v>0.2</v>
      </c>
      <c r="U286" s="27" t="s">
        <v>368</v>
      </c>
    </row>
    <row r="287" spans="1:21" x14ac:dyDescent="0.25">
      <c r="A287" t="s">
        <v>2025</v>
      </c>
      <c r="B287" s="79">
        <v>0.68873742172100105</v>
      </c>
      <c r="M287" t="s">
        <v>1979</v>
      </c>
      <c r="N287">
        <v>0.2</v>
      </c>
      <c r="O287" s="27">
        <v>-0.8</v>
      </c>
      <c r="T287" t="s">
        <v>1982</v>
      </c>
      <c r="U287" s="27" t="s">
        <v>372</v>
      </c>
    </row>
    <row r="288" spans="1:21" x14ac:dyDescent="0.25">
      <c r="A288" t="s">
        <v>2028</v>
      </c>
      <c r="B288" s="79">
        <v>0.687344892754429</v>
      </c>
      <c r="M288" t="s">
        <v>1980</v>
      </c>
      <c r="N288">
        <v>0.1</v>
      </c>
      <c r="O288">
        <v>0.1</v>
      </c>
      <c r="T288" t="s">
        <v>1983</v>
      </c>
      <c r="U288" s="27" t="s">
        <v>367</v>
      </c>
    </row>
    <row r="289" spans="1:5" x14ac:dyDescent="0.25">
      <c r="A289" t="s">
        <v>2030</v>
      </c>
      <c r="B289" s="79">
        <v>0.67967713760181903</v>
      </c>
    </row>
    <row r="290" spans="1:5" x14ac:dyDescent="0.25">
      <c r="A290" s="26" t="s">
        <v>2024</v>
      </c>
      <c r="B290" s="79">
        <v>0.66445392122497504</v>
      </c>
    </row>
    <row r="291" spans="1:5" x14ac:dyDescent="0.25">
      <c r="A291" t="s">
        <v>2021</v>
      </c>
      <c r="B291" s="79">
        <v>0.54185545939440005</v>
      </c>
    </row>
    <row r="292" spans="1:5" x14ac:dyDescent="0.25">
      <c r="A292" t="s">
        <v>2034</v>
      </c>
      <c r="B292" s="79">
        <v>0.50014240451465697</v>
      </c>
    </row>
    <row r="293" spans="1:5" x14ac:dyDescent="0.25">
      <c r="A293" s="26" t="s">
        <v>1606</v>
      </c>
      <c r="B293" s="78">
        <v>0.25004464704239199</v>
      </c>
      <c r="C293" s="78">
        <v>0.65467307105604999</v>
      </c>
    </row>
    <row r="294" spans="1:5" x14ac:dyDescent="0.25">
      <c r="A294" t="s">
        <v>1608</v>
      </c>
      <c r="B294" s="78">
        <v>0.21246412864526801</v>
      </c>
      <c r="C294" s="78">
        <v>0.62720371799122898</v>
      </c>
    </row>
    <row r="295" spans="1:5" x14ac:dyDescent="0.25">
      <c r="A295" t="s">
        <v>2013</v>
      </c>
      <c r="B295" s="78">
        <v>0.28276275004826901</v>
      </c>
      <c r="C295" s="78">
        <v>0.60271673157911498</v>
      </c>
    </row>
    <row r="296" spans="1:5" x14ac:dyDescent="0.25">
      <c r="A296" t="s">
        <v>1604</v>
      </c>
      <c r="B296" s="78">
        <v>0.178137810857153</v>
      </c>
      <c r="C296" s="78">
        <v>0.57375613278228199</v>
      </c>
    </row>
    <row r="297" spans="1:5" x14ac:dyDescent="0.25">
      <c r="A297" t="s">
        <v>2031</v>
      </c>
      <c r="B297" s="78">
        <v>0.26458640075328199</v>
      </c>
      <c r="C297" s="78">
        <v>0.56356881763830702</v>
      </c>
    </row>
    <row r="298" spans="1:5" x14ac:dyDescent="0.25">
      <c r="A298" s="26" t="s">
        <v>2023</v>
      </c>
      <c r="B298" s="78">
        <v>0.31604630887554003</v>
      </c>
      <c r="C298" s="78">
        <v>-7.5207084927257695E-2</v>
      </c>
      <c r="D298" s="78">
        <v>0.56226054159984595</v>
      </c>
    </row>
    <row r="299" spans="1:5" x14ac:dyDescent="0.25">
      <c r="A299" s="26" t="s">
        <v>2014</v>
      </c>
      <c r="B299" s="78">
        <v>7.8174120745991504E-2</v>
      </c>
      <c r="C299" s="78">
        <v>2.0595548535918499E-2</v>
      </c>
      <c r="D299" s="78">
        <v>3.07681274597979E-3</v>
      </c>
      <c r="E299" s="78">
        <v>0.82791926832232099</v>
      </c>
    </row>
    <row r="300" spans="1:5" x14ac:dyDescent="0.25">
      <c r="A300" t="s">
        <v>2018</v>
      </c>
      <c r="B300" s="78">
        <v>3.1754190438603801E-2</v>
      </c>
      <c r="C300" s="78">
        <v>-0.147603000554129</v>
      </c>
      <c r="D300" s="78">
        <v>-0.168109593772962</v>
      </c>
      <c r="E300" s="78">
        <v>0.822580042610495</v>
      </c>
    </row>
    <row r="301" spans="1:5" x14ac:dyDescent="0.25">
      <c r="A301" t="s">
        <v>1065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A2" sqref="A2:E3"/>
    </sheetView>
  </sheetViews>
  <sheetFormatPr defaultRowHeight="15" x14ac:dyDescent="0.25"/>
  <cols>
    <col min="1" max="1" width="10.140625" bestFit="1" customWidth="1"/>
    <col min="2" max="10" width="12.7109375" bestFit="1" customWidth="1"/>
  </cols>
  <sheetData>
    <row r="1" spans="1:10" x14ac:dyDescent="0.25">
      <c r="B1" t="s">
        <v>1883</v>
      </c>
      <c r="C1" t="s">
        <v>1884</v>
      </c>
      <c r="D1" t="s">
        <v>1885</v>
      </c>
      <c r="E1" t="s">
        <v>1982</v>
      </c>
      <c r="F1" t="s">
        <v>1983</v>
      </c>
      <c r="G1" t="s">
        <v>1984</v>
      </c>
      <c r="H1" t="s">
        <v>1985</v>
      </c>
      <c r="I1" t="s">
        <v>1986</v>
      </c>
      <c r="J1" t="s">
        <v>1987</v>
      </c>
    </row>
    <row r="2" spans="1:10" x14ac:dyDescent="0.25">
      <c r="A2" t="s">
        <v>2014</v>
      </c>
      <c r="B2" s="78">
        <v>7.8174120745991504E-2</v>
      </c>
      <c r="C2" s="78">
        <v>2.0595548535918499E-2</v>
      </c>
      <c r="D2" s="78">
        <v>3.07681274597979E-3</v>
      </c>
      <c r="E2" s="78">
        <v>0.82791926832232099</v>
      </c>
      <c r="F2" s="78">
        <v>0.16704459363930799</v>
      </c>
      <c r="G2" s="78">
        <v>0.25945256052026999</v>
      </c>
      <c r="H2" s="78">
        <v>0.172149241019215</v>
      </c>
      <c r="I2" s="78">
        <v>0.117342113590494</v>
      </c>
      <c r="J2" s="78">
        <v>8.7716049868062501E-2</v>
      </c>
    </row>
    <row r="3" spans="1:10" x14ac:dyDescent="0.25">
      <c r="A3" t="s">
        <v>2018</v>
      </c>
      <c r="B3" s="78">
        <v>3.1754190438603801E-2</v>
      </c>
      <c r="C3" s="78">
        <v>-0.147603000554129</v>
      </c>
      <c r="D3" s="78">
        <v>-0.168109593772962</v>
      </c>
      <c r="E3" s="78">
        <v>0.822580042610495</v>
      </c>
      <c r="F3" s="78">
        <v>0.15904645913986001</v>
      </c>
      <c r="G3" s="78">
        <v>0.224089397725176</v>
      </c>
      <c r="H3" s="78">
        <v>0.105154197821808</v>
      </c>
      <c r="I3" s="78">
        <v>8.1869112434856603E-2</v>
      </c>
      <c r="J3" s="78">
        <v>4.0069919419608697E-2</v>
      </c>
    </row>
    <row r="4" spans="1:10" x14ac:dyDescent="0.25">
      <c r="A4" t="s">
        <v>2013</v>
      </c>
      <c r="B4" s="78">
        <v>0.28276275004826901</v>
      </c>
      <c r="C4" s="79">
        <v>0.60271673157911498</v>
      </c>
      <c r="D4" s="78">
        <v>0.50295632488259401</v>
      </c>
      <c r="E4" s="78">
        <v>0.25199221862586602</v>
      </c>
      <c r="F4" s="78">
        <v>-7.99723963427319E-2</v>
      </c>
      <c r="G4" s="78">
        <v>-0.128899887502191</v>
      </c>
      <c r="H4" s="78">
        <v>-6.7894791953986802E-2</v>
      </c>
      <c r="I4" s="78">
        <v>-0.18090392676253</v>
      </c>
      <c r="J4" s="78">
        <v>-8.5331332229281201E-2</v>
      </c>
    </row>
    <row r="5" spans="1:10" x14ac:dyDescent="0.25">
      <c r="A5" t="s">
        <v>2031</v>
      </c>
      <c r="B5" s="78">
        <v>0.26458640075328199</v>
      </c>
      <c r="C5" s="79">
        <v>0.56356881763830702</v>
      </c>
      <c r="D5" s="78">
        <v>0.46397045971032402</v>
      </c>
      <c r="E5" s="78">
        <v>0.233077421881875</v>
      </c>
      <c r="F5" s="78">
        <v>-0.14746503767880001</v>
      </c>
      <c r="G5" s="78">
        <v>-5.5308543897121899E-2</v>
      </c>
      <c r="H5" s="78">
        <v>-3.09245871731894E-2</v>
      </c>
      <c r="I5" s="78">
        <v>-0.23796713998948699</v>
      </c>
      <c r="J5" s="78">
        <v>-7.6941929067599807E-2</v>
      </c>
    </row>
    <row r="6" spans="1:10" x14ac:dyDescent="0.25">
      <c r="A6" t="s">
        <v>2023</v>
      </c>
      <c r="B6" s="78">
        <v>0.31604630887554003</v>
      </c>
      <c r="C6" s="78">
        <v>-7.5207084927257695E-2</v>
      </c>
      <c r="D6" s="78">
        <v>0.56226054159984595</v>
      </c>
      <c r="E6" s="78">
        <v>0.226306150884244</v>
      </c>
      <c r="F6" s="78">
        <v>-8.7531523727228194E-2</v>
      </c>
      <c r="G6" s="78">
        <v>-5.33340719571192E-2</v>
      </c>
      <c r="H6" s="78">
        <v>-5.98856144383993E-2</v>
      </c>
      <c r="I6" s="78">
        <v>-0.47154871298335699</v>
      </c>
      <c r="J6" s="78">
        <v>-0.219865143162911</v>
      </c>
    </row>
    <row r="7" spans="1:10" x14ac:dyDescent="0.25">
      <c r="A7" t="s">
        <v>2034</v>
      </c>
      <c r="B7" s="79">
        <v>0.50014240451465697</v>
      </c>
      <c r="C7" s="78">
        <v>0.397741771803031</v>
      </c>
      <c r="D7" s="78">
        <v>0.125997883119568</v>
      </c>
      <c r="E7" s="78">
        <v>0.21680572218990801</v>
      </c>
      <c r="F7" s="78">
        <v>-0.30619865303875599</v>
      </c>
      <c r="G7" s="78">
        <v>-0.33399573015209799</v>
      </c>
      <c r="H7" s="78">
        <v>-0.15743783775775999</v>
      </c>
      <c r="I7" s="78">
        <v>0.30521867843467099</v>
      </c>
      <c r="J7" s="78">
        <v>0.15606558881553201</v>
      </c>
    </row>
    <row r="8" spans="1:10" x14ac:dyDescent="0.25">
      <c r="A8" t="s">
        <v>2021</v>
      </c>
      <c r="B8" s="79">
        <v>0.54185545939440005</v>
      </c>
      <c r="C8" s="78">
        <v>0.40010745075479398</v>
      </c>
      <c r="D8" s="78">
        <v>5.9918409858056097E-2</v>
      </c>
      <c r="E8" s="78">
        <v>0.15808796937788899</v>
      </c>
      <c r="F8" s="78">
        <v>-0.27703202906591401</v>
      </c>
      <c r="G8" s="78">
        <v>-0.34275317832257601</v>
      </c>
      <c r="H8" s="78">
        <v>-0.20181625899771899</v>
      </c>
      <c r="I8" s="78">
        <v>0.26131141867741098</v>
      </c>
      <c r="J8" s="78">
        <v>0.19467263093838699</v>
      </c>
    </row>
    <row r="9" spans="1:10" x14ac:dyDescent="0.25">
      <c r="A9" t="s">
        <v>2017</v>
      </c>
      <c r="B9" s="78">
        <v>-4.1503165429084303E-3</v>
      </c>
      <c r="C9" s="78">
        <v>1.1458672863377499E-2</v>
      </c>
      <c r="D9" s="78">
        <v>4.7862905098887097E-2</v>
      </c>
      <c r="E9" s="78">
        <v>1.26022771230848E-2</v>
      </c>
      <c r="F9" s="78">
        <v>0.136028027697816</v>
      </c>
      <c r="G9" s="78">
        <v>0.424063871874928</v>
      </c>
      <c r="H9" s="78">
        <v>-0.88504241079527801</v>
      </c>
      <c r="I9" s="78">
        <v>6.7872182565113601E-3</v>
      </c>
      <c r="J9" s="78">
        <v>5.6778121205410398E-2</v>
      </c>
    </row>
    <row r="10" spans="1:10" x14ac:dyDescent="0.25">
      <c r="A10" t="s">
        <v>2032</v>
      </c>
      <c r="B10" s="79">
        <v>0.74648184767840597</v>
      </c>
      <c r="C10" s="78">
        <v>0.26560595284322602</v>
      </c>
      <c r="D10" s="78">
        <v>-0.30769918343187003</v>
      </c>
      <c r="E10" s="78">
        <v>-8.3106206519248001E-3</v>
      </c>
      <c r="F10" s="78">
        <v>1.9581565847420601E-2</v>
      </c>
      <c r="G10" s="78">
        <v>8.8856687496289097E-2</v>
      </c>
      <c r="H10" s="78">
        <v>3.2150444523245197E-2</v>
      </c>
      <c r="I10" s="78">
        <v>-0.22481175464411399</v>
      </c>
      <c r="J10" s="78">
        <v>3.0842254038702499E-2</v>
      </c>
    </row>
    <row r="11" spans="1:10" x14ac:dyDescent="0.25">
      <c r="A11" t="s">
        <v>2035</v>
      </c>
      <c r="B11" s="79">
        <v>0.81086719778636995</v>
      </c>
      <c r="C11" s="78">
        <v>-0.30179415711288698</v>
      </c>
      <c r="D11" s="78">
        <v>8.75608617107623E-2</v>
      </c>
      <c r="E11" s="78">
        <v>-1.1080242128400501E-2</v>
      </c>
      <c r="F11" s="78">
        <v>-3.2429952131113901E-4</v>
      </c>
      <c r="G11" s="78">
        <v>4.2468158680081101E-2</v>
      </c>
      <c r="H11" s="78">
        <v>-1.44593696358402E-2</v>
      </c>
      <c r="I11" s="78">
        <v>0.170321697676795</v>
      </c>
      <c r="J11" s="78">
        <v>-0.34269723447268502</v>
      </c>
    </row>
    <row r="12" spans="1:10" x14ac:dyDescent="0.25">
      <c r="A12" t="s">
        <v>2024</v>
      </c>
      <c r="B12" s="79">
        <v>0.66445392122497504</v>
      </c>
      <c r="C12" s="78">
        <v>-0.319161040652851</v>
      </c>
      <c r="D12" s="78">
        <v>1.88298824602511E-2</v>
      </c>
      <c r="E12" s="78">
        <v>-1.7392838815210601E-2</v>
      </c>
      <c r="F12" s="78">
        <v>2.2832896785906501E-2</v>
      </c>
      <c r="G12" s="78">
        <v>3.0136122543382099E-3</v>
      </c>
      <c r="H12" s="78">
        <v>-5.0854370286228003E-2</v>
      </c>
      <c r="I12" s="78">
        <v>0.15505624445409699</v>
      </c>
      <c r="J12" s="78">
        <v>-0.223343454446564</v>
      </c>
    </row>
    <row r="13" spans="1:10" x14ac:dyDescent="0.25">
      <c r="A13" t="s">
        <v>2026</v>
      </c>
      <c r="B13" s="78">
        <v>0.29535977959461202</v>
      </c>
      <c r="C13" s="78">
        <v>-0.61928632788976001</v>
      </c>
      <c r="D13" s="78">
        <v>0.34205116200337499</v>
      </c>
      <c r="E13" s="78">
        <v>-1.7694350806751299E-2</v>
      </c>
      <c r="F13" s="78">
        <v>-1.14268635584596E-2</v>
      </c>
      <c r="G13" s="78">
        <v>3.5945746179189303E-2</v>
      </c>
      <c r="H13" s="78">
        <v>3.61315289093241E-3</v>
      </c>
      <c r="I13" s="78">
        <v>1.1374971071346201E-2</v>
      </c>
      <c r="J13" s="78">
        <v>0.20766292562372499</v>
      </c>
    </row>
    <row r="14" spans="1:10" x14ac:dyDescent="0.25">
      <c r="A14" t="s">
        <v>2025</v>
      </c>
      <c r="B14" s="79">
        <v>0.68873742172100105</v>
      </c>
      <c r="C14" s="78">
        <v>-0.33690398524727899</v>
      </c>
      <c r="D14" s="78">
        <v>2.64627194220797E-3</v>
      </c>
      <c r="E14" s="78">
        <v>-1.9302969427338199E-2</v>
      </c>
      <c r="F14" s="78">
        <v>5.4826547531505003E-2</v>
      </c>
      <c r="G14" s="78">
        <v>1.82895876553388E-2</v>
      </c>
      <c r="H14" s="78">
        <v>5.3547340917193903E-2</v>
      </c>
      <c r="I14" s="78">
        <v>0.13511828138885201</v>
      </c>
      <c r="J14" s="78">
        <v>-0.24818636398008601</v>
      </c>
    </row>
    <row r="15" spans="1:10" x14ac:dyDescent="0.25">
      <c r="A15" t="s">
        <v>2029</v>
      </c>
      <c r="B15" s="79">
        <v>0.68881089835686204</v>
      </c>
      <c r="C15" s="78">
        <v>0.12801973724483601</v>
      </c>
      <c r="D15" s="78">
        <v>-0.367389025967647</v>
      </c>
      <c r="E15" s="78">
        <v>-2.7123516103032101E-2</v>
      </c>
      <c r="F15" s="78">
        <v>-2.2225659221685599E-2</v>
      </c>
      <c r="G15" s="78">
        <v>1.29718382375492E-2</v>
      </c>
      <c r="H15" s="78">
        <v>4.5127657126266103E-2</v>
      </c>
      <c r="I15" s="78">
        <v>-6.8178130833690301E-2</v>
      </c>
      <c r="J15" s="78">
        <v>0.123190196741639</v>
      </c>
    </row>
    <row r="16" spans="1:10" x14ac:dyDescent="0.25">
      <c r="A16" t="s">
        <v>2015</v>
      </c>
      <c r="B16" s="78">
        <v>0.25693353819614601</v>
      </c>
      <c r="C16" s="78">
        <v>-0.52324115929437498</v>
      </c>
      <c r="D16" s="78">
        <v>0.27334884288279199</v>
      </c>
      <c r="E16" s="78">
        <v>-2.80901114252772E-2</v>
      </c>
      <c r="F16" s="78">
        <v>0.15857549792498901</v>
      </c>
      <c r="G16" s="78">
        <v>-5.9054890245419399E-2</v>
      </c>
      <c r="H16" s="78">
        <v>-2.2767859843538699E-2</v>
      </c>
      <c r="I16" s="78">
        <v>-0.235793513020533</v>
      </c>
      <c r="J16" s="78">
        <v>2.9046601234801499E-2</v>
      </c>
    </row>
    <row r="17" spans="1:10" x14ac:dyDescent="0.25">
      <c r="A17" t="s">
        <v>2033</v>
      </c>
      <c r="B17" s="78">
        <v>0.46789888198948498</v>
      </c>
      <c r="C17" s="78">
        <v>-0.65043709563733598</v>
      </c>
      <c r="D17" s="78">
        <v>0.39386908118074199</v>
      </c>
      <c r="E17" s="78">
        <v>-2.92162369231805E-2</v>
      </c>
      <c r="F17" s="78">
        <v>-7.2130954442076498E-2</v>
      </c>
      <c r="G17" s="78">
        <v>3.4839815588453601E-2</v>
      </c>
      <c r="H17" s="78">
        <v>3.3636377902365198E-2</v>
      </c>
      <c r="I17" s="78">
        <v>9.1332889477828295E-3</v>
      </c>
      <c r="J17" s="78">
        <v>0.24421102971714201</v>
      </c>
    </row>
    <row r="18" spans="1:10" x14ac:dyDescent="0.25">
      <c r="A18" t="s">
        <v>2022</v>
      </c>
      <c r="B18" s="79">
        <v>0.76875447048744405</v>
      </c>
      <c r="C18" s="78">
        <v>-0.34663103670429501</v>
      </c>
      <c r="D18" s="78">
        <v>3.0933343974759098E-2</v>
      </c>
      <c r="E18" s="78">
        <v>-3.9846202076193098E-2</v>
      </c>
      <c r="F18" s="78">
        <v>-1.1285891796773801E-2</v>
      </c>
      <c r="G18" s="78">
        <v>3.7182710880370097E-2</v>
      </c>
      <c r="H18" s="78">
        <v>-9.0987449125613899E-3</v>
      </c>
      <c r="I18" s="78">
        <v>0.20649988459205501</v>
      </c>
      <c r="J18" s="78">
        <v>-0.328804061508565</v>
      </c>
    </row>
    <row r="19" spans="1:10" x14ac:dyDescent="0.25">
      <c r="A19" t="s">
        <v>2028</v>
      </c>
      <c r="B19" s="79">
        <v>0.687344892754429</v>
      </c>
      <c r="C19" s="78">
        <v>0.15149344745121501</v>
      </c>
      <c r="D19" s="78">
        <v>-0.39723099458063199</v>
      </c>
      <c r="E19" s="78">
        <v>-4.1197790538290098E-2</v>
      </c>
      <c r="F19" s="78">
        <v>-1.56633302487275E-3</v>
      </c>
      <c r="G19" s="78">
        <v>3.4635533142011198E-2</v>
      </c>
      <c r="H19" s="78">
        <v>4.0290561071381098E-2</v>
      </c>
      <c r="I19" s="78">
        <v>-0.14979515095218299</v>
      </c>
      <c r="J19" s="78">
        <v>8.5956778492594393E-2</v>
      </c>
    </row>
    <row r="20" spans="1:10" x14ac:dyDescent="0.25">
      <c r="A20" t="s">
        <v>2020</v>
      </c>
      <c r="B20" s="78">
        <v>0.30422235053885199</v>
      </c>
      <c r="C20" s="78">
        <v>-0.68587584440092897</v>
      </c>
      <c r="D20" s="78">
        <v>0.40280229786336402</v>
      </c>
      <c r="E20" s="78">
        <v>-4.6902927820410598E-2</v>
      </c>
      <c r="F20" s="78">
        <v>-5.9882954189682799E-2</v>
      </c>
      <c r="G20" s="78">
        <v>4.6863572675952501E-2</v>
      </c>
      <c r="H20" s="78">
        <v>5.2981852283978899E-2</v>
      </c>
      <c r="I20" s="78">
        <v>-1.9347469598471698E-2</v>
      </c>
      <c r="J20" s="78">
        <v>0.33815371812232797</v>
      </c>
    </row>
    <row r="21" spans="1:10" x14ac:dyDescent="0.25">
      <c r="A21" t="s">
        <v>2027</v>
      </c>
      <c r="B21" s="79">
        <v>0.69231195092102704</v>
      </c>
      <c r="C21" s="78">
        <v>0.12135844178437</v>
      </c>
      <c r="D21" s="78">
        <v>-0.394016014966031</v>
      </c>
      <c r="E21" s="78">
        <v>-5.4119954265039599E-2</v>
      </c>
      <c r="F21" s="78">
        <v>4.4155999558044799E-2</v>
      </c>
      <c r="G21" s="78">
        <v>4.3349512216672999E-2</v>
      </c>
      <c r="H21" s="78">
        <v>-3.9809176007055604E-3</v>
      </c>
      <c r="I21" s="78">
        <v>-5.2122456443157002E-2</v>
      </c>
      <c r="J21" s="78">
        <v>0.12108201986112301</v>
      </c>
    </row>
    <row r="22" spans="1:10" x14ac:dyDescent="0.25">
      <c r="A22" t="s">
        <v>2019</v>
      </c>
      <c r="B22" s="79">
        <v>0.70849144995309299</v>
      </c>
      <c r="C22" s="78">
        <v>0.154908252741564</v>
      </c>
      <c r="D22" s="78">
        <v>-0.41099300838000702</v>
      </c>
      <c r="E22" s="78">
        <v>-6.9296110251706997E-2</v>
      </c>
      <c r="F22" s="78">
        <v>1.18965180488226E-2</v>
      </c>
      <c r="G22" s="78">
        <v>7.2410545982525096E-2</v>
      </c>
      <c r="H22" s="78">
        <v>4.4522424018043003E-2</v>
      </c>
      <c r="I22" s="78">
        <v>-0.227158077679841</v>
      </c>
      <c r="J22" s="78">
        <v>0.142459329546889</v>
      </c>
    </row>
    <row r="23" spans="1:10" x14ac:dyDescent="0.25">
      <c r="A23" t="s">
        <v>2030</v>
      </c>
      <c r="B23" s="79">
        <v>0.67967713760181903</v>
      </c>
      <c r="C23" s="78">
        <v>0.165015149344519</v>
      </c>
      <c r="D23" s="78">
        <v>-0.32677142392066799</v>
      </c>
      <c r="E23" s="78">
        <v>-7.9264856543971196E-2</v>
      </c>
      <c r="F23" s="78">
        <v>3.5382468670308001E-3</v>
      </c>
      <c r="G23" s="78">
        <v>3.1378237074458797E-2</v>
      </c>
      <c r="H23" s="78">
        <v>-8.9639814914823993E-3</v>
      </c>
      <c r="I23" s="78">
        <v>-9.5672645198124101E-2</v>
      </c>
      <c r="J23" s="78">
        <v>7.0927848423927103E-2</v>
      </c>
    </row>
    <row r="24" spans="1:10" x14ac:dyDescent="0.25">
      <c r="A24" t="s">
        <v>2036</v>
      </c>
      <c r="B24" s="78">
        <v>0.21766066739821899</v>
      </c>
      <c r="C24" s="78">
        <v>-0.60778718524268205</v>
      </c>
      <c r="D24" s="78">
        <v>0.35242577952523901</v>
      </c>
      <c r="E24" s="78">
        <v>-0.103731391343477</v>
      </c>
      <c r="F24" s="78">
        <v>-2.5501213576590201E-2</v>
      </c>
      <c r="G24" s="78">
        <v>4.3452849894681997E-2</v>
      </c>
      <c r="H24" s="78">
        <v>6.8429277488783399E-2</v>
      </c>
      <c r="I24" s="78">
        <v>2.78615904573273E-2</v>
      </c>
      <c r="J24" s="78">
        <v>0.15005970030608501</v>
      </c>
    </row>
    <row r="25" spans="1:10" x14ac:dyDescent="0.25">
      <c r="A25" t="s">
        <v>1604</v>
      </c>
      <c r="B25" s="78">
        <v>0.178137810857153</v>
      </c>
      <c r="C25" s="79">
        <v>0.57375613278228199</v>
      </c>
      <c r="D25" s="78">
        <v>0.42770990410284698</v>
      </c>
      <c r="E25" s="78">
        <v>-0.132116711589674</v>
      </c>
      <c r="F25" s="78">
        <v>-3.98863045548579E-2</v>
      </c>
      <c r="G25" s="78">
        <v>0.13844247521134301</v>
      </c>
      <c r="H25" s="78">
        <v>0.130568135724698</v>
      </c>
      <c r="I25" s="78">
        <v>1.2907428418257301E-2</v>
      </c>
      <c r="J25" s="78">
        <v>2.1976369348706799E-2</v>
      </c>
    </row>
    <row r="26" spans="1:10" x14ac:dyDescent="0.25">
      <c r="A26" t="s">
        <v>1606</v>
      </c>
      <c r="B26" s="78">
        <v>0.25004464704239199</v>
      </c>
      <c r="C26" s="79">
        <v>0.65467307105604999</v>
      </c>
      <c r="D26" s="78">
        <v>0.33729236931047402</v>
      </c>
      <c r="E26" s="78">
        <v>-0.136631322380907</v>
      </c>
      <c r="F26" s="78">
        <v>0.37792543740621698</v>
      </c>
      <c r="G26" s="78">
        <v>9.8803985712598005E-2</v>
      </c>
      <c r="H26" s="78">
        <v>6.3949237017841803E-2</v>
      </c>
      <c r="I26" s="78">
        <v>0.12951432584096501</v>
      </c>
      <c r="J26" s="78">
        <v>6.2647774727986605E-2</v>
      </c>
    </row>
    <row r="27" spans="1:10" x14ac:dyDescent="0.25">
      <c r="A27" t="s">
        <v>1309</v>
      </c>
      <c r="B27" s="78">
        <v>0.30832449696169201</v>
      </c>
      <c r="C27" s="78">
        <v>0.30348423480362502</v>
      </c>
      <c r="D27" s="78">
        <v>0.26961927777737099</v>
      </c>
      <c r="E27" s="78">
        <v>-0.15198006625761401</v>
      </c>
      <c r="F27" s="78">
        <v>0.74419604112291604</v>
      </c>
      <c r="G27" s="78">
        <v>-0.17731056549277199</v>
      </c>
      <c r="H27" s="78">
        <v>-1.9239852643990099E-2</v>
      </c>
      <c r="I27" s="78">
        <v>6.2392717049345799E-2</v>
      </c>
      <c r="J27" s="78">
        <v>7.3565367350369795E-2</v>
      </c>
    </row>
    <row r="28" spans="1:10" x14ac:dyDescent="0.25">
      <c r="A28" t="s">
        <v>2016</v>
      </c>
      <c r="B28" s="78">
        <v>5.8616235833474903E-2</v>
      </c>
      <c r="C28" s="78">
        <v>0.346677414250806</v>
      </c>
      <c r="D28" s="78">
        <v>0.17647930347551699</v>
      </c>
      <c r="E28" s="78">
        <v>-0.223662550833366</v>
      </c>
      <c r="F28" s="78">
        <v>-0.42958406330579701</v>
      </c>
      <c r="G28" s="78">
        <v>0.62202996867115601</v>
      </c>
      <c r="H28" s="78">
        <v>0.13467015618500799</v>
      </c>
      <c r="I28" s="78">
        <v>7.7048066972884799E-2</v>
      </c>
      <c r="J28" s="78">
        <v>-4.7446230503428903E-3</v>
      </c>
    </row>
    <row r="29" spans="1:10" x14ac:dyDescent="0.25">
      <c r="A29" t="s">
        <v>1608</v>
      </c>
      <c r="B29" s="78">
        <v>0.21246412864526801</v>
      </c>
      <c r="C29" s="79">
        <v>0.62720371799122898</v>
      </c>
      <c r="D29" s="78">
        <v>0.42862542701252798</v>
      </c>
      <c r="E29" s="78">
        <v>-0.238118918691482</v>
      </c>
      <c r="F29" s="78">
        <v>9.34748987566551E-2</v>
      </c>
      <c r="G29" s="78">
        <v>0.231176533008734</v>
      </c>
      <c r="H29" s="78">
        <v>0.19255536860852099</v>
      </c>
      <c r="I29" s="78">
        <v>0.18044482343901</v>
      </c>
      <c r="J29" s="78">
        <v>5.6570704945352997E-2</v>
      </c>
    </row>
  </sheetData>
  <autoFilter ref="A1:J29">
    <sortState ref="A2:J29">
      <sortCondition descending="1" ref="E1:E29"/>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09"/>
  <sheetViews>
    <sheetView topLeftCell="A133" zoomScale="150" zoomScaleNormal="150" workbookViewId="0">
      <selection activeCell="B139" sqref="B139:I139"/>
    </sheetView>
  </sheetViews>
  <sheetFormatPr defaultRowHeight="15" x14ac:dyDescent="0.25"/>
  <cols>
    <col min="4" max="4" width="12.28515625" customWidth="1"/>
    <col min="7" max="7" width="7.28515625" customWidth="1"/>
    <col min="8" max="8" width="11.140625" customWidth="1"/>
    <col min="9" max="9" width="10.140625" customWidth="1"/>
  </cols>
  <sheetData>
    <row r="2" spans="3:10" x14ac:dyDescent="0.25">
      <c r="C2" t="s">
        <v>241</v>
      </c>
    </row>
    <row r="3" spans="3:10" x14ac:dyDescent="0.25">
      <c r="D3" t="s">
        <v>242</v>
      </c>
    </row>
    <row r="4" spans="3:10" x14ac:dyDescent="0.25">
      <c r="E4" t="s">
        <v>118</v>
      </c>
      <c r="G4" t="s">
        <v>244</v>
      </c>
      <c r="J4" t="s">
        <v>246</v>
      </c>
    </row>
    <row r="5" spans="3:10" x14ac:dyDescent="0.25">
      <c r="E5" t="s">
        <v>119</v>
      </c>
      <c r="G5" t="s">
        <v>120</v>
      </c>
      <c r="J5" t="s">
        <v>247</v>
      </c>
    </row>
    <row r="6" spans="3:10" x14ac:dyDescent="0.25">
      <c r="E6" t="s">
        <v>196</v>
      </c>
      <c r="G6" t="s">
        <v>245</v>
      </c>
      <c r="J6" t="s">
        <v>248</v>
      </c>
    </row>
    <row r="7" spans="3:10" x14ac:dyDescent="0.25">
      <c r="E7" t="s">
        <v>123</v>
      </c>
      <c r="J7" t="s">
        <v>249</v>
      </c>
    </row>
    <row r="8" spans="3:10" x14ac:dyDescent="0.25">
      <c r="E8" t="s">
        <v>243</v>
      </c>
      <c r="J8" t="s">
        <v>250</v>
      </c>
    </row>
    <row r="10" spans="3:10" x14ac:dyDescent="0.25">
      <c r="C10" t="s">
        <v>251</v>
      </c>
    </row>
    <row r="12" spans="3:10" x14ac:dyDescent="0.25">
      <c r="D12" t="s">
        <v>170</v>
      </c>
      <c r="F12" t="s">
        <v>254</v>
      </c>
      <c r="I12" t="s">
        <v>255</v>
      </c>
    </row>
    <row r="13" spans="3:10" x14ac:dyDescent="0.25">
      <c r="D13" t="s">
        <v>252</v>
      </c>
      <c r="I13" t="s">
        <v>256</v>
      </c>
    </row>
    <row r="14" spans="3:10" x14ac:dyDescent="0.25">
      <c r="D14" t="s">
        <v>253</v>
      </c>
      <c r="F14" t="s">
        <v>258</v>
      </c>
      <c r="I14" t="s">
        <v>257</v>
      </c>
    </row>
    <row r="15" spans="3:10" x14ac:dyDescent="0.25">
      <c r="D15" t="s">
        <v>172</v>
      </c>
    </row>
    <row r="16" spans="3:10" x14ac:dyDescent="0.25">
      <c r="D16" t="s">
        <v>173</v>
      </c>
    </row>
    <row r="18" spans="1:2" x14ac:dyDescent="0.25">
      <c r="A18" t="s">
        <v>259</v>
      </c>
    </row>
    <row r="20" spans="1:2" x14ac:dyDescent="0.25">
      <c r="B20" t="s">
        <v>260</v>
      </c>
    </row>
    <row r="21" spans="1:2" x14ac:dyDescent="0.25">
      <c r="B21" t="s">
        <v>261</v>
      </c>
    </row>
    <row r="22" spans="1:2" x14ac:dyDescent="0.25">
      <c r="B22" t="s">
        <v>262</v>
      </c>
    </row>
    <row r="23" spans="1:2" x14ac:dyDescent="0.25">
      <c r="B23" t="s">
        <v>263</v>
      </c>
    </row>
    <row r="24" spans="1:2" x14ac:dyDescent="0.25">
      <c r="B24" t="s">
        <v>266</v>
      </c>
    </row>
    <row r="25" spans="1:2" x14ac:dyDescent="0.25">
      <c r="B25" t="s">
        <v>264</v>
      </c>
    </row>
    <row r="26" spans="1:2" x14ac:dyDescent="0.25">
      <c r="B26" t="s">
        <v>265</v>
      </c>
    </row>
    <row r="27" spans="1:2" x14ac:dyDescent="0.25">
      <c r="B27" t="s">
        <v>267</v>
      </c>
    </row>
    <row r="28" spans="1:2" x14ac:dyDescent="0.25">
      <c r="B28" t="s">
        <v>268</v>
      </c>
    </row>
    <row r="29" spans="1:2" x14ac:dyDescent="0.25">
      <c r="B29" t="s">
        <v>269</v>
      </c>
    </row>
    <row r="30" spans="1:2" x14ac:dyDescent="0.25">
      <c r="B30" t="s">
        <v>270</v>
      </c>
    </row>
    <row r="31" spans="1:2" x14ac:dyDescent="0.25">
      <c r="B31" t="s">
        <v>271</v>
      </c>
    </row>
    <row r="32" spans="1:2" x14ac:dyDescent="0.25">
      <c r="B32" t="s">
        <v>272</v>
      </c>
    </row>
    <row r="33" spans="2:3" x14ac:dyDescent="0.25">
      <c r="B33" t="s">
        <v>273</v>
      </c>
    </row>
    <row r="34" spans="2:3" x14ac:dyDescent="0.25">
      <c r="B34" t="s">
        <v>274</v>
      </c>
    </row>
    <row r="35" spans="2:3" x14ac:dyDescent="0.25">
      <c r="B35" t="s">
        <v>275</v>
      </c>
    </row>
    <row r="36" spans="2:3" x14ac:dyDescent="0.25">
      <c r="B36" t="s">
        <v>276</v>
      </c>
    </row>
    <row r="37" spans="2:3" x14ac:dyDescent="0.25">
      <c r="B37" t="s">
        <v>277</v>
      </c>
    </row>
    <row r="38" spans="2:3" x14ac:dyDescent="0.25">
      <c r="B38" t="s">
        <v>278</v>
      </c>
    </row>
    <row r="39" spans="2:3" x14ac:dyDescent="0.25">
      <c r="B39" t="s">
        <v>279</v>
      </c>
    </row>
    <row r="40" spans="2:3" x14ac:dyDescent="0.25">
      <c r="B40" t="s">
        <v>280</v>
      </c>
    </row>
    <row r="41" spans="2:3" x14ac:dyDescent="0.25">
      <c r="B41" t="s">
        <v>281</v>
      </c>
    </row>
    <row r="42" spans="2:3" x14ac:dyDescent="0.25">
      <c r="B42" t="s">
        <v>282</v>
      </c>
    </row>
    <row r="43" spans="2:3" x14ac:dyDescent="0.25">
      <c r="B43" t="s">
        <v>283</v>
      </c>
    </row>
    <row r="44" spans="2:3" x14ac:dyDescent="0.25">
      <c r="C44" t="s">
        <v>284</v>
      </c>
    </row>
    <row r="45" spans="2:3" x14ac:dyDescent="0.25">
      <c r="B45" t="s">
        <v>285</v>
      </c>
    </row>
    <row r="46" spans="2:3" x14ac:dyDescent="0.25">
      <c r="B46" t="s">
        <v>286</v>
      </c>
    </row>
    <row r="47" spans="2:3" x14ac:dyDescent="0.25">
      <c r="B47" t="s">
        <v>287</v>
      </c>
    </row>
    <row r="48" spans="2:3" x14ac:dyDescent="0.25">
      <c r="C48" t="s">
        <v>288</v>
      </c>
    </row>
    <row r="49" spans="1:10" x14ac:dyDescent="0.25">
      <c r="B49" t="s">
        <v>289</v>
      </c>
    </row>
    <row r="50" spans="1:10" x14ac:dyDescent="0.25">
      <c r="B50" t="s">
        <v>290</v>
      </c>
    </row>
    <row r="51" spans="1:10" x14ac:dyDescent="0.25">
      <c r="I51" t="s">
        <v>328</v>
      </c>
    </row>
    <row r="52" spans="1:10" x14ac:dyDescent="0.25">
      <c r="I52" t="s">
        <v>327</v>
      </c>
      <c r="J52" t="s">
        <v>329</v>
      </c>
    </row>
    <row r="53" spans="1:10" x14ac:dyDescent="0.25">
      <c r="A53" t="s">
        <v>291</v>
      </c>
    </row>
    <row r="54" spans="1:10" x14ac:dyDescent="0.25">
      <c r="B54" t="s">
        <v>306</v>
      </c>
      <c r="E54" t="s">
        <v>307</v>
      </c>
      <c r="G54" t="s">
        <v>308</v>
      </c>
      <c r="H54" t="s">
        <v>309</v>
      </c>
      <c r="I54" t="s">
        <v>314</v>
      </c>
      <c r="J54" t="s">
        <v>315</v>
      </c>
    </row>
    <row r="55" spans="1:10" x14ac:dyDescent="0.25">
      <c r="B55" t="s">
        <v>292</v>
      </c>
      <c r="E55" t="s">
        <v>298</v>
      </c>
      <c r="G55" t="s">
        <v>305</v>
      </c>
      <c r="H55" t="s">
        <v>310</v>
      </c>
      <c r="I55" t="s">
        <v>330</v>
      </c>
      <c r="J55" t="s">
        <v>335</v>
      </c>
    </row>
    <row r="56" spans="1:10" x14ac:dyDescent="0.25">
      <c r="B56" t="s">
        <v>293</v>
      </c>
      <c r="E56" t="s">
        <v>299</v>
      </c>
      <c r="G56" t="s">
        <v>304</v>
      </c>
      <c r="H56" t="s">
        <v>310</v>
      </c>
      <c r="I56" t="s">
        <v>331</v>
      </c>
      <c r="J56" t="s">
        <v>335</v>
      </c>
    </row>
    <row r="57" spans="1:10" x14ac:dyDescent="0.25">
      <c r="B57" t="s">
        <v>294</v>
      </c>
      <c r="E57" t="s">
        <v>300</v>
      </c>
      <c r="G57" t="s">
        <v>305</v>
      </c>
      <c r="H57" t="s">
        <v>311</v>
      </c>
      <c r="I57" t="s">
        <v>332</v>
      </c>
      <c r="J57" t="s">
        <v>336</v>
      </c>
    </row>
    <row r="58" spans="1:10" x14ac:dyDescent="0.25">
      <c r="B58" t="s">
        <v>295</v>
      </c>
      <c r="E58" t="s">
        <v>301</v>
      </c>
      <c r="G58" t="s">
        <v>305</v>
      </c>
      <c r="H58" t="s">
        <v>310</v>
      </c>
      <c r="I58" t="s">
        <v>333</v>
      </c>
      <c r="J58" t="s">
        <v>337</v>
      </c>
    </row>
    <row r="59" spans="1:10" x14ac:dyDescent="0.25">
      <c r="B59" t="s">
        <v>296</v>
      </c>
      <c r="E59" t="s">
        <v>302</v>
      </c>
      <c r="G59" t="s">
        <v>305</v>
      </c>
      <c r="H59" t="s">
        <v>311</v>
      </c>
      <c r="I59" t="s">
        <v>334</v>
      </c>
      <c r="J59" t="s">
        <v>334</v>
      </c>
    </row>
    <row r="60" spans="1:10" x14ac:dyDescent="0.25">
      <c r="B60" t="s">
        <v>297</v>
      </c>
      <c r="E60" t="s">
        <v>303</v>
      </c>
      <c r="G60" t="s">
        <v>305</v>
      </c>
      <c r="H60" t="s">
        <v>311</v>
      </c>
    </row>
    <row r="63" spans="1:10" x14ac:dyDescent="0.25">
      <c r="B63" t="s">
        <v>312</v>
      </c>
    </row>
    <row r="64" spans="1:10" x14ac:dyDescent="0.25">
      <c r="B64" t="s">
        <v>313</v>
      </c>
    </row>
    <row r="65" spans="2:17" x14ac:dyDescent="0.25">
      <c r="K65" t="s">
        <v>322</v>
      </c>
    </row>
    <row r="66" spans="2:17" x14ac:dyDescent="0.25">
      <c r="B66" t="s">
        <v>314</v>
      </c>
      <c r="C66" t="s">
        <v>316</v>
      </c>
      <c r="E66" t="s">
        <v>317</v>
      </c>
      <c r="K66" t="s">
        <v>323</v>
      </c>
      <c r="Q66" t="s">
        <v>325</v>
      </c>
    </row>
    <row r="67" spans="2:17" x14ac:dyDescent="0.25">
      <c r="B67" t="s">
        <v>315</v>
      </c>
      <c r="C67" t="s">
        <v>318</v>
      </c>
      <c r="E67" t="s">
        <v>321</v>
      </c>
      <c r="K67" t="s">
        <v>324</v>
      </c>
      <c r="Q67" t="s">
        <v>326</v>
      </c>
    </row>
    <row r="68" spans="2:17" x14ac:dyDescent="0.25">
      <c r="C68" t="s">
        <v>319</v>
      </c>
    </row>
    <row r="69" spans="2:17" x14ac:dyDescent="0.25">
      <c r="C69" t="s">
        <v>320</v>
      </c>
    </row>
    <row r="71" spans="2:17" x14ac:dyDescent="0.25">
      <c r="B71" t="s">
        <v>338</v>
      </c>
    </row>
    <row r="74" spans="2:17" x14ac:dyDescent="0.25">
      <c r="B74" t="s">
        <v>339</v>
      </c>
    </row>
    <row r="75" spans="2:17" x14ac:dyDescent="0.25">
      <c r="C75" t="s">
        <v>343</v>
      </c>
      <c r="D75" t="s">
        <v>340</v>
      </c>
      <c r="F75" t="s">
        <v>345</v>
      </c>
      <c r="G75" t="s">
        <v>344</v>
      </c>
    </row>
    <row r="76" spans="2:17" x14ac:dyDescent="0.25">
      <c r="D76" t="s">
        <v>341</v>
      </c>
    </row>
    <row r="77" spans="2:17" x14ac:dyDescent="0.25">
      <c r="D77" t="s">
        <v>342</v>
      </c>
    </row>
    <row r="79" spans="2:17" x14ac:dyDescent="0.25">
      <c r="C79" t="s">
        <v>347</v>
      </c>
      <c r="F79" t="s">
        <v>346</v>
      </c>
    </row>
    <row r="81" spans="1:17" x14ac:dyDescent="0.25">
      <c r="A81" t="s">
        <v>379</v>
      </c>
    </row>
    <row r="82" spans="1:17" x14ac:dyDescent="0.25">
      <c r="A82" t="s">
        <v>136</v>
      </c>
      <c r="B82" t="s">
        <v>348</v>
      </c>
      <c r="C82" t="s">
        <v>349</v>
      </c>
      <c r="E82" t="s">
        <v>362</v>
      </c>
      <c r="H82" t="s">
        <v>376</v>
      </c>
    </row>
    <row r="83" spans="1:17" x14ac:dyDescent="0.25">
      <c r="C83" t="s">
        <v>350</v>
      </c>
      <c r="E83" t="s">
        <v>363</v>
      </c>
      <c r="I83" t="s">
        <v>377</v>
      </c>
    </row>
    <row r="84" spans="1:17" x14ac:dyDescent="0.25">
      <c r="C84" t="s">
        <v>351</v>
      </c>
      <c r="E84" t="s">
        <v>364</v>
      </c>
      <c r="I84" t="s">
        <v>378</v>
      </c>
    </row>
    <row r="85" spans="1:17" x14ac:dyDescent="0.25">
      <c r="C85" t="s">
        <v>361</v>
      </c>
      <c r="E85" t="s">
        <v>365</v>
      </c>
    </row>
    <row r="86" spans="1:17" x14ac:dyDescent="0.25">
      <c r="B86" t="s">
        <v>352</v>
      </c>
      <c r="E86" t="s">
        <v>366</v>
      </c>
    </row>
    <row r="87" spans="1:17" x14ac:dyDescent="0.25">
      <c r="B87" t="s">
        <v>353</v>
      </c>
      <c r="E87" t="s">
        <v>367</v>
      </c>
      <c r="H87" t="s">
        <v>380</v>
      </c>
      <c r="M87" t="s">
        <v>414</v>
      </c>
      <c r="Q87" t="s">
        <v>415</v>
      </c>
    </row>
    <row r="88" spans="1:17" x14ac:dyDescent="0.25">
      <c r="B88" t="s">
        <v>354</v>
      </c>
      <c r="E88" t="s">
        <v>368</v>
      </c>
    </row>
    <row r="89" spans="1:17" x14ac:dyDescent="0.25">
      <c r="B89" t="s">
        <v>355</v>
      </c>
      <c r="E89" t="s">
        <v>370</v>
      </c>
      <c r="G89" t="s">
        <v>384</v>
      </c>
      <c r="H89" t="s">
        <v>383</v>
      </c>
      <c r="M89" t="s">
        <v>411</v>
      </c>
      <c r="P89" t="s">
        <v>412</v>
      </c>
    </row>
    <row r="90" spans="1:17" x14ac:dyDescent="0.25">
      <c r="B90" t="s">
        <v>356</v>
      </c>
      <c r="E90" t="s">
        <v>371</v>
      </c>
      <c r="Q90" t="s">
        <v>413</v>
      </c>
    </row>
    <row r="91" spans="1:17" x14ac:dyDescent="0.25">
      <c r="B91" t="s">
        <v>357</v>
      </c>
      <c r="E91" t="s">
        <v>372</v>
      </c>
      <c r="H91" t="s">
        <v>382</v>
      </c>
    </row>
    <row r="92" spans="1:17" x14ac:dyDescent="0.25">
      <c r="B92" t="s">
        <v>358</v>
      </c>
      <c r="E92" t="s">
        <v>373</v>
      </c>
      <c r="H92" t="s">
        <v>385</v>
      </c>
      <c r="I92" t="s">
        <v>136</v>
      </c>
    </row>
    <row r="93" spans="1:17" x14ac:dyDescent="0.25">
      <c r="B93" t="s">
        <v>359</v>
      </c>
      <c r="E93" t="s">
        <v>374</v>
      </c>
      <c r="I93" t="s">
        <v>386</v>
      </c>
    </row>
    <row r="94" spans="1:17" x14ac:dyDescent="0.25">
      <c r="B94" t="s">
        <v>360</v>
      </c>
      <c r="E94" t="s">
        <v>375</v>
      </c>
      <c r="H94" t="s">
        <v>387</v>
      </c>
      <c r="I94" t="s">
        <v>388</v>
      </c>
      <c r="L94" t="s">
        <v>389</v>
      </c>
    </row>
    <row r="95" spans="1:17" x14ac:dyDescent="0.25">
      <c r="L95" t="s">
        <v>390</v>
      </c>
    </row>
    <row r="96" spans="1:17" x14ac:dyDescent="0.25">
      <c r="G96" t="s">
        <v>391</v>
      </c>
      <c r="H96" t="s">
        <v>381</v>
      </c>
    </row>
    <row r="98" spans="7:9" x14ac:dyDescent="0.25">
      <c r="H98" t="s">
        <v>392</v>
      </c>
    </row>
    <row r="99" spans="7:9" x14ac:dyDescent="0.25">
      <c r="H99" t="s">
        <v>385</v>
      </c>
      <c r="I99" t="s">
        <v>393</v>
      </c>
    </row>
    <row r="100" spans="7:9" x14ac:dyDescent="0.25">
      <c r="I100" t="s">
        <v>394</v>
      </c>
    </row>
    <row r="102" spans="7:9" x14ac:dyDescent="0.25">
      <c r="H102" t="s">
        <v>387</v>
      </c>
      <c r="I102" t="s">
        <v>136</v>
      </c>
    </row>
    <row r="104" spans="7:9" x14ac:dyDescent="0.25">
      <c r="G104" t="s">
        <v>74</v>
      </c>
    </row>
    <row r="105" spans="7:9" x14ac:dyDescent="0.25">
      <c r="H105" t="s">
        <v>136</v>
      </c>
      <c r="I105" t="s">
        <v>379</v>
      </c>
    </row>
    <row r="106" spans="7:9" x14ac:dyDescent="0.25">
      <c r="I106" t="s">
        <v>395</v>
      </c>
    </row>
    <row r="107" spans="7:9" x14ac:dyDescent="0.25">
      <c r="I107" t="s">
        <v>396</v>
      </c>
    </row>
    <row r="108" spans="7:9" x14ac:dyDescent="0.25">
      <c r="I108" t="s">
        <v>397</v>
      </c>
    </row>
    <row r="109" spans="7:9" x14ac:dyDescent="0.25">
      <c r="I109" t="s">
        <v>398</v>
      </c>
    </row>
    <row r="111" spans="7:9" x14ac:dyDescent="0.25">
      <c r="H111" t="s">
        <v>399</v>
      </c>
      <c r="I111" t="s">
        <v>400</v>
      </c>
    </row>
    <row r="112" spans="7:9" x14ac:dyDescent="0.25">
      <c r="I112" t="s">
        <v>401</v>
      </c>
    </row>
    <row r="113" spans="8:13" x14ac:dyDescent="0.25">
      <c r="I113" t="s">
        <v>402</v>
      </c>
    </row>
    <row r="114" spans="8:13" x14ac:dyDescent="0.25">
      <c r="I114" t="s">
        <v>403</v>
      </c>
    </row>
    <row r="115" spans="8:13" x14ac:dyDescent="0.25">
      <c r="I115" t="s">
        <v>404</v>
      </c>
    </row>
    <row r="117" spans="8:13" x14ac:dyDescent="0.25">
      <c r="H117" t="s">
        <v>405</v>
      </c>
      <c r="I117" t="s">
        <v>406</v>
      </c>
    </row>
    <row r="118" spans="8:13" x14ac:dyDescent="0.25">
      <c r="I118" t="s">
        <v>407</v>
      </c>
    </row>
    <row r="119" spans="8:13" x14ac:dyDescent="0.25">
      <c r="I119" t="s">
        <v>408</v>
      </c>
    </row>
    <row r="120" spans="8:13" x14ac:dyDescent="0.25">
      <c r="I120" t="s">
        <v>409</v>
      </c>
    </row>
    <row r="121" spans="8:13" x14ac:dyDescent="0.25">
      <c r="I121" t="s">
        <v>410</v>
      </c>
    </row>
    <row r="123" spans="8:13" x14ac:dyDescent="0.25">
      <c r="H123" t="s">
        <v>416</v>
      </c>
      <c r="K123" t="s">
        <v>418</v>
      </c>
    </row>
    <row r="125" spans="8:13" x14ac:dyDescent="0.25">
      <c r="H125" t="s">
        <v>419</v>
      </c>
      <c r="K125" t="s">
        <v>420</v>
      </c>
    </row>
    <row r="126" spans="8:13" x14ac:dyDescent="0.25">
      <c r="M126" t="s">
        <v>422</v>
      </c>
    </row>
    <row r="127" spans="8:13" x14ac:dyDescent="0.25">
      <c r="H127" t="s">
        <v>417</v>
      </c>
      <c r="K127" t="s">
        <v>421</v>
      </c>
    </row>
    <row r="129" spans="2:28" x14ac:dyDescent="0.25">
      <c r="H129" t="s">
        <v>423</v>
      </c>
    </row>
    <row r="130" spans="2:28" x14ac:dyDescent="0.25">
      <c r="B130" t="s">
        <v>369</v>
      </c>
      <c r="C130" t="s">
        <v>379</v>
      </c>
      <c r="I130" t="s">
        <v>430</v>
      </c>
    </row>
    <row r="131" spans="2:28" x14ac:dyDescent="0.25">
      <c r="B131">
        <v>30</v>
      </c>
      <c r="C131">
        <v>3</v>
      </c>
      <c r="I131" s="1" t="s">
        <v>424</v>
      </c>
      <c r="J131" s="1"/>
      <c r="K131" s="1"/>
    </row>
    <row r="132" spans="2:28" x14ac:dyDescent="0.25">
      <c r="B132">
        <v>20</v>
      </c>
      <c r="C132">
        <v>5</v>
      </c>
      <c r="I132" s="1"/>
      <c r="J132" s="1" t="s">
        <v>427</v>
      </c>
      <c r="K132" s="1"/>
    </row>
    <row r="133" spans="2:28" x14ac:dyDescent="0.25">
      <c r="B133">
        <v>15</v>
      </c>
      <c r="C133">
        <v>2</v>
      </c>
      <c r="I133" s="1"/>
      <c r="J133" s="1" t="s">
        <v>425</v>
      </c>
      <c r="K133" s="1"/>
    </row>
    <row r="134" spans="2:28" x14ac:dyDescent="0.25">
      <c r="B134" s="1"/>
      <c r="C134">
        <v>10</v>
      </c>
      <c r="I134" s="1"/>
      <c r="J134" s="1" t="s">
        <v>426</v>
      </c>
      <c r="K134" s="1"/>
    </row>
    <row r="135" spans="2:28" x14ac:dyDescent="0.25">
      <c r="B135">
        <v>25</v>
      </c>
      <c r="C135">
        <v>20</v>
      </c>
      <c r="I135" t="s">
        <v>428</v>
      </c>
    </row>
    <row r="136" spans="2:28" x14ac:dyDescent="0.25">
      <c r="B136">
        <v>28</v>
      </c>
      <c r="C136">
        <v>20</v>
      </c>
      <c r="J136" t="s">
        <v>429</v>
      </c>
    </row>
    <row r="139" spans="2:28" x14ac:dyDescent="0.25">
      <c r="B139" t="s">
        <v>431</v>
      </c>
    </row>
    <row r="140" spans="2:28" x14ac:dyDescent="0.25">
      <c r="B140" s="62" t="s">
        <v>432</v>
      </c>
      <c r="C140" s="62"/>
      <c r="D140" s="62"/>
      <c r="E140" s="62"/>
      <c r="F140" s="62"/>
      <c r="O140" s="64" t="s">
        <v>434</v>
      </c>
      <c r="P140" s="64"/>
      <c r="Q140" s="64"/>
      <c r="R140" s="64"/>
      <c r="S140" s="64"/>
      <c r="T140" s="64"/>
      <c r="U140" s="64"/>
      <c r="V140" s="64"/>
      <c r="W140" s="64"/>
      <c r="X140" s="64"/>
      <c r="Y140" s="64"/>
      <c r="Z140" s="64"/>
      <c r="AA140" s="64"/>
      <c r="AB140" s="64"/>
    </row>
    <row r="141" spans="2:28" x14ac:dyDescent="0.25">
      <c r="G141" s="63" t="s">
        <v>433</v>
      </c>
      <c r="H141" s="63"/>
      <c r="I141" s="63"/>
      <c r="J141" s="63"/>
      <c r="K141" s="63"/>
      <c r="L141" s="63"/>
      <c r="M141" s="63"/>
      <c r="N141" s="63"/>
    </row>
    <row r="144" spans="2:28" x14ac:dyDescent="0.25">
      <c r="B144" t="s">
        <v>435</v>
      </c>
    </row>
    <row r="145" spans="2:9" x14ac:dyDescent="0.25">
      <c r="C145" t="s">
        <v>436</v>
      </c>
    </row>
    <row r="147" spans="2:9" x14ac:dyDescent="0.25">
      <c r="C147" t="s">
        <v>437</v>
      </c>
    </row>
    <row r="148" spans="2:9" x14ac:dyDescent="0.25">
      <c r="D148" t="s">
        <v>438</v>
      </c>
    </row>
    <row r="149" spans="2:9" x14ac:dyDescent="0.25">
      <c r="C149" t="s">
        <v>439</v>
      </c>
    </row>
    <row r="150" spans="2:9" x14ac:dyDescent="0.25">
      <c r="D150" t="s">
        <v>440</v>
      </c>
    </row>
    <row r="151" spans="2:9" x14ac:dyDescent="0.25">
      <c r="C151" t="s">
        <v>441</v>
      </c>
    </row>
    <row r="152" spans="2:9" x14ac:dyDescent="0.25">
      <c r="D152" t="s">
        <v>442</v>
      </c>
    </row>
    <row r="154" spans="2:9" x14ac:dyDescent="0.25">
      <c r="B154" t="s">
        <v>443</v>
      </c>
    </row>
    <row r="157" spans="2:9" x14ac:dyDescent="0.25">
      <c r="B157" t="s">
        <v>444</v>
      </c>
    </row>
    <row r="158" spans="2:9" x14ac:dyDescent="0.25">
      <c r="C158" t="s">
        <v>445</v>
      </c>
    </row>
    <row r="160" spans="2:9" x14ac:dyDescent="0.25">
      <c r="B160" t="s">
        <v>136</v>
      </c>
      <c r="C160" t="s">
        <v>348</v>
      </c>
      <c r="D160" t="s">
        <v>349</v>
      </c>
      <c r="F160" t="s">
        <v>362</v>
      </c>
      <c r="H160" t="s">
        <v>446</v>
      </c>
      <c r="I160" t="s">
        <v>447</v>
      </c>
    </row>
    <row r="161" spans="2:11" x14ac:dyDescent="0.25">
      <c r="D161" t="s">
        <v>350</v>
      </c>
      <c r="F161" t="s">
        <v>363</v>
      </c>
      <c r="I161" t="s">
        <v>448</v>
      </c>
    </row>
    <row r="162" spans="2:11" x14ac:dyDescent="0.25">
      <c r="D162" t="s">
        <v>351</v>
      </c>
      <c r="F162" t="s">
        <v>364</v>
      </c>
    </row>
    <row r="163" spans="2:11" x14ac:dyDescent="0.25">
      <c r="D163" t="s">
        <v>361</v>
      </c>
      <c r="F163" t="s">
        <v>365</v>
      </c>
      <c r="H163" t="s">
        <v>449</v>
      </c>
    </row>
    <row r="164" spans="2:11" x14ac:dyDescent="0.25">
      <c r="C164" t="s">
        <v>352</v>
      </c>
      <c r="F164" t="s">
        <v>366</v>
      </c>
    </row>
    <row r="165" spans="2:11" x14ac:dyDescent="0.25">
      <c r="C165" t="s">
        <v>353</v>
      </c>
      <c r="F165" t="s">
        <v>367</v>
      </c>
      <c r="H165" t="s">
        <v>450</v>
      </c>
      <c r="I165" t="s">
        <v>451</v>
      </c>
      <c r="K165" t="s">
        <v>454</v>
      </c>
    </row>
    <row r="166" spans="2:11" x14ac:dyDescent="0.25">
      <c r="C166" t="s">
        <v>354</v>
      </c>
      <c r="F166" t="s">
        <v>368</v>
      </c>
      <c r="K166" t="s">
        <v>455</v>
      </c>
    </row>
    <row r="167" spans="2:11" x14ac:dyDescent="0.25">
      <c r="C167" t="s">
        <v>355</v>
      </c>
      <c r="F167" t="s">
        <v>370</v>
      </c>
      <c r="H167" t="s">
        <v>452</v>
      </c>
    </row>
    <row r="168" spans="2:11" x14ac:dyDescent="0.25">
      <c r="C168" t="s">
        <v>356</v>
      </c>
      <c r="F168" t="s">
        <v>371</v>
      </c>
    </row>
    <row r="169" spans="2:11" x14ac:dyDescent="0.25">
      <c r="C169" t="s">
        <v>357</v>
      </c>
      <c r="F169" t="s">
        <v>372</v>
      </c>
      <c r="H169" t="s">
        <v>392</v>
      </c>
    </row>
    <row r="170" spans="2:11" x14ac:dyDescent="0.25">
      <c r="C170" t="s">
        <v>358</v>
      </c>
      <c r="F170" t="s">
        <v>373</v>
      </c>
      <c r="I170" t="s">
        <v>405</v>
      </c>
    </row>
    <row r="171" spans="2:11" x14ac:dyDescent="0.25">
      <c r="C171" t="s">
        <v>359</v>
      </c>
      <c r="F171" t="s">
        <v>374</v>
      </c>
      <c r="I171" t="s">
        <v>386</v>
      </c>
    </row>
    <row r="172" spans="2:11" x14ac:dyDescent="0.25">
      <c r="C172" t="s">
        <v>360</v>
      </c>
      <c r="F172" t="s">
        <v>375</v>
      </c>
    </row>
    <row r="173" spans="2:11" x14ac:dyDescent="0.25">
      <c r="H173" t="s">
        <v>453</v>
      </c>
      <c r="I173" t="s">
        <v>136</v>
      </c>
    </row>
    <row r="175" spans="2:11" x14ac:dyDescent="0.25">
      <c r="B175" t="s">
        <v>456</v>
      </c>
    </row>
    <row r="177" spans="2:4" x14ac:dyDescent="0.25">
      <c r="B177" t="s">
        <v>74</v>
      </c>
    </row>
    <row r="178" spans="2:4" x14ac:dyDescent="0.25">
      <c r="C178" t="s">
        <v>136</v>
      </c>
      <c r="D178" t="s">
        <v>379</v>
      </c>
    </row>
    <row r="179" spans="2:4" x14ac:dyDescent="0.25">
      <c r="D179" t="s">
        <v>395</v>
      </c>
    </row>
    <row r="180" spans="2:4" x14ac:dyDescent="0.25">
      <c r="D180" t="s">
        <v>396</v>
      </c>
    </row>
    <row r="181" spans="2:4" x14ac:dyDescent="0.25">
      <c r="D181" t="s">
        <v>397</v>
      </c>
    </row>
    <row r="182" spans="2:4" x14ac:dyDescent="0.25">
      <c r="D182" t="s">
        <v>398</v>
      </c>
    </row>
    <row r="184" spans="2:4" x14ac:dyDescent="0.25">
      <c r="C184" t="s">
        <v>399</v>
      </c>
      <c r="D184" t="s">
        <v>400</v>
      </c>
    </row>
    <row r="185" spans="2:4" x14ac:dyDescent="0.25">
      <c r="D185" t="s">
        <v>401</v>
      </c>
    </row>
    <row r="186" spans="2:4" x14ac:dyDescent="0.25">
      <c r="D186" t="s">
        <v>402</v>
      </c>
    </row>
    <row r="187" spans="2:4" x14ac:dyDescent="0.25">
      <c r="D187" t="s">
        <v>403</v>
      </c>
    </row>
    <row r="188" spans="2:4" x14ac:dyDescent="0.25">
      <c r="D188" t="s">
        <v>404</v>
      </c>
    </row>
    <row r="190" spans="2:4" x14ac:dyDescent="0.25">
      <c r="C190" t="s">
        <v>405</v>
      </c>
      <c r="D190" t="s">
        <v>406</v>
      </c>
    </row>
    <row r="191" spans="2:4" x14ac:dyDescent="0.25">
      <c r="D191" t="s">
        <v>407</v>
      </c>
    </row>
    <row r="192" spans="2:4" x14ac:dyDescent="0.25">
      <c r="D192" t="s">
        <v>408</v>
      </c>
    </row>
    <row r="193" spans="3:6" x14ac:dyDescent="0.25">
      <c r="D193" t="s">
        <v>409</v>
      </c>
    </row>
    <row r="194" spans="3:6" x14ac:dyDescent="0.25">
      <c r="D194" t="s">
        <v>410</v>
      </c>
    </row>
    <row r="196" spans="3:6" x14ac:dyDescent="0.25">
      <c r="C196" t="s">
        <v>416</v>
      </c>
      <c r="F196" t="s">
        <v>418</v>
      </c>
    </row>
    <row r="198" spans="3:6" x14ac:dyDescent="0.25">
      <c r="C198" t="s">
        <v>419</v>
      </c>
      <c r="F198" t="s">
        <v>420</v>
      </c>
    </row>
    <row r="200" spans="3:6" x14ac:dyDescent="0.25">
      <c r="C200" t="s">
        <v>417</v>
      </c>
      <c r="F200" t="s">
        <v>421</v>
      </c>
    </row>
    <row r="202" spans="3:6" x14ac:dyDescent="0.25">
      <c r="C202" t="s">
        <v>423</v>
      </c>
    </row>
    <row r="203" spans="3:6" x14ac:dyDescent="0.25">
      <c r="D203" t="s">
        <v>430</v>
      </c>
    </row>
    <row r="204" spans="3:6" x14ac:dyDescent="0.25">
      <c r="D204" s="1" t="s">
        <v>424</v>
      </c>
      <c r="E204" s="1"/>
      <c r="F204" s="1"/>
    </row>
    <row r="205" spans="3:6" x14ac:dyDescent="0.25">
      <c r="D205" s="1"/>
      <c r="E205" s="1" t="s">
        <v>427</v>
      </c>
      <c r="F205" s="1"/>
    </row>
    <row r="206" spans="3:6" x14ac:dyDescent="0.25">
      <c r="D206" s="1"/>
      <c r="E206" s="1" t="s">
        <v>425</v>
      </c>
      <c r="F206" s="1"/>
    </row>
    <row r="207" spans="3:6" x14ac:dyDescent="0.25">
      <c r="D207" s="1"/>
      <c r="E207" s="1" t="s">
        <v>426</v>
      </c>
      <c r="F207" s="1"/>
    </row>
    <row r="208" spans="3:6" x14ac:dyDescent="0.25">
      <c r="D208" t="s">
        <v>428</v>
      </c>
    </row>
    <row r="209" spans="5:5" x14ac:dyDescent="0.25">
      <c r="E209" t="s">
        <v>429</v>
      </c>
    </row>
  </sheetData>
  <mergeCells count="3">
    <mergeCell ref="B140:F140"/>
    <mergeCell ref="G141:N141"/>
    <mergeCell ref="O140:AB1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7"/>
  <sheetViews>
    <sheetView topLeftCell="N157" zoomScale="130" zoomScaleNormal="130" workbookViewId="0">
      <selection activeCell="T164" sqref="T164"/>
    </sheetView>
  </sheetViews>
  <sheetFormatPr defaultRowHeight="15" x14ac:dyDescent="0.25"/>
  <cols>
    <col min="5" max="5" width="9.140625" style="1"/>
    <col min="6" max="6" width="16.7109375" style="1" bestFit="1" customWidth="1"/>
    <col min="9" max="12" width="0" hidden="1" customWidth="1"/>
    <col min="18" max="18" width="18.140625" customWidth="1"/>
    <col min="19" max="19" width="19.42578125" customWidth="1"/>
    <col min="22" max="22" width="13.140625" customWidth="1"/>
    <col min="23" max="23" width="17" customWidth="1"/>
  </cols>
  <sheetData>
    <row r="1" spans="1:13" x14ac:dyDescent="0.25">
      <c r="B1" t="s">
        <v>362</v>
      </c>
      <c r="C1" t="s">
        <v>363</v>
      </c>
      <c r="D1" t="s">
        <v>364</v>
      </c>
      <c r="E1" s="1" t="s">
        <v>369</v>
      </c>
      <c r="F1" s="1" t="s">
        <v>379</v>
      </c>
    </row>
    <row r="2" spans="1:13" x14ac:dyDescent="0.25">
      <c r="A2" t="s">
        <v>457</v>
      </c>
      <c r="B2" t="s">
        <v>458</v>
      </c>
      <c r="C2" t="s">
        <v>459</v>
      </c>
      <c r="D2" t="s">
        <v>460</v>
      </c>
      <c r="E2" s="1" t="s">
        <v>461</v>
      </c>
      <c r="F2" s="1" t="s">
        <v>462</v>
      </c>
      <c r="G2" t="s">
        <v>492</v>
      </c>
      <c r="H2" t="s">
        <v>493</v>
      </c>
      <c r="I2" t="s">
        <v>495</v>
      </c>
      <c r="J2" t="s">
        <v>493</v>
      </c>
      <c r="K2" t="s">
        <v>525</v>
      </c>
      <c r="L2" t="s">
        <v>493</v>
      </c>
      <c r="M2" t="s">
        <v>542</v>
      </c>
    </row>
    <row r="3" spans="1:13" x14ac:dyDescent="0.25">
      <c r="A3">
        <v>1</v>
      </c>
      <c r="B3">
        <v>230.1</v>
      </c>
      <c r="C3">
        <v>37.799999999999997</v>
      </c>
      <c r="D3">
        <v>69.2</v>
      </c>
      <c r="E3" s="1">
        <v>337.09999999999997</v>
      </c>
      <c r="F3" s="1">
        <v>22.1</v>
      </c>
      <c r="G3">
        <f>0.0487*E3+4.243</f>
        <v>20.659770000000002</v>
      </c>
      <c r="H3">
        <f>(F3-G3)^2</f>
        <v>2.0742624528999989</v>
      </c>
      <c r="I3">
        <f>0.05*E3+4.3</f>
        <v>21.155000000000001</v>
      </c>
      <c r="J3">
        <f>(F3-I3)^2</f>
        <v>0.89302500000000051</v>
      </c>
      <c r="K3">
        <f>14.0225</f>
        <v>14.022500000000001</v>
      </c>
      <c r="L3">
        <f>(F3-K3)^2</f>
        <v>65.246006250000008</v>
      </c>
      <c r="M3">
        <f>ABS(F3-G3)/F3</f>
        <v>6.5168778280542974E-2</v>
      </c>
    </row>
    <row r="4" spans="1:13" x14ac:dyDescent="0.25">
      <c r="A4">
        <v>2</v>
      </c>
      <c r="B4">
        <v>44.5</v>
      </c>
      <c r="C4">
        <v>39.299999999999997</v>
      </c>
      <c r="D4">
        <v>45.1</v>
      </c>
      <c r="E4" s="1">
        <v>128.9</v>
      </c>
      <c r="F4" s="1">
        <v>10.4</v>
      </c>
      <c r="G4">
        <f t="shared" ref="G4:G67" si="0">0.0487*E4+4.243</f>
        <v>10.520430000000001</v>
      </c>
      <c r="H4">
        <f t="shared" ref="H4:H67" si="1">(F4-G4)^2</f>
        <v>1.4503384900000169E-2</v>
      </c>
      <c r="I4">
        <f t="shared" ref="I4:I67" si="2">0.05*E4+4.3</f>
        <v>10.745000000000001</v>
      </c>
      <c r="J4">
        <f t="shared" ref="J4:J67" si="3">(F4-I4)^2</f>
        <v>0.11902500000000044</v>
      </c>
      <c r="K4">
        <f t="shared" ref="K4:K67" si="4">14.0225</f>
        <v>14.022500000000001</v>
      </c>
      <c r="L4">
        <f t="shared" ref="L4:L67" si="5">(F4-K4)^2</f>
        <v>13.122506250000004</v>
      </c>
      <c r="M4">
        <f t="shared" ref="M4:M67" si="6">ABS(F4-G4)/F4</f>
        <v>1.1579807692307759E-2</v>
      </c>
    </row>
    <row r="5" spans="1:13" x14ac:dyDescent="0.25">
      <c r="A5">
        <v>3</v>
      </c>
      <c r="B5">
        <v>17.2</v>
      </c>
      <c r="C5">
        <v>45.9</v>
      </c>
      <c r="D5">
        <v>69.3</v>
      </c>
      <c r="E5" s="1">
        <v>132.39999999999998</v>
      </c>
      <c r="F5" s="1">
        <v>9.3000000000000007</v>
      </c>
      <c r="G5">
        <f t="shared" si="0"/>
        <v>10.69088</v>
      </c>
      <c r="H5">
        <f t="shared" si="1"/>
        <v>1.9345471743999978</v>
      </c>
      <c r="I5">
        <f t="shared" si="2"/>
        <v>10.919999999999998</v>
      </c>
      <c r="J5">
        <f t="shared" si="3"/>
        <v>2.6243999999999916</v>
      </c>
      <c r="K5">
        <f t="shared" si="4"/>
        <v>14.022500000000001</v>
      </c>
      <c r="L5">
        <f t="shared" si="5"/>
        <v>22.302006250000002</v>
      </c>
      <c r="M5">
        <f t="shared" si="6"/>
        <v>0.14955698924731173</v>
      </c>
    </row>
    <row r="6" spans="1:13" x14ac:dyDescent="0.25">
      <c r="A6">
        <v>4</v>
      </c>
      <c r="B6">
        <v>151.5</v>
      </c>
      <c r="C6">
        <v>41.3</v>
      </c>
      <c r="D6">
        <v>58.5</v>
      </c>
      <c r="E6" s="1">
        <v>251.3</v>
      </c>
      <c r="F6" s="1">
        <v>18.5</v>
      </c>
      <c r="G6">
        <f t="shared" si="0"/>
        <v>16.481310000000001</v>
      </c>
      <c r="H6">
        <f t="shared" si="1"/>
        <v>4.075109316099998</v>
      </c>
      <c r="I6">
        <f t="shared" si="2"/>
        <v>16.865000000000002</v>
      </c>
      <c r="J6">
        <f t="shared" si="3"/>
        <v>2.6732249999999933</v>
      </c>
      <c r="K6">
        <f t="shared" si="4"/>
        <v>14.022500000000001</v>
      </c>
      <c r="L6">
        <f t="shared" si="5"/>
        <v>20.048006249999993</v>
      </c>
      <c r="M6">
        <f t="shared" si="6"/>
        <v>0.10911837837837834</v>
      </c>
    </row>
    <row r="7" spans="1:13" x14ac:dyDescent="0.25">
      <c r="A7">
        <v>5</v>
      </c>
      <c r="B7">
        <v>180.8</v>
      </c>
      <c r="C7">
        <v>10.8</v>
      </c>
      <c r="D7">
        <v>58.4</v>
      </c>
      <c r="E7" s="1">
        <v>250.00000000000003</v>
      </c>
      <c r="F7" s="1">
        <v>12.9</v>
      </c>
      <c r="G7">
        <f t="shared" si="0"/>
        <v>16.417999999999999</v>
      </c>
      <c r="H7">
        <f t="shared" si="1"/>
        <v>12.376323999999991</v>
      </c>
      <c r="I7">
        <f t="shared" si="2"/>
        <v>16.8</v>
      </c>
      <c r="J7">
        <f t="shared" si="3"/>
        <v>15.210000000000003</v>
      </c>
      <c r="K7">
        <f t="shared" si="4"/>
        <v>14.022500000000001</v>
      </c>
      <c r="L7">
        <f t="shared" si="5"/>
        <v>1.2600062500000011</v>
      </c>
      <c r="M7">
        <f t="shared" si="6"/>
        <v>0.27271317829457353</v>
      </c>
    </row>
    <row r="8" spans="1:13" x14ac:dyDescent="0.25">
      <c r="A8">
        <v>6</v>
      </c>
      <c r="B8">
        <v>8.6999999999999993</v>
      </c>
      <c r="C8">
        <v>48.9</v>
      </c>
      <c r="D8">
        <v>75</v>
      </c>
      <c r="E8" s="1">
        <v>132.6</v>
      </c>
      <c r="F8" s="1">
        <v>7.2</v>
      </c>
      <c r="G8">
        <f t="shared" si="0"/>
        <v>10.700620000000001</v>
      </c>
      <c r="H8">
        <f t="shared" si="1"/>
        <v>12.254340384400004</v>
      </c>
      <c r="I8">
        <f t="shared" si="2"/>
        <v>10.93</v>
      </c>
      <c r="J8">
        <f t="shared" si="3"/>
        <v>13.912899999999997</v>
      </c>
      <c r="K8">
        <f t="shared" si="4"/>
        <v>14.022500000000001</v>
      </c>
      <c r="L8">
        <f t="shared" si="5"/>
        <v>46.546506250000007</v>
      </c>
      <c r="M8">
        <f t="shared" si="6"/>
        <v>0.48619722222222228</v>
      </c>
    </row>
    <row r="9" spans="1:13" x14ac:dyDescent="0.25">
      <c r="A9">
        <v>7</v>
      </c>
      <c r="B9">
        <v>57.5</v>
      </c>
      <c r="C9">
        <v>32.799999999999997</v>
      </c>
      <c r="D9">
        <v>23.5</v>
      </c>
      <c r="E9" s="1">
        <v>113.8</v>
      </c>
      <c r="F9" s="1">
        <v>11.8</v>
      </c>
      <c r="G9">
        <f t="shared" si="0"/>
        <v>9.7850600000000014</v>
      </c>
      <c r="H9">
        <f t="shared" si="1"/>
        <v>4.0599832035999972</v>
      </c>
      <c r="I9">
        <f t="shared" si="2"/>
        <v>9.99</v>
      </c>
      <c r="J9">
        <f t="shared" si="3"/>
        <v>3.2761000000000018</v>
      </c>
      <c r="K9">
        <f t="shared" si="4"/>
        <v>14.022500000000001</v>
      </c>
      <c r="L9">
        <f t="shared" si="5"/>
        <v>4.9395062500000009</v>
      </c>
      <c r="M9">
        <f t="shared" si="6"/>
        <v>0.17075762711864401</v>
      </c>
    </row>
    <row r="10" spans="1:13" x14ac:dyDescent="0.25">
      <c r="A10">
        <v>8</v>
      </c>
      <c r="B10">
        <v>120.2</v>
      </c>
      <c r="C10">
        <v>19.600000000000001</v>
      </c>
      <c r="D10">
        <v>11.6</v>
      </c>
      <c r="E10" s="1">
        <v>151.4</v>
      </c>
      <c r="F10" s="1">
        <v>13.2</v>
      </c>
      <c r="G10">
        <f t="shared" si="0"/>
        <v>11.61618</v>
      </c>
      <c r="H10">
        <f t="shared" si="1"/>
        <v>2.5084857923999979</v>
      </c>
      <c r="I10">
        <f t="shared" si="2"/>
        <v>11.870000000000001</v>
      </c>
      <c r="J10">
        <f t="shared" si="3"/>
        <v>1.7688999999999955</v>
      </c>
      <c r="K10">
        <f t="shared" si="4"/>
        <v>14.022500000000001</v>
      </c>
      <c r="L10">
        <f t="shared" si="5"/>
        <v>0.67650625000000253</v>
      </c>
      <c r="M10">
        <f t="shared" si="6"/>
        <v>0.1199863636363636</v>
      </c>
    </row>
    <row r="11" spans="1:13" x14ac:dyDescent="0.25">
      <c r="A11">
        <v>9</v>
      </c>
      <c r="B11">
        <v>8.6</v>
      </c>
      <c r="C11">
        <v>2.1</v>
      </c>
      <c r="D11">
        <v>1</v>
      </c>
      <c r="E11" s="1">
        <v>11.7</v>
      </c>
      <c r="F11" s="1">
        <v>4.8</v>
      </c>
      <c r="G11">
        <f t="shared" si="0"/>
        <v>4.8127900000000006</v>
      </c>
      <c r="H11">
        <f t="shared" si="1"/>
        <v>1.6358410000001907E-4</v>
      </c>
      <c r="I11">
        <f t="shared" si="2"/>
        <v>4.8849999999999998</v>
      </c>
      <c r="J11">
        <f t="shared" si="3"/>
        <v>7.2249999999999936E-3</v>
      </c>
      <c r="K11">
        <f t="shared" si="4"/>
        <v>14.022500000000001</v>
      </c>
      <c r="L11">
        <f t="shared" si="5"/>
        <v>85.054506250000003</v>
      </c>
      <c r="M11">
        <f t="shared" si="6"/>
        <v>2.6645833333334887E-3</v>
      </c>
    </row>
    <row r="12" spans="1:13" x14ac:dyDescent="0.25">
      <c r="A12">
        <v>10</v>
      </c>
      <c r="B12">
        <v>199.8</v>
      </c>
      <c r="C12">
        <v>2.6</v>
      </c>
      <c r="D12">
        <v>21.2</v>
      </c>
      <c r="E12" s="1">
        <v>223.6</v>
      </c>
      <c r="F12" s="1">
        <v>10.6</v>
      </c>
      <c r="G12">
        <f t="shared" si="0"/>
        <v>15.13232</v>
      </c>
      <c r="H12">
        <f t="shared" si="1"/>
        <v>20.541924582400004</v>
      </c>
      <c r="I12">
        <f t="shared" si="2"/>
        <v>15.48</v>
      </c>
      <c r="J12">
        <f t="shared" si="3"/>
        <v>23.814400000000006</v>
      </c>
      <c r="K12">
        <f t="shared" si="4"/>
        <v>14.022500000000001</v>
      </c>
      <c r="L12">
        <f t="shared" si="5"/>
        <v>11.713506250000009</v>
      </c>
      <c r="M12">
        <f t="shared" si="6"/>
        <v>0.42757735849056611</v>
      </c>
    </row>
    <row r="13" spans="1:13" x14ac:dyDescent="0.25">
      <c r="A13">
        <v>11</v>
      </c>
      <c r="B13">
        <v>66.099999999999994</v>
      </c>
      <c r="C13">
        <v>5.8</v>
      </c>
      <c r="D13">
        <v>24.2</v>
      </c>
      <c r="E13" s="1">
        <v>96.1</v>
      </c>
      <c r="F13" s="1">
        <v>8.6</v>
      </c>
      <c r="G13">
        <f t="shared" si="0"/>
        <v>8.9230699999999992</v>
      </c>
      <c r="H13">
        <f t="shared" si="1"/>
        <v>0.10437422489999969</v>
      </c>
      <c r="I13">
        <f t="shared" si="2"/>
        <v>9.1050000000000004</v>
      </c>
      <c r="J13">
        <f t="shared" si="3"/>
        <v>0.25502500000000078</v>
      </c>
      <c r="K13">
        <f t="shared" si="4"/>
        <v>14.022500000000001</v>
      </c>
      <c r="L13">
        <f t="shared" si="5"/>
        <v>29.403506250000014</v>
      </c>
      <c r="M13">
        <f t="shared" si="6"/>
        <v>3.7566279069767387E-2</v>
      </c>
    </row>
    <row r="14" spans="1:13" x14ac:dyDescent="0.25">
      <c r="A14">
        <v>12</v>
      </c>
      <c r="B14">
        <v>214.7</v>
      </c>
      <c r="C14">
        <v>24</v>
      </c>
      <c r="D14">
        <v>4</v>
      </c>
      <c r="E14" s="1">
        <v>242.7</v>
      </c>
      <c r="F14" s="1">
        <v>17.399999999999999</v>
      </c>
      <c r="G14">
        <f t="shared" si="0"/>
        <v>16.06249</v>
      </c>
      <c r="H14">
        <f t="shared" si="1"/>
        <v>1.7889330000999952</v>
      </c>
      <c r="I14">
        <f t="shared" si="2"/>
        <v>16.434999999999999</v>
      </c>
      <c r="J14">
        <f t="shared" si="3"/>
        <v>0.93122499999999975</v>
      </c>
      <c r="K14">
        <f t="shared" si="4"/>
        <v>14.022500000000001</v>
      </c>
      <c r="L14">
        <f t="shared" si="5"/>
        <v>11.407506249999985</v>
      </c>
      <c r="M14">
        <f t="shared" si="6"/>
        <v>7.6868390804597606E-2</v>
      </c>
    </row>
    <row r="15" spans="1:13" x14ac:dyDescent="0.25">
      <c r="A15">
        <v>13</v>
      </c>
      <c r="B15">
        <v>23.8</v>
      </c>
      <c r="C15">
        <v>35.1</v>
      </c>
      <c r="D15">
        <v>65.900000000000006</v>
      </c>
      <c r="E15" s="1">
        <v>124.80000000000001</v>
      </c>
      <c r="F15" s="1">
        <v>9.1999999999999993</v>
      </c>
      <c r="G15">
        <f t="shared" si="0"/>
        <v>10.32076</v>
      </c>
      <c r="H15">
        <f t="shared" si="1"/>
        <v>1.2561029776000014</v>
      </c>
      <c r="I15">
        <f t="shared" si="2"/>
        <v>10.540000000000001</v>
      </c>
      <c r="J15">
        <f t="shared" si="3"/>
        <v>1.7956000000000043</v>
      </c>
      <c r="K15">
        <f t="shared" si="4"/>
        <v>14.022500000000001</v>
      </c>
      <c r="L15">
        <f t="shared" si="5"/>
        <v>23.256506250000015</v>
      </c>
      <c r="M15">
        <f t="shared" si="6"/>
        <v>0.12182173913043486</v>
      </c>
    </row>
    <row r="16" spans="1:13" x14ac:dyDescent="0.25">
      <c r="A16">
        <v>14</v>
      </c>
      <c r="B16">
        <v>97.5</v>
      </c>
      <c r="C16">
        <v>7.6</v>
      </c>
      <c r="D16">
        <v>7.2</v>
      </c>
      <c r="E16" s="1">
        <v>112.3</v>
      </c>
      <c r="F16" s="1">
        <v>9.6999999999999993</v>
      </c>
      <c r="G16">
        <f t="shared" si="0"/>
        <v>9.7120099999999994</v>
      </c>
      <c r="H16">
        <f t="shared" si="1"/>
        <v>1.4424010000000184E-4</v>
      </c>
      <c r="I16">
        <f t="shared" si="2"/>
        <v>9.9149999999999991</v>
      </c>
      <c r="J16">
        <f t="shared" si="3"/>
        <v>4.622499999999994E-2</v>
      </c>
      <c r="K16">
        <f t="shared" si="4"/>
        <v>14.022500000000001</v>
      </c>
      <c r="L16">
        <f t="shared" si="5"/>
        <v>18.684006250000014</v>
      </c>
      <c r="M16">
        <f t="shared" si="6"/>
        <v>1.2381443298969152E-3</v>
      </c>
    </row>
    <row r="17" spans="1:27" x14ac:dyDescent="0.25">
      <c r="A17">
        <v>15</v>
      </c>
      <c r="B17">
        <v>204.1</v>
      </c>
      <c r="C17">
        <v>32.9</v>
      </c>
      <c r="D17">
        <v>46</v>
      </c>
      <c r="E17" s="1">
        <v>283</v>
      </c>
      <c r="F17" s="1">
        <v>19</v>
      </c>
      <c r="G17">
        <f t="shared" si="0"/>
        <v>18.025100000000002</v>
      </c>
      <c r="H17">
        <f t="shared" si="1"/>
        <v>0.95043000999999627</v>
      </c>
      <c r="I17">
        <f t="shared" si="2"/>
        <v>18.45</v>
      </c>
      <c r="J17">
        <f t="shared" si="3"/>
        <v>0.30250000000000077</v>
      </c>
      <c r="K17">
        <f t="shared" si="4"/>
        <v>14.022500000000001</v>
      </c>
      <c r="L17">
        <f t="shared" si="5"/>
        <v>24.775506249999992</v>
      </c>
      <c r="M17">
        <f t="shared" si="6"/>
        <v>5.1310526315789376E-2</v>
      </c>
    </row>
    <row r="18" spans="1:27" x14ac:dyDescent="0.25">
      <c r="A18">
        <v>16</v>
      </c>
      <c r="B18">
        <v>195.4</v>
      </c>
      <c r="C18">
        <v>47.7</v>
      </c>
      <c r="D18">
        <v>52.9</v>
      </c>
      <c r="E18" s="1">
        <v>296</v>
      </c>
      <c r="F18" s="1">
        <v>22.4</v>
      </c>
      <c r="G18">
        <f t="shared" si="0"/>
        <v>18.658200000000001</v>
      </c>
      <c r="H18">
        <f t="shared" si="1"/>
        <v>14.001067239999983</v>
      </c>
      <c r="I18">
        <f t="shared" si="2"/>
        <v>19.100000000000001</v>
      </c>
      <c r="J18">
        <f t="shared" si="3"/>
        <v>10.889999999999981</v>
      </c>
      <c r="K18">
        <f t="shared" si="4"/>
        <v>14.022500000000001</v>
      </c>
      <c r="L18">
        <f t="shared" si="5"/>
        <v>70.18250624999996</v>
      </c>
      <c r="M18">
        <f t="shared" si="6"/>
        <v>0.16704464285714277</v>
      </c>
      <c r="Q18" t="s">
        <v>463</v>
      </c>
      <c r="R18" t="s">
        <v>464</v>
      </c>
      <c r="U18" t="s">
        <v>465</v>
      </c>
      <c r="X18" t="s">
        <v>466</v>
      </c>
    </row>
    <row r="19" spans="1:27" x14ac:dyDescent="0.25">
      <c r="A19">
        <v>17</v>
      </c>
      <c r="B19">
        <v>67.8</v>
      </c>
      <c r="C19">
        <v>36.6</v>
      </c>
      <c r="D19">
        <v>114</v>
      </c>
      <c r="E19" s="1">
        <v>218.4</v>
      </c>
      <c r="F19" s="1">
        <v>12.5</v>
      </c>
      <c r="G19">
        <f t="shared" si="0"/>
        <v>14.87908</v>
      </c>
      <c r="H19">
        <f t="shared" si="1"/>
        <v>5.6600216464000006</v>
      </c>
      <c r="I19">
        <f t="shared" si="2"/>
        <v>15.220000000000002</v>
      </c>
      <c r="J19">
        <f t="shared" si="3"/>
        <v>7.398400000000013</v>
      </c>
      <c r="K19">
        <f t="shared" si="4"/>
        <v>14.022500000000001</v>
      </c>
      <c r="L19">
        <f t="shared" si="5"/>
        <v>2.3180062500000025</v>
      </c>
      <c r="M19">
        <f t="shared" si="6"/>
        <v>0.19032640000000001</v>
      </c>
      <c r="R19" t="s">
        <v>467</v>
      </c>
    </row>
    <row r="20" spans="1:27" x14ac:dyDescent="0.25">
      <c r="A20">
        <v>18</v>
      </c>
      <c r="B20">
        <v>281.39999999999998</v>
      </c>
      <c r="C20">
        <v>39.6</v>
      </c>
      <c r="D20">
        <v>55.8</v>
      </c>
      <c r="E20" s="1">
        <v>376.8</v>
      </c>
      <c r="F20" s="1">
        <v>24.4</v>
      </c>
      <c r="G20">
        <f t="shared" si="0"/>
        <v>22.593159999999997</v>
      </c>
      <c r="H20">
        <f t="shared" si="1"/>
        <v>3.2646707856000039</v>
      </c>
      <c r="I20">
        <f t="shared" si="2"/>
        <v>23.14</v>
      </c>
      <c r="J20">
        <f t="shared" si="3"/>
        <v>1.587599999999995</v>
      </c>
      <c r="K20">
        <f t="shared" si="4"/>
        <v>14.022500000000001</v>
      </c>
      <c r="L20">
        <f t="shared" si="5"/>
        <v>107.69250624999995</v>
      </c>
      <c r="M20">
        <f t="shared" si="6"/>
        <v>7.4050819672131202E-2</v>
      </c>
    </row>
    <row r="21" spans="1:27" x14ac:dyDescent="0.25">
      <c r="A21">
        <v>19</v>
      </c>
      <c r="B21">
        <v>69.2</v>
      </c>
      <c r="C21">
        <v>20.5</v>
      </c>
      <c r="D21">
        <v>18.3</v>
      </c>
      <c r="E21" s="1">
        <v>108</v>
      </c>
      <c r="F21" s="1">
        <v>11.3</v>
      </c>
      <c r="G21">
        <f t="shared" si="0"/>
        <v>9.502600000000001</v>
      </c>
      <c r="H21">
        <f t="shared" si="1"/>
        <v>3.2306467599999986</v>
      </c>
      <c r="I21">
        <f t="shared" si="2"/>
        <v>9.6999999999999993</v>
      </c>
      <c r="J21">
        <f t="shared" si="3"/>
        <v>2.5600000000000045</v>
      </c>
      <c r="K21">
        <f t="shared" si="4"/>
        <v>14.022500000000001</v>
      </c>
      <c r="L21">
        <f t="shared" si="5"/>
        <v>7.412006250000001</v>
      </c>
      <c r="M21">
        <f t="shared" si="6"/>
        <v>0.15906194690265482</v>
      </c>
      <c r="Q21" t="s">
        <v>475</v>
      </c>
      <c r="R21" t="s">
        <v>468</v>
      </c>
      <c r="T21" t="s">
        <v>470</v>
      </c>
      <c r="U21" t="s">
        <v>471</v>
      </c>
      <c r="V21" t="s">
        <v>472</v>
      </c>
      <c r="X21">
        <f>(21-16)/100</f>
        <v>0.05</v>
      </c>
      <c r="Z21" t="s">
        <v>473</v>
      </c>
    </row>
    <row r="22" spans="1:27" x14ac:dyDescent="0.25">
      <c r="A22">
        <v>20</v>
      </c>
      <c r="B22">
        <v>147.30000000000001</v>
      </c>
      <c r="C22">
        <v>23.9</v>
      </c>
      <c r="D22">
        <v>19.100000000000001</v>
      </c>
      <c r="E22" s="1">
        <v>190.3</v>
      </c>
      <c r="F22" s="1">
        <v>14.6</v>
      </c>
      <c r="G22">
        <f t="shared" si="0"/>
        <v>13.510610000000002</v>
      </c>
      <c r="H22">
        <f t="shared" si="1"/>
        <v>1.1867705720999959</v>
      </c>
      <c r="I22">
        <f t="shared" si="2"/>
        <v>13.815000000000001</v>
      </c>
      <c r="J22">
        <f t="shared" si="3"/>
        <v>0.61622499999999747</v>
      </c>
      <c r="K22">
        <f t="shared" si="4"/>
        <v>14.022500000000001</v>
      </c>
      <c r="L22">
        <f t="shared" si="5"/>
        <v>0.33350624999999862</v>
      </c>
      <c r="M22">
        <f t="shared" si="6"/>
        <v>7.4615753424657399E-2</v>
      </c>
      <c r="R22" t="s">
        <v>469</v>
      </c>
      <c r="T22" t="s">
        <v>476</v>
      </c>
    </row>
    <row r="23" spans="1:27" x14ac:dyDescent="0.25">
      <c r="A23">
        <v>21</v>
      </c>
      <c r="B23">
        <v>218.4</v>
      </c>
      <c r="C23">
        <v>27.7</v>
      </c>
      <c r="D23">
        <v>53.4</v>
      </c>
      <c r="E23" s="1">
        <v>299.5</v>
      </c>
      <c r="F23" s="1">
        <v>18</v>
      </c>
      <c r="G23">
        <f t="shared" si="0"/>
        <v>18.82865</v>
      </c>
      <c r="H23">
        <f t="shared" si="1"/>
        <v>0.68666082249999949</v>
      </c>
      <c r="I23">
        <f t="shared" si="2"/>
        <v>19.275000000000002</v>
      </c>
      <c r="J23">
        <f t="shared" si="3"/>
        <v>1.6256250000000054</v>
      </c>
      <c r="K23">
        <f t="shared" si="4"/>
        <v>14.022500000000001</v>
      </c>
      <c r="L23">
        <f t="shared" si="5"/>
        <v>15.820506249999994</v>
      </c>
      <c r="M23">
        <f t="shared" si="6"/>
        <v>4.603611111111109E-2</v>
      </c>
      <c r="Z23">
        <v>100</v>
      </c>
      <c r="AA23">
        <v>5</v>
      </c>
    </row>
    <row r="24" spans="1:27" x14ac:dyDescent="0.25">
      <c r="A24">
        <v>22</v>
      </c>
      <c r="B24">
        <v>237.4</v>
      </c>
      <c r="C24">
        <v>5.0999999999999996</v>
      </c>
      <c r="D24">
        <v>23.5</v>
      </c>
      <c r="E24" s="1">
        <v>266</v>
      </c>
      <c r="F24" s="1">
        <v>12.5</v>
      </c>
      <c r="G24">
        <f t="shared" si="0"/>
        <v>17.197200000000002</v>
      </c>
      <c r="H24">
        <f t="shared" si="1"/>
        <v>22.063687840000021</v>
      </c>
      <c r="I24">
        <f t="shared" si="2"/>
        <v>17.600000000000001</v>
      </c>
      <c r="J24">
        <f t="shared" si="3"/>
        <v>26.010000000000016</v>
      </c>
      <c r="K24">
        <f t="shared" si="4"/>
        <v>14.022500000000001</v>
      </c>
      <c r="L24">
        <f t="shared" si="5"/>
        <v>2.3180062500000025</v>
      </c>
      <c r="M24">
        <f t="shared" si="6"/>
        <v>0.37577600000000017</v>
      </c>
      <c r="Z24">
        <v>1</v>
      </c>
      <c r="AA24" t="s">
        <v>474</v>
      </c>
    </row>
    <row r="25" spans="1:27" x14ac:dyDescent="0.25">
      <c r="A25">
        <v>23</v>
      </c>
      <c r="B25">
        <v>13.2</v>
      </c>
      <c r="C25">
        <v>15.9</v>
      </c>
      <c r="D25">
        <v>49.6</v>
      </c>
      <c r="E25" s="1">
        <v>78.7</v>
      </c>
      <c r="F25" s="1">
        <v>5.6</v>
      </c>
      <c r="G25">
        <f t="shared" si="0"/>
        <v>8.0756900000000016</v>
      </c>
      <c r="H25">
        <f t="shared" si="1"/>
        <v>6.1290409761000095</v>
      </c>
      <c r="I25">
        <f t="shared" si="2"/>
        <v>8.2349999999999994</v>
      </c>
      <c r="J25">
        <f t="shared" si="3"/>
        <v>6.9432249999999991</v>
      </c>
      <c r="K25">
        <f t="shared" si="4"/>
        <v>14.022500000000001</v>
      </c>
      <c r="L25">
        <f t="shared" si="5"/>
        <v>70.938506250000017</v>
      </c>
      <c r="M25">
        <f t="shared" si="6"/>
        <v>0.44208750000000036</v>
      </c>
    </row>
    <row r="26" spans="1:27" x14ac:dyDescent="0.25">
      <c r="A26">
        <v>24</v>
      </c>
      <c r="B26">
        <v>228.3</v>
      </c>
      <c r="C26">
        <v>16.899999999999999</v>
      </c>
      <c r="D26">
        <v>26.2</v>
      </c>
      <c r="E26" s="1">
        <v>271.40000000000003</v>
      </c>
      <c r="F26" s="1">
        <v>15.5</v>
      </c>
      <c r="G26">
        <f t="shared" si="0"/>
        <v>17.460180000000001</v>
      </c>
      <c r="H26">
        <f t="shared" si="1"/>
        <v>3.8423056324000044</v>
      </c>
      <c r="I26">
        <f t="shared" si="2"/>
        <v>17.87</v>
      </c>
      <c r="J26">
        <f t="shared" si="3"/>
        <v>5.6169000000000047</v>
      </c>
      <c r="K26">
        <f t="shared" si="4"/>
        <v>14.022500000000001</v>
      </c>
      <c r="L26">
        <f t="shared" si="5"/>
        <v>2.1830062499999974</v>
      </c>
      <c r="M26">
        <f t="shared" si="6"/>
        <v>0.1264632258064517</v>
      </c>
      <c r="Q26" t="s">
        <v>475</v>
      </c>
      <c r="R26" t="s">
        <v>478</v>
      </c>
    </row>
    <row r="27" spans="1:27" x14ac:dyDescent="0.25">
      <c r="A27">
        <v>25</v>
      </c>
      <c r="B27">
        <v>62.3</v>
      </c>
      <c r="C27">
        <v>12.6</v>
      </c>
      <c r="D27">
        <v>18.3</v>
      </c>
      <c r="E27" s="1">
        <v>93.199999999999989</v>
      </c>
      <c r="F27" s="1">
        <v>9.6999999999999993</v>
      </c>
      <c r="G27">
        <f t="shared" si="0"/>
        <v>8.781839999999999</v>
      </c>
      <c r="H27">
        <f t="shared" si="1"/>
        <v>0.84301778560000051</v>
      </c>
      <c r="I27">
        <f t="shared" si="2"/>
        <v>8.9599999999999991</v>
      </c>
      <c r="J27">
        <f t="shared" si="3"/>
        <v>0.54760000000000031</v>
      </c>
      <c r="K27">
        <f t="shared" si="4"/>
        <v>14.022500000000001</v>
      </c>
      <c r="L27">
        <f t="shared" si="5"/>
        <v>18.684006250000014</v>
      </c>
      <c r="M27">
        <f t="shared" si="6"/>
        <v>9.4655670103092823E-2</v>
      </c>
      <c r="Q27" t="s">
        <v>477</v>
      </c>
      <c r="R27" t="s">
        <v>479</v>
      </c>
    </row>
    <row r="28" spans="1:27" x14ac:dyDescent="0.25">
      <c r="A28">
        <v>26</v>
      </c>
      <c r="B28">
        <v>262.89999999999998</v>
      </c>
      <c r="C28">
        <v>3.5</v>
      </c>
      <c r="D28">
        <v>19.5</v>
      </c>
      <c r="E28" s="1">
        <v>285.89999999999998</v>
      </c>
      <c r="F28" s="1">
        <v>12</v>
      </c>
      <c r="G28">
        <f t="shared" si="0"/>
        <v>18.166329999999999</v>
      </c>
      <c r="H28">
        <f t="shared" si="1"/>
        <v>38.023625668899982</v>
      </c>
      <c r="I28">
        <f t="shared" si="2"/>
        <v>18.594999999999999</v>
      </c>
      <c r="J28">
        <f t="shared" si="3"/>
        <v>43.494024999999986</v>
      </c>
      <c r="K28">
        <f t="shared" si="4"/>
        <v>14.022500000000001</v>
      </c>
      <c r="L28">
        <f t="shared" si="5"/>
        <v>4.0905062500000033</v>
      </c>
      <c r="M28">
        <f t="shared" si="6"/>
        <v>0.51386083333333321</v>
      </c>
    </row>
    <row r="29" spans="1:27" x14ac:dyDescent="0.25">
      <c r="A29">
        <v>27</v>
      </c>
      <c r="B29">
        <v>142.9</v>
      </c>
      <c r="C29">
        <v>29.3</v>
      </c>
      <c r="D29">
        <v>12.6</v>
      </c>
      <c r="E29" s="1">
        <v>184.8</v>
      </c>
      <c r="F29" s="1">
        <v>15</v>
      </c>
      <c r="G29">
        <f t="shared" si="0"/>
        <v>13.242760000000001</v>
      </c>
      <c r="H29">
        <f t="shared" si="1"/>
        <v>3.0878924175999982</v>
      </c>
      <c r="I29">
        <f t="shared" si="2"/>
        <v>13.54</v>
      </c>
      <c r="J29">
        <f t="shared" si="3"/>
        <v>2.1316000000000024</v>
      </c>
      <c r="K29">
        <f t="shared" si="4"/>
        <v>14.022500000000001</v>
      </c>
      <c r="L29">
        <f t="shared" si="5"/>
        <v>0.95550624999999834</v>
      </c>
      <c r="M29">
        <f t="shared" si="6"/>
        <v>0.1171493333333333</v>
      </c>
    </row>
    <row r="30" spans="1:27" x14ac:dyDescent="0.25">
      <c r="A30">
        <v>28</v>
      </c>
      <c r="B30">
        <v>240.1</v>
      </c>
      <c r="C30">
        <v>16.7</v>
      </c>
      <c r="D30">
        <v>22.9</v>
      </c>
      <c r="E30" s="1">
        <v>279.7</v>
      </c>
      <c r="F30" s="1">
        <v>15.9</v>
      </c>
      <c r="G30">
        <f t="shared" si="0"/>
        <v>17.86439</v>
      </c>
      <c r="H30">
        <f t="shared" si="1"/>
        <v>3.8588280720999992</v>
      </c>
      <c r="I30">
        <f t="shared" si="2"/>
        <v>18.285</v>
      </c>
      <c r="J30">
        <f t="shared" si="3"/>
        <v>5.6882249999999992</v>
      </c>
      <c r="K30">
        <f t="shared" si="4"/>
        <v>14.022500000000001</v>
      </c>
      <c r="L30">
        <f t="shared" si="5"/>
        <v>3.5250062499999983</v>
      </c>
      <c r="M30">
        <f t="shared" si="6"/>
        <v>0.12354654088050314</v>
      </c>
      <c r="Q30" t="s">
        <v>475</v>
      </c>
      <c r="R30" t="s">
        <v>480</v>
      </c>
      <c r="S30" t="s">
        <v>483</v>
      </c>
    </row>
    <row r="31" spans="1:27" x14ac:dyDescent="0.25">
      <c r="A31">
        <v>29</v>
      </c>
      <c r="B31">
        <v>248.8</v>
      </c>
      <c r="C31">
        <v>27.1</v>
      </c>
      <c r="D31">
        <v>22.9</v>
      </c>
      <c r="E31" s="1">
        <v>298.8</v>
      </c>
      <c r="F31" s="1">
        <v>18.899999999999999</v>
      </c>
      <c r="G31">
        <f t="shared" si="0"/>
        <v>18.794560000000001</v>
      </c>
      <c r="H31">
        <f t="shared" si="1"/>
        <v>1.1117593599999575E-2</v>
      </c>
      <c r="I31">
        <f t="shared" si="2"/>
        <v>19.240000000000002</v>
      </c>
      <c r="J31">
        <f t="shared" si="3"/>
        <v>0.11560000000000233</v>
      </c>
      <c r="K31">
        <f t="shared" si="4"/>
        <v>14.022500000000001</v>
      </c>
      <c r="L31">
        <f t="shared" si="5"/>
        <v>23.790006249999976</v>
      </c>
      <c r="M31">
        <f t="shared" si="6"/>
        <v>5.5788359788358725E-3</v>
      </c>
      <c r="R31" t="s">
        <v>481</v>
      </c>
      <c r="S31" t="s">
        <v>482</v>
      </c>
    </row>
    <row r="32" spans="1:27" x14ac:dyDescent="0.25">
      <c r="A32">
        <v>30</v>
      </c>
      <c r="B32">
        <v>70.599999999999994</v>
      </c>
      <c r="C32">
        <v>16</v>
      </c>
      <c r="D32">
        <v>40.799999999999997</v>
      </c>
      <c r="E32" s="1">
        <v>127.39999999999999</v>
      </c>
      <c r="F32" s="1">
        <v>10.5</v>
      </c>
      <c r="G32">
        <f t="shared" si="0"/>
        <v>10.447379999999999</v>
      </c>
      <c r="H32">
        <f t="shared" si="1"/>
        <v>2.7688644000001053E-3</v>
      </c>
      <c r="I32">
        <f t="shared" si="2"/>
        <v>10.67</v>
      </c>
      <c r="J32">
        <f t="shared" si="3"/>
        <v>2.8899999999999974E-2</v>
      </c>
      <c r="K32">
        <f t="shared" si="4"/>
        <v>14.022500000000001</v>
      </c>
      <c r="L32">
        <f t="shared" si="5"/>
        <v>12.408006250000007</v>
      </c>
      <c r="M32">
        <f t="shared" si="6"/>
        <v>5.0114285714286666E-3</v>
      </c>
    </row>
    <row r="33" spans="1:22" x14ac:dyDescent="0.25">
      <c r="A33">
        <v>31</v>
      </c>
      <c r="B33">
        <v>292.89999999999998</v>
      </c>
      <c r="C33">
        <v>28.3</v>
      </c>
      <c r="D33">
        <v>43.2</v>
      </c>
      <c r="E33" s="1">
        <v>364.4</v>
      </c>
      <c r="F33" s="1">
        <v>21.4</v>
      </c>
      <c r="G33">
        <f t="shared" si="0"/>
        <v>21.989280000000001</v>
      </c>
      <c r="H33">
        <f t="shared" si="1"/>
        <v>0.34725091840000266</v>
      </c>
      <c r="I33">
        <f t="shared" si="2"/>
        <v>22.52</v>
      </c>
      <c r="J33">
        <f t="shared" si="3"/>
        <v>1.2544000000000022</v>
      </c>
      <c r="K33">
        <f t="shared" si="4"/>
        <v>14.022500000000001</v>
      </c>
      <c r="L33">
        <f t="shared" si="5"/>
        <v>54.427506249999965</v>
      </c>
      <c r="M33">
        <f t="shared" si="6"/>
        <v>2.7536448598130949E-2</v>
      </c>
      <c r="Q33" t="s">
        <v>484</v>
      </c>
    </row>
    <row r="34" spans="1:22" x14ac:dyDescent="0.25">
      <c r="A34">
        <v>32</v>
      </c>
      <c r="B34">
        <v>112.9</v>
      </c>
      <c r="C34">
        <v>17.399999999999999</v>
      </c>
      <c r="D34">
        <v>38.6</v>
      </c>
      <c r="E34" s="1">
        <v>168.9</v>
      </c>
      <c r="F34" s="1">
        <v>11.9</v>
      </c>
      <c r="G34">
        <f t="shared" si="0"/>
        <v>12.468430000000001</v>
      </c>
      <c r="H34">
        <f t="shared" si="1"/>
        <v>0.32311266490000123</v>
      </c>
      <c r="I34">
        <f t="shared" si="2"/>
        <v>12.745000000000001</v>
      </c>
      <c r="J34">
        <f t="shared" si="3"/>
        <v>0.71402500000000113</v>
      </c>
      <c r="K34">
        <f t="shared" si="4"/>
        <v>14.022500000000001</v>
      </c>
      <c r="L34">
        <f t="shared" si="5"/>
        <v>4.5050062500000019</v>
      </c>
      <c r="M34">
        <f t="shared" si="6"/>
        <v>4.7767226890756395E-2</v>
      </c>
      <c r="R34" t="s">
        <v>464</v>
      </c>
      <c r="V34" t="s">
        <v>489</v>
      </c>
    </row>
    <row r="35" spans="1:22" x14ac:dyDescent="0.25">
      <c r="A35">
        <v>33</v>
      </c>
      <c r="B35">
        <v>97.2</v>
      </c>
      <c r="C35">
        <v>1.5</v>
      </c>
      <c r="D35">
        <v>30</v>
      </c>
      <c r="E35" s="1">
        <v>128.69999999999999</v>
      </c>
      <c r="F35" s="1">
        <v>9.6</v>
      </c>
      <c r="G35">
        <f t="shared" si="0"/>
        <v>10.51069</v>
      </c>
      <c r="H35">
        <f t="shared" si="1"/>
        <v>0.82935627610000118</v>
      </c>
      <c r="I35">
        <f t="shared" si="2"/>
        <v>10.734999999999999</v>
      </c>
      <c r="J35">
        <f t="shared" si="3"/>
        <v>1.2882249999999995</v>
      </c>
      <c r="K35">
        <f t="shared" si="4"/>
        <v>14.022500000000001</v>
      </c>
      <c r="L35">
        <f t="shared" si="5"/>
        <v>19.558506250000011</v>
      </c>
      <c r="M35">
        <f t="shared" si="6"/>
        <v>9.4863541666666745E-2</v>
      </c>
      <c r="S35" t="s">
        <v>485</v>
      </c>
      <c r="V35" t="s">
        <v>487</v>
      </c>
    </row>
    <row r="36" spans="1:22" x14ac:dyDescent="0.25">
      <c r="A36">
        <v>34</v>
      </c>
      <c r="B36">
        <v>265.60000000000002</v>
      </c>
      <c r="C36">
        <v>20</v>
      </c>
      <c r="D36">
        <v>0.3</v>
      </c>
      <c r="E36" s="1">
        <v>285.90000000000003</v>
      </c>
      <c r="F36" s="1">
        <v>17.399999999999999</v>
      </c>
      <c r="G36">
        <f t="shared" si="0"/>
        <v>18.166330000000002</v>
      </c>
      <c r="H36">
        <f t="shared" si="1"/>
        <v>0.58726166890000542</v>
      </c>
      <c r="I36">
        <f t="shared" si="2"/>
        <v>18.595000000000002</v>
      </c>
      <c r="J36">
        <f t="shared" si="3"/>
        <v>1.4280250000000092</v>
      </c>
      <c r="K36">
        <f t="shared" si="4"/>
        <v>14.022500000000001</v>
      </c>
      <c r="L36">
        <f t="shared" si="5"/>
        <v>11.407506249999985</v>
      </c>
      <c r="M36">
        <f t="shared" si="6"/>
        <v>4.4041954022988709E-2</v>
      </c>
      <c r="S36" t="s">
        <v>486</v>
      </c>
      <c r="V36" t="s">
        <v>488</v>
      </c>
    </row>
    <row r="37" spans="1:22" x14ac:dyDescent="0.25">
      <c r="A37">
        <v>35</v>
      </c>
      <c r="B37">
        <v>95.7</v>
      </c>
      <c r="C37">
        <v>1.4</v>
      </c>
      <c r="D37">
        <v>7.4</v>
      </c>
      <c r="E37" s="1">
        <v>104.50000000000001</v>
      </c>
      <c r="F37" s="1">
        <v>9.5</v>
      </c>
      <c r="G37">
        <f t="shared" si="0"/>
        <v>9.3321500000000022</v>
      </c>
      <c r="H37">
        <f t="shared" si="1"/>
        <v>2.8173622499999273E-2</v>
      </c>
      <c r="I37">
        <f t="shared" si="2"/>
        <v>9.5250000000000021</v>
      </c>
      <c r="J37">
        <f t="shared" si="3"/>
        <v>6.2500000000010659E-4</v>
      </c>
      <c r="K37">
        <f t="shared" si="4"/>
        <v>14.022500000000001</v>
      </c>
      <c r="L37">
        <f t="shared" si="5"/>
        <v>20.453006250000008</v>
      </c>
      <c r="M37">
        <f t="shared" si="6"/>
        <v>1.7668421052631351E-2</v>
      </c>
      <c r="R37" t="s">
        <v>490</v>
      </c>
    </row>
    <row r="38" spans="1:22" x14ac:dyDescent="0.25">
      <c r="A38">
        <v>36</v>
      </c>
      <c r="B38">
        <v>290.7</v>
      </c>
      <c r="C38">
        <v>4.0999999999999996</v>
      </c>
      <c r="D38">
        <v>8.5</v>
      </c>
      <c r="E38" s="1">
        <v>303.3</v>
      </c>
      <c r="F38" s="1">
        <v>12.8</v>
      </c>
      <c r="G38">
        <f t="shared" si="0"/>
        <v>19.013710000000003</v>
      </c>
      <c r="H38">
        <f t="shared" si="1"/>
        <v>38.610191964100032</v>
      </c>
      <c r="I38">
        <f t="shared" si="2"/>
        <v>19.465</v>
      </c>
      <c r="J38">
        <f t="shared" si="3"/>
        <v>44.42222499999999</v>
      </c>
      <c r="K38">
        <f t="shared" si="4"/>
        <v>14.022500000000001</v>
      </c>
      <c r="L38">
        <f t="shared" si="5"/>
        <v>1.4945062500000004</v>
      </c>
      <c r="M38">
        <f t="shared" si="6"/>
        <v>0.4854460937500002</v>
      </c>
    </row>
    <row r="39" spans="1:22" x14ac:dyDescent="0.25">
      <c r="A39">
        <v>37</v>
      </c>
      <c r="B39">
        <v>266.89999999999998</v>
      </c>
      <c r="C39">
        <v>43.8</v>
      </c>
      <c r="D39">
        <v>5</v>
      </c>
      <c r="E39" s="1">
        <v>315.7</v>
      </c>
      <c r="F39" s="1">
        <v>25.4</v>
      </c>
      <c r="G39">
        <f t="shared" si="0"/>
        <v>19.61759</v>
      </c>
      <c r="H39">
        <f t="shared" si="1"/>
        <v>33.436265408099985</v>
      </c>
      <c r="I39">
        <f t="shared" si="2"/>
        <v>20.085000000000001</v>
      </c>
      <c r="J39">
        <f t="shared" si="3"/>
        <v>28.249224999999974</v>
      </c>
      <c r="K39">
        <f t="shared" si="4"/>
        <v>14.022500000000001</v>
      </c>
      <c r="L39">
        <f t="shared" si="5"/>
        <v>129.44750624999995</v>
      </c>
      <c r="M39">
        <f t="shared" si="6"/>
        <v>0.22765393700787398</v>
      </c>
      <c r="R39" t="s">
        <v>491</v>
      </c>
    </row>
    <row r="40" spans="1:22" x14ac:dyDescent="0.25">
      <c r="A40">
        <v>38</v>
      </c>
      <c r="B40">
        <v>74.7</v>
      </c>
      <c r="C40">
        <v>49.4</v>
      </c>
      <c r="D40">
        <v>45.7</v>
      </c>
      <c r="E40" s="1">
        <v>169.8</v>
      </c>
      <c r="F40" s="1">
        <v>14.7</v>
      </c>
      <c r="G40">
        <f t="shared" si="0"/>
        <v>12.512260000000001</v>
      </c>
      <c r="H40">
        <f t="shared" si="1"/>
        <v>4.7862063075999917</v>
      </c>
      <c r="I40">
        <f t="shared" si="2"/>
        <v>12.79</v>
      </c>
      <c r="J40">
        <f t="shared" si="3"/>
        <v>3.6481000000000003</v>
      </c>
      <c r="K40">
        <f t="shared" si="4"/>
        <v>14.022500000000001</v>
      </c>
      <c r="L40">
        <f t="shared" si="5"/>
        <v>0.4590062499999979</v>
      </c>
      <c r="M40">
        <f t="shared" si="6"/>
        <v>0.14882585034013593</v>
      </c>
    </row>
    <row r="41" spans="1:22" x14ac:dyDescent="0.25">
      <c r="A41">
        <v>39</v>
      </c>
      <c r="B41">
        <v>43.1</v>
      </c>
      <c r="C41">
        <v>26.7</v>
      </c>
      <c r="D41">
        <v>35.1</v>
      </c>
      <c r="E41" s="1">
        <v>104.9</v>
      </c>
      <c r="F41" s="1">
        <v>10.1</v>
      </c>
      <c r="G41">
        <f t="shared" si="0"/>
        <v>9.3516300000000001</v>
      </c>
      <c r="H41">
        <f t="shared" si="1"/>
        <v>0.56005765689999931</v>
      </c>
      <c r="I41">
        <f t="shared" si="2"/>
        <v>9.5450000000000017</v>
      </c>
      <c r="J41">
        <f t="shared" si="3"/>
        <v>0.30802499999999772</v>
      </c>
      <c r="K41">
        <f t="shared" si="4"/>
        <v>14.022500000000001</v>
      </c>
      <c r="L41">
        <f t="shared" si="5"/>
        <v>15.38600625000001</v>
      </c>
      <c r="M41">
        <f t="shared" si="6"/>
        <v>7.4096039603960356E-2</v>
      </c>
      <c r="R41" t="s">
        <v>496</v>
      </c>
    </row>
    <row r="42" spans="1:22" x14ac:dyDescent="0.25">
      <c r="A42">
        <v>40</v>
      </c>
      <c r="B42">
        <v>228</v>
      </c>
      <c r="C42">
        <v>37.700000000000003</v>
      </c>
      <c r="D42">
        <v>32</v>
      </c>
      <c r="E42" s="1">
        <v>297.7</v>
      </c>
      <c r="F42" s="1">
        <v>21.5</v>
      </c>
      <c r="G42">
        <f t="shared" si="0"/>
        <v>18.74099</v>
      </c>
      <c r="H42">
        <f t="shared" si="1"/>
        <v>7.6121361800999994</v>
      </c>
      <c r="I42">
        <f t="shared" si="2"/>
        <v>19.184999999999999</v>
      </c>
      <c r="J42">
        <f t="shared" si="3"/>
        <v>5.3592250000000057</v>
      </c>
      <c r="K42">
        <f t="shared" si="4"/>
        <v>14.022500000000001</v>
      </c>
      <c r="L42">
        <f t="shared" si="5"/>
        <v>55.913006249999988</v>
      </c>
      <c r="M42">
        <f t="shared" si="6"/>
        <v>0.12832604651162791</v>
      </c>
      <c r="S42" t="s">
        <v>497</v>
      </c>
    </row>
    <row r="43" spans="1:22" x14ac:dyDescent="0.25">
      <c r="A43">
        <v>41</v>
      </c>
      <c r="B43">
        <v>202.5</v>
      </c>
      <c r="C43">
        <v>22.3</v>
      </c>
      <c r="D43">
        <v>31.6</v>
      </c>
      <c r="E43" s="1">
        <v>256.40000000000003</v>
      </c>
      <c r="F43" s="1">
        <v>16.600000000000001</v>
      </c>
      <c r="G43">
        <f t="shared" si="0"/>
        <v>16.729680000000002</v>
      </c>
      <c r="H43">
        <f t="shared" si="1"/>
        <v>1.6816902400000118E-2</v>
      </c>
      <c r="I43">
        <f t="shared" si="2"/>
        <v>17.12</v>
      </c>
      <c r="J43">
        <f t="shared" si="3"/>
        <v>0.27039999999999953</v>
      </c>
      <c r="K43">
        <f t="shared" si="4"/>
        <v>14.022500000000001</v>
      </c>
      <c r="L43">
        <f t="shared" si="5"/>
        <v>6.6435062500000033</v>
      </c>
      <c r="M43">
        <f t="shared" si="6"/>
        <v>7.8120481927711118E-3</v>
      </c>
      <c r="S43" t="s">
        <v>498</v>
      </c>
    </row>
    <row r="44" spans="1:22" x14ac:dyDescent="0.25">
      <c r="A44">
        <v>42</v>
      </c>
      <c r="B44">
        <v>177</v>
      </c>
      <c r="C44">
        <v>33.4</v>
      </c>
      <c r="D44">
        <v>38.700000000000003</v>
      </c>
      <c r="E44" s="1">
        <v>249.10000000000002</v>
      </c>
      <c r="F44" s="1">
        <v>17.100000000000001</v>
      </c>
      <c r="G44">
        <f t="shared" si="0"/>
        <v>16.374169999999999</v>
      </c>
      <c r="H44">
        <f t="shared" si="1"/>
        <v>0.52682918890000285</v>
      </c>
      <c r="I44">
        <f t="shared" si="2"/>
        <v>16.755000000000003</v>
      </c>
      <c r="J44">
        <f t="shared" si="3"/>
        <v>0.11902499999999921</v>
      </c>
      <c r="K44">
        <f t="shared" si="4"/>
        <v>14.022500000000001</v>
      </c>
      <c r="L44">
        <f t="shared" si="5"/>
        <v>9.4710062500000038</v>
      </c>
      <c r="M44">
        <f t="shared" si="6"/>
        <v>4.2446198830409468E-2</v>
      </c>
    </row>
    <row r="45" spans="1:22" x14ac:dyDescent="0.25">
      <c r="A45">
        <v>43</v>
      </c>
      <c r="B45">
        <v>293.60000000000002</v>
      </c>
      <c r="C45">
        <v>27.7</v>
      </c>
      <c r="D45">
        <v>1.8</v>
      </c>
      <c r="E45" s="1">
        <v>323.10000000000002</v>
      </c>
      <c r="F45" s="1">
        <v>20.7</v>
      </c>
      <c r="G45">
        <f t="shared" si="0"/>
        <v>19.977969999999999</v>
      </c>
      <c r="H45">
        <f t="shared" si="1"/>
        <v>0.52132732090000022</v>
      </c>
      <c r="I45">
        <f t="shared" si="2"/>
        <v>20.455000000000002</v>
      </c>
      <c r="J45">
        <f t="shared" si="3"/>
        <v>6.0024999999998746E-2</v>
      </c>
      <c r="K45">
        <f t="shared" si="4"/>
        <v>14.022500000000001</v>
      </c>
      <c r="L45">
        <f t="shared" si="5"/>
        <v>44.589006249999976</v>
      </c>
      <c r="M45">
        <f t="shared" si="6"/>
        <v>3.4880676328502426E-2</v>
      </c>
    </row>
    <row r="46" spans="1:22" x14ac:dyDescent="0.25">
      <c r="A46">
        <v>44</v>
      </c>
      <c r="B46">
        <v>206.9</v>
      </c>
      <c r="C46">
        <v>8.4</v>
      </c>
      <c r="D46">
        <v>26.4</v>
      </c>
      <c r="E46" s="1">
        <v>241.70000000000002</v>
      </c>
      <c r="F46" s="1">
        <v>12.9</v>
      </c>
      <c r="G46">
        <f t="shared" si="0"/>
        <v>16.01379</v>
      </c>
      <c r="H46">
        <f t="shared" si="1"/>
        <v>9.6956881640999981</v>
      </c>
      <c r="I46">
        <f t="shared" si="2"/>
        <v>16.385000000000002</v>
      </c>
      <c r="J46">
        <f t="shared" si="3"/>
        <v>12.145225000000009</v>
      </c>
      <c r="K46">
        <f t="shared" si="4"/>
        <v>14.022500000000001</v>
      </c>
      <c r="L46">
        <f t="shared" si="5"/>
        <v>1.2600062500000011</v>
      </c>
      <c r="M46">
        <f t="shared" si="6"/>
        <v>0.24137906976744183</v>
      </c>
      <c r="S46" t="s">
        <v>499</v>
      </c>
    </row>
    <row r="47" spans="1:22" x14ac:dyDescent="0.25">
      <c r="A47">
        <v>45</v>
      </c>
      <c r="B47">
        <v>25.1</v>
      </c>
      <c r="C47">
        <v>25.7</v>
      </c>
      <c r="D47">
        <v>43.3</v>
      </c>
      <c r="E47" s="1">
        <v>94.1</v>
      </c>
      <c r="F47" s="1">
        <v>8.5</v>
      </c>
      <c r="G47">
        <f t="shared" si="0"/>
        <v>8.8256699999999988</v>
      </c>
      <c r="H47">
        <f t="shared" si="1"/>
        <v>0.10606094889999922</v>
      </c>
      <c r="I47">
        <f t="shared" si="2"/>
        <v>9.004999999999999</v>
      </c>
      <c r="J47">
        <f t="shared" si="3"/>
        <v>0.255024999999999</v>
      </c>
      <c r="K47">
        <f t="shared" si="4"/>
        <v>14.022500000000001</v>
      </c>
      <c r="L47">
        <f t="shared" si="5"/>
        <v>30.49800625000001</v>
      </c>
      <c r="M47">
        <f t="shared" si="6"/>
        <v>3.8314117647058679E-2</v>
      </c>
    </row>
    <row r="48" spans="1:22" x14ac:dyDescent="0.25">
      <c r="A48">
        <v>46</v>
      </c>
      <c r="B48">
        <v>175.1</v>
      </c>
      <c r="C48">
        <v>22.5</v>
      </c>
      <c r="D48">
        <v>31.5</v>
      </c>
      <c r="E48" s="1">
        <v>229.1</v>
      </c>
      <c r="F48" s="1">
        <v>14.9</v>
      </c>
      <c r="G48">
        <f t="shared" si="0"/>
        <v>15.400169999999999</v>
      </c>
      <c r="H48">
        <f t="shared" si="1"/>
        <v>0.2501700288999989</v>
      </c>
      <c r="I48">
        <f t="shared" si="2"/>
        <v>15.754999999999999</v>
      </c>
      <c r="J48">
        <f t="shared" si="3"/>
        <v>0.7310249999999977</v>
      </c>
      <c r="K48">
        <f t="shared" si="4"/>
        <v>14.022500000000001</v>
      </c>
      <c r="L48">
        <f t="shared" si="5"/>
        <v>0.77000624999999912</v>
      </c>
      <c r="M48">
        <f t="shared" si="6"/>
        <v>3.356845637583885E-2</v>
      </c>
      <c r="S48" t="s">
        <v>500</v>
      </c>
    </row>
    <row r="49" spans="1:26" x14ac:dyDescent="0.25">
      <c r="A49">
        <v>47</v>
      </c>
      <c r="B49">
        <v>89.7</v>
      </c>
      <c r="C49">
        <v>9.9</v>
      </c>
      <c r="D49">
        <v>35.700000000000003</v>
      </c>
      <c r="E49" s="1">
        <v>135.30000000000001</v>
      </c>
      <c r="F49" s="1">
        <v>10.6</v>
      </c>
      <c r="G49">
        <f t="shared" si="0"/>
        <v>10.83211</v>
      </c>
      <c r="H49">
        <f t="shared" si="1"/>
        <v>5.3875052100000223E-2</v>
      </c>
      <c r="I49">
        <f t="shared" si="2"/>
        <v>11.065000000000001</v>
      </c>
      <c r="J49">
        <f t="shared" si="3"/>
        <v>0.21622500000000153</v>
      </c>
      <c r="K49">
        <f t="shared" si="4"/>
        <v>14.022500000000001</v>
      </c>
      <c r="L49">
        <f t="shared" si="5"/>
        <v>11.713506250000009</v>
      </c>
      <c r="M49">
        <f t="shared" si="6"/>
        <v>2.18971698113208E-2</v>
      </c>
    </row>
    <row r="50" spans="1:26" x14ac:dyDescent="0.25">
      <c r="A50">
        <v>48</v>
      </c>
      <c r="B50">
        <v>239.9</v>
      </c>
      <c r="C50">
        <v>41.5</v>
      </c>
      <c r="D50">
        <v>18.5</v>
      </c>
      <c r="E50" s="1">
        <v>299.89999999999998</v>
      </c>
      <c r="F50" s="1">
        <v>23.2</v>
      </c>
      <c r="G50">
        <f t="shared" si="0"/>
        <v>18.848129999999998</v>
      </c>
      <c r="H50">
        <f t="shared" si="1"/>
        <v>18.938772496900015</v>
      </c>
      <c r="I50">
        <f t="shared" si="2"/>
        <v>19.294999999999998</v>
      </c>
      <c r="J50">
        <f t="shared" si="3"/>
        <v>15.249025000000008</v>
      </c>
      <c r="K50">
        <f t="shared" si="4"/>
        <v>14.022500000000001</v>
      </c>
      <c r="L50">
        <f t="shared" si="5"/>
        <v>84.226506249999971</v>
      </c>
      <c r="M50">
        <f t="shared" si="6"/>
        <v>0.18758060344827593</v>
      </c>
      <c r="S50" t="s">
        <v>501</v>
      </c>
    </row>
    <row r="51" spans="1:26" x14ac:dyDescent="0.25">
      <c r="A51">
        <v>49</v>
      </c>
      <c r="B51">
        <v>227.2</v>
      </c>
      <c r="C51">
        <v>15.8</v>
      </c>
      <c r="D51">
        <v>49.9</v>
      </c>
      <c r="E51" s="1">
        <v>292.89999999999998</v>
      </c>
      <c r="F51" s="1">
        <v>14.8</v>
      </c>
      <c r="G51">
        <f t="shared" si="0"/>
        <v>18.50723</v>
      </c>
      <c r="H51">
        <f t="shared" si="1"/>
        <v>13.743554272899994</v>
      </c>
      <c r="I51">
        <f t="shared" si="2"/>
        <v>18.945</v>
      </c>
      <c r="J51">
        <f t="shared" si="3"/>
        <v>17.181024999999998</v>
      </c>
      <c r="K51">
        <f t="shared" si="4"/>
        <v>14.022500000000001</v>
      </c>
      <c r="L51">
        <f t="shared" si="5"/>
        <v>0.6045062499999998</v>
      </c>
      <c r="M51">
        <f t="shared" si="6"/>
        <v>0.25048851351351342</v>
      </c>
      <c r="S51" t="s">
        <v>502</v>
      </c>
    </row>
    <row r="52" spans="1:26" x14ac:dyDescent="0.25">
      <c r="A52">
        <v>50</v>
      </c>
      <c r="B52">
        <v>66.900000000000006</v>
      </c>
      <c r="C52">
        <v>11.7</v>
      </c>
      <c r="D52">
        <v>36.799999999999997</v>
      </c>
      <c r="E52" s="1">
        <v>115.4</v>
      </c>
      <c r="F52" s="1">
        <v>9.6999999999999993</v>
      </c>
      <c r="G52">
        <f t="shared" si="0"/>
        <v>9.8629800000000003</v>
      </c>
      <c r="H52">
        <f t="shared" si="1"/>
        <v>2.6562480400000331E-2</v>
      </c>
      <c r="I52">
        <f t="shared" si="2"/>
        <v>10.07</v>
      </c>
      <c r="J52">
        <f t="shared" si="3"/>
        <v>0.13690000000000074</v>
      </c>
      <c r="K52">
        <f t="shared" si="4"/>
        <v>14.022500000000001</v>
      </c>
      <c r="L52">
        <f t="shared" si="5"/>
        <v>18.684006250000014</v>
      </c>
      <c r="M52">
        <f t="shared" si="6"/>
        <v>1.6802061855670208E-2</v>
      </c>
      <c r="S52" t="s">
        <v>503</v>
      </c>
    </row>
    <row r="53" spans="1:26" x14ac:dyDescent="0.25">
      <c r="A53">
        <v>51</v>
      </c>
      <c r="B53">
        <v>199.8</v>
      </c>
      <c r="C53">
        <v>3.1</v>
      </c>
      <c r="D53">
        <v>34.6</v>
      </c>
      <c r="E53" s="1">
        <v>237.5</v>
      </c>
      <c r="F53" s="1">
        <v>11.4</v>
      </c>
      <c r="G53">
        <f t="shared" si="0"/>
        <v>15.80925</v>
      </c>
      <c r="H53">
        <f t="shared" si="1"/>
        <v>19.441485562500002</v>
      </c>
      <c r="I53">
        <f t="shared" si="2"/>
        <v>16.175000000000001</v>
      </c>
      <c r="J53">
        <f t="shared" si="3"/>
        <v>22.800625000000004</v>
      </c>
      <c r="K53">
        <f t="shared" si="4"/>
        <v>14.022500000000001</v>
      </c>
      <c r="L53">
        <f t="shared" si="5"/>
        <v>6.8775062500000024</v>
      </c>
      <c r="M53">
        <f t="shared" si="6"/>
        <v>0.38677631578947369</v>
      </c>
    </row>
    <row r="54" spans="1:26" x14ac:dyDescent="0.25">
      <c r="A54">
        <v>52</v>
      </c>
      <c r="B54">
        <v>100.4</v>
      </c>
      <c r="C54">
        <v>9.6</v>
      </c>
      <c r="D54">
        <v>3.6</v>
      </c>
      <c r="E54" s="1">
        <v>113.6</v>
      </c>
      <c r="F54" s="1">
        <v>10.7</v>
      </c>
      <c r="G54">
        <f t="shared" si="0"/>
        <v>9.7753200000000007</v>
      </c>
      <c r="H54">
        <f t="shared" si="1"/>
        <v>0.85503310239999741</v>
      </c>
      <c r="I54">
        <f t="shared" si="2"/>
        <v>9.98</v>
      </c>
      <c r="J54">
        <f t="shared" si="3"/>
        <v>0.51839999999999842</v>
      </c>
      <c r="K54">
        <f t="shared" si="4"/>
        <v>14.022500000000001</v>
      </c>
      <c r="L54">
        <f t="shared" si="5"/>
        <v>11.039006250000011</v>
      </c>
      <c r="M54">
        <f t="shared" si="6"/>
        <v>8.6418691588784929E-2</v>
      </c>
      <c r="S54" t="s">
        <v>504</v>
      </c>
    </row>
    <row r="55" spans="1:26" x14ac:dyDescent="0.25">
      <c r="A55">
        <v>53</v>
      </c>
      <c r="B55">
        <v>216.4</v>
      </c>
      <c r="C55">
        <v>41.7</v>
      </c>
      <c r="D55">
        <v>39.6</v>
      </c>
      <c r="E55" s="1">
        <v>297.70000000000005</v>
      </c>
      <c r="F55" s="1">
        <v>22.6</v>
      </c>
      <c r="G55">
        <f t="shared" si="0"/>
        <v>18.740990000000004</v>
      </c>
      <c r="H55">
        <f t="shared" si="1"/>
        <v>14.891958180099984</v>
      </c>
      <c r="I55">
        <f t="shared" si="2"/>
        <v>19.185000000000002</v>
      </c>
      <c r="J55">
        <f t="shared" si="3"/>
        <v>11.662224999999994</v>
      </c>
      <c r="K55">
        <f t="shared" si="4"/>
        <v>14.022500000000001</v>
      </c>
      <c r="L55">
        <f t="shared" si="5"/>
        <v>73.573506250000008</v>
      </c>
      <c r="M55">
        <f t="shared" si="6"/>
        <v>0.17075265486725652</v>
      </c>
    </row>
    <row r="56" spans="1:26" x14ac:dyDescent="0.25">
      <c r="A56">
        <v>54</v>
      </c>
      <c r="B56">
        <v>182.6</v>
      </c>
      <c r="C56">
        <v>46.2</v>
      </c>
      <c r="D56">
        <v>58.7</v>
      </c>
      <c r="E56" s="1">
        <v>287.5</v>
      </c>
      <c r="F56" s="1">
        <v>21.2</v>
      </c>
      <c r="G56">
        <f t="shared" si="0"/>
        <v>18.244250000000001</v>
      </c>
      <c r="H56">
        <f t="shared" si="1"/>
        <v>8.7364580624999899</v>
      </c>
      <c r="I56">
        <f t="shared" si="2"/>
        <v>18.675000000000001</v>
      </c>
      <c r="J56">
        <f t="shared" si="3"/>
        <v>6.3756249999999932</v>
      </c>
      <c r="K56">
        <f t="shared" si="4"/>
        <v>14.022500000000001</v>
      </c>
      <c r="L56">
        <f t="shared" si="5"/>
        <v>51.516506249999978</v>
      </c>
      <c r="M56">
        <f t="shared" si="6"/>
        <v>0.13942216981132069</v>
      </c>
      <c r="S56" t="s">
        <v>505</v>
      </c>
    </row>
    <row r="57" spans="1:26" x14ac:dyDescent="0.25">
      <c r="A57">
        <v>55</v>
      </c>
      <c r="B57">
        <v>262.7</v>
      </c>
      <c r="C57">
        <v>28.8</v>
      </c>
      <c r="D57">
        <v>15.9</v>
      </c>
      <c r="E57" s="1">
        <v>307.39999999999998</v>
      </c>
      <c r="F57" s="1">
        <v>20.2</v>
      </c>
      <c r="G57">
        <f t="shared" si="0"/>
        <v>19.213380000000001</v>
      </c>
      <c r="H57">
        <f t="shared" si="1"/>
        <v>0.97341902439999706</v>
      </c>
      <c r="I57">
        <f t="shared" si="2"/>
        <v>19.669999999999998</v>
      </c>
      <c r="J57">
        <f t="shared" si="3"/>
        <v>0.2809000000000012</v>
      </c>
      <c r="K57">
        <f t="shared" si="4"/>
        <v>14.022500000000001</v>
      </c>
      <c r="L57">
        <f t="shared" si="5"/>
        <v>38.161506249999981</v>
      </c>
      <c r="M57">
        <f t="shared" si="6"/>
        <v>4.8842574257425671E-2</v>
      </c>
    </row>
    <row r="58" spans="1:26" x14ac:dyDescent="0.25">
      <c r="A58">
        <v>56</v>
      </c>
      <c r="B58">
        <v>198.9</v>
      </c>
      <c r="C58">
        <v>49.4</v>
      </c>
      <c r="D58">
        <v>60</v>
      </c>
      <c r="E58" s="1">
        <v>308.3</v>
      </c>
      <c r="F58" s="1">
        <v>23.7</v>
      </c>
      <c r="G58">
        <f t="shared" si="0"/>
        <v>19.257210000000001</v>
      </c>
      <c r="H58">
        <f t="shared" si="1"/>
        <v>19.738382984099989</v>
      </c>
      <c r="I58">
        <f t="shared" si="2"/>
        <v>19.715</v>
      </c>
      <c r="J58">
        <f t="shared" si="3"/>
        <v>15.880224999999996</v>
      </c>
      <c r="K58">
        <f t="shared" si="4"/>
        <v>14.022500000000001</v>
      </c>
      <c r="L58">
        <f t="shared" si="5"/>
        <v>93.654006249999966</v>
      </c>
      <c r="M58">
        <f t="shared" si="6"/>
        <v>0.18745949367088602</v>
      </c>
      <c r="S58" t="s">
        <v>506</v>
      </c>
    </row>
    <row r="59" spans="1:26" x14ac:dyDescent="0.25">
      <c r="A59">
        <v>57</v>
      </c>
      <c r="B59">
        <v>7.3</v>
      </c>
      <c r="C59">
        <v>28.1</v>
      </c>
      <c r="D59">
        <v>41.4</v>
      </c>
      <c r="E59" s="1">
        <v>76.8</v>
      </c>
      <c r="F59" s="1">
        <v>5.5</v>
      </c>
      <c r="G59">
        <f t="shared" si="0"/>
        <v>7.9831599999999998</v>
      </c>
      <c r="H59">
        <f t="shared" si="1"/>
        <v>6.1660835855999991</v>
      </c>
      <c r="I59">
        <f t="shared" si="2"/>
        <v>8.14</v>
      </c>
      <c r="J59">
        <f t="shared" si="3"/>
        <v>6.9696000000000033</v>
      </c>
      <c r="K59">
        <f t="shared" si="4"/>
        <v>14.022500000000001</v>
      </c>
      <c r="L59">
        <f t="shared" si="5"/>
        <v>72.633006250000008</v>
      </c>
      <c r="M59">
        <f t="shared" si="6"/>
        <v>0.45148363636363631</v>
      </c>
    </row>
    <row r="60" spans="1:26" x14ac:dyDescent="0.25">
      <c r="A60">
        <v>58</v>
      </c>
      <c r="B60">
        <v>136.19999999999999</v>
      </c>
      <c r="C60">
        <v>19.2</v>
      </c>
      <c r="D60">
        <v>16.600000000000001</v>
      </c>
      <c r="E60" s="1">
        <v>171.99999999999997</v>
      </c>
      <c r="F60" s="1">
        <v>13.2</v>
      </c>
      <c r="G60">
        <f t="shared" si="0"/>
        <v>12.619399999999999</v>
      </c>
      <c r="H60">
        <f t="shared" si="1"/>
        <v>0.33709636000000054</v>
      </c>
      <c r="I60">
        <f t="shared" si="2"/>
        <v>12.899999999999999</v>
      </c>
      <c r="J60">
        <f t="shared" si="3"/>
        <v>9.0000000000000427E-2</v>
      </c>
      <c r="K60">
        <f t="shared" si="4"/>
        <v>14.022500000000001</v>
      </c>
      <c r="L60">
        <f t="shared" si="5"/>
        <v>0.67650625000000253</v>
      </c>
      <c r="M60">
        <f t="shared" si="6"/>
        <v>4.3984848484848522E-2</v>
      </c>
      <c r="S60" t="s">
        <v>507</v>
      </c>
      <c r="W60" t="s">
        <v>508</v>
      </c>
      <c r="Z60" t="s">
        <v>509</v>
      </c>
    </row>
    <row r="61" spans="1:26" x14ac:dyDescent="0.25">
      <c r="A61">
        <v>59</v>
      </c>
      <c r="B61">
        <v>210.8</v>
      </c>
      <c r="C61">
        <v>49.6</v>
      </c>
      <c r="D61">
        <v>37.700000000000003</v>
      </c>
      <c r="E61" s="1">
        <v>298.10000000000002</v>
      </c>
      <c r="F61" s="1">
        <v>23.8</v>
      </c>
      <c r="G61">
        <f t="shared" si="0"/>
        <v>18.760470000000002</v>
      </c>
      <c r="H61">
        <f t="shared" si="1"/>
        <v>25.396862620899991</v>
      </c>
      <c r="I61">
        <f t="shared" si="2"/>
        <v>19.205000000000002</v>
      </c>
      <c r="J61">
        <f t="shared" si="3"/>
        <v>21.114024999999991</v>
      </c>
      <c r="K61">
        <f t="shared" si="4"/>
        <v>14.022500000000001</v>
      </c>
      <c r="L61">
        <f t="shared" si="5"/>
        <v>95.59950624999999</v>
      </c>
      <c r="M61">
        <f t="shared" si="6"/>
        <v>0.21174495798319323</v>
      </c>
      <c r="Z61" t="s">
        <v>510</v>
      </c>
    </row>
    <row r="62" spans="1:26" x14ac:dyDescent="0.25">
      <c r="A62">
        <v>60</v>
      </c>
      <c r="B62">
        <v>210.7</v>
      </c>
      <c r="C62">
        <v>29.5</v>
      </c>
      <c r="D62">
        <v>9.3000000000000007</v>
      </c>
      <c r="E62" s="1">
        <v>249.5</v>
      </c>
      <c r="F62" s="1">
        <v>18.399999999999999</v>
      </c>
      <c r="G62">
        <f t="shared" si="0"/>
        <v>16.393650000000001</v>
      </c>
      <c r="H62">
        <f t="shared" si="1"/>
        <v>4.0254403224999908</v>
      </c>
      <c r="I62">
        <f t="shared" si="2"/>
        <v>16.775000000000002</v>
      </c>
      <c r="J62">
        <f t="shared" si="3"/>
        <v>2.6406249999999885</v>
      </c>
      <c r="K62">
        <f t="shared" si="4"/>
        <v>14.022500000000001</v>
      </c>
      <c r="L62">
        <f t="shared" si="5"/>
        <v>19.162506249999979</v>
      </c>
      <c r="M62">
        <f t="shared" si="6"/>
        <v>0.1090407608695651</v>
      </c>
      <c r="S62" t="s">
        <v>511</v>
      </c>
    </row>
    <row r="63" spans="1:26" x14ac:dyDescent="0.25">
      <c r="A63">
        <v>61</v>
      </c>
      <c r="B63">
        <v>53.5</v>
      </c>
      <c r="C63">
        <v>2</v>
      </c>
      <c r="D63">
        <v>21.4</v>
      </c>
      <c r="E63" s="1">
        <v>76.900000000000006</v>
      </c>
      <c r="F63" s="1">
        <v>8.1</v>
      </c>
      <c r="G63">
        <f t="shared" si="0"/>
        <v>7.9880300000000002</v>
      </c>
      <c r="H63">
        <f t="shared" si="1"/>
        <v>1.2537280899999878E-2</v>
      </c>
      <c r="I63">
        <f t="shared" si="2"/>
        <v>8.1449999999999996</v>
      </c>
      <c r="J63">
        <f t="shared" si="3"/>
        <v>2.0249999999999938E-3</v>
      </c>
      <c r="K63">
        <f t="shared" si="4"/>
        <v>14.022500000000001</v>
      </c>
      <c r="L63">
        <f t="shared" si="5"/>
        <v>35.076006250000013</v>
      </c>
      <c r="M63">
        <f t="shared" si="6"/>
        <v>1.382345679012339E-2</v>
      </c>
      <c r="S63" t="s">
        <v>512</v>
      </c>
    </row>
    <row r="64" spans="1:26" x14ac:dyDescent="0.25">
      <c r="A64">
        <v>62</v>
      </c>
      <c r="B64">
        <v>261.3</v>
      </c>
      <c r="C64">
        <v>42.7</v>
      </c>
      <c r="D64">
        <v>54.7</v>
      </c>
      <c r="E64" s="1">
        <v>358.7</v>
      </c>
      <c r="F64" s="1">
        <v>24.2</v>
      </c>
      <c r="G64">
        <f t="shared" si="0"/>
        <v>21.711689999999997</v>
      </c>
      <c r="H64">
        <f t="shared" si="1"/>
        <v>6.1916866561000097</v>
      </c>
      <c r="I64">
        <f t="shared" si="2"/>
        <v>22.234999999999999</v>
      </c>
      <c r="J64">
        <f t="shared" si="3"/>
        <v>3.8612249999999992</v>
      </c>
      <c r="K64">
        <f t="shared" si="4"/>
        <v>14.022500000000001</v>
      </c>
      <c r="L64">
        <f t="shared" si="5"/>
        <v>103.58150624999996</v>
      </c>
      <c r="M64">
        <f t="shared" si="6"/>
        <v>0.10282272727272736</v>
      </c>
      <c r="S64" t="s">
        <v>513</v>
      </c>
    </row>
    <row r="65" spans="1:26" x14ac:dyDescent="0.25">
      <c r="A65">
        <v>63</v>
      </c>
      <c r="B65">
        <v>239.3</v>
      </c>
      <c r="C65">
        <v>15.5</v>
      </c>
      <c r="D65">
        <v>27.3</v>
      </c>
      <c r="E65" s="1">
        <v>282.10000000000002</v>
      </c>
      <c r="F65" s="1">
        <v>15.7</v>
      </c>
      <c r="G65">
        <f t="shared" si="0"/>
        <v>17.981270000000002</v>
      </c>
      <c r="H65">
        <f t="shared" si="1"/>
        <v>5.204192812900013</v>
      </c>
      <c r="I65">
        <f t="shared" si="2"/>
        <v>18.405000000000001</v>
      </c>
      <c r="J65">
        <f t="shared" si="3"/>
        <v>7.3170250000000099</v>
      </c>
      <c r="K65">
        <f t="shared" si="4"/>
        <v>14.022500000000001</v>
      </c>
      <c r="L65">
        <f t="shared" si="5"/>
        <v>2.8140062499999949</v>
      </c>
      <c r="M65">
        <f t="shared" si="6"/>
        <v>0.14530382165605113</v>
      </c>
    </row>
    <row r="66" spans="1:26" x14ac:dyDescent="0.25">
      <c r="A66">
        <v>64</v>
      </c>
      <c r="B66">
        <v>102.7</v>
      </c>
      <c r="C66">
        <v>29.6</v>
      </c>
      <c r="D66">
        <v>8.4</v>
      </c>
      <c r="E66" s="1">
        <v>140.70000000000002</v>
      </c>
      <c r="F66" s="1">
        <v>14</v>
      </c>
      <c r="G66">
        <f t="shared" si="0"/>
        <v>11.095090000000001</v>
      </c>
      <c r="H66">
        <f t="shared" si="1"/>
        <v>8.4385021080999962</v>
      </c>
      <c r="I66">
        <f t="shared" si="2"/>
        <v>11.335000000000001</v>
      </c>
      <c r="J66">
        <f t="shared" si="3"/>
        <v>7.1022249999999953</v>
      </c>
      <c r="K66">
        <f t="shared" si="4"/>
        <v>14.022500000000001</v>
      </c>
      <c r="L66">
        <f t="shared" si="5"/>
        <v>5.0625000000003835E-4</v>
      </c>
      <c r="M66">
        <f t="shared" si="6"/>
        <v>0.20749357142857136</v>
      </c>
      <c r="S66" t="s">
        <v>514</v>
      </c>
      <c r="Z66" t="s">
        <v>550</v>
      </c>
    </row>
    <row r="67" spans="1:26" x14ac:dyDescent="0.25">
      <c r="A67">
        <v>65</v>
      </c>
      <c r="B67">
        <v>131.1</v>
      </c>
      <c r="C67">
        <v>42.8</v>
      </c>
      <c r="D67">
        <v>28.9</v>
      </c>
      <c r="E67" s="1">
        <v>202.79999999999998</v>
      </c>
      <c r="F67" s="1">
        <v>18</v>
      </c>
      <c r="G67">
        <f t="shared" si="0"/>
        <v>14.11936</v>
      </c>
      <c r="H67">
        <f t="shared" si="1"/>
        <v>15.059366809599997</v>
      </c>
      <c r="I67">
        <f t="shared" si="2"/>
        <v>14.440000000000001</v>
      </c>
      <c r="J67">
        <f t="shared" si="3"/>
        <v>12.673599999999992</v>
      </c>
      <c r="K67">
        <f t="shared" si="4"/>
        <v>14.022500000000001</v>
      </c>
      <c r="L67">
        <f t="shared" si="5"/>
        <v>15.820506249999994</v>
      </c>
      <c r="M67">
        <f t="shared" si="6"/>
        <v>0.21559111111111109</v>
      </c>
      <c r="U67" s="1" t="s">
        <v>515</v>
      </c>
    </row>
    <row r="68" spans="1:26" x14ac:dyDescent="0.25">
      <c r="A68">
        <v>66</v>
      </c>
      <c r="B68">
        <v>69</v>
      </c>
      <c r="C68">
        <v>9.3000000000000007</v>
      </c>
      <c r="D68">
        <v>0.9</v>
      </c>
      <c r="E68" s="1">
        <v>79.2</v>
      </c>
      <c r="F68" s="1">
        <v>9.3000000000000007</v>
      </c>
      <c r="G68">
        <f t="shared" ref="G68:G131" si="7">0.0487*E68+4.243</f>
        <v>8.1000399999999999</v>
      </c>
      <c r="H68">
        <f t="shared" ref="H68:H131" si="8">(F68-G68)^2</f>
        <v>1.439904001600002</v>
      </c>
      <c r="I68">
        <f t="shared" ref="I68:I131" si="9">0.05*E68+4.3</f>
        <v>8.26</v>
      </c>
      <c r="J68">
        <f t="shared" ref="J68:J131" si="10">(F68-I68)^2</f>
        <v>1.0816000000000019</v>
      </c>
      <c r="K68">
        <f t="shared" ref="K68:K131" si="11">14.0225</f>
        <v>14.022500000000001</v>
      </c>
      <c r="L68">
        <f t="shared" ref="L68:L131" si="12">(F68-K68)^2</f>
        <v>22.302006250000002</v>
      </c>
      <c r="M68">
        <f t="shared" ref="M68:M131" si="13">ABS(F68-G68)/F68</f>
        <v>0.12902795698924738</v>
      </c>
      <c r="U68" t="s">
        <v>516</v>
      </c>
    </row>
    <row r="69" spans="1:26" x14ac:dyDescent="0.25">
      <c r="A69">
        <v>67</v>
      </c>
      <c r="B69">
        <v>31.5</v>
      </c>
      <c r="C69">
        <v>24.6</v>
      </c>
      <c r="D69">
        <v>2.2000000000000002</v>
      </c>
      <c r="E69" s="1">
        <v>58.300000000000004</v>
      </c>
      <c r="F69" s="1">
        <v>9.5</v>
      </c>
      <c r="G69">
        <f t="shared" si="7"/>
        <v>7.0822099999999999</v>
      </c>
      <c r="H69">
        <f t="shared" si="8"/>
        <v>5.8457084841000002</v>
      </c>
      <c r="I69">
        <f t="shared" si="9"/>
        <v>7.2149999999999999</v>
      </c>
      <c r="J69">
        <f t="shared" si="10"/>
        <v>5.2212250000000004</v>
      </c>
      <c r="K69">
        <f t="shared" si="11"/>
        <v>14.022500000000001</v>
      </c>
      <c r="L69">
        <f t="shared" si="12"/>
        <v>20.453006250000008</v>
      </c>
      <c r="M69">
        <f t="shared" si="13"/>
        <v>0.25450421052631578</v>
      </c>
      <c r="U69" t="s">
        <v>517</v>
      </c>
    </row>
    <row r="70" spans="1:26" x14ac:dyDescent="0.25">
      <c r="A70">
        <v>68</v>
      </c>
      <c r="B70">
        <v>139.30000000000001</v>
      </c>
      <c r="C70">
        <v>14.5</v>
      </c>
      <c r="D70">
        <v>10.199999999999999</v>
      </c>
      <c r="E70" s="1">
        <v>164</v>
      </c>
      <c r="F70" s="1">
        <v>13.4</v>
      </c>
      <c r="G70">
        <f t="shared" si="7"/>
        <v>12.229800000000001</v>
      </c>
      <c r="H70">
        <f t="shared" si="8"/>
        <v>1.3693680399999988</v>
      </c>
      <c r="I70">
        <f t="shared" si="9"/>
        <v>12.5</v>
      </c>
      <c r="J70">
        <f t="shared" si="10"/>
        <v>0.81000000000000061</v>
      </c>
      <c r="K70">
        <f t="shared" si="11"/>
        <v>14.022500000000001</v>
      </c>
      <c r="L70">
        <f t="shared" si="12"/>
        <v>0.38750625000000061</v>
      </c>
      <c r="M70">
        <f t="shared" si="13"/>
        <v>8.7328358208955181E-2</v>
      </c>
    </row>
    <row r="71" spans="1:26" x14ac:dyDescent="0.25">
      <c r="A71">
        <v>69</v>
      </c>
      <c r="B71">
        <v>237.4</v>
      </c>
      <c r="C71">
        <v>27.5</v>
      </c>
      <c r="D71">
        <v>11</v>
      </c>
      <c r="E71" s="1">
        <v>275.89999999999998</v>
      </c>
      <c r="F71" s="1">
        <v>18.899999999999999</v>
      </c>
      <c r="G71">
        <f t="shared" si="7"/>
        <v>17.67933</v>
      </c>
      <c r="H71">
        <f t="shared" si="8"/>
        <v>1.4900352488999959</v>
      </c>
      <c r="I71">
        <f t="shared" si="9"/>
        <v>18.094999999999999</v>
      </c>
      <c r="J71">
        <f t="shared" si="10"/>
        <v>0.64802499999999952</v>
      </c>
      <c r="K71">
        <f t="shared" si="11"/>
        <v>14.022500000000001</v>
      </c>
      <c r="L71">
        <f t="shared" si="12"/>
        <v>23.790006249999976</v>
      </c>
      <c r="M71">
        <f t="shared" si="13"/>
        <v>6.4585714285714205E-2</v>
      </c>
      <c r="P71" t="s">
        <v>518</v>
      </c>
    </row>
    <row r="72" spans="1:26" x14ac:dyDescent="0.25">
      <c r="A72">
        <v>70</v>
      </c>
      <c r="B72">
        <v>216.8</v>
      </c>
      <c r="C72">
        <v>43.9</v>
      </c>
      <c r="D72">
        <v>27.2</v>
      </c>
      <c r="E72" s="1">
        <v>287.89999999999998</v>
      </c>
      <c r="F72" s="1">
        <v>22.3</v>
      </c>
      <c r="G72">
        <f t="shared" si="7"/>
        <v>18.263729999999999</v>
      </c>
      <c r="H72">
        <f t="shared" si="8"/>
        <v>16.291475512900014</v>
      </c>
      <c r="I72">
        <f t="shared" si="9"/>
        <v>18.695</v>
      </c>
      <c r="J72">
        <f t="shared" si="10"/>
        <v>12.996025000000003</v>
      </c>
      <c r="K72">
        <f t="shared" si="11"/>
        <v>14.022500000000001</v>
      </c>
      <c r="L72">
        <f t="shared" si="12"/>
        <v>68.517006249999994</v>
      </c>
      <c r="M72">
        <f t="shared" si="13"/>
        <v>0.18099865470852025</v>
      </c>
      <c r="Q72" t="s">
        <v>519</v>
      </c>
    </row>
    <row r="73" spans="1:26" x14ac:dyDescent="0.25">
      <c r="A73">
        <v>71</v>
      </c>
      <c r="B73">
        <v>199.1</v>
      </c>
      <c r="C73">
        <v>30.6</v>
      </c>
      <c r="D73">
        <v>38.700000000000003</v>
      </c>
      <c r="E73" s="1">
        <v>268.39999999999998</v>
      </c>
      <c r="F73" s="1">
        <v>18.3</v>
      </c>
      <c r="G73">
        <f t="shared" si="7"/>
        <v>17.314079999999997</v>
      </c>
      <c r="H73">
        <f t="shared" si="8"/>
        <v>0.97203824640000724</v>
      </c>
      <c r="I73">
        <f t="shared" si="9"/>
        <v>17.72</v>
      </c>
      <c r="J73">
        <f t="shared" si="10"/>
        <v>0.33640000000000214</v>
      </c>
      <c r="K73">
        <f t="shared" si="11"/>
        <v>14.022500000000001</v>
      </c>
      <c r="L73">
        <f t="shared" si="12"/>
        <v>18.297006249999999</v>
      </c>
      <c r="M73">
        <f t="shared" si="13"/>
        <v>5.3875409836065771E-2</v>
      </c>
    </row>
    <row r="74" spans="1:26" x14ac:dyDescent="0.25">
      <c r="A74">
        <v>72</v>
      </c>
      <c r="B74">
        <v>109.8</v>
      </c>
      <c r="C74">
        <v>14.3</v>
      </c>
      <c r="D74">
        <v>31.7</v>
      </c>
      <c r="E74" s="1">
        <v>155.79999999999998</v>
      </c>
      <c r="F74" s="1">
        <v>12.4</v>
      </c>
      <c r="G74">
        <f t="shared" si="7"/>
        <v>11.830459999999999</v>
      </c>
      <c r="H74">
        <f t="shared" si="8"/>
        <v>0.32437581160000195</v>
      </c>
      <c r="I74">
        <f t="shared" si="9"/>
        <v>12.09</v>
      </c>
      <c r="J74">
        <f t="shared" si="10"/>
        <v>9.610000000000031E-2</v>
      </c>
      <c r="K74">
        <f t="shared" si="11"/>
        <v>14.022500000000001</v>
      </c>
      <c r="L74">
        <f t="shared" si="12"/>
        <v>2.6325062500000018</v>
      </c>
      <c r="M74">
        <f t="shared" si="13"/>
        <v>4.5930645161290459E-2</v>
      </c>
    </row>
    <row r="75" spans="1:26" x14ac:dyDescent="0.25">
      <c r="A75">
        <v>73</v>
      </c>
      <c r="B75">
        <v>26.8</v>
      </c>
      <c r="C75">
        <v>33</v>
      </c>
      <c r="D75">
        <v>19.3</v>
      </c>
      <c r="E75" s="1">
        <v>79.099999999999994</v>
      </c>
      <c r="F75" s="1">
        <v>8.8000000000000007</v>
      </c>
      <c r="G75">
        <f t="shared" si="7"/>
        <v>8.0951699999999995</v>
      </c>
      <c r="H75">
        <f t="shared" si="8"/>
        <v>0.49678532890000165</v>
      </c>
      <c r="I75">
        <f t="shared" si="9"/>
        <v>8.254999999999999</v>
      </c>
      <c r="J75">
        <f t="shared" si="10"/>
        <v>0.29702500000000187</v>
      </c>
      <c r="K75">
        <f t="shared" si="11"/>
        <v>14.022500000000001</v>
      </c>
      <c r="L75">
        <f t="shared" si="12"/>
        <v>27.274506250000002</v>
      </c>
      <c r="M75">
        <f t="shared" si="13"/>
        <v>8.0094318181818308E-2</v>
      </c>
      <c r="P75" t="s">
        <v>520</v>
      </c>
    </row>
    <row r="76" spans="1:26" x14ac:dyDescent="0.25">
      <c r="A76">
        <v>74</v>
      </c>
      <c r="B76">
        <v>129.4</v>
      </c>
      <c r="C76">
        <v>5.7</v>
      </c>
      <c r="D76">
        <v>31.3</v>
      </c>
      <c r="E76" s="1">
        <v>166.4</v>
      </c>
      <c r="F76" s="1">
        <v>11</v>
      </c>
      <c r="G76">
        <f t="shared" si="7"/>
        <v>12.346680000000001</v>
      </c>
      <c r="H76">
        <f t="shared" si="8"/>
        <v>1.8135470224000028</v>
      </c>
      <c r="I76">
        <f t="shared" si="9"/>
        <v>12.620000000000001</v>
      </c>
      <c r="J76">
        <f t="shared" si="10"/>
        <v>2.6244000000000032</v>
      </c>
      <c r="K76">
        <f t="shared" si="11"/>
        <v>14.022500000000001</v>
      </c>
      <c r="L76">
        <f t="shared" si="12"/>
        <v>9.1355062500000059</v>
      </c>
      <c r="M76">
        <f t="shared" si="13"/>
        <v>0.12242545454545463</v>
      </c>
      <c r="Q76" t="s">
        <v>521</v>
      </c>
    </row>
    <row r="77" spans="1:26" x14ac:dyDescent="0.25">
      <c r="A77">
        <v>75</v>
      </c>
      <c r="B77">
        <v>213.4</v>
      </c>
      <c r="C77">
        <v>24.6</v>
      </c>
      <c r="D77">
        <v>13.1</v>
      </c>
      <c r="E77" s="1">
        <v>251.1</v>
      </c>
      <c r="F77" s="1">
        <v>17</v>
      </c>
      <c r="G77">
        <f t="shared" si="7"/>
        <v>16.47157</v>
      </c>
      <c r="H77">
        <f t="shared" si="8"/>
        <v>0.2792382649000002</v>
      </c>
      <c r="I77">
        <f t="shared" si="9"/>
        <v>16.855</v>
      </c>
      <c r="J77">
        <f t="shared" si="10"/>
        <v>2.1024999999999877E-2</v>
      </c>
      <c r="K77">
        <f t="shared" si="11"/>
        <v>14.022500000000001</v>
      </c>
      <c r="L77">
        <f t="shared" si="12"/>
        <v>8.8655062499999957</v>
      </c>
      <c r="M77">
        <f t="shared" si="13"/>
        <v>3.1084117647058835E-2</v>
      </c>
    </row>
    <row r="78" spans="1:26" x14ac:dyDescent="0.25">
      <c r="A78">
        <v>76</v>
      </c>
      <c r="B78">
        <v>16.899999999999999</v>
      </c>
      <c r="C78">
        <v>43.7</v>
      </c>
      <c r="D78">
        <v>89.4</v>
      </c>
      <c r="E78" s="1">
        <v>150</v>
      </c>
      <c r="F78" s="1">
        <v>8.6999999999999993</v>
      </c>
      <c r="G78">
        <f t="shared" si="7"/>
        <v>11.548</v>
      </c>
      <c r="H78">
        <f t="shared" si="8"/>
        <v>8.1111040000000045</v>
      </c>
      <c r="I78">
        <f t="shared" si="9"/>
        <v>11.8</v>
      </c>
      <c r="J78">
        <f t="shared" si="10"/>
        <v>9.6100000000000083</v>
      </c>
      <c r="K78">
        <f t="shared" si="11"/>
        <v>14.022500000000001</v>
      </c>
      <c r="L78">
        <f t="shared" si="12"/>
        <v>28.329006250000017</v>
      </c>
      <c r="M78">
        <f t="shared" si="13"/>
        <v>0.32735632183908059</v>
      </c>
    </row>
    <row r="79" spans="1:26" x14ac:dyDescent="0.25">
      <c r="A79">
        <v>77</v>
      </c>
      <c r="B79">
        <v>27.5</v>
      </c>
      <c r="C79">
        <v>1.6</v>
      </c>
      <c r="D79">
        <v>20.7</v>
      </c>
      <c r="E79" s="1">
        <v>49.8</v>
      </c>
      <c r="F79" s="1">
        <v>6.9</v>
      </c>
      <c r="G79">
        <f t="shared" si="7"/>
        <v>6.6682600000000001</v>
      </c>
      <c r="H79">
        <f t="shared" si="8"/>
        <v>5.3703427600000131E-2</v>
      </c>
      <c r="I79">
        <f t="shared" si="9"/>
        <v>6.79</v>
      </c>
      <c r="J79">
        <f t="shared" si="10"/>
        <v>1.2100000000000071E-2</v>
      </c>
      <c r="K79">
        <f t="shared" si="11"/>
        <v>14.022500000000001</v>
      </c>
      <c r="L79">
        <f t="shared" si="12"/>
        <v>50.73000625000001</v>
      </c>
      <c r="M79">
        <f t="shared" si="13"/>
        <v>3.358550724637685E-2</v>
      </c>
      <c r="Q79" t="s">
        <v>522</v>
      </c>
      <c r="T79" t="s">
        <v>527</v>
      </c>
    </row>
    <row r="80" spans="1:26" x14ac:dyDescent="0.25">
      <c r="A80">
        <v>78</v>
      </c>
      <c r="B80">
        <v>120.5</v>
      </c>
      <c r="C80">
        <v>28.5</v>
      </c>
      <c r="D80">
        <v>14.2</v>
      </c>
      <c r="E80" s="1">
        <v>163.19999999999999</v>
      </c>
      <c r="F80" s="1">
        <v>14.2</v>
      </c>
      <c r="G80">
        <f t="shared" si="7"/>
        <v>12.19084</v>
      </c>
      <c r="H80">
        <f t="shared" si="8"/>
        <v>4.0367239055999988</v>
      </c>
      <c r="I80">
        <f t="shared" si="9"/>
        <v>12.46</v>
      </c>
      <c r="J80">
        <f t="shared" si="10"/>
        <v>3.0275999999999947</v>
      </c>
      <c r="K80">
        <f t="shared" si="11"/>
        <v>14.022500000000001</v>
      </c>
      <c r="L80">
        <f t="shared" si="12"/>
        <v>3.1506249999999444E-2</v>
      </c>
      <c r="M80">
        <f t="shared" si="13"/>
        <v>0.14149014084507039</v>
      </c>
      <c r="Q80" t="s">
        <v>523</v>
      </c>
      <c r="T80" t="s">
        <v>528</v>
      </c>
    </row>
    <row r="81" spans="1:27" x14ac:dyDescent="0.25">
      <c r="A81">
        <v>79</v>
      </c>
      <c r="B81">
        <v>5.4</v>
      </c>
      <c r="C81">
        <v>29.9</v>
      </c>
      <c r="D81">
        <v>9.4</v>
      </c>
      <c r="E81" s="1">
        <v>44.699999999999996</v>
      </c>
      <c r="F81" s="1">
        <v>5.3</v>
      </c>
      <c r="G81">
        <f t="shared" si="7"/>
        <v>6.4198900000000005</v>
      </c>
      <c r="H81">
        <f t="shared" si="8"/>
        <v>1.2541536121000016</v>
      </c>
      <c r="I81">
        <f t="shared" si="9"/>
        <v>6.5350000000000001</v>
      </c>
      <c r="J81">
        <f t="shared" si="10"/>
        <v>1.5252250000000007</v>
      </c>
      <c r="K81">
        <f t="shared" si="11"/>
        <v>14.022500000000001</v>
      </c>
      <c r="L81">
        <f t="shared" si="12"/>
        <v>76.082006250000006</v>
      </c>
      <c r="M81">
        <f t="shared" si="13"/>
        <v>0.21130000000000015</v>
      </c>
      <c r="Q81" t="s">
        <v>524</v>
      </c>
    </row>
    <row r="82" spans="1:27" x14ac:dyDescent="0.25">
      <c r="A82">
        <v>80</v>
      </c>
      <c r="B82">
        <v>116</v>
      </c>
      <c r="C82">
        <v>7.7</v>
      </c>
      <c r="D82">
        <v>23.1</v>
      </c>
      <c r="E82" s="1">
        <v>146.80000000000001</v>
      </c>
      <c r="F82" s="1">
        <v>11</v>
      </c>
      <c r="G82">
        <f t="shared" si="7"/>
        <v>11.392160000000001</v>
      </c>
      <c r="H82">
        <f t="shared" si="8"/>
        <v>0.1537894656000004</v>
      </c>
      <c r="I82">
        <f t="shared" si="9"/>
        <v>11.64</v>
      </c>
      <c r="J82">
        <f t="shared" si="10"/>
        <v>0.40960000000000074</v>
      </c>
      <c r="K82">
        <f t="shared" si="11"/>
        <v>14.022500000000001</v>
      </c>
      <c r="L82">
        <f t="shared" si="12"/>
        <v>9.1355062500000059</v>
      </c>
      <c r="M82">
        <f t="shared" si="13"/>
        <v>3.5650909090909136E-2</v>
      </c>
    </row>
    <row r="83" spans="1:27" x14ac:dyDescent="0.25">
      <c r="A83">
        <v>81</v>
      </c>
      <c r="B83">
        <v>76.400000000000006</v>
      </c>
      <c r="C83">
        <v>26.7</v>
      </c>
      <c r="D83">
        <v>22.3</v>
      </c>
      <c r="E83" s="1">
        <v>125.4</v>
      </c>
      <c r="F83" s="1">
        <v>11.8</v>
      </c>
      <c r="G83">
        <f t="shared" si="7"/>
        <v>10.34998</v>
      </c>
      <c r="H83">
        <f t="shared" si="8"/>
        <v>2.1025580004000011</v>
      </c>
      <c r="I83">
        <f t="shared" si="9"/>
        <v>10.57</v>
      </c>
      <c r="J83">
        <f t="shared" si="10"/>
        <v>1.512900000000001</v>
      </c>
      <c r="K83">
        <f t="shared" si="11"/>
        <v>14.022500000000001</v>
      </c>
      <c r="L83">
        <f t="shared" si="12"/>
        <v>4.9395062500000009</v>
      </c>
      <c r="M83">
        <f t="shared" si="13"/>
        <v>0.12288305084745764</v>
      </c>
      <c r="Q83" t="s">
        <v>526</v>
      </c>
      <c r="T83" t="s">
        <v>529</v>
      </c>
    </row>
    <row r="84" spans="1:27" x14ac:dyDescent="0.25">
      <c r="A84">
        <v>82</v>
      </c>
      <c r="B84">
        <v>239.8</v>
      </c>
      <c r="C84">
        <v>4.0999999999999996</v>
      </c>
      <c r="D84">
        <v>36.9</v>
      </c>
      <c r="E84" s="1">
        <v>280.8</v>
      </c>
      <c r="F84" s="1">
        <v>12.3</v>
      </c>
      <c r="G84">
        <f t="shared" si="7"/>
        <v>17.917960000000001</v>
      </c>
      <c r="H84">
        <f t="shared" si="8"/>
        <v>31.561474561600001</v>
      </c>
      <c r="I84">
        <f t="shared" si="9"/>
        <v>18.34</v>
      </c>
      <c r="J84">
        <f t="shared" si="10"/>
        <v>36.481599999999993</v>
      </c>
      <c r="K84">
        <f t="shared" si="11"/>
        <v>14.022500000000001</v>
      </c>
      <c r="L84">
        <f t="shared" si="12"/>
        <v>2.9670062500000003</v>
      </c>
      <c r="M84">
        <f t="shared" si="13"/>
        <v>0.45674471544715445</v>
      </c>
      <c r="R84">
        <v>5417.15</v>
      </c>
      <c r="U84">
        <v>1338.4453870508989</v>
      </c>
      <c r="X84" t="s">
        <v>532</v>
      </c>
      <c r="Y84" t="s">
        <v>539</v>
      </c>
      <c r="AA84" t="s">
        <v>540</v>
      </c>
    </row>
    <row r="85" spans="1:27" x14ac:dyDescent="0.25">
      <c r="A85">
        <v>83</v>
      </c>
      <c r="B85">
        <v>75.3</v>
      </c>
      <c r="C85">
        <v>20.3</v>
      </c>
      <c r="D85">
        <v>32.5</v>
      </c>
      <c r="E85" s="1">
        <v>128.1</v>
      </c>
      <c r="F85" s="1">
        <v>11.3</v>
      </c>
      <c r="G85">
        <f t="shared" si="7"/>
        <v>10.48147</v>
      </c>
      <c r="H85">
        <f t="shared" si="8"/>
        <v>0.66999136090000144</v>
      </c>
      <c r="I85">
        <f t="shared" si="9"/>
        <v>10.705</v>
      </c>
      <c r="J85">
        <f t="shared" si="10"/>
        <v>0.35402500000000076</v>
      </c>
      <c r="K85">
        <f t="shared" si="11"/>
        <v>14.022500000000001</v>
      </c>
      <c r="L85">
        <f t="shared" si="12"/>
        <v>7.412006250000001</v>
      </c>
      <c r="M85">
        <f t="shared" si="13"/>
        <v>7.2436283185840777E-2</v>
      </c>
      <c r="R85" t="s">
        <v>538</v>
      </c>
      <c r="U85" t="s">
        <v>494</v>
      </c>
    </row>
    <row r="86" spans="1:27" x14ac:dyDescent="0.25">
      <c r="A86">
        <v>84</v>
      </c>
      <c r="B86">
        <v>68.400000000000006</v>
      </c>
      <c r="C86">
        <v>44.5</v>
      </c>
      <c r="D86">
        <v>35.6</v>
      </c>
      <c r="E86" s="1">
        <v>148.5</v>
      </c>
      <c r="F86" s="1">
        <v>13.6</v>
      </c>
      <c r="G86">
        <f t="shared" si="7"/>
        <v>11.47495</v>
      </c>
      <c r="H86">
        <f t="shared" si="8"/>
        <v>4.5158375024999993</v>
      </c>
      <c r="I86">
        <f t="shared" si="9"/>
        <v>11.725000000000001</v>
      </c>
      <c r="J86">
        <f t="shared" si="10"/>
        <v>3.5156249999999933</v>
      </c>
      <c r="K86">
        <f t="shared" si="11"/>
        <v>14.022500000000001</v>
      </c>
      <c r="L86">
        <f t="shared" si="12"/>
        <v>0.17850625000000103</v>
      </c>
      <c r="M86">
        <f t="shared" si="13"/>
        <v>0.15625367647058824</v>
      </c>
      <c r="Q86" t="s">
        <v>530</v>
      </c>
      <c r="U86">
        <f>R84-U84</f>
        <v>4078.7046129491009</v>
      </c>
    </row>
    <row r="87" spans="1:27" x14ac:dyDescent="0.25">
      <c r="A87">
        <v>85</v>
      </c>
      <c r="B87">
        <v>213.5</v>
      </c>
      <c r="C87">
        <v>43</v>
      </c>
      <c r="D87">
        <v>33.799999999999997</v>
      </c>
      <c r="E87" s="1">
        <v>290.3</v>
      </c>
      <c r="F87" s="1">
        <v>21.7</v>
      </c>
      <c r="G87">
        <f t="shared" si="7"/>
        <v>18.380610000000001</v>
      </c>
      <c r="H87">
        <f t="shared" si="8"/>
        <v>11.01834997209999</v>
      </c>
      <c r="I87">
        <f t="shared" si="9"/>
        <v>18.815000000000001</v>
      </c>
      <c r="J87">
        <f t="shared" si="10"/>
        <v>8.3232249999999883</v>
      </c>
      <c r="K87">
        <f t="shared" si="11"/>
        <v>14.022500000000001</v>
      </c>
      <c r="L87">
        <f t="shared" si="12"/>
        <v>58.944006249999973</v>
      </c>
      <c r="M87">
        <f t="shared" si="13"/>
        <v>0.15296728110599073</v>
      </c>
      <c r="Q87" t="s">
        <v>531</v>
      </c>
      <c r="U87">
        <f>U86/R84</f>
        <v>0.75292443682547117</v>
      </c>
      <c r="V87" t="s">
        <v>532</v>
      </c>
      <c r="X87" t="s">
        <v>536</v>
      </c>
      <c r="AA87" t="s">
        <v>537</v>
      </c>
    </row>
    <row r="88" spans="1:27" x14ac:dyDescent="0.25">
      <c r="A88">
        <v>86</v>
      </c>
      <c r="B88">
        <v>193.2</v>
      </c>
      <c r="C88">
        <v>18.399999999999999</v>
      </c>
      <c r="D88">
        <v>65.7</v>
      </c>
      <c r="E88" s="1">
        <v>277.3</v>
      </c>
      <c r="F88" s="1">
        <v>15.2</v>
      </c>
      <c r="G88">
        <f t="shared" si="7"/>
        <v>17.747509999999998</v>
      </c>
      <c r="H88">
        <f t="shared" si="8"/>
        <v>6.4898072000999951</v>
      </c>
      <c r="I88">
        <f t="shared" si="9"/>
        <v>18.165000000000003</v>
      </c>
      <c r="J88">
        <f t="shared" si="10"/>
        <v>8.7912250000000203</v>
      </c>
      <c r="K88">
        <f t="shared" si="11"/>
        <v>14.022500000000001</v>
      </c>
      <c r="L88">
        <f t="shared" si="12"/>
        <v>1.3865062499999963</v>
      </c>
      <c r="M88">
        <f t="shared" si="13"/>
        <v>0.16759934210526312</v>
      </c>
      <c r="V88" t="s">
        <v>533</v>
      </c>
    </row>
    <row r="89" spans="1:27" x14ac:dyDescent="0.25">
      <c r="A89">
        <v>87</v>
      </c>
      <c r="B89">
        <v>76.3</v>
      </c>
      <c r="C89">
        <v>27.5</v>
      </c>
      <c r="D89">
        <v>16</v>
      </c>
      <c r="E89" s="1">
        <v>119.8</v>
      </c>
      <c r="F89" s="1">
        <v>12</v>
      </c>
      <c r="G89">
        <f t="shared" si="7"/>
        <v>10.077259999999999</v>
      </c>
      <c r="H89">
        <f t="shared" si="8"/>
        <v>3.6969291076000039</v>
      </c>
      <c r="I89">
        <f t="shared" si="9"/>
        <v>10.29</v>
      </c>
      <c r="J89">
        <f t="shared" si="10"/>
        <v>2.9241000000000028</v>
      </c>
      <c r="K89">
        <f t="shared" si="11"/>
        <v>14.022500000000001</v>
      </c>
      <c r="L89">
        <f t="shared" si="12"/>
        <v>4.0905062500000033</v>
      </c>
      <c r="M89">
        <f t="shared" si="13"/>
        <v>0.16022833333333342</v>
      </c>
      <c r="V89" t="s">
        <v>534</v>
      </c>
    </row>
    <row r="90" spans="1:27" x14ac:dyDescent="0.25">
      <c r="A90">
        <v>88</v>
      </c>
      <c r="B90">
        <v>110.7</v>
      </c>
      <c r="C90">
        <v>40.6</v>
      </c>
      <c r="D90">
        <v>63.2</v>
      </c>
      <c r="E90" s="1">
        <v>214.5</v>
      </c>
      <c r="F90" s="1">
        <v>16</v>
      </c>
      <c r="G90">
        <f t="shared" si="7"/>
        <v>14.68915</v>
      </c>
      <c r="H90">
        <f t="shared" si="8"/>
        <v>1.7183277225000009</v>
      </c>
      <c r="I90">
        <f t="shared" si="9"/>
        <v>15.025000000000002</v>
      </c>
      <c r="J90">
        <f t="shared" si="10"/>
        <v>0.95062499999999583</v>
      </c>
      <c r="K90">
        <f t="shared" si="11"/>
        <v>14.022500000000001</v>
      </c>
      <c r="L90">
        <f t="shared" si="12"/>
        <v>3.9105062499999965</v>
      </c>
      <c r="M90">
        <f t="shared" si="13"/>
        <v>8.1928125000000018E-2</v>
      </c>
      <c r="V90" t="s">
        <v>535</v>
      </c>
    </row>
    <row r="91" spans="1:27" x14ac:dyDescent="0.25">
      <c r="A91">
        <v>89</v>
      </c>
      <c r="B91">
        <v>88.3</v>
      </c>
      <c r="C91">
        <v>25.5</v>
      </c>
      <c r="D91">
        <v>73.400000000000006</v>
      </c>
      <c r="E91" s="1">
        <v>187.2</v>
      </c>
      <c r="F91" s="1">
        <v>12.9</v>
      </c>
      <c r="G91">
        <f t="shared" si="7"/>
        <v>13.359640000000001</v>
      </c>
      <c r="H91">
        <f t="shared" si="8"/>
        <v>0.21126892960000024</v>
      </c>
      <c r="I91">
        <f t="shared" si="9"/>
        <v>13.66</v>
      </c>
      <c r="J91">
        <f t="shared" si="10"/>
        <v>0.57759999999999967</v>
      </c>
      <c r="K91">
        <f t="shared" si="11"/>
        <v>14.022500000000001</v>
      </c>
      <c r="L91">
        <f t="shared" si="12"/>
        <v>1.2600062500000011</v>
      </c>
      <c r="M91">
        <f t="shared" si="13"/>
        <v>3.5631007751938004E-2</v>
      </c>
    </row>
    <row r="92" spans="1:27" x14ac:dyDescent="0.25">
      <c r="A92">
        <v>90</v>
      </c>
      <c r="B92">
        <v>109.8</v>
      </c>
      <c r="C92">
        <v>47.8</v>
      </c>
      <c r="D92">
        <v>51.4</v>
      </c>
      <c r="E92" s="1">
        <v>209</v>
      </c>
      <c r="F92" s="1">
        <v>16.7</v>
      </c>
      <c r="G92">
        <f t="shared" si="7"/>
        <v>14.4213</v>
      </c>
      <c r="H92">
        <f t="shared" si="8"/>
        <v>5.1924736899999946</v>
      </c>
      <c r="I92">
        <f t="shared" si="9"/>
        <v>14.75</v>
      </c>
      <c r="J92">
        <f t="shared" si="10"/>
        <v>3.8024999999999971</v>
      </c>
      <c r="K92">
        <f t="shared" si="11"/>
        <v>14.022500000000001</v>
      </c>
      <c r="L92">
        <f t="shared" si="12"/>
        <v>7.1690062499999918</v>
      </c>
      <c r="M92">
        <f t="shared" si="13"/>
        <v>0.13644910179640712</v>
      </c>
      <c r="Q92" t="s">
        <v>541</v>
      </c>
    </row>
    <row r="93" spans="1:27" x14ac:dyDescent="0.25">
      <c r="A93">
        <v>91</v>
      </c>
      <c r="B93">
        <v>134.30000000000001</v>
      </c>
      <c r="C93">
        <v>4.9000000000000004</v>
      </c>
      <c r="D93">
        <v>9.3000000000000007</v>
      </c>
      <c r="E93" s="1">
        <v>148.50000000000003</v>
      </c>
      <c r="F93" s="1">
        <v>11.2</v>
      </c>
      <c r="G93">
        <f t="shared" si="7"/>
        <v>11.474950000000002</v>
      </c>
      <c r="H93">
        <f t="shared" si="8"/>
        <v>7.5597502500001232E-2</v>
      </c>
      <c r="I93">
        <f t="shared" si="9"/>
        <v>11.725000000000001</v>
      </c>
      <c r="J93">
        <f t="shared" si="10"/>
        <v>0.27562500000000223</v>
      </c>
      <c r="K93">
        <f t="shared" si="11"/>
        <v>14.022500000000001</v>
      </c>
      <c r="L93">
        <f t="shared" si="12"/>
        <v>7.966506250000009</v>
      </c>
      <c r="M93">
        <f t="shared" si="13"/>
        <v>2.4549107142857345E-2</v>
      </c>
    </row>
    <row r="94" spans="1:27" x14ac:dyDescent="0.25">
      <c r="A94">
        <v>92</v>
      </c>
      <c r="B94">
        <v>28.6</v>
      </c>
      <c r="C94">
        <v>1.5</v>
      </c>
      <c r="D94">
        <v>33</v>
      </c>
      <c r="E94" s="1">
        <v>63.1</v>
      </c>
      <c r="F94" s="1">
        <v>7.3</v>
      </c>
      <c r="G94">
        <f t="shared" si="7"/>
        <v>7.3159700000000001</v>
      </c>
      <c r="H94">
        <f t="shared" si="8"/>
        <v>2.5504090000000838E-4</v>
      </c>
      <c r="I94">
        <f t="shared" si="9"/>
        <v>7.4550000000000001</v>
      </c>
      <c r="J94">
        <f t="shared" si="10"/>
        <v>2.4025000000000078E-2</v>
      </c>
      <c r="K94">
        <f t="shared" si="11"/>
        <v>14.022500000000001</v>
      </c>
      <c r="L94">
        <f t="shared" si="12"/>
        <v>45.192006250000013</v>
      </c>
      <c r="M94">
        <f t="shared" si="13"/>
        <v>2.1876712328767482E-3</v>
      </c>
      <c r="Q94" t="s">
        <v>547</v>
      </c>
    </row>
    <row r="95" spans="1:27" x14ac:dyDescent="0.25">
      <c r="A95">
        <v>93</v>
      </c>
      <c r="B95">
        <v>217.7</v>
      </c>
      <c r="C95">
        <v>33.5</v>
      </c>
      <c r="D95">
        <v>59</v>
      </c>
      <c r="E95" s="1">
        <v>310.2</v>
      </c>
      <c r="F95" s="1">
        <v>19.399999999999999</v>
      </c>
      <c r="G95">
        <f t="shared" si="7"/>
        <v>19.349740000000001</v>
      </c>
      <c r="H95">
        <f t="shared" si="8"/>
        <v>2.5260675999997963E-3</v>
      </c>
      <c r="I95">
        <f t="shared" si="9"/>
        <v>19.809999999999999</v>
      </c>
      <c r="J95">
        <f t="shared" si="10"/>
        <v>0.16810000000000011</v>
      </c>
      <c r="K95">
        <f t="shared" si="11"/>
        <v>14.022500000000001</v>
      </c>
      <c r="L95">
        <f t="shared" si="12"/>
        <v>28.917506249999974</v>
      </c>
      <c r="M95">
        <f t="shared" si="13"/>
        <v>2.5907216494844318E-3</v>
      </c>
      <c r="R95" t="s">
        <v>532</v>
      </c>
      <c r="S95" t="s">
        <v>534</v>
      </c>
    </row>
    <row r="96" spans="1:27" x14ac:dyDescent="0.25">
      <c r="A96">
        <v>94</v>
      </c>
      <c r="B96">
        <v>250.9</v>
      </c>
      <c r="C96">
        <v>36.5</v>
      </c>
      <c r="D96">
        <v>72.3</v>
      </c>
      <c r="E96" s="1">
        <v>359.7</v>
      </c>
      <c r="F96" s="1">
        <v>22.2</v>
      </c>
      <c r="G96">
        <f t="shared" si="7"/>
        <v>21.760390000000001</v>
      </c>
      <c r="H96">
        <f t="shared" si="8"/>
        <v>0.19325695209999849</v>
      </c>
      <c r="I96">
        <f t="shared" si="9"/>
        <v>22.285</v>
      </c>
      <c r="J96">
        <f t="shared" si="10"/>
        <v>7.2250000000001454E-3</v>
      </c>
      <c r="K96">
        <f t="shared" si="11"/>
        <v>14.022500000000001</v>
      </c>
      <c r="L96">
        <f t="shared" si="12"/>
        <v>66.871506249999968</v>
      </c>
      <c r="M96">
        <f t="shared" si="13"/>
        <v>1.9802252252252177E-2</v>
      </c>
      <c r="R96" t="s">
        <v>543</v>
      </c>
      <c r="S96" t="s">
        <v>549</v>
      </c>
    </row>
    <row r="97" spans="1:25" x14ac:dyDescent="0.25">
      <c r="A97">
        <v>95</v>
      </c>
      <c r="B97">
        <v>107.4</v>
      </c>
      <c r="C97">
        <v>14</v>
      </c>
      <c r="D97">
        <v>10.9</v>
      </c>
      <c r="E97" s="1">
        <v>132.30000000000001</v>
      </c>
      <c r="F97" s="1">
        <v>11.5</v>
      </c>
      <c r="G97">
        <f t="shared" si="7"/>
        <v>10.686010000000001</v>
      </c>
      <c r="H97">
        <f t="shared" si="8"/>
        <v>0.66257972009999777</v>
      </c>
      <c r="I97">
        <f t="shared" si="9"/>
        <v>10.915000000000001</v>
      </c>
      <c r="J97">
        <f t="shared" si="10"/>
        <v>0.34222499999999895</v>
      </c>
      <c r="K97">
        <f t="shared" si="11"/>
        <v>14.022500000000001</v>
      </c>
      <c r="L97">
        <f t="shared" si="12"/>
        <v>6.3630062500000042</v>
      </c>
      <c r="M97">
        <f t="shared" si="13"/>
        <v>7.0781739130434659E-2</v>
      </c>
      <c r="R97" t="s">
        <v>548</v>
      </c>
      <c r="S97" t="s">
        <v>549</v>
      </c>
    </row>
    <row r="98" spans="1:25" x14ac:dyDescent="0.25">
      <c r="A98">
        <v>96</v>
      </c>
      <c r="B98">
        <v>163.30000000000001</v>
      </c>
      <c r="C98">
        <v>31.6</v>
      </c>
      <c r="D98">
        <v>52.9</v>
      </c>
      <c r="E98" s="1">
        <v>247.8</v>
      </c>
      <c r="F98" s="1">
        <v>16.899999999999999</v>
      </c>
      <c r="G98">
        <f t="shared" si="7"/>
        <v>16.310860000000002</v>
      </c>
      <c r="H98">
        <f t="shared" si="8"/>
        <v>0.34708593959999634</v>
      </c>
      <c r="I98">
        <f t="shared" si="9"/>
        <v>16.690000000000001</v>
      </c>
      <c r="J98">
        <f t="shared" si="10"/>
        <v>4.4099999999998869E-2</v>
      </c>
      <c r="K98">
        <f t="shared" si="11"/>
        <v>14.022500000000001</v>
      </c>
      <c r="L98">
        <f t="shared" si="12"/>
        <v>8.2800062499999871</v>
      </c>
      <c r="M98">
        <f t="shared" si="13"/>
        <v>3.4860355029585614E-2</v>
      </c>
    </row>
    <row r="99" spans="1:25" x14ac:dyDescent="0.25">
      <c r="A99">
        <v>97</v>
      </c>
      <c r="B99">
        <v>197.6</v>
      </c>
      <c r="C99">
        <v>3.5</v>
      </c>
      <c r="D99">
        <v>5.9</v>
      </c>
      <c r="E99" s="1">
        <v>207</v>
      </c>
      <c r="F99" s="1">
        <v>11.7</v>
      </c>
      <c r="G99">
        <f t="shared" si="7"/>
        <v>14.3239</v>
      </c>
      <c r="H99">
        <f t="shared" si="8"/>
        <v>6.8848512100000043</v>
      </c>
      <c r="I99">
        <f t="shared" si="9"/>
        <v>14.650000000000002</v>
      </c>
      <c r="J99">
        <f t="shared" si="10"/>
        <v>8.7025000000000166</v>
      </c>
      <c r="K99">
        <f t="shared" si="11"/>
        <v>14.022500000000001</v>
      </c>
      <c r="L99">
        <f t="shared" si="12"/>
        <v>5.3940062500000074</v>
      </c>
      <c r="M99">
        <f t="shared" si="13"/>
        <v>0.22426495726495735</v>
      </c>
    </row>
    <row r="100" spans="1:25" x14ac:dyDescent="0.25">
      <c r="A100">
        <v>98</v>
      </c>
      <c r="B100">
        <v>184.9</v>
      </c>
      <c r="C100">
        <v>21</v>
      </c>
      <c r="D100">
        <v>22</v>
      </c>
      <c r="E100" s="1">
        <v>227.9</v>
      </c>
      <c r="F100" s="1">
        <v>15.5</v>
      </c>
      <c r="G100">
        <f t="shared" si="7"/>
        <v>15.34173</v>
      </c>
      <c r="H100">
        <f t="shared" si="8"/>
        <v>2.5049392899999971E-2</v>
      </c>
      <c r="I100">
        <f t="shared" si="9"/>
        <v>15.695</v>
      </c>
      <c r="J100">
        <f t="shared" si="10"/>
        <v>3.8025000000000114E-2</v>
      </c>
      <c r="K100">
        <f t="shared" si="11"/>
        <v>14.022500000000001</v>
      </c>
      <c r="L100">
        <f t="shared" si="12"/>
        <v>2.1830062499999974</v>
      </c>
      <c r="M100">
        <f t="shared" si="13"/>
        <v>1.0210967741935478E-2</v>
      </c>
    </row>
    <row r="101" spans="1:25" x14ac:dyDescent="0.25">
      <c r="A101">
        <v>99</v>
      </c>
      <c r="B101">
        <v>289.7</v>
      </c>
      <c r="C101">
        <v>42.3</v>
      </c>
      <c r="D101">
        <v>51.2</v>
      </c>
      <c r="E101" s="1">
        <v>383.2</v>
      </c>
      <c r="F101" s="1">
        <v>25.4</v>
      </c>
      <c r="G101">
        <f t="shared" si="7"/>
        <v>22.90484</v>
      </c>
      <c r="H101">
        <f t="shared" si="8"/>
        <v>6.2258234255999927</v>
      </c>
      <c r="I101">
        <f t="shared" si="9"/>
        <v>23.46</v>
      </c>
      <c r="J101">
        <f t="shared" si="10"/>
        <v>3.7635999999999914</v>
      </c>
      <c r="K101">
        <f t="shared" si="11"/>
        <v>14.022500000000001</v>
      </c>
      <c r="L101">
        <f t="shared" si="12"/>
        <v>129.44750624999995</v>
      </c>
      <c r="M101">
        <f t="shared" si="13"/>
        <v>9.8234645669291284E-2</v>
      </c>
    </row>
    <row r="102" spans="1:25" x14ac:dyDescent="0.25">
      <c r="A102">
        <v>100</v>
      </c>
      <c r="B102">
        <v>135.19999999999999</v>
      </c>
      <c r="C102">
        <v>41.7</v>
      </c>
      <c r="D102">
        <v>45.9</v>
      </c>
      <c r="E102" s="1">
        <v>222.79999999999998</v>
      </c>
      <c r="F102" s="1">
        <v>17.2</v>
      </c>
      <c r="G102">
        <f t="shared" si="7"/>
        <v>15.093359999999999</v>
      </c>
      <c r="H102">
        <f t="shared" si="8"/>
        <v>4.4379320896000021</v>
      </c>
      <c r="I102">
        <f t="shared" si="9"/>
        <v>15.440000000000001</v>
      </c>
      <c r="J102">
        <f t="shared" si="10"/>
        <v>3.0975999999999928</v>
      </c>
      <c r="K102">
        <f t="shared" si="11"/>
        <v>14.022500000000001</v>
      </c>
      <c r="L102">
        <f t="shared" si="12"/>
        <v>10.09650624999999</v>
      </c>
      <c r="M102">
        <f t="shared" si="13"/>
        <v>0.1224790697674419</v>
      </c>
      <c r="Q102" t="s">
        <v>551</v>
      </c>
      <c r="W102" t="s">
        <v>556</v>
      </c>
    </row>
    <row r="103" spans="1:25" x14ac:dyDescent="0.25">
      <c r="A103">
        <v>101</v>
      </c>
      <c r="B103">
        <v>222.4</v>
      </c>
      <c r="C103">
        <v>4.3</v>
      </c>
      <c r="D103">
        <v>49.8</v>
      </c>
      <c r="E103" s="1">
        <v>276.5</v>
      </c>
      <c r="F103" s="1">
        <v>11.7</v>
      </c>
      <c r="G103">
        <f t="shared" si="7"/>
        <v>17.708550000000002</v>
      </c>
      <c r="H103">
        <f t="shared" si="8"/>
        <v>36.102673102500042</v>
      </c>
      <c r="I103">
        <f t="shared" si="9"/>
        <v>18.125</v>
      </c>
      <c r="J103">
        <f t="shared" si="10"/>
        <v>41.280625000000008</v>
      </c>
      <c r="K103">
        <f t="shared" si="11"/>
        <v>14.022500000000001</v>
      </c>
      <c r="L103">
        <f t="shared" si="12"/>
        <v>5.3940062500000074</v>
      </c>
      <c r="M103">
        <f t="shared" si="13"/>
        <v>0.51355128205128231</v>
      </c>
      <c r="R103" t="s">
        <v>555</v>
      </c>
      <c r="X103" t="s">
        <v>557</v>
      </c>
    </row>
    <row r="104" spans="1:25" x14ac:dyDescent="0.25">
      <c r="A104">
        <v>102</v>
      </c>
      <c r="B104">
        <v>296.39999999999998</v>
      </c>
      <c r="C104">
        <v>36.299999999999997</v>
      </c>
      <c r="D104">
        <v>100.9</v>
      </c>
      <c r="E104" s="1">
        <v>433.6</v>
      </c>
      <c r="F104" s="1">
        <v>23.8</v>
      </c>
      <c r="G104">
        <f t="shared" si="7"/>
        <v>25.359320000000004</v>
      </c>
      <c r="H104">
        <f t="shared" si="8"/>
        <v>2.4314788624000099</v>
      </c>
      <c r="I104">
        <f t="shared" si="9"/>
        <v>25.980000000000004</v>
      </c>
      <c r="J104">
        <f t="shared" si="10"/>
        <v>4.7524000000000139</v>
      </c>
      <c r="K104">
        <f t="shared" si="11"/>
        <v>14.022500000000001</v>
      </c>
      <c r="L104">
        <f t="shared" si="12"/>
        <v>95.59950624999999</v>
      </c>
      <c r="M104">
        <f t="shared" si="13"/>
        <v>6.5517647058823666E-2</v>
      </c>
      <c r="Y104" t="s">
        <v>558</v>
      </c>
    </row>
    <row r="105" spans="1:25" x14ac:dyDescent="0.25">
      <c r="A105">
        <v>103</v>
      </c>
      <c r="B105">
        <v>280.2</v>
      </c>
      <c r="C105">
        <v>10.1</v>
      </c>
      <c r="D105">
        <v>21.4</v>
      </c>
      <c r="E105" s="1">
        <v>311.7</v>
      </c>
      <c r="F105" s="1">
        <v>14.8</v>
      </c>
      <c r="G105">
        <f t="shared" si="7"/>
        <v>19.422789999999999</v>
      </c>
      <c r="H105">
        <f t="shared" si="8"/>
        <v>21.370187384099985</v>
      </c>
      <c r="I105">
        <f t="shared" si="9"/>
        <v>19.885000000000002</v>
      </c>
      <c r="J105">
        <f t="shared" si="10"/>
        <v>25.85722500000001</v>
      </c>
      <c r="K105">
        <f t="shared" si="11"/>
        <v>14.022500000000001</v>
      </c>
      <c r="L105">
        <f t="shared" si="12"/>
        <v>0.6045062499999998</v>
      </c>
      <c r="M105">
        <f t="shared" si="13"/>
        <v>0.31235067567567554</v>
      </c>
      <c r="R105" t="s">
        <v>561</v>
      </c>
      <c r="T105" t="s">
        <v>563</v>
      </c>
      <c r="Y105" t="s">
        <v>559</v>
      </c>
    </row>
    <row r="106" spans="1:25" x14ac:dyDescent="0.25">
      <c r="A106">
        <v>104</v>
      </c>
      <c r="B106">
        <v>187.9</v>
      </c>
      <c r="C106">
        <v>17.2</v>
      </c>
      <c r="D106">
        <v>17.899999999999999</v>
      </c>
      <c r="E106" s="1">
        <v>223</v>
      </c>
      <c r="F106" s="1">
        <v>14.7</v>
      </c>
      <c r="G106">
        <f t="shared" si="7"/>
        <v>15.1031</v>
      </c>
      <c r="H106">
        <f t="shared" si="8"/>
        <v>0.1624896100000002</v>
      </c>
      <c r="I106">
        <f t="shared" si="9"/>
        <v>15.45</v>
      </c>
      <c r="J106">
        <f t="shared" si="10"/>
        <v>0.5625</v>
      </c>
      <c r="K106">
        <f t="shared" si="11"/>
        <v>14.022500000000001</v>
      </c>
      <c r="L106">
        <f t="shared" si="12"/>
        <v>0.4590062499999979</v>
      </c>
      <c r="M106">
        <f t="shared" si="13"/>
        <v>2.7421768707483012E-2</v>
      </c>
      <c r="R106" t="s">
        <v>562</v>
      </c>
      <c r="Y106" t="s">
        <v>560</v>
      </c>
    </row>
    <row r="107" spans="1:25" x14ac:dyDescent="0.25">
      <c r="A107">
        <v>105</v>
      </c>
      <c r="B107">
        <v>238.2</v>
      </c>
      <c r="C107">
        <v>34.299999999999997</v>
      </c>
      <c r="D107">
        <v>5.3</v>
      </c>
      <c r="E107" s="1">
        <v>277.8</v>
      </c>
      <c r="F107" s="1">
        <v>20.7</v>
      </c>
      <c r="G107">
        <f t="shared" si="7"/>
        <v>17.77186</v>
      </c>
      <c r="H107">
        <f t="shared" si="8"/>
        <v>8.5740038595999941</v>
      </c>
      <c r="I107">
        <f t="shared" si="9"/>
        <v>18.190000000000001</v>
      </c>
      <c r="J107">
        <f t="shared" si="10"/>
        <v>6.3000999999999898</v>
      </c>
      <c r="K107">
        <f t="shared" si="11"/>
        <v>14.022500000000001</v>
      </c>
      <c r="L107">
        <f t="shared" si="12"/>
        <v>44.589006249999976</v>
      </c>
      <c r="M107">
        <f t="shared" si="13"/>
        <v>0.14145603864734296</v>
      </c>
    </row>
    <row r="108" spans="1:25" x14ac:dyDescent="0.25">
      <c r="A108">
        <v>106</v>
      </c>
      <c r="B108">
        <v>137.9</v>
      </c>
      <c r="C108">
        <v>46.4</v>
      </c>
      <c r="D108">
        <v>59</v>
      </c>
      <c r="E108" s="1">
        <v>243.3</v>
      </c>
      <c r="F108" s="1">
        <v>19.2</v>
      </c>
      <c r="G108">
        <f t="shared" si="7"/>
        <v>16.091709999999999</v>
      </c>
      <c r="H108">
        <f t="shared" si="8"/>
        <v>9.6614667241000021</v>
      </c>
      <c r="I108">
        <f t="shared" si="9"/>
        <v>16.465</v>
      </c>
      <c r="J108">
        <f t="shared" si="10"/>
        <v>7.4802249999999972</v>
      </c>
      <c r="K108">
        <f t="shared" si="11"/>
        <v>14.022500000000001</v>
      </c>
      <c r="L108">
        <f t="shared" si="12"/>
        <v>26.806506249999984</v>
      </c>
      <c r="M108">
        <f t="shared" si="13"/>
        <v>0.16189010416666669</v>
      </c>
      <c r="Q108" t="s">
        <v>552</v>
      </c>
    </row>
    <row r="109" spans="1:25" x14ac:dyDescent="0.25">
      <c r="A109">
        <v>107</v>
      </c>
      <c r="B109">
        <v>25</v>
      </c>
      <c r="C109">
        <v>11</v>
      </c>
      <c r="D109">
        <v>29.7</v>
      </c>
      <c r="E109" s="1">
        <v>65.7</v>
      </c>
      <c r="F109" s="1">
        <v>7.2</v>
      </c>
      <c r="G109">
        <f t="shared" si="7"/>
        <v>7.4425900000000009</v>
      </c>
      <c r="H109">
        <f t="shared" si="8"/>
        <v>5.8849908100000362E-2</v>
      </c>
      <c r="I109">
        <f t="shared" si="9"/>
        <v>7.585</v>
      </c>
      <c r="J109">
        <f t="shared" si="10"/>
        <v>0.14822499999999983</v>
      </c>
      <c r="K109">
        <f t="shared" si="11"/>
        <v>14.022500000000001</v>
      </c>
      <c r="L109">
        <f t="shared" si="12"/>
        <v>46.546506250000007</v>
      </c>
      <c r="M109">
        <f t="shared" si="13"/>
        <v>3.3693055555555657E-2</v>
      </c>
      <c r="R109" t="s">
        <v>553</v>
      </c>
    </row>
    <row r="110" spans="1:25" x14ac:dyDescent="0.25">
      <c r="A110">
        <v>108</v>
      </c>
      <c r="B110">
        <v>90.4</v>
      </c>
      <c r="C110">
        <v>0.3</v>
      </c>
      <c r="D110">
        <v>23.2</v>
      </c>
      <c r="E110" s="1">
        <v>113.9</v>
      </c>
      <c r="F110" s="1">
        <v>8.6999999999999993</v>
      </c>
      <c r="G110">
        <f t="shared" si="7"/>
        <v>9.7899300000000018</v>
      </c>
      <c r="H110">
        <f t="shared" si="8"/>
        <v>1.1879474049000054</v>
      </c>
      <c r="I110">
        <f t="shared" si="9"/>
        <v>9.995000000000001</v>
      </c>
      <c r="J110">
        <f t="shared" si="10"/>
        <v>1.6770250000000044</v>
      </c>
      <c r="K110">
        <f t="shared" si="11"/>
        <v>14.022500000000001</v>
      </c>
      <c r="L110">
        <f t="shared" si="12"/>
        <v>28.329006250000017</v>
      </c>
      <c r="M110">
        <f t="shared" si="13"/>
        <v>0.12527931034482789</v>
      </c>
      <c r="R110" t="s">
        <v>554</v>
      </c>
    </row>
    <row r="111" spans="1:25" x14ac:dyDescent="0.25">
      <c r="A111">
        <v>109</v>
      </c>
      <c r="B111">
        <v>13.1</v>
      </c>
      <c r="C111">
        <v>0.4</v>
      </c>
      <c r="D111">
        <v>25.6</v>
      </c>
      <c r="E111" s="1">
        <v>39.1</v>
      </c>
      <c r="F111" s="1">
        <v>5.3</v>
      </c>
      <c r="G111">
        <f t="shared" si="7"/>
        <v>6.1471700000000009</v>
      </c>
      <c r="H111">
        <f t="shared" si="8"/>
        <v>0.71769700890000188</v>
      </c>
      <c r="I111">
        <f t="shared" si="9"/>
        <v>6.2549999999999999</v>
      </c>
      <c r="J111">
        <f t="shared" si="10"/>
        <v>0.91202500000000009</v>
      </c>
      <c r="K111">
        <f t="shared" si="11"/>
        <v>14.022500000000001</v>
      </c>
      <c r="L111">
        <f t="shared" si="12"/>
        <v>76.082006250000006</v>
      </c>
      <c r="M111">
        <f t="shared" si="13"/>
        <v>0.1598433962264153</v>
      </c>
    </row>
    <row r="112" spans="1:25" x14ac:dyDescent="0.25">
      <c r="A112">
        <v>110</v>
      </c>
      <c r="B112">
        <v>255.4</v>
      </c>
      <c r="C112">
        <v>26.9</v>
      </c>
      <c r="D112">
        <v>5.5</v>
      </c>
      <c r="E112" s="1">
        <v>287.8</v>
      </c>
      <c r="F112" s="1">
        <v>19.8</v>
      </c>
      <c r="G112">
        <f t="shared" si="7"/>
        <v>18.258859999999999</v>
      </c>
      <c r="H112">
        <f t="shared" si="8"/>
        <v>2.3751124996000068</v>
      </c>
      <c r="I112">
        <f t="shared" si="9"/>
        <v>18.690000000000001</v>
      </c>
      <c r="J112">
        <f t="shared" si="10"/>
        <v>1.2320999999999986</v>
      </c>
      <c r="K112">
        <f t="shared" si="11"/>
        <v>14.022500000000001</v>
      </c>
      <c r="L112">
        <f t="shared" si="12"/>
        <v>33.379506249999999</v>
      </c>
      <c r="M112">
        <f t="shared" si="13"/>
        <v>7.7835353535353646E-2</v>
      </c>
      <c r="R112" t="s">
        <v>97</v>
      </c>
      <c r="U112" t="s">
        <v>564</v>
      </c>
    </row>
    <row r="113" spans="1:21" x14ac:dyDescent="0.25">
      <c r="A113">
        <v>111</v>
      </c>
      <c r="B113">
        <v>225.8</v>
      </c>
      <c r="C113">
        <v>8.1999999999999993</v>
      </c>
      <c r="D113">
        <v>56.5</v>
      </c>
      <c r="E113" s="1">
        <v>290.5</v>
      </c>
      <c r="F113" s="1">
        <v>13.4</v>
      </c>
      <c r="G113">
        <f t="shared" si="7"/>
        <v>18.390349999999998</v>
      </c>
      <c r="H113">
        <f t="shared" si="8"/>
        <v>24.903593122499977</v>
      </c>
      <c r="I113">
        <f t="shared" si="9"/>
        <v>18.824999999999999</v>
      </c>
      <c r="J113">
        <f t="shared" si="10"/>
        <v>29.430624999999988</v>
      </c>
      <c r="K113">
        <f t="shared" si="11"/>
        <v>14.022500000000001</v>
      </c>
      <c r="L113">
        <f t="shared" si="12"/>
        <v>0.38750625000000061</v>
      </c>
      <c r="M113">
        <f t="shared" si="13"/>
        <v>0.37241417910447744</v>
      </c>
    </row>
    <row r="114" spans="1:21" x14ac:dyDescent="0.25">
      <c r="A114">
        <v>112</v>
      </c>
      <c r="B114">
        <v>241.7</v>
      </c>
      <c r="C114">
        <v>38</v>
      </c>
      <c r="D114">
        <v>23.2</v>
      </c>
      <c r="E114" s="1">
        <v>302.89999999999998</v>
      </c>
      <c r="F114" s="1">
        <v>21.8</v>
      </c>
      <c r="G114">
        <f t="shared" si="7"/>
        <v>18.994230000000002</v>
      </c>
      <c r="H114">
        <f t="shared" si="8"/>
        <v>7.8723452928999942</v>
      </c>
      <c r="I114">
        <f t="shared" si="9"/>
        <v>19.445</v>
      </c>
      <c r="J114">
        <f t="shared" si="10"/>
        <v>5.546025000000002</v>
      </c>
      <c r="K114">
        <f t="shared" si="11"/>
        <v>14.022500000000001</v>
      </c>
      <c r="L114">
        <f t="shared" si="12"/>
        <v>60.489506249999998</v>
      </c>
      <c r="M114">
        <f t="shared" si="13"/>
        <v>0.12870504587155959</v>
      </c>
      <c r="U114" t="s">
        <v>565</v>
      </c>
    </row>
    <row r="115" spans="1:21" x14ac:dyDescent="0.25">
      <c r="A115">
        <v>113</v>
      </c>
      <c r="B115">
        <v>175.7</v>
      </c>
      <c r="C115">
        <v>15.4</v>
      </c>
      <c r="D115">
        <v>2.4</v>
      </c>
      <c r="E115" s="1">
        <v>193.5</v>
      </c>
      <c r="F115" s="1">
        <v>14.1</v>
      </c>
      <c r="G115">
        <f t="shared" si="7"/>
        <v>13.666450000000001</v>
      </c>
      <c r="H115">
        <f t="shared" si="8"/>
        <v>0.18796560249999875</v>
      </c>
      <c r="I115">
        <f t="shared" si="9"/>
        <v>13.975000000000001</v>
      </c>
      <c r="J115">
        <f t="shared" si="10"/>
        <v>1.5624999999999556E-2</v>
      </c>
      <c r="K115">
        <f t="shared" si="11"/>
        <v>14.022500000000001</v>
      </c>
      <c r="L115">
        <f t="shared" si="12"/>
        <v>6.006249999999813E-3</v>
      </c>
      <c r="M115">
        <f t="shared" si="13"/>
        <v>3.0748226950354507E-2</v>
      </c>
    </row>
    <row r="116" spans="1:21" x14ac:dyDescent="0.25">
      <c r="A116">
        <v>114</v>
      </c>
      <c r="B116">
        <v>209.6</v>
      </c>
      <c r="C116">
        <v>20.6</v>
      </c>
      <c r="D116">
        <v>10.7</v>
      </c>
      <c r="E116" s="1">
        <v>240.89999999999998</v>
      </c>
      <c r="F116" s="1">
        <v>15.9</v>
      </c>
      <c r="G116">
        <f t="shared" si="7"/>
        <v>15.974829999999999</v>
      </c>
      <c r="H116">
        <f t="shared" si="8"/>
        <v>5.5995288999997938E-3</v>
      </c>
      <c r="I116">
        <f t="shared" si="9"/>
        <v>16.344999999999999</v>
      </c>
      <c r="J116">
        <f t="shared" si="10"/>
        <v>0.19802499999999867</v>
      </c>
      <c r="K116">
        <f t="shared" si="11"/>
        <v>14.022500000000001</v>
      </c>
      <c r="L116">
        <f t="shared" si="12"/>
        <v>3.5250062499999983</v>
      </c>
      <c r="M116">
        <f t="shared" si="13"/>
        <v>4.706289308176014E-3</v>
      </c>
      <c r="U116" t="s">
        <v>566</v>
      </c>
    </row>
    <row r="117" spans="1:21" x14ac:dyDescent="0.25">
      <c r="A117">
        <v>115</v>
      </c>
      <c r="B117">
        <v>78.2</v>
      </c>
      <c r="C117">
        <v>46.8</v>
      </c>
      <c r="D117">
        <v>34.5</v>
      </c>
      <c r="E117" s="1">
        <v>159.5</v>
      </c>
      <c r="F117" s="1">
        <v>14.6</v>
      </c>
      <c r="G117">
        <f t="shared" si="7"/>
        <v>12.01065</v>
      </c>
      <c r="H117">
        <f t="shared" si="8"/>
        <v>6.7047334224999977</v>
      </c>
      <c r="I117">
        <f t="shared" si="9"/>
        <v>12.275</v>
      </c>
      <c r="J117">
        <f t="shared" si="10"/>
        <v>5.405624999999997</v>
      </c>
      <c r="K117">
        <f t="shared" si="11"/>
        <v>14.022500000000001</v>
      </c>
      <c r="L117">
        <f t="shared" si="12"/>
        <v>0.33350624999999862</v>
      </c>
      <c r="M117">
        <f t="shared" si="13"/>
        <v>0.17735273972602739</v>
      </c>
    </row>
    <row r="118" spans="1:21" x14ac:dyDescent="0.25">
      <c r="A118">
        <v>116</v>
      </c>
      <c r="B118">
        <v>75.099999999999994</v>
      </c>
      <c r="C118">
        <v>35</v>
      </c>
      <c r="D118">
        <v>52.7</v>
      </c>
      <c r="E118" s="1">
        <v>162.80000000000001</v>
      </c>
      <c r="F118" s="1">
        <v>12.6</v>
      </c>
      <c r="G118">
        <f t="shared" si="7"/>
        <v>12.17136</v>
      </c>
      <c r="H118">
        <f t="shared" si="8"/>
        <v>0.18373224959999973</v>
      </c>
      <c r="I118">
        <f t="shared" si="9"/>
        <v>12.440000000000001</v>
      </c>
      <c r="J118">
        <f t="shared" si="10"/>
        <v>2.5599999999999477E-2</v>
      </c>
      <c r="K118">
        <f t="shared" si="11"/>
        <v>14.022500000000001</v>
      </c>
      <c r="L118">
        <f t="shared" si="12"/>
        <v>2.0235062500000036</v>
      </c>
      <c r="M118">
        <f t="shared" si="13"/>
        <v>3.4019047619047595E-2</v>
      </c>
    </row>
    <row r="119" spans="1:21" x14ac:dyDescent="0.25">
      <c r="A119">
        <v>117</v>
      </c>
      <c r="B119">
        <v>139.19999999999999</v>
      </c>
      <c r="C119">
        <v>14.3</v>
      </c>
      <c r="D119">
        <v>25.6</v>
      </c>
      <c r="E119" s="1">
        <v>179.1</v>
      </c>
      <c r="F119" s="1">
        <v>12.2</v>
      </c>
      <c r="G119">
        <f t="shared" si="7"/>
        <v>12.965170000000001</v>
      </c>
      <c r="H119">
        <f t="shared" si="8"/>
        <v>0.58548512890000193</v>
      </c>
      <c r="I119">
        <f t="shared" si="9"/>
        <v>13.254999999999999</v>
      </c>
      <c r="J119">
        <f t="shared" si="10"/>
        <v>1.1130249999999995</v>
      </c>
      <c r="K119">
        <f t="shared" si="11"/>
        <v>14.022500000000001</v>
      </c>
      <c r="L119">
        <f t="shared" si="12"/>
        <v>3.3215062500000059</v>
      </c>
      <c r="M119">
        <f t="shared" si="13"/>
        <v>6.2718852459016497E-2</v>
      </c>
    </row>
    <row r="120" spans="1:21" x14ac:dyDescent="0.25">
      <c r="A120">
        <v>118</v>
      </c>
      <c r="B120">
        <v>76.400000000000006</v>
      </c>
      <c r="C120">
        <v>0.8</v>
      </c>
      <c r="D120">
        <v>14.8</v>
      </c>
      <c r="E120" s="1">
        <v>92</v>
      </c>
      <c r="F120" s="1">
        <v>9.4</v>
      </c>
      <c r="G120">
        <f t="shared" si="7"/>
        <v>8.7234000000000016</v>
      </c>
      <c r="H120">
        <f t="shared" si="8"/>
        <v>0.45778755999999832</v>
      </c>
      <c r="I120">
        <f t="shared" si="9"/>
        <v>8.9</v>
      </c>
      <c r="J120">
        <f t="shared" si="10"/>
        <v>0.25</v>
      </c>
      <c r="K120">
        <f t="shared" si="11"/>
        <v>14.022500000000001</v>
      </c>
      <c r="L120">
        <f t="shared" si="12"/>
        <v>21.367506250000005</v>
      </c>
      <c r="M120">
        <f t="shared" si="13"/>
        <v>7.1978723404255179E-2</v>
      </c>
      <c r="R120" t="s">
        <v>567</v>
      </c>
    </row>
    <row r="121" spans="1:21" ht="15.75" thickBot="1" x14ac:dyDescent="0.3">
      <c r="A121">
        <v>119</v>
      </c>
      <c r="B121">
        <v>125.7</v>
      </c>
      <c r="C121">
        <v>36.9</v>
      </c>
      <c r="D121">
        <v>79.2</v>
      </c>
      <c r="E121" s="1">
        <v>241.8</v>
      </c>
      <c r="F121" s="1">
        <v>15.9</v>
      </c>
      <c r="G121">
        <f t="shared" si="7"/>
        <v>16.018660000000001</v>
      </c>
      <c r="H121">
        <f t="shared" si="8"/>
        <v>1.408019560000005E-2</v>
      </c>
      <c r="I121">
        <f t="shared" si="9"/>
        <v>16.39</v>
      </c>
      <c r="J121">
        <f t="shared" si="10"/>
        <v>0.2401000000000002</v>
      </c>
      <c r="K121">
        <f t="shared" si="11"/>
        <v>14.022500000000001</v>
      </c>
      <c r="L121">
        <f t="shared" si="12"/>
        <v>3.5250062499999983</v>
      </c>
      <c r="M121">
        <f t="shared" si="13"/>
        <v>7.4628930817610189E-3</v>
      </c>
    </row>
    <row r="122" spans="1:21" x14ac:dyDescent="0.25">
      <c r="A122">
        <v>120</v>
      </c>
      <c r="B122">
        <v>19.399999999999999</v>
      </c>
      <c r="C122">
        <v>16</v>
      </c>
      <c r="D122">
        <v>22.3</v>
      </c>
      <c r="E122" s="1">
        <v>57.7</v>
      </c>
      <c r="F122" s="1">
        <v>6.6</v>
      </c>
      <c r="G122">
        <f t="shared" si="7"/>
        <v>7.0529900000000003</v>
      </c>
      <c r="H122">
        <f t="shared" si="8"/>
        <v>0.20519994010000062</v>
      </c>
      <c r="I122">
        <f t="shared" si="9"/>
        <v>7.1850000000000005</v>
      </c>
      <c r="J122">
        <f t="shared" si="10"/>
        <v>0.342225000000001</v>
      </c>
      <c r="K122">
        <f t="shared" si="11"/>
        <v>14.022500000000001</v>
      </c>
      <c r="L122">
        <f t="shared" si="12"/>
        <v>55.093506250000019</v>
      </c>
      <c r="M122">
        <f t="shared" si="13"/>
        <v>6.863484848484859E-2</v>
      </c>
      <c r="R122" s="5" t="s">
        <v>568</v>
      </c>
      <c r="S122" s="5"/>
    </row>
    <row r="123" spans="1:21" x14ac:dyDescent="0.25">
      <c r="A123">
        <v>121</v>
      </c>
      <c r="B123">
        <v>141.30000000000001</v>
      </c>
      <c r="C123">
        <v>26.8</v>
      </c>
      <c r="D123">
        <v>46.2</v>
      </c>
      <c r="E123" s="1">
        <v>214.3</v>
      </c>
      <c r="F123" s="1">
        <v>15.5</v>
      </c>
      <c r="G123">
        <f t="shared" si="7"/>
        <v>14.679410000000001</v>
      </c>
      <c r="H123">
        <f t="shared" si="8"/>
        <v>0.67336794809999878</v>
      </c>
      <c r="I123">
        <f t="shared" si="9"/>
        <v>15.015000000000001</v>
      </c>
      <c r="J123">
        <f t="shared" si="10"/>
        <v>0.23522499999999946</v>
      </c>
      <c r="K123">
        <f t="shared" si="11"/>
        <v>14.022500000000001</v>
      </c>
      <c r="L123">
        <f t="shared" si="12"/>
        <v>2.1830062499999974</v>
      </c>
      <c r="M123">
        <f t="shared" si="13"/>
        <v>5.2941290322580596E-2</v>
      </c>
      <c r="R123" s="2" t="s">
        <v>569</v>
      </c>
      <c r="S123" s="2">
        <v>0.94721203443524304</v>
      </c>
    </row>
    <row r="124" spans="1:21" x14ac:dyDescent="0.25">
      <c r="A124">
        <v>122</v>
      </c>
      <c r="B124">
        <v>18.8</v>
      </c>
      <c r="C124">
        <v>21.7</v>
      </c>
      <c r="D124">
        <v>50.4</v>
      </c>
      <c r="E124" s="1">
        <v>90.9</v>
      </c>
      <c r="F124" s="1">
        <v>7</v>
      </c>
      <c r="G124">
        <f t="shared" si="7"/>
        <v>8.669830000000001</v>
      </c>
      <c r="H124">
        <f t="shared" si="8"/>
        <v>2.7883322289000034</v>
      </c>
      <c r="I124">
        <f t="shared" si="9"/>
        <v>8.8450000000000006</v>
      </c>
      <c r="J124">
        <f t="shared" si="10"/>
        <v>3.4040250000000025</v>
      </c>
      <c r="K124">
        <f t="shared" si="11"/>
        <v>14.022500000000001</v>
      </c>
      <c r="L124">
        <f t="shared" si="12"/>
        <v>49.315506250000013</v>
      </c>
      <c r="M124">
        <f t="shared" si="13"/>
        <v>0.23854714285714301</v>
      </c>
      <c r="R124" s="6" t="s">
        <v>570</v>
      </c>
      <c r="S124" s="6">
        <v>0.89721063817895208</v>
      </c>
    </row>
    <row r="125" spans="1:21" x14ac:dyDescent="0.25">
      <c r="A125">
        <v>123</v>
      </c>
      <c r="B125">
        <v>224</v>
      </c>
      <c r="C125">
        <v>2.4</v>
      </c>
      <c r="D125">
        <v>15.6</v>
      </c>
      <c r="E125" s="1">
        <v>242</v>
      </c>
      <c r="F125" s="1">
        <v>11.6</v>
      </c>
      <c r="G125">
        <f t="shared" si="7"/>
        <v>16.028399999999998</v>
      </c>
      <c r="H125">
        <f t="shared" si="8"/>
        <v>19.610726559999982</v>
      </c>
      <c r="I125">
        <f t="shared" si="9"/>
        <v>16.400000000000002</v>
      </c>
      <c r="J125">
        <f t="shared" si="10"/>
        <v>23.040000000000024</v>
      </c>
      <c r="K125">
        <f t="shared" si="11"/>
        <v>14.022500000000001</v>
      </c>
      <c r="L125">
        <f t="shared" si="12"/>
        <v>5.8685062500000056</v>
      </c>
      <c r="M125">
        <f t="shared" si="13"/>
        <v>0.38175862068965505</v>
      </c>
      <c r="R125" s="2" t="s">
        <v>571</v>
      </c>
      <c r="S125" s="2">
        <v>0.89563733162046666</v>
      </c>
    </row>
    <row r="126" spans="1:21" x14ac:dyDescent="0.25">
      <c r="A126">
        <v>124</v>
      </c>
      <c r="B126">
        <v>123.1</v>
      </c>
      <c r="C126">
        <v>34.6</v>
      </c>
      <c r="D126">
        <v>12.4</v>
      </c>
      <c r="E126" s="1">
        <v>170.1</v>
      </c>
      <c r="F126" s="1">
        <v>15.2</v>
      </c>
      <c r="G126">
        <f t="shared" si="7"/>
        <v>12.526870000000001</v>
      </c>
      <c r="H126">
        <f t="shared" si="8"/>
        <v>7.1456239968999933</v>
      </c>
      <c r="I126">
        <f t="shared" si="9"/>
        <v>12.805</v>
      </c>
      <c r="J126">
        <f t="shared" si="10"/>
        <v>5.7360249999999979</v>
      </c>
      <c r="K126">
        <f t="shared" si="11"/>
        <v>14.022500000000001</v>
      </c>
      <c r="L126">
        <f t="shared" si="12"/>
        <v>1.3865062499999963</v>
      </c>
      <c r="M126">
        <f t="shared" si="13"/>
        <v>0.1758638157894736</v>
      </c>
      <c r="R126" s="2" t="s">
        <v>572</v>
      </c>
      <c r="S126" s="2">
        <v>1.6855103734147443</v>
      </c>
    </row>
    <row r="127" spans="1:21" ht="15.75" thickBot="1" x14ac:dyDescent="0.3">
      <c r="A127">
        <v>125</v>
      </c>
      <c r="B127">
        <v>229.5</v>
      </c>
      <c r="C127">
        <v>32.299999999999997</v>
      </c>
      <c r="D127">
        <v>74.2</v>
      </c>
      <c r="E127" s="1">
        <v>336</v>
      </c>
      <c r="F127" s="1">
        <v>19.7</v>
      </c>
      <c r="G127">
        <f t="shared" si="7"/>
        <v>20.606200000000001</v>
      </c>
      <c r="H127">
        <f t="shared" si="8"/>
        <v>0.82119844000000342</v>
      </c>
      <c r="I127">
        <f t="shared" si="9"/>
        <v>21.1</v>
      </c>
      <c r="J127">
        <f t="shared" si="10"/>
        <v>1.960000000000006</v>
      </c>
      <c r="K127">
        <f t="shared" si="11"/>
        <v>14.022500000000001</v>
      </c>
      <c r="L127">
        <f t="shared" si="12"/>
        <v>32.234006249999979</v>
      </c>
      <c r="M127">
        <f t="shared" si="13"/>
        <v>4.6000000000000096E-2</v>
      </c>
      <c r="R127" s="3" t="s">
        <v>573</v>
      </c>
      <c r="S127" s="3">
        <v>200</v>
      </c>
    </row>
    <row r="128" spans="1:21" x14ac:dyDescent="0.25">
      <c r="A128">
        <v>126</v>
      </c>
      <c r="B128">
        <v>87.2</v>
      </c>
      <c r="C128">
        <v>11.8</v>
      </c>
      <c r="D128">
        <v>25.9</v>
      </c>
      <c r="E128" s="1">
        <v>124.9</v>
      </c>
      <c r="F128" s="1">
        <v>10.6</v>
      </c>
      <c r="G128">
        <f t="shared" si="7"/>
        <v>10.32563</v>
      </c>
      <c r="H128">
        <f t="shared" si="8"/>
        <v>7.5278896899999642E-2</v>
      </c>
      <c r="I128">
        <f t="shared" si="9"/>
        <v>10.545000000000002</v>
      </c>
      <c r="J128">
        <f t="shared" si="10"/>
        <v>3.0249999999997735E-3</v>
      </c>
      <c r="K128">
        <f t="shared" si="11"/>
        <v>14.022500000000001</v>
      </c>
      <c r="L128">
        <f t="shared" si="12"/>
        <v>11.713506250000009</v>
      </c>
      <c r="M128">
        <f t="shared" si="13"/>
        <v>2.5883962264150882E-2</v>
      </c>
    </row>
    <row r="129" spans="1:26" ht="15.75" thickBot="1" x14ac:dyDescent="0.3">
      <c r="A129">
        <v>127</v>
      </c>
      <c r="B129">
        <v>7.8</v>
      </c>
      <c r="C129">
        <v>38.9</v>
      </c>
      <c r="D129">
        <v>50.6</v>
      </c>
      <c r="E129" s="1">
        <v>97.3</v>
      </c>
      <c r="F129" s="1">
        <v>6.6</v>
      </c>
      <c r="G129">
        <f t="shared" si="7"/>
        <v>8.9815100000000001</v>
      </c>
      <c r="H129">
        <f t="shared" si="8"/>
        <v>5.6715898801000018</v>
      </c>
      <c r="I129">
        <f t="shared" si="9"/>
        <v>9.1649999999999991</v>
      </c>
      <c r="J129">
        <f t="shared" si="10"/>
        <v>6.5792249999999974</v>
      </c>
      <c r="K129">
        <f t="shared" si="11"/>
        <v>14.022500000000001</v>
      </c>
      <c r="L129">
        <f t="shared" si="12"/>
        <v>55.093506250000019</v>
      </c>
      <c r="M129">
        <f t="shared" si="13"/>
        <v>0.36083484848484859</v>
      </c>
      <c r="R129" t="s">
        <v>574</v>
      </c>
    </row>
    <row r="130" spans="1:26" x14ac:dyDescent="0.25">
      <c r="A130">
        <v>128</v>
      </c>
      <c r="B130">
        <v>80.2</v>
      </c>
      <c r="C130">
        <v>0</v>
      </c>
      <c r="D130">
        <v>9.1999999999999993</v>
      </c>
      <c r="E130" s="1">
        <v>89.4</v>
      </c>
      <c r="F130" s="1">
        <v>8.8000000000000007</v>
      </c>
      <c r="G130">
        <f t="shared" si="7"/>
        <v>8.5967800000000008</v>
      </c>
      <c r="H130">
        <f t="shared" si="8"/>
        <v>4.129836839999998E-2</v>
      </c>
      <c r="I130">
        <f t="shared" si="9"/>
        <v>8.77</v>
      </c>
      <c r="J130">
        <f t="shared" si="10"/>
        <v>9.0000000000006817E-4</v>
      </c>
      <c r="K130">
        <f t="shared" si="11"/>
        <v>14.022500000000001</v>
      </c>
      <c r="L130">
        <f t="shared" si="12"/>
        <v>27.274506250000002</v>
      </c>
      <c r="M130">
        <f t="shared" si="13"/>
        <v>2.3093181818181811E-2</v>
      </c>
      <c r="R130" s="4"/>
      <c r="S130" s="4" t="s">
        <v>579</v>
      </c>
      <c r="T130" s="4" t="s">
        <v>580</v>
      </c>
      <c r="U130" s="4" t="s">
        <v>461</v>
      </c>
      <c r="V130" s="4" t="s">
        <v>581</v>
      </c>
      <c r="W130" s="4" t="s">
        <v>582</v>
      </c>
    </row>
    <row r="131" spans="1:26" x14ac:dyDescent="0.25">
      <c r="A131">
        <v>129</v>
      </c>
      <c r="B131">
        <v>220.3</v>
      </c>
      <c r="C131">
        <v>49</v>
      </c>
      <c r="D131">
        <v>3.2</v>
      </c>
      <c r="E131" s="1">
        <v>272.5</v>
      </c>
      <c r="F131" s="1">
        <v>24.7</v>
      </c>
      <c r="G131">
        <f t="shared" si="7"/>
        <v>17.513750000000002</v>
      </c>
      <c r="H131">
        <f t="shared" si="8"/>
        <v>51.642189062499966</v>
      </c>
      <c r="I131">
        <f t="shared" si="9"/>
        <v>17.925000000000001</v>
      </c>
      <c r="J131">
        <f t="shared" si="10"/>
        <v>45.900624999999984</v>
      </c>
      <c r="K131">
        <f t="shared" si="11"/>
        <v>14.022500000000001</v>
      </c>
      <c r="L131">
        <f t="shared" si="12"/>
        <v>114.00900624999997</v>
      </c>
      <c r="M131">
        <f t="shared" si="13"/>
        <v>0.29094129554655862</v>
      </c>
      <c r="R131" s="2" t="s">
        <v>575</v>
      </c>
      <c r="S131" s="2">
        <v>3</v>
      </c>
      <c r="T131" s="2">
        <v>4860.3234870978104</v>
      </c>
      <c r="U131" s="2">
        <v>1620.1078290326034</v>
      </c>
      <c r="V131" s="2">
        <v>570.27070365909378</v>
      </c>
      <c r="W131" s="2">
        <v>1.5752272560925405E-96</v>
      </c>
    </row>
    <row r="132" spans="1:26" x14ac:dyDescent="0.25">
      <c r="A132">
        <v>130</v>
      </c>
      <c r="B132">
        <v>59.6</v>
      </c>
      <c r="C132">
        <v>12</v>
      </c>
      <c r="D132">
        <v>43.1</v>
      </c>
      <c r="E132" s="1">
        <v>114.69999999999999</v>
      </c>
      <c r="F132" s="1">
        <v>9.6999999999999993</v>
      </c>
      <c r="G132">
        <f t="shared" ref="G132:G195" si="14">0.0487*E132+4.243</f>
        <v>9.8288899999999995</v>
      </c>
      <c r="H132">
        <f t="shared" ref="H132:H195" si="15">(F132-G132)^2</f>
        <v>1.6612632100000045E-2</v>
      </c>
      <c r="I132">
        <f t="shared" ref="I132:I195" si="16">0.05*E132+4.3</f>
        <v>10.035</v>
      </c>
      <c r="J132">
        <f t="shared" ref="J132:J195" si="17">(F132-I132)^2</f>
        <v>0.11222500000000057</v>
      </c>
      <c r="K132">
        <f t="shared" ref="K132:K195" si="18">14.0225</f>
        <v>14.022500000000001</v>
      </c>
      <c r="L132">
        <f t="shared" ref="L132:L195" si="19">(F132-K132)^2</f>
        <v>18.684006250000014</v>
      </c>
      <c r="M132">
        <f t="shared" ref="M132:M195" si="20">ABS(F132-G132)/F132</f>
        <v>1.32876288659794E-2</v>
      </c>
      <c r="R132" s="2" t="s">
        <v>576</v>
      </c>
      <c r="S132" s="2">
        <v>196</v>
      </c>
      <c r="T132" s="2">
        <v>556.82526290218732</v>
      </c>
      <c r="U132" s="2">
        <v>2.8409452188887108</v>
      </c>
      <c r="V132" s="2"/>
      <c r="W132" s="2"/>
    </row>
    <row r="133" spans="1:26" ht="15.75" thickBot="1" x14ac:dyDescent="0.3">
      <c r="A133">
        <v>131</v>
      </c>
      <c r="B133">
        <v>0.7</v>
      </c>
      <c r="C133">
        <v>39.6</v>
      </c>
      <c r="D133">
        <v>8.6999999999999993</v>
      </c>
      <c r="E133" s="1">
        <v>49</v>
      </c>
      <c r="F133" s="1">
        <v>1.6</v>
      </c>
      <c r="G133">
        <f t="shared" si="14"/>
        <v>6.6293000000000006</v>
      </c>
      <c r="H133">
        <f t="shared" si="15"/>
        <v>25.293858490000009</v>
      </c>
      <c r="I133">
        <f t="shared" si="16"/>
        <v>6.75</v>
      </c>
      <c r="J133">
        <f t="shared" si="17"/>
        <v>26.522500000000004</v>
      </c>
      <c r="K133">
        <f t="shared" si="18"/>
        <v>14.022500000000001</v>
      </c>
      <c r="L133">
        <f t="shared" si="19"/>
        <v>154.31850625000004</v>
      </c>
      <c r="M133">
        <f t="shared" si="20"/>
        <v>3.1433125000000004</v>
      </c>
      <c r="R133" s="3" t="s">
        <v>577</v>
      </c>
      <c r="S133" s="3">
        <v>199</v>
      </c>
      <c r="T133" s="3">
        <v>5417.1487499999976</v>
      </c>
      <c r="U133" s="3"/>
      <c r="V133" s="3"/>
      <c r="W133" s="3"/>
    </row>
    <row r="134" spans="1:26" ht="15.75" thickBot="1" x14ac:dyDescent="0.3">
      <c r="A134">
        <v>132</v>
      </c>
      <c r="B134">
        <v>265.2</v>
      </c>
      <c r="C134">
        <v>2.9</v>
      </c>
      <c r="D134">
        <v>43</v>
      </c>
      <c r="E134" s="1">
        <v>311.09999999999997</v>
      </c>
      <c r="F134" s="1">
        <v>12.7</v>
      </c>
      <c r="G134">
        <f t="shared" si="14"/>
        <v>19.393569999999997</v>
      </c>
      <c r="H134">
        <f t="shared" si="15"/>
        <v>44.803879344899968</v>
      </c>
      <c r="I134">
        <f t="shared" si="16"/>
        <v>19.855</v>
      </c>
      <c r="J134">
        <f t="shared" si="17"/>
        <v>51.194025000000018</v>
      </c>
      <c r="K134">
        <f t="shared" si="18"/>
        <v>14.022500000000001</v>
      </c>
      <c r="L134">
        <f t="shared" si="19"/>
        <v>1.7490062500000041</v>
      </c>
      <c r="M134">
        <f t="shared" si="20"/>
        <v>0.52705275590551171</v>
      </c>
    </row>
    <row r="135" spans="1:26" x14ac:dyDescent="0.25">
      <c r="A135">
        <v>133</v>
      </c>
      <c r="B135">
        <v>8.4</v>
      </c>
      <c r="C135">
        <v>27.2</v>
      </c>
      <c r="D135">
        <v>2.1</v>
      </c>
      <c r="E135" s="1">
        <v>37.700000000000003</v>
      </c>
      <c r="F135" s="1">
        <v>5.7</v>
      </c>
      <c r="G135">
        <f t="shared" si="14"/>
        <v>6.078990000000001</v>
      </c>
      <c r="H135">
        <f t="shared" si="15"/>
        <v>0.14363342010000063</v>
      </c>
      <c r="I135">
        <f t="shared" si="16"/>
        <v>6.1850000000000005</v>
      </c>
      <c r="J135">
        <f t="shared" si="17"/>
        <v>0.23522500000000032</v>
      </c>
      <c r="K135">
        <f t="shared" si="18"/>
        <v>14.022500000000001</v>
      </c>
      <c r="L135">
        <f t="shared" si="19"/>
        <v>69.264006250000023</v>
      </c>
      <c r="M135">
        <f t="shared" si="20"/>
        <v>6.6489473684210668E-2</v>
      </c>
      <c r="R135" s="4"/>
      <c r="S135" s="4" t="s">
        <v>583</v>
      </c>
      <c r="T135" s="4" t="s">
        <v>572</v>
      </c>
      <c r="U135" s="4" t="s">
        <v>584</v>
      </c>
      <c r="V135" s="4" t="s">
        <v>585</v>
      </c>
      <c r="W135" s="4" t="s">
        <v>586</v>
      </c>
      <c r="X135" s="4" t="s">
        <v>587</v>
      </c>
      <c r="Y135" s="4" t="s">
        <v>588</v>
      </c>
      <c r="Z135" s="4" t="s">
        <v>589</v>
      </c>
    </row>
    <row r="136" spans="1:26" x14ac:dyDescent="0.25">
      <c r="A136">
        <v>134</v>
      </c>
      <c r="B136">
        <v>219.8</v>
      </c>
      <c r="C136">
        <v>33.5</v>
      </c>
      <c r="D136">
        <v>45.1</v>
      </c>
      <c r="E136" s="1">
        <v>298.40000000000003</v>
      </c>
      <c r="F136" s="1">
        <v>19.600000000000001</v>
      </c>
      <c r="G136">
        <f t="shared" si="14"/>
        <v>18.775080000000003</v>
      </c>
      <c r="H136">
        <f t="shared" si="15"/>
        <v>0.68049300639999799</v>
      </c>
      <c r="I136">
        <f t="shared" si="16"/>
        <v>19.220000000000002</v>
      </c>
      <c r="J136">
        <f t="shared" si="17"/>
        <v>0.14439999999999925</v>
      </c>
      <c r="K136">
        <f t="shared" si="18"/>
        <v>14.022500000000001</v>
      </c>
      <c r="L136">
        <f t="shared" si="19"/>
        <v>31.108506250000005</v>
      </c>
      <c r="M136">
        <f t="shared" si="20"/>
        <v>4.2087755102040748E-2</v>
      </c>
      <c r="R136" s="2" t="s">
        <v>578</v>
      </c>
      <c r="S136" s="2">
        <v>2.9388893694594174</v>
      </c>
      <c r="T136" s="2">
        <v>0.3119082363217911</v>
      </c>
      <c r="U136" s="2">
        <v>9.4222884400763594</v>
      </c>
      <c r="V136" s="8">
        <v>1.2672945051313229E-17</v>
      </c>
      <c r="W136" s="2">
        <v>2.3237622792333079</v>
      </c>
      <c r="X136" s="2">
        <v>3.5540164596855268</v>
      </c>
      <c r="Y136" s="2">
        <v>2.3237622792333079</v>
      </c>
      <c r="Z136" s="2">
        <v>3.5540164596855268</v>
      </c>
    </row>
    <row r="137" spans="1:26" x14ac:dyDescent="0.25">
      <c r="A137">
        <v>135</v>
      </c>
      <c r="B137">
        <v>36.9</v>
      </c>
      <c r="C137">
        <v>38.6</v>
      </c>
      <c r="D137">
        <v>65.599999999999994</v>
      </c>
      <c r="E137" s="1">
        <v>141.1</v>
      </c>
      <c r="F137" s="1">
        <v>10.8</v>
      </c>
      <c r="G137">
        <f t="shared" si="14"/>
        <v>11.114570000000001</v>
      </c>
      <c r="H137">
        <f t="shared" si="15"/>
        <v>9.895428489999987E-2</v>
      </c>
      <c r="I137">
        <f t="shared" si="16"/>
        <v>11.355</v>
      </c>
      <c r="J137">
        <f t="shared" si="17"/>
        <v>0.30802499999999966</v>
      </c>
      <c r="K137">
        <f t="shared" si="18"/>
        <v>14.022500000000001</v>
      </c>
      <c r="L137">
        <f t="shared" si="19"/>
        <v>10.384506250000001</v>
      </c>
      <c r="M137">
        <f t="shared" si="20"/>
        <v>2.9126851851851831E-2</v>
      </c>
      <c r="R137" s="6" t="s">
        <v>458</v>
      </c>
      <c r="S137" s="6">
        <v>4.576464545539756E-2</v>
      </c>
      <c r="T137" s="2">
        <v>1.3948968069749748E-3</v>
      </c>
      <c r="U137" s="2">
        <v>32.808624427669656</v>
      </c>
      <c r="V137" s="8">
        <v>1.5099599548145318E-81</v>
      </c>
      <c r="W137" s="2">
        <v>4.301371196239745E-2</v>
      </c>
      <c r="X137" s="2">
        <v>4.851557894839767E-2</v>
      </c>
      <c r="Y137" s="2">
        <v>4.301371196239745E-2</v>
      </c>
      <c r="Z137" s="2">
        <v>4.851557894839767E-2</v>
      </c>
    </row>
    <row r="138" spans="1:26" x14ac:dyDescent="0.25">
      <c r="A138">
        <v>136</v>
      </c>
      <c r="B138">
        <v>48.3</v>
      </c>
      <c r="C138">
        <v>47</v>
      </c>
      <c r="D138">
        <v>8.5</v>
      </c>
      <c r="E138" s="1">
        <v>103.8</v>
      </c>
      <c r="F138" s="1">
        <v>11.6</v>
      </c>
      <c r="G138">
        <f t="shared" si="14"/>
        <v>9.2980599999999995</v>
      </c>
      <c r="H138">
        <f t="shared" si="15"/>
        <v>5.2989277636000001</v>
      </c>
      <c r="I138">
        <f t="shared" si="16"/>
        <v>9.49</v>
      </c>
      <c r="J138">
        <f t="shared" si="17"/>
        <v>4.4520999999999979</v>
      </c>
      <c r="K138">
        <f t="shared" si="18"/>
        <v>14.022500000000001</v>
      </c>
      <c r="L138">
        <f t="shared" si="19"/>
        <v>5.8685062500000056</v>
      </c>
      <c r="M138">
        <f t="shared" si="20"/>
        <v>0.19844310344827587</v>
      </c>
      <c r="R138" s="6" t="s">
        <v>459</v>
      </c>
      <c r="S138" s="6">
        <v>0.18853001691820431</v>
      </c>
      <c r="T138" s="2">
        <v>8.6112339673019428E-3</v>
      </c>
      <c r="U138" s="2">
        <v>21.893496058065441</v>
      </c>
      <c r="V138" s="8">
        <v>1.5053389205757539E-54</v>
      </c>
      <c r="W138" s="2">
        <v>0.1715474474419118</v>
      </c>
      <c r="X138" s="2">
        <v>0.20551258639449682</v>
      </c>
      <c r="Y138" s="2">
        <v>0.1715474474419118</v>
      </c>
      <c r="Z138" s="2">
        <v>0.20551258639449682</v>
      </c>
    </row>
    <row r="139" spans="1:26" ht="15.75" thickBot="1" x14ac:dyDescent="0.3">
      <c r="A139">
        <v>137</v>
      </c>
      <c r="B139">
        <v>25.6</v>
      </c>
      <c r="C139">
        <v>39</v>
      </c>
      <c r="D139">
        <v>9.3000000000000007</v>
      </c>
      <c r="E139" s="1">
        <v>73.899999999999991</v>
      </c>
      <c r="F139" s="1">
        <v>9.5</v>
      </c>
      <c r="G139">
        <f t="shared" si="14"/>
        <v>7.8419299999999996</v>
      </c>
      <c r="H139">
        <f t="shared" si="15"/>
        <v>2.7491961249000014</v>
      </c>
      <c r="I139">
        <f t="shared" si="16"/>
        <v>7.9949999999999992</v>
      </c>
      <c r="J139">
        <f t="shared" si="17"/>
        <v>2.2650250000000023</v>
      </c>
      <c r="K139">
        <f t="shared" si="18"/>
        <v>14.022500000000001</v>
      </c>
      <c r="L139">
        <f t="shared" si="19"/>
        <v>20.453006250000008</v>
      </c>
      <c r="M139">
        <f t="shared" si="20"/>
        <v>0.17453368421052637</v>
      </c>
      <c r="R139" s="7" t="s">
        <v>460</v>
      </c>
      <c r="S139" s="7">
        <v>-1.037493042476263E-3</v>
      </c>
      <c r="T139" s="3">
        <v>5.8710096470863671E-3</v>
      </c>
      <c r="U139" s="3">
        <v>-0.17671458656027664</v>
      </c>
      <c r="V139" s="9">
        <v>0.85991505008057501</v>
      </c>
      <c r="W139" s="3">
        <v>-1.2615953180270797E-2</v>
      </c>
      <c r="X139" s="3">
        <v>1.0540967095318272E-2</v>
      </c>
      <c r="Y139" s="3">
        <v>-1.2615953180270797E-2</v>
      </c>
      <c r="Z139" s="3">
        <v>1.0540967095318272E-2</v>
      </c>
    </row>
    <row r="140" spans="1:26" x14ac:dyDescent="0.25">
      <c r="A140">
        <v>138</v>
      </c>
      <c r="B140">
        <v>273.7</v>
      </c>
      <c r="C140">
        <v>28.9</v>
      </c>
      <c r="D140">
        <v>59.7</v>
      </c>
      <c r="E140" s="1">
        <v>362.29999999999995</v>
      </c>
      <c r="F140" s="1">
        <v>20.8</v>
      </c>
      <c r="G140">
        <f t="shared" si="14"/>
        <v>21.887009999999997</v>
      </c>
      <c r="H140">
        <f t="shared" si="15"/>
        <v>1.181590740099991</v>
      </c>
      <c r="I140">
        <f t="shared" si="16"/>
        <v>22.414999999999999</v>
      </c>
      <c r="J140">
        <f t="shared" si="17"/>
        <v>2.6082249999999951</v>
      </c>
      <c r="K140">
        <f t="shared" si="18"/>
        <v>14.022500000000001</v>
      </c>
      <c r="L140">
        <f t="shared" si="19"/>
        <v>45.934506249999998</v>
      </c>
      <c r="M140">
        <f t="shared" si="20"/>
        <v>5.2260096153845949E-2</v>
      </c>
    </row>
    <row r="141" spans="1:26" x14ac:dyDescent="0.25">
      <c r="A141">
        <v>139</v>
      </c>
      <c r="B141">
        <v>43</v>
      </c>
      <c r="C141">
        <v>25.9</v>
      </c>
      <c r="D141">
        <v>20.5</v>
      </c>
      <c r="E141" s="1">
        <v>89.4</v>
      </c>
      <c r="F141" s="1">
        <v>9.6</v>
      </c>
      <c r="G141">
        <f t="shared" si="14"/>
        <v>8.5967800000000008</v>
      </c>
      <c r="H141">
        <f t="shared" si="15"/>
        <v>1.0064503683999977</v>
      </c>
      <c r="I141">
        <f t="shared" si="16"/>
        <v>8.77</v>
      </c>
      <c r="J141">
        <f t="shared" si="17"/>
        <v>0.68890000000000007</v>
      </c>
      <c r="K141">
        <f t="shared" si="18"/>
        <v>14.022500000000001</v>
      </c>
      <c r="L141">
        <f t="shared" si="19"/>
        <v>19.558506250000011</v>
      </c>
      <c r="M141">
        <f t="shared" si="20"/>
        <v>0.10450208333333322</v>
      </c>
    </row>
    <row r="142" spans="1:26" x14ac:dyDescent="0.25">
      <c r="A142">
        <v>140</v>
      </c>
      <c r="B142">
        <v>184.9</v>
      </c>
      <c r="C142">
        <v>43.9</v>
      </c>
      <c r="D142">
        <v>1.7</v>
      </c>
      <c r="E142" s="1">
        <v>230.5</v>
      </c>
      <c r="F142" s="1">
        <v>20.7</v>
      </c>
      <c r="G142">
        <f t="shared" si="14"/>
        <v>15.468350000000001</v>
      </c>
      <c r="H142">
        <f t="shared" si="15"/>
        <v>27.370161722499983</v>
      </c>
      <c r="I142">
        <f t="shared" si="16"/>
        <v>15.824999999999999</v>
      </c>
      <c r="J142">
        <f t="shared" si="17"/>
        <v>23.765625</v>
      </c>
      <c r="K142">
        <f t="shared" si="18"/>
        <v>14.022500000000001</v>
      </c>
      <c r="L142">
        <f t="shared" si="19"/>
        <v>44.589006249999976</v>
      </c>
      <c r="M142">
        <f t="shared" si="20"/>
        <v>0.25273671497584532</v>
      </c>
      <c r="S142" t="s">
        <v>590</v>
      </c>
    </row>
    <row r="143" spans="1:26" x14ac:dyDescent="0.25">
      <c r="A143">
        <v>141</v>
      </c>
      <c r="B143">
        <v>73.400000000000006</v>
      </c>
      <c r="C143">
        <v>17</v>
      </c>
      <c r="D143">
        <v>12.9</v>
      </c>
      <c r="E143" s="1">
        <v>103.30000000000001</v>
      </c>
      <c r="F143" s="1">
        <v>10.9</v>
      </c>
      <c r="G143">
        <f t="shared" si="14"/>
        <v>9.2737100000000012</v>
      </c>
      <c r="H143">
        <f t="shared" si="15"/>
        <v>2.6448191640999972</v>
      </c>
      <c r="I143">
        <f t="shared" si="16"/>
        <v>9.4649999999999999</v>
      </c>
      <c r="J143">
        <f t="shared" si="17"/>
        <v>2.0592250000000014</v>
      </c>
      <c r="K143">
        <f t="shared" si="18"/>
        <v>14.022500000000001</v>
      </c>
      <c r="L143">
        <f t="shared" si="19"/>
        <v>9.7500062500000038</v>
      </c>
      <c r="M143">
        <f t="shared" si="20"/>
        <v>0.14920091743119257</v>
      </c>
    </row>
    <row r="144" spans="1:26" x14ac:dyDescent="0.25">
      <c r="A144">
        <v>142</v>
      </c>
      <c r="B144">
        <v>193.7</v>
      </c>
      <c r="C144">
        <v>35.4</v>
      </c>
      <c r="D144">
        <v>75.599999999999994</v>
      </c>
      <c r="E144" s="1">
        <v>304.7</v>
      </c>
      <c r="F144" s="1">
        <v>19.2</v>
      </c>
      <c r="G144">
        <f t="shared" si="14"/>
        <v>19.081890000000001</v>
      </c>
      <c r="H144">
        <f t="shared" si="15"/>
        <v>1.3949972099999514E-2</v>
      </c>
      <c r="I144">
        <f t="shared" si="16"/>
        <v>19.535</v>
      </c>
      <c r="J144">
        <f t="shared" si="17"/>
        <v>0.11222500000000057</v>
      </c>
      <c r="K144">
        <f t="shared" si="18"/>
        <v>14.022500000000001</v>
      </c>
      <c r="L144">
        <f t="shared" si="19"/>
        <v>26.806506249999984</v>
      </c>
      <c r="M144">
        <f t="shared" si="20"/>
        <v>6.1515624999998932E-3</v>
      </c>
      <c r="S144" t="s">
        <v>591</v>
      </c>
    </row>
    <row r="145" spans="1:21" x14ac:dyDescent="0.25">
      <c r="A145">
        <v>143</v>
      </c>
      <c r="B145">
        <v>220.5</v>
      </c>
      <c r="C145">
        <v>33.200000000000003</v>
      </c>
      <c r="D145">
        <v>37.9</v>
      </c>
      <c r="E145" s="1">
        <v>291.59999999999997</v>
      </c>
      <c r="F145" s="1">
        <v>20.100000000000001</v>
      </c>
      <c r="G145">
        <f t="shared" si="14"/>
        <v>18.443919999999999</v>
      </c>
      <c r="H145">
        <f t="shared" si="15"/>
        <v>2.7426009664000097</v>
      </c>
      <c r="I145">
        <f t="shared" si="16"/>
        <v>18.88</v>
      </c>
      <c r="J145">
        <f t="shared" si="17"/>
        <v>1.4884000000000059</v>
      </c>
      <c r="K145">
        <f t="shared" si="18"/>
        <v>14.022500000000001</v>
      </c>
      <c r="L145">
        <f t="shared" si="19"/>
        <v>36.936006250000005</v>
      </c>
      <c r="M145">
        <f t="shared" si="20"/>
        <v>8.2392039800995159E-2</v>
      </c>
      <c r="S145" t="s">
        <v>593</v>
      </c>
      <c r="T145" t="s">
        <v>592</v>
      </c>
    </row>
    <row r="146" spans="1:21" x14ac:dyDescent="0.25">
      <c r="A146">
        <v>144</v>
      </c>
      <c r="B146">
        <v>104.6</v>
      </c>
      <c r="C146">
        <v>5.7</v>
      </c>
      <c r="D146">
        <v>34.4</v>
      </c>
      <c r="E146" s="1">
        <v>144.69999999999999</v>
      </c>
      <c r="F146" s="1">
        <v>10.4</v>
      </c>
      <c r="G146">
        <f t="shared" si="14"/>
        <v>11.28989</v>
      </c>
      <c r="H146">
        <f t="shared" si="15"/>
        <v>0.79190421209999895</v>
      </c>
      <c r="I146">
        <f t="shared" si="16"/>
        <v>11.535</v>
      </c>
      <c r="J146">
        <f t="shared" si="17"/>
        <v>1.2882249999999995</v>
      </c>
      <c r="K146">
        <f t="shared" si="18"/>
        <v>14.022500000000001</v>
      </c>
      <c r="L146">
        <f t="shared" si="19"/>
        <v>13.122506250000004</v>
      </c>
      <c r="M146">
        <f t="shared" si="20"/>
        <v>8.556634615384609E-2</v>
      </c>
      <c r="S146" t="s">
        <v>594</v>
      </c>
      <c r="T146" t="s">
        <v>595</v>
      </c>
    </row>
    <row r="147" spans="1:21" x14ac:dyDescent="0.25">
      <c r="A147">
        <v>145</v>
      </c>
      <c r="B147">
        <v>96.2</v>
      </c>
      <c r="C147">
        <v>14.8</v>
      </c>
      <c r="D147">
        <v>38.9</v>
      </c>
      <c r="E147" s="1">
        <v>149.9</v>
      </c>
      <c r="F147" s="1">
        <v>11.4</v>
      </c>
      <c r="G147">
        <f t="shared" si="14"/>
        <v>11.543130000000001</v>
      </c>
      <c r="H147">
        <f t="shared" si="15"/>
        <v>2.0486196900000312E-2</v>
      </c>
      <c r="I147">
        <f t="shared" si="16"/>
        <v>11.795000000000002</v>
      </c>
      <c r="J147">
        <f t="shared" si="17"/>
        <v>0.15602500000000108</v>
      </c>
      <c r="K147">
        <f t="shared" si="18"/>
        <v>14.022500000000001</v>
      </c>
      <c r="L147">
        <f t="shared" si="19"/>
        <v>6.8775062500000024</v>
      </c>
      <c r="M147">
        <f t="shared" si="20"/>
        <v>1.2555263157894831E-2</v>
      </c>
    </row>
    <row r="148" spans="1:21" x14ac:dyDescent="0.25">
      <c r="A148">
        <v>146</v>
      </c>
      <c r="B148">
        <v>140.30000000000001</v>
      </c>
      <c r="C148">
        <v>1.9</v>
      </c>
      <c r="D148">
        <v>9</v>
      </c>
      <c r="E148" s="1">
        <v>151.20000000000002</v>
      </c>
      <c r="F148" s="1">
        <v>10.3</v>
      </c>
      <c r="G148">
        <f t="shared" si="14"/>
        <v>11.606440000000001</v>
      </c>
      <c r="H148">
        <f t="shared" si="15"/>
        <v>1.7067854736000008</v>
      </c>
      <c r="I148">
        <f t="shared" si="16"/>
        <v>11.860000000000001</v>
      </c>
      <c r="J148">
        <f t="shared" si="17"/>
        <v>2.4336000000000015</v>
      </c>
      <c r="K148">
        <f t="shared" si="18"/>
        <v>14.022500000000001</v>
      </c>
      <c r="L148">
        <f t="shared" si="19"/>
        <v>13.857006250000001</v>
      </c>
      <c r="M148">
        <f t="shared" si="20"/>
        <v>0.12683883495145634</v>
      </c>
      <c r="S148" t="s">
        <v>596</v>
      </c>
      <c r="T148" t="s">
        <v>597</v>
      </c>
    </row>
    <row r="149" spans="1:21" x14ac:dyDescent="0.25">
      <c r="A149">
        <v>147</v>
      </c>
      <c r="B149">
        <v>240.1</v>
      </c>
      <c r="C149">
        <v>7.3</v>
      </c>
      <c r="D149">
        <v>8.6999999999999993</v>
      </c>
      <c r="E149" s="1">
        <v>256.10000000000002</v>
      </c>
      <c r="F149" s="1">
        <v>13.2</v>
      </c>
      <c r="G149">
        <f t="shared" si="14"/>
        <v>16.715070000000001</v>
      </c>
      <c r="H149">
        <f t="shared" si="15"/>
        <v>12.355717104900011</v>
      </c>
      <c r="I149">
        <f t="shared" si="16"/>
        <v>17.105</v>
      </c>
      <c r="J149">
        <f t="shared" si="17"/>
        <v>15.249025000000008</v>
      </c>
      <c r="K149">
        <f t="shared" si="18"/>
        <v>14.022500000000001</v>
      </c>
      <c r="L149">
        <f t="shared" si="19"/>
        <v>0.67650625000000253</v>
      </c>
      <c r="M149">
        <f t="shared" si="20"/>
        <v>0.26629318181818196</v>
      </c>
      <c r="U149" t="s">
        <v>598</v>
      </c>
    </row>
    <row r="150" spans="1:21" x14ac:dyDescent="0.25">
      <c r="A150">
        <v>148</v>
      </c>
      <c r="B150">
        <v>243.2</v>
      </c>
      <c r="C150">
        <v>49</v>
      </c>
      <c r="D150">
        <v>44.3</v>
      </c>
      <c r="E150" s="1">
        <v>336.5</v>
      </c>
      <c r="F150" s="1">
        <v>25.4</v>
      </c>
      <c r="G150">
        <f t="shared" si="14"/>
        <v>20.630549999999999</v>
      </c>
      <c r="H150">
        <f t="shared" si="15"/>
        <v>22.747653302499991</v>
      </c>
      <c r="I150">
        <f t="shared" si="16"/>
        <v>21.125</v>
      </c>
      <c r="J150">
        <f t="shared" si="17"/>
        <v>18.275624999999987</v>
      </c>
      <c r="K150">
        <f t="shared" si="18"/>
        <v>14.022500000000001</v>
      </c>
      <c r="L150">
        <f t="shared" si="19"/>
        <v>129.44750624999995</v>
      </c>
      <c r="M150">
        <f t="shared" si="20"/>
        <v>0.18777362204724407</v>
      </c>
      <c r="T150" t="s">
        <v>599</v>
      </c>
    </row>
    <row r="151" spans="1:21" x14ac:dyDescent="0.25">
      <c r="A151">
        <v>149</v>
      </c>
      <c r="B151">
        <v>38</v>
      </c>
      <c r="C151">
        <v>40.299999999999997</v>
      </c>
      <c r="D151">
        <v>11.9</v>
      </c>
      <c r="E151" s="1">
        <v>90.2</v>
      </c>
      <c r="F151" s="1">
        <v>10.9</v>
      </c>
      <c r="G151">
        <f t="shared" si="14"/>
        <v>8.6357400000000002</v>
      </c>
      <c r="H151">
        <f t="shared" si="15"/>
        <v>5.126873347600001</v>
      </c>
      <c r="I151">
        <f t="shared" si="16"/>
        <v>8.81</v>
      </c>
      <c r="J151">
        <f t="shared" si="17"/>
        <v>4.3680999999999992</v>
      </c>
      <c r="K151">
        <f t="shared" si="18"/>
        <v>14.022500000000001</v>
      </c>
      <c r="L151">
        <f t="shared" si="19"/>
        <v>9.7500062500000038</v>
      </c>
      <c r="M151">
        <f t="shared" si="20"/>
        <v>0.2077302752293578</v>
      </c>
    </row>
    <row r="152" spans="1:21" x14ac:dyDescent="0.25">
      <c r="A152">
        <v>150</v>
      </c>
      <c r="B152">
        <v>44.7</v>
      </c>
      <c r="C152">
        <v>25.8</v>
      </c>
      <c r="D152">
        <v>20.6</v>
      </c>
      <c r="E152" s="1">
        <v>91.1</v>
      </c>
      <c r="F152" s="1">
        <v>10.1</v>
      </c>
      <c r="G152">
        <f t="shared" si="14"/>
        <v>8.67957</v>
      </c>
      <c r="H152">
        <f t="shared" si="15"/>
        <v>2.0176213848999991</v>
      </c>
      <c r="I152">
        <f t="shared" si="16"/>
        <v>8.8550000000000004</v>
      </c>
      <c r="J152">
        <f t="shared" si="17"/>
        <v>1.550024999999998</v>
      </c>
      <c r="K152">
        <f t="shared" si="18"/>
        <v>14.022500000000001</v>
      </c>
      <c r="L152">
        <f t="shared" si="19"/>
        <v>15.38600625000001</v>
      </c>
      <c r="M152">
        <f t="shared" si="20"/>
        <v>0.14063663366336632</v>
      </c>
    </row>
    <row r="153" spans="1:21" x14ac:dyDescent="0.25">
      <c r="A153">
        <v>151</v>
      </c>
      <c r="B153">
        <v>280.7</v>
      </c>
      <c r="C153">
        <v>13.9</v>
      </c>
      <c r="D153">
        <v>37</v>
      </c>
      <c r="E153" s="1">
        <v>331.59999999999997</v>
      </c>
      <c r="F153" s="1">
        <v>16.100000000000001</v>
      </c>
      <c r="G153">
        <f t="shared" si="14"/>
        <v>20.391919999999999</v>
      </c>
      <c r="H153">
        <f t="shared" si="15"/>
        <v>18.420577286399979</v>
      </c>
      <c r="I153">
        <f t="shared" si="16"/>
        <v>20.88</v>
      </c>
      <c r="J153">
        <f t="shared" si="17"/>
        <v>22.848399999999977</v>
      </c>
      <c r="K153">
        <f t="shared" si="18"/>
        <v>14.022500000000001</v>
      </c>
      <c r="L153">
        <f t="shared" si="19"/>
        <v>4.3160062500000027</v>
      </c>
      <c r="M153">
        <f t="shared" si="20"/>
        <v>0.26657888198757745</v>
      </c>
    </row>
    <row r="154" spans="1:21" x14ac:dyDescent="0.25">
      <c r="A154">
        <v>152</v>
      </c>
      <c r="B154">
        <v>121</v>
      </c>
      <c r="C154">
        <v>8.4</v>
      </c>
      <c r="D154">
        <v>48.7</v>
      </c>
      <c r="E154" s="1">
        <v>178.10000000000002</v>
      </c>
      <c r="F154" s="1">
        <v>11.6</v>
      </c>
      <c r="G154">
        <f t="shared" si="14"/>
        <v>12.916470000000002</v>
      </c>
      <c r="H154">
        <f t="shared" si="15"/>
        <v>1.7330932609000065</v>
      </c>
      <c r="I154">
        <f t="shared" si="16"/>
        <v>13.205000000000002</v>
      </c>
      <c r="J154">
        <f t="shared" si="17"/>
        <v>2.5760250000000071</v>
      </c>
      <c r="K154">
        <f t="shared" si="18"/>
        <v>14.022500000000001</v>
      </c>
      <c r="L154">
        <f t="shared" si="19"/>
        <v>5.8685062500000056</v>
      </c>
      <c r="M154">
        <f t="shared" si="20"/>
        <v>0.11348879310344849</v>
      </c>
    </row>
    <row r="155" spans="1:21" x14ac:dyDescent="0.25">
      <c r="A155">
        <v>153</v>
      </c>
      <c r="B155">
        <v>197.6</v>
      </c>
      <c r="C155">
        <v>23.3</v>
      </c>
      <c r="D155">
        <v>14.2</v>
      </c>
      <c r="E155" s="1">
        <v>235.1</v>
      </c>
      <c r="F155" s="1">
        <v>16.600000000000001</v>
      </c>
      <c r="G155">
        <f t="shared" si="14"/>
        <v>15.69237</v>
      </c>
      <c r="H155">
        <f t="shared" si="15"/>
        <v>0.82379221690000193</v>
      </c>
      <c r="I155">
        <f t="shared" si="16"/>
        <v>16.055</v>
      </c>
      <c r="J155">
        <f t="shared" si="17"/>
        <v>0.29702500000000187</v>
      </c>
      <c r="K155">
        <f t="shared" si="18"/>
        <v>14.022500000000001</v>
      </c>
      <c r="L155">
        <f t="shared" si="19"/>
        <v>6.6435062500000033</v>
      </c>
      <c r="M155">
        <f t="shared" si="20"/>
        <v>5.4676506024096447E-2</v>
      </c>
      <c r="R155" t="s">
        <v>567</v>
      </c>
    </row>
    <row r="156" spans="1:21" ht="15.75" thickBot="1" x14ac:dyDescent="0.3">
      <c r="A156">
        <v>154</v>
      </c>
      <c r="B156">
        <v>171.3</v>
      </c>
      <c r="C156">
        <v>39.700000000000003</v>
      </c>
      <c r="D156">
        <v>37.700000000000003</v>
      </c>
      <c r="E156" s="1">
        <v>248.7</v>
      </c>
      <c r="F156" s="1">
        <v>19</v>
      </c>
      <c r="G156">
        <f t="shared" si="14"/>
        <v>16.354689999999998</v>
      </c>
      <c r="H156">
        <f t="shared" si="15"/>
        <v>6.9976649961000108</v>
      </c>
      <c r="I156">
        <f t="shared" si="16"/>
        <v>16.734999999999999</v>
      </c>
      <c r="J156">
        <f t="shared" si="17"/>
        <v>5.1302250000000029</v>
      </c>
      <c r="K156">
        <f t="shared" si="18"/>
        <v>14.022500000000001</v>
      </c>
      <c r="L156">
        <f t="shared" si="19"/>
        <v>24.775506249999992</v>
      </c>
      <c r="M156">
        <f t="shared" si="20"/>
        <v>0.13922684210526326</v>
      </c>
    </row>
    <row r="157" spans="1:21" x14ac:dyDescent="0.25">
      <c r="A157">
        <v>155</v>
      </c>
      <c r="B157">
        <v>187.8</v>
      </c>
      <c r="C157">
        <v>21.1</v>
      </c>
      <c r="D157">
        <v>9.5</v>
      </c>
      <c r="E157" s="1">
        <v>218.4</v>
      </c>
      <c r="F157" s="1">
        <v>15.6</v>
      </c>
      <c r="G157">
        <f t="shared" si="14"/>
        <v>14.87908</v>
      </c>
      <c r="H157">
        <f t="shared" si="15"/>
        <v>0.51972564639999941</v>
      </c>
      <c r="I157">
        <f t="shared" si="16"/>
        <v>15.220000000000002</v>
      </c>
      <c r="J157">
        <f t="shared" si="17"/>
        <v>0.14439999999999789</v>
      </c>
      <c r="K157">
        <f t="shared" si="18"/>
        <v>14.022500000000001</v>
      </c>
      <c r="L157">
        <f t="shared" si="19"/>
        <v>2.4885062499999964</v>
      </c>
      <c r="M157">
        <f t="shared" si="20"/>
        <v>4.6212820512820489E-2</v>
      </c>
      <c r="R157" s="5" t="s">
        <v>568</v>
      </c>
      <c r="S157" s="5"/>
    </row>
    <row r="158" spans="1:21" x14ac:dyDescent="0.25">
      <c r="A158">
        <v>156</v>
      </c>
      <c r="B158">
        <v>4.0999999999999996</v>
      </c>
      <c r="C158">
        <v>11.6</v>
      </c>
      <c r="D158">
        <v>5.7</v>
      </c>
      <c r="E158" s="1">
        <v>21.4</v>
      </c>
      <c r="F158" s="1">
        <v>3.2</v>
      </c>
      <c r="G158">
        <f t="shared" si="14"/>
        <v>5.2851800000000004</v>
      </c>
      <c r="H158">
        <f t="shared" si="15"/>
        <v>4.3479756324000007</v>
      </c>
      <c r="I158">
        <f t="shared" si="16"/>
        <v>5.37</v>
      </c>
      <c r="J158">
        <f t="shared" si="17"/>
        <v>4.7088999999999999</v>
      </c>
      <c r="K158">
        <f t="shared" si="18"/>
        <v>14.022500000000001</v>
      </c>
      <c r="L158">
        <f t="shared" si="19"/>
        <v>117.12650625000003</v>
      </c>
      <c r="M158">
        <f t="shared" si="20"/>
        <v>0.65161875000000002</v>
      </c>
      <c r="R158" s="2" t="s">
        <v>569</v>
      </c>
      <c r="S158" s="2">
        <v>0.94720338950137606</v>
      </c>
    </row>
    <row r="159" spans="1:21" x14ac:dyDescent="0.25">
      <c r="A159">
        <v>157</v>
      </c>
      <c r="B159">
        <v>93.9</v>
      </c>
      <c r="C159">
        <v>43.5</v>
      </c>
      <c r="D159">
        <v>50.5</v>
      </c>
      <c r="E159" s="1">
        <v>187.9</v>
      </c>
      <c r="F159" s="1">
        <v>15.3</v>
      </c>
      <c r="G159">
        <f t="shared" si="14"/>
        <v>13.393730000000001</v>
      </c>
      <c r="H159">
        <f t="shared" si="15"/>
        <v>3.6338653128999971</v>
      </c>
      <c r="I159">
        <f t="shared" si="16"/>
        <v>13.695</v>
      </c>
      <c r="J159">
        <f t="shared" si="17"/>
        <v>2.5760250000000013</v>
      </c>
      <c r="K159">
        <f t="shared" si="18"/>
        <v>14.022500000000001</v>
      </c>
      <c r="L159">
        <f t="shared" si="19"/>
        <v>1.6320062499999997</v>
      </c>
      <c r="M159">
        <f t="shared" si="20"/>
        <v>0.12459281045751629</v>
      </c>
      <c r="R159" s="2" t="s">
        <v>570</v>
      </c>
      <c r="S159" s="6">
        <v>0.89719426108289557</v>
      </c>
    </row>
    <row r="160" spans="1:21" x14ac:dyDescent="0.25">
      <c r="A160">
        <v>158</v>
      </c>
      <c r="B160">
        <v>149.80000000000001</v>
      </c>
      <c r="C160">
        <v>1.3</v>
      </c>
      <c r="D160">
        <v>24.3</v>
      </c>
      <c r="E160" s="1">
        <v>175.40000000000003</v>
      </c>
      <c r="F160" s="1">
        <v>10.1</v>
      </c>
      <c r="G160">
        <f t="shared" si="14"/>
        <v>12.784980000000003</v>
      </c>
      <c r="H160">
        <f t="shared" si="15"/>
        <v>7.2091176004000159</v>
      </c>
      <c r="I160">
        <f t="shared" si="16"/>
        <v>13.07</v>
      </c>
      <c r="J160">
        <f t="shared" si="17"/>
        <v>8.8209000000000035</v>
      </c>
      <c r="K160">
        <f t="shared" si="18"/>
        <v>14.022500000000001</v>
      </c>
      <c r="L160">
        <f t="shared" si="19"/>
        <v>15.38600625000001</v>
      </c>
      <c r="M160">
        <f t="shared" si="20"/>
        <v>0.26583960396039635</v>
      </c>
      <c r="R160" s="2" t="s">
        <v>571</v>
      </c>
      <c r="S160" s="2">
        <v>0.89615054799744276</v>
      </c>
    </row>
    <row r="161" spans="1:26" x14ac:dyDescent="0.25">
      <c r="A161">
        <v>159</v>
      </c>
      <c r="B161">
        <v>11.7</v>
      </c>
      <c r="C161">
        <v>36.9</v>
      </c>
      <c r="D161">
        <v>45.2</v>
      </c>
      <c r="E161" s="1">
        <v>93.8</v>
      </c>
      <c r="F161" s="1">
        <v>7.3</v>
      </c>
      <c r="G161">
        <f t="shared" si="14"/>
        <v>8.8110600000000012</v>
      </c>
      <c r="H161">
        <f t="shared" si="15"/>
        <v>2.2833023236000041</v>
      </c>
      <c r="I161">
        <f t="shared" si="16"/>
        <v>8.99</v>
      </c>
      <c r="J161">
        <f t="shared" si="17"/>
        <v>2.8561000000000014</v>
      </c>
      <c r="K161">
        <f t="shared" si="18"/>
        <v>14.022500000000001</v>
      </c>
      <c r="L161">
        <f t="shared" si="19"/>
        <v>45.192006250000013</v>
      </c>
      <c r="M161">
        <f t="shared" si="20"/>
        <v>0.2069945205479454</v>
      </c>
      <c r="R161" s="2" t="s">
        <v>572</v>
      </c>
      <c r="S161" s="2">
        <v>1.6813609125080011</v>
      </c>
    </row>
    <row r="162" spans="1:26" ht="15.75" thickBot="1" x14ac:dyDescent="0.3">
      <c r="A162">
        <v>160</v>
      </c>
      <c r="B162">
        <v>131.69999999999999</v>
      </c>
      <c r="C162">
        <v>18.399999999999999</v>
      </c>
      <c r="D162">
        <v>34.6</v>
      </c>
      <c r="E162" s="1">
        <v>184.7</v>
      </c>
      <c r="F162" s="1">
        <v>12.9</v>
      </c>
      <c r="G162">
        <f t="shared" si="14"/>
        <v>13.23789</v>
      </c>
      <c r="H162">
        <f t="shared" si="15"/>
        <v>0.11416965209999987</v>
      </c>
      <c r="I162">
        <f t="shared" si="16"/>
        <v>13.535</v>
      </c>
      <c r="J162">
        <f t="shared" si="17"/>
        <v>0.40322499999999972</v>
      </c>
      <c r="K162">
        <f t="shared" si="18"/>
        <v>14.022500000000001</v>
      </c>
      <c r="L162">
        <f t="shared" si="19"/>
        <v>1.2600062500000011</v>
      </c>
      <c r="M162">
        <f t="shared" si="20"/>
        <v>2.6193023255813939E-2</v>
      </c>
      <c r="R162" s="3" t="s">
        <v>573</v>
      </c>
      <c r="S162" s="3">
        <v>200</v>
      </c>
    </row>
    <row r="163" spans="1:26" x14ac:dyDescent="0.25">
      <c r="A163">
        <v>161</v>
      </c>
      <c r="B163">
        <v>172.5</v>
      </c>
      <c r="C163">
        <v>18.100000000000001</v>
      </c>
      <c r="D163">
        <v>30.7</v>
      </c>
      <c r="E163" s="1">
        <v>221.29999999999998</v>
      </c>
      <c r="F163" s="1">
        <v>14.4</v>
      </c>
      <c r="G163">
        <f t="shared" si="14"/>
        <v>15.02031</v>
      </c>
      <c r="H163">
        <f t="shared" si="15"/>
        <v>0.38478449609999987</v>
      </c>
      <c r="I163">
        <f t="shared" si="16"/>
        <v>15.364999999999998</v>
      </c>
      <c r="J163">
        <f t="shared" si="17"/>
        <v>0.93122499999999631</v>
      </c>
      <c r="K163">
        <f t="shared" si="18"/>
        <v>14.022500000000001</v>
      </c>
      <c r="L163">
        <f t="shared" si="19"/>
        <v>0.14250624999999961</v>
      </c>
      <c r="M163">
        <f t="shared" si="20"/>
        <v>4.3077083333333328E-2</v>
      </c>
    </row>
    <row r="164" spans="1:26" ht="15.75" thickBot="1" x14ac:dyDescent="0.3">
      <c r="A164">
        <v>162</v>
      </c>
      <c r="B164">
        <v>85.7</v>
      </c>
      <c r="C164">
        <v>35.799999999999997</v>
      </c>
      <c r="D164">
        <v>49.3</v>
      </c>
      <c r="E164" s="1">
        <v>170.8</v>
      </c>
      <c r="F164" s="1">
        <v>13.3</v>
      </c>
      <c r="G164">
        <f t="shared" si="14"/>
        <v>12.560960000000001</v>
      </c>
      <c r="H164">
        <f t="shared" si="15"/>
        <v>0.54618012159999885</v>
      </c>
      <c r="I164">
        <f t="shared" si="16"/>
        <v>12.84</v>
      </c>
      <c r="J164">
        <f t="shared" si="17"/>
        <v>0.21160000000000079</v>
      </c>
      <c r="K164">
        <f t="shared" si="18"/>
        <v>14.022500000000001</v>
      </c>
      <c r="L164">
        <f t="shared" si="19"/>
        <v>0.52200625000000023</v>
      </c>
      <c r="M164">
        <f t="shared" si="20"/>
        <v>5.5566917293233022E-2</v>
      </c>
      <c r="R164" s="1" t="s">
        <v>574</v>
      </c>
      <c r="S164" s="1"/>
      <c r="T164" s="1"/>
      <c r="U164" s="1"/>
      <c r="V164" s="1"/>
      <c r="W164" s="1"/>
    </row>
    <row r="165" spans="1:26" x14ac:dyDescent="0.25">
      <c r="A165">
        <v>163</v>
      </c>
      <c r="B165">
        <v>188.4</v>
      </c>
      <c r="C165">
        <v>18.100000000000001</v>
      </c>
      <c r="D165">
        <v>25.6</v>
      </c>
      <c r="E165" s="1">
        <v>232.1</v>
      </c>
      <c r="F165" s="1">
        <v>14.9</v>
      </c>
      <c r="G165">
        <f t="shared" si="14"/>
        <v>15.54627</v>
      </c>
      <c r="H165">
        <f t="shared" si="15"/>
        <v>0.4176649128999993</v>
      </c>
      <c r="I165">
        <f t="shared" si="16"/>
        <v>15.905000000000001</v>
      </c>
      <c r="J165">
        <f t="shared" si="17"/>
        <v>1.0100250000000015</v>
      </c>
      <c r="K165">
        <f t="shared" si="18"/>
        <v>14.022500000000001</v>
      </c>
      <c r="L165">
        <f t="shared" si="19"/>
        <v>0.77000624999999912</v>
      </c>
      <c r="M165">
        <f t="shared" si="20"/>
        <v>4.3373825503355667E-2</v>
      </c>
      <c r="R165" s="10"/>
      <c r="S165" s="10" t="s">
        <v>579</v>
      </c>
      <c r="T165" s="10" t="s">
        <v>580</v>
      </c>
      <c r="U165" s="10" t="s">
        <v>461</v>
      </c>
      <c r="V165" s="10" t="s">
        <v>581</v>
      </c>
      <c r="W165" s="10" t="s">
        <v>582</v>
      </c>
    </row>
    <row r="166" spans="1:26" x14ac:dyDescent="0.25">
      <c r="A166">
        <v>164</v>
      </c>
      <c r="B166">
        <v>163.5</v>
      </c>
      <c r="C166">
        <v>36.799999999999997</v>
      </c>
      <c r="D166">
        <v>7.4</v>
      </c>
      <c r="E166" s="1">
        <v>207.70000000000002</v>
      </c>
      <c r="F166" s="1">
        <v>18</v>
      </c>
      <c r="G166">
        <f t="shared" si="14"/>
        <v>14.357990000000001</v>
      </c>
      <c r="H166">
        <f t="shared" si="15"/>
        <v>13.264236840099993</v>
      </c>
      <c r="I166">
        <f t="shared" si="16"/>
        <v>14.685000000000002</v>
      </c>
      <c r="J166">
        <f t="shared" si="17"/>
        <v>10.989224999999985</v>
      </c>
      <c r="K166">
        <f t="shared" si="18"/>
        <v>14.022500000000001</v>
      </c>
      <c r="L166">
        <f t="shared" si="19"/>
        <v>15.820506249999994</v>
      </c>
      <c r="M166">
        <f t="shared" si="20"/>
        <v>0.20233388888888884</v>
      </c>
      <c r="R166" s="6" t="s">
        <v>575</v>
      </c>
      <c r="S166" s="6">
        <v>2</v>
      </c>
      <c r="T166" s="6">
        <v>4860.2347699323791</v>
      </c>
      <c r="U166" s="6">
        <v>2430.1173849661895</v>
      </c>
      <c r="V166" s="6">
        <v>859.6177183058204</v>
      </c>
      <c r="W166" s="11">
        <v>4.8273618513357962E-98</v>
      </c>
    </row>
    <row r="167" spans="1:26" x14ac:dyDescent="0.25">
      <c r="A167">
        <v>165</v>
      </c>
      <c r="B167">
        <v>117.2</v>
      </c>
      <c r="C167">
        <v>14.7</v>
      </c>
      <c r="D167">
        <v>5.4</v>
      </c>
      <c r="E167" s="1">
        <v>137.30000000000001</v>
      </c>
      <c r="F167" s="1">
        <v>11.9</v>
      </c>
      <c r="G167">
        <f t="shared" si="14"/>
        <v>10.929510000000001</v>
      </c>
      <c r="H167">
        <f t="shared" si="15"/>
        <v>0.94185084009999975</v>
      </c>
      <c r="I167">
        <f t="shared" si="16"/>
        <v>11.165000000000001</v>
      </c>
      <c r="J167">
        <f t="shared" si="17"/>
        <v>0.54022499999999918</v>
      </c>
      <c r="K167">
        <f t="shared" si="18"/>
        <v>14.022500000000001</v>
      </c>
      <c r="L167">
        <f t="shared" si="19"/>
        <v>4.5050062500000019</v>
      </c>
      <c r="M167">
        <f t="shared" si="20"/>
        <v>8.1553781512605034E-2</v>
      </c>
      <c r="R167" s="6" t="s">
        <v>576</v>
      </c>
      <c r="S167" s="6">
        <v>197</v>
      </c>
      <c r="T167" s="6">
        <v>556.91398006761847</v>
      </c>
      <c r="U167" s="6">
        <v>2.8269745181097385</v>
      </c>
      <c r="V167" s="6"/>
      <c r="W167" s="6"/>
    </row>
    <row r="168" spans="1:26" ht="15.75" thickBot="1" x14ac:dyDescent="0.3">
      <c r="A168">
        <v>166</v>
      </c>
      <c r="B168">
        <v>234.5</v>
      </c>
      <c r="C168">
        <v>3.4</v>
      </c>
      <c r="D168">
        <v>84.8</v>
      </c>
      <c r="E168" s="1">
        <v>322.7</v>
      </c>
      <c r="F168" s="1">
        <v>11.9</v>
      </c>
      <c r="G168">
        <f t="shared" si="14"/>
        <v>19.958489999999998</v>
      </c>
      <c r="H168">
        <f t="shared" si="15"/>
        <v>64.939261080099953</v>
      </c>
      <c r="I168">
        <f t="shared" si="16"/>
        <v>20.435000000000002</v>
      </c>
      <c r="J168">
        <f t="shared" si="17"/>
        <v>72.846225000000032</v>
      </c>
      <c r="K168">
        <f t="shared" si="18"/>
        <v>14.022500000000001</v>
      </c>
      <c r="L168">
        <f t="shared" si="19"/>
        <v>4.5050062500000019</v>
      </c>
      <c r="M168">
        <f t="shared" si="20"/>
        <v>0.67718403361344515</v>
      </c>
      <c r="R168" s="7" t="s">
        <v>577</v>
      </c>
      <c r="S168" s="7">
        <v>199</v>
      </c>
      <c r="T168" s="7">
        <v>5417.1487499999976</v>
      </c>
      <c r="U168" s="7"/>
      <c r="V168" s="7"/>
      <c r="W168" s="7"/>
    </row>
    <row r="169" spans="1:26" ht="15.75" thickBot="1" x14ac:dyDescent="0.3">
      <c r="A169">
        <v>167</v>
      </c>
      <c r="B169">
        <v>17.899999999999999</v>
      </c>
      <c r="C169">
        <v>37.6</v>
      </c>
      <c r="D169">
        <v>21.6</v>
      </c>
      <c r="E169" s="1">
        <v>77.099999999999994</v>
      </c>
      <c r="F169" s="1">
        <v>8</v>
      </c>
      <c r="G169">
        <f t="shared" si="14"/>
        <v>7.99777</v>
      </c>
      <c r="H169">
        <f t="shared" si="15"/>
        <v>4.9728999999997961E-6</v>
      </c>
      <c r="I169">
        <f t="shared" si="16"/>
        <v>8.1549999999999994</v>
      </c>
      <c r="J169">
        <f t="shared" si="17"/>
        <v>2.4024999999999803E-2</v>
      </c>
      <c r="K169">
        <f t="shared" si="18"/>
        <v>14.022500000000001</v>
      </c>
      <c r="L169">
        <f t="shared" si="19"/>
        <v>36.270506250000011</v>
      </c>
      <c r="M169">
        <f t="shared" si="20"/>
        <v>2.7874999999999428E-4</v>
      </c>
    </row>
    <row r="170" spans="1:26" x14ac:dyDescent="0.25">
      <c r="A170">
        <v>168</v>
      </c>
      <c r="B170">
        <v>206.8</v>
      </c>
      <c r="C170">
        <v>5.2</v>
      </c>
      <c r="D170">
        <v>19.399999999999999</v>
      </c>
      <c r="E170" s="1">
        <v>231.4</v>
      </c>
      <c r="F170" s="1">
        <v>12.2</v>
      </c>
      <c r="G170">
        <f t="shared" si="14"/>
        <v>15.512180000000001</v>
      </c>
      <c r="H170">
        <f t="shared" si="15"/>
        <v>10.970536352400009</v>
      </c>
      <c r="I170">
        <f t="shared" si="16"/>
        <v>15.870000000000001</v>
      </c>
      <c r="J170">
        <f t="shared" si="17"/>
        <v>13.468900000000012</v>
      </c>
      <c r="K170">
        <f t="shared" si="18"/>
        <v>14.022500000000001</v>
      </c>
      <c r="L170">
        <f t="shared" si="19"/>
        <v>3.3215062500000059</v>
      </c>
      <c r="M170">
        <f t="shared" si="20"/>
        <v>0.27149016393442638</v>
      </c>
      <c r="R170" s="4"/>
      <c r="S170" s="4" t="s">
        <v>583</v>
      </c>
      <c r="T170" s="4" t="s">
        <v>572</v>
      </c>
      <c r="U170" s="4" t="s">
        <v>584</v>
      </c>
      <c r="V170" s="4" t="s">
        <v>585</v>
      </c>
      <c r="W170" s="4" t="s">
        <v>586</v>
      </c>
      <c r="X170" s="4" t="s">
        <v>587</v>
      </c>
      <c r="Y170" s="4" t="s">
        <v>588</v>
      </c>
      <c r="Z170" s="4" t="s">
        <v>589</v>
      </c>
    </row>
    <row r="171" spans="1:26" x14ac:dyDescent="0.25">
      <c r="A171">
        <v>169</v>
      </c>
      <c r="B171">
        <v>215.4</v>
      </c>
      <c r="C171">
        <v>23.6</v>
      </c>
      <c r="D171">
        <v>57.6</v>
      </c>
      <c r="E171" s="1">
        <v>296.60000000000002</v>
      </c>
      <c r="F171" s="1">
        <v>17.100000000000001</v>
      </c>
      <c r="G171">
        <f t="shared" si="14"/>
        <v>18.687420000000003</v>
      </c>
      <c r="H171">
        <f t="shared" si="15"/>
        <v>2.5199022564000053</v>
      </c>
      <c r="I171">
        <f t="shared" si="16"/>
        <v>19.130000000000003</v>
      </c>
      <c r="J171">
        <f t="shared" si="17"/>
        <v>4.1209000000000042</v>
      </c>
      <c r="K171">
        <f t="shared" si="18"/>
        <v>14.022500000000001</v>
      </c>
      <c r="L171">
        <f t="shared" si="19"/>
        <v>9.4710062500000038</v>
      </c>
      <c r="M171">
        <f t="shared" si="20"/>
        <v>9.2831578947368501E-2</v>
      </c>
      <c r="R171" s="2" t="s">
        <v>578</v>
      </c>
      <c r="S171" s="2">
        <v>2.9210999124051442</v>
      </c>
      <c r="T171" s="2">
        <v>0.29448967835131729</v>
      </c>
      <c r="U171" s="2">
        <v>9.9191928517112924</v>
      </c>
      <c r="V171" s="2">
        <v>4.5655568203658309E-19</v>
      </c>
      <c r="W171" s="2">
        <v>2.3403429920643366</v>
      </c>
      <c r="X171" s="2">
        <v>3.5018568327459518</v>
      </c>
      <c r="Y171" s="2">
        <v>2.3403429920643366</v>
      </c>
      <c r="Z171" s="2">
        <v>3.5018568327459518</v>
      </c>
    </row>
    <row r="172" spans="1:26" x14ac:dyDescent="0.25">
      <c r="A172">
        <v>170</v>
      </c>
      <c r="B172">
        <v>284.3</v>
      </c>
      <c r="C172">
        <v>10.6</v>
      </c>
      <c r="D172">
        <v>6.4</v>
      </c>
      <c r="E172" s="1">
        <v>301.3</v>
      </c>
      <c r="F172" s="1">
        <v>15</v>
      </c>
      <c r="G172">
        <f t="shared" si="14"/>
        <v>18.916310000000003</v>
      </c>
      <c r="H172">
        <f t="shared" si="15"/>
        <v>15.337484016100023</v>
      </c>
      <c r="I172">
        <f t="shared" si="16"/>
        <v>19.365000000000002</v>
      </c>
      <c r="J172">
        <f t="shared" si="17"/>
        <v>19.053225000000019</v>
      </c>
      <c r="K172">
        <f t="shared" si="18"/>
        <v>14.022500000000001</v>
      </c>
      <c r="L172">
        <f t="shared" si="19"/>
        <v>0.95550624999999834</v>
      </c>
      <c r="M172">
        <f t="shared" si="20"/>
        <v>0.2610873333333335</v>
      </c>
      <c r="R172" s="2" t="s">
        <v>458</v>
      </c>
      <c r="S172" s="2">
        <v>4.5754815101076117E-2</v>
      </c>
      <c r="T172" s="2">
        <v>1.3903558516709382E-3</v>
      </c>
      <c r="U172" s="2">
        <v>32.908708260613786</v>
      </c>
      <c r="V172" s="2">
        <v>5.4369803446141493E-82</v>
      </c>
      <c r="W172" s="2">
        <v>4.3012923476504608E-2</v>
      </c>
      <c r="X172" s="2">
        <v>4.8496706725647626E-2</v>
      </c>
      <c r="Y172" s="2">
        <v>4.3012923476504608E-2</v>
      </c>
      <c r="Z172" s="2">
        <v>4.8496706725647626E-2</v>
      </c>
    </row>
    <row r="173" spans="1:26" ht="15.75" thickBot="1" x14ac:dyDescent="0.3">
      <c r="A173">
        <v>171</v>
      </c>
      <c r="B173">
        <v>50</v>
      </c>
      <c r="C173">
        <v>11.6</v>
      </c>
      <c r="D173">
        <v>18.399999999999999</v>
      </c>
      <c r="E173" s="1">
        <v>80</v>
      </c>
      <c r="F173" s="1">
        <v>8.4</v>
      </c>
      <c r="G173">
        <f t="shared" si="14"/>
        <v>8.1389999999999993</v>
      </c>
      <c r="H173">
        <f t="shared" si="15"/>
        <v>6.8121000000000528E-2</v>
      </c>
      <c r="I173">
        <f t="shared" si="16"/>
        <v>8.3000000000000007</v>
      </c>
      <c r="J173">
        <f t="shared" si="17"/>
        <v>9.9999999999999291E-3</v>
      </c>
      <c r="K173">
        <f t="shared" si="18"/>
        <v>14.022500000000001</v>
      </c>
      <c r="L173">
        <f t="shared" si="19"/>
        <v>31.612506250000006</v>
      </c>
      <c r="M173">
        <f t="shared" si="20"/>
        <v>3.1071428571428691E-2</v>
      </c>
      <c r="R173" s="3" t="s">
        <v>459</v>
      </c>
      <c r="S173" s="3">
        <v>0.18799422662030904</v>
      </c>
      <c r="T173" s="3">
        <v>8.0399726590932967E-3</v>
      </c>
      <c r="U173" s="3">
        <v>23.382446009649737</v>
      </c>
      <c r="V173" s="3">
        <v>9.7769716475548505E-59</v>
      </c>
      <c r="W173" s="3">
        <v>0.17213876510715875</v>
      </c>
      <c r="X173" s="3">
        <v>0.20384968813345933</v>
      </c>
      <c r="Y173" s="3">
        <v>0.17213876510715875</v>
      </c>
      <c r="Z173" s="3">
        <v>0.20384968813345933</v>
      </c>
    </row>
    <row r="174" spans="1:26" x14ac:dyDescent="0.25">
      <c r="A174">
        <v>172</v>
      </c>
      <c r="B174">
        <v>164.5</v>
      </c>
      <c r="C174">
        <v>20.9</v>
      </c>
      <c r="D174">
        <v>47.4</v>
      </c>
      <c r="E174" s="1">
        <v>232.8</v>
      </c>
      <c r="F174" s="1">
        <v>14.5</v>
      </c>
      <c r="G174">
        <f t="shared" si="14"/>
        <v>15.580360000000001</v>
      </c>
      <c r="H174">
        <f t="shared" si="15"/>
        <v>1.1671777296000014</v>
      </c>
      <c r="I174">
        <f t="shared" si="16"/>
        <v>15.940000000000001</v>
      </c>
      <c r="J174">
        <f t="shared" si="17"/>
        <v>2.0736000000000039</v>
      </c>
      <c r="K174">
        <f t="shared" si="18"/>
        <v>14.022500000000001</v>
      </c>
      <c r="L174">
        <f t="shared" si="19"/>
        <v>0.22800624999999919</v>
      </c>
      <c r="M174">
        <f t="shared" si="20"/>
        <v>7.4507586206896598E-2</v>
      </c>
    </row>
    <row r="175" spans="1:26" x14ac:dyDescent="0.25">
      <c r="A175">
        <v>173</v>
      </c>
      <c r="B175">
        <v>19.600000000000001</v>
      </c>
      <c r="C175">
        <v>20.100000000000001</v>
      </c>
      <c r="D175">
        <v>17</v>
      </c>
      <c r="E175" s="1">
        <v>56.7</v>
      </c>
      <c r="F175" s="1">
        <v>7.6</v>
      </c>
      <c r="G175">
        <f t="shared" si="14"/>
        <v>7.004290000000001</v>
      </c>
      <c r="H175">
        <f t="shared" si="15"/>
        <v>0.35487040409999837</v>
      </c>
      <c r="I175">
        <f t="shared" si="16"/>
        <v>7.1349999999999998</v>
      </c>
      <c r="J175">
        <f t="shared" si="17"/>
        <v>0.21622499999999986</v>
      </c>
      <c r="K175">
        <f t="shared" si="18"/>
        <v>14.022500000000001</v>
      </c>
      <c r="L175">
        <f t="shared" si="19"/>
        <v>41.248506250000013</v>
      </c>
      <c r="M175">
        <f t="shared" si="20"/>
        <v>7.8382894736841929E-2</v>
      </c>
      <c r="Q175" t="s">
        <v>552</v>
      </c>
    </row>
    <row r="176" spans="1:26" x14ac:dyDescent="0.25">
      <c r="A176">
        <v>174</v>
      </c>
      <c r="B176">
        <v>168.4</v>
      </c>
      <c r="C176">
        <v>7.1</v>
      </c>
      <c r="D176">
        <v>12.8</v>
      </c>
      <c r="E176" s="1">
        <v>188.3</v>
      </c>
      <c r="F176" s="1">
        <v>11.7</v>
      </c>
      <c r="G176">
        <f t="shared" si="14"/>
        <v>13.413210000000001</v>
      </c>
      <c r="H176">
        <f t="shared" si="15"/>
        <v>2.9350885041000065</v>
      </c>
      <c r="I176">
        <f t="shared" si="16"/>
        <v>13.715</v>
      </c>
      <c r="J176">
        <f t="shared" si="17"/>
        <v>4.0602250000000026</v>
      </c>
      <c r="K176">
        <f t="shared" si="18"/>
        <v>14.022500000000001</v>
      </c>
      <c r="L176">
        <f t="shared" si="19"/>
        <v>5.3940062500000074</v>
      </c>
      <c r="M176">
        <f t="shared" si="20"/>
        <v>0.14642820512820529</v>
      </c>
      <c r="R176" t="s">
        <v>600</v>
      </c>
    </row>
    <row r="177" spans="1:23" x14ac:dyDescent="0.25">
      <c r="A177">
        <v>175</v>
      </c>
      <c r="B177">
        <v>222.4</v>
      </c>
      <c r="C177">
        <v>3.4</v>
      </c>
      <c r="D177">
        <v>13.1</v>
      </c>
      <c r="E177" s="1">
        <v>238.9</v>
      </c>
      <c r="F177" s="1">
        <v>11.5</v>
      </c>
      <c r="G177">
        <f t="shared" si="14"/>
        <v>15.87743</v>
      </c>
      <c r="H177">
        <f t="shared" si="15"/>
        <v>19.161893404900002</v>
      </c>
      <c r="I177">
        <f t="shared" si="16"/>
        <v>16.245000000000001</v>
      </c>
      <c r="J177">
        <f t="shared" si="17"/>
        <v>22.515025000000009</v>
      </c>
      <c r="K177">
        <f t="shared" si="18"/>
        <v>14.022500000000001</v>
      </c>
      <c r="L177">
        <f t="shared" si="19"/>
        <v>6.3630062500000042</v>
      </c>
      <c r="M177">
        <f t="shared" si="20"/>
        <v>0.38064608695652175</v>
      </c>
    </row>
    <row r="178" spans="1:23" x14ac:dyDescent="0.25">
      <c r="A178">
        <v>176</v>
      </c>
      <c r="B178">
        <v>276.89999999999998</v>
      </c>
      <c r="C178">
        <v>48.9</v>
      </c>
      <c r="D178">
        <v>41.8</v>
      </c>
      <c r="E178" s="1">
        <v>367.59999999999997</v>
      </c>
      <c r="F178" s="1">
        <v>27</v>
      </c>
      <c r="G178">
        <f t="shared" si="14"/>
        <v>22.145119999999999</v>
      </c>
      <c r="H178">
        <f t="shared" si="15"/>
        <v>23.569859814400015</v>
      </c>
      <c r="I178">
        <f t="shared" si="16"/>
        <v>22.68</v>
      </c>
      <c r="J178">
        <f t="shared" si="17"/>
        <v>18.662400000000002</v>
      </c>
      <c r="K178">
        <f t="shared" si="18"/>
        <v>14.022500000000001</v>
      </c>
      <c r="L178">
        <f t="shared" si="19"/>
        <v>168.41550624999996</v>
      </c>
      <c r="M178">
        <f t="shared" si="20"/>
        <v>0.17981037037037043</v>
      </c>
      <c r="Q178" t="s">
        <v>601</v>
      </c>
    </row>
    <row r="179" spans="1:23" x14ac:dyDescent="0.25">
      <c r="A179">
        <v>177</v>
      </c>
      <c r="B179">
        <v>248.4</v>
      </c>
      <c r="C179">
        <v>30.2</v>
      </c>
      <c r="D179">
        <v>20.3</v>
      </c>
      <c r="E179" s="1">
        <v>298.90000000000003</v>
      </c>
      <c r="F179" s="1">
        <v>20.2</v>
      </c>
      <c r="G179">
        <f t="shared" si="14"/>
        <v>18.799430000000001</v>
      </c>
      <c r="H179">
        <f t="shared" si="15"/>
        <v>1.9615963248999952</v>
      </c>
      <c r="I179">
        <f t="shared" si="16"/>
        <v>19.245000000000001</v>
      </c>
      <c r="J179">
        <f t="shared" si="17"/>
        <v>0.91202499999999675</v>
      </c>
      <c r="K179">
        <f t="shared" si="18"/>
        <v>14.022500000000001</v>
      </c>
      <c r="L179">
        <f t="shared" si="19"/>
        <v>38.161506249999981</v>
      </c>
      <c r="M179">
        <f t="shared" si="20"/>
        <v>6.9335148514851411E-2</v>
      </c>
      <c r="Q179" t="s">
        <v>574</v>
      </c>
      <c r="R179" t="s">
        <v>602</v>
      </c>
      <c r="S179" t="s">
        <v>604</v>
      </c>
    </row>
    <row r="180" spans="1:23" x14ac:dyDescent="0.25">
      <c r="A180">
        <v>178</v>
      </c>
      <c r="B180">
        <v>170.2</v>
      </c>
      <c r="C180">
        <v>7.8</v>
      </c>
      <c r="D180">
        <v>35.200000000000003</v>
      </c>
      <c r="E180" s="1">
        <v>213.2</v>
      </c>
      <c r="F180" s="1">
        <v>11.7</v>
      </c>
      <c r="G180">
        <f t="shared" si="14"/>
        <v>14.62584</v>
      </c>
      <c r="H180">
        <f t="shared" si="15"/>
        <v>8.5605397056000054</v>
      </c>
      <c r="I180">
        <f t="shared" si="16"/>
        <v>14.96</v>
      </c>
      <c r="J180">
        <f t="shared" si="17"/>
        <v>10.62760000000001</v>
      </c>
      <c r="K180">
        <f t="shared" si="18"/>
        <v>14.022500000000001</v>
      </c>
      <c r="L180">
        <f t="shared" si="19"/>
        <v>5.3940062500000074</v>
      </c>
      <c r="M180">
        <f t="shared" si="20"/>
        <v>0.25007179487179498</v>
      </c>
      <c r="R180" t="s">
        <v>603</v>
      </c>
      <c r="S180" t="s">
        <v>605</v>
      </c>
    </row>
    <row r="181" spans="1:23" x14ac:dyDescent="0.25">
      <c r="A181">
        <v>179</v>
      </c>
      <c r="B181">
        <v>276.7</v>
      </c>
      <c r="C181">
        <v>2.2999999999999998</v>
      </c>
      <c r="D181">
        <v>23.7</v>
      </c>
      <c r="E181" s="1">
        <v>302.7</v>
      </c>
      <c r="F181" s="1">
        <v>11.8</v>
      </c>
      <c r="G181">
        <f t="shared" si="14"/>
        <v>18.984490000000001</v>
      </c>
      <c r="H181">
        <f t="shared" si="15"/>
        <v>51.616896560100002</v>
      </c>
      <c r="I181">
        <f t="shared" si="16"/>
        <v>19.434999999999999</v>
      </c>
      <c r="J181">
        <f t="shared" si="17"/>
        <v>58.293224999999971</v>
      </c>
      <c r="K181">
        <f t="shared" si="18"/>
        <v>14.022500000000001</v>
      </c>
      <c r="L181">
        <f t="shared" si="19"/>
        <v>4.9395062500000009</v>
      </c>
      <c r="M181">
        <f t="shared" si="20"/>
        <v>0.60885508474576266</v>
      </c>
    </row>
    <row r="182" spans="1:23" x14ac:dyDescent="0.25">
      <c r="A182">
        <v>180</v>
      </c>
      <c r="B182">
        <v>165.6</v>
      </c>
      <c r="C182">
        <v>10</v>
      </c>
      <c r="D182">
        <v>17.600000000000001</v>
      </c>
      <c r="E182" s="1">
        <v>193.2</v>
      </c>
      <c r="F182" s="1">
        <v>12.6</v>
      </c>
      <c r="G182">
        <f t="shared" si="14"/>
        <v>13.65184</v>
      </c>
      <c r="H182">
        <f t="shared" si="15"/>
        <v>1.1063673856000007</v>
      </c>
      <c r="I182">
        <f t="shared" si="16"/>
        <v>13.96</v>
      </c>
      <c r="J182">
        <f t="shared" si="17"/>
        <v>1.8496000000000032</v>
      </c>
      <c r="K182">
        <f t="shared" si="18"/>
        <v>14.022500000000001</v>
      </c>
      <c r="L182">
        <f t="shared" si="19"/>
        <v>2.0235062500000036</v>
      </c>
      <c r="M182">
        <f t="shared" si="20"/>
        <v>8.3479365079365112E-2</v>
      </c>
      <c r="R182" t="s">
        <v>606</v>
      </c>
    </row>
    <row r="183" spans="1:23" x14ac:dyDescent="0.25">
      <c r="A183">
        <v>181</v>
      </c>
      <c r="B183">
        <v>156.6</v>
      </c>
      <c r="C183">
        <v>2.6</v>
      </c>
      <c r="D183">
        <v>8.3000000000000007</v>
      </c>
      <c r="E183" s="1">
        <v>167.5</v>
      </c>
      <c r="F183" s="1">
        <v>10.5</v>
      </c>
      <c r="G183">
        <f t="shared" si="14"/>
        <v>12.40025</v>
      </c>
      <c r="H183">
        <f t="shared" si="15"/>
        <v>3.6109500624999993</v>
      </c>
      <c r="I183">
        <f t="shared" si="16"/>
        <v>12.675000000000001</v>
      </c>
      <c r="J183">
        <f t="shared" si="17"/>
        <v>4.7306250000000034</v>
      </c>
      <c r="K183">
        <f t="shared" si="18"/>
        <v>14.022500000000001</v>
      </c>
      <c r="L183">
        <f t="shared" si="19"/>
        <v>12.408006250000007</v>
      </c>
      <c r="M183">
        <f t="shared" si="20"/>
        <v>0.18097619047619046</v>
      </c>
    </row>
    <row r="184" spans="1:23" x14ac:dyDescent="0.25">
      <c r="A184">
        <v>182</v>
      </c>
      <c r="B184">
        <v>218.5</v>
      </c>
      <c r="C184">
        <v>5.4</v>
      </c>
      <c r="D184">
        <v>27.4</v>
      </c>
      <c r="E184" s="1">
        <v>251.3</v>
      </c>
      <c r="F184" s="1">
        <v>12.2</v>
      </c>
      <c r="G184">
        <f t="shared" si="14"/>
        <v>16.481310000000001</v>
      </c>
      <c r="H184">
        <f t="shared" si="15"/>
        <v>18.329615316100011</v>
      </c>
      <c r="I184">
        <f t="shared" si="16"/>
        <v>16.865000000000002</v>
      </c>
      <c r="J184">
        <f t="shared" si="17"/>
        <v>21.762225000000026</v>
      </c>
      <c r="K184">
        <f t="shared" si="18"/>
        <v>14.022500000000001</v>
      </c>
      <c r="L184">
        <f t="shared" si="19"/>
        <v>3.3215062500000059</v>
      </c>
      <c r="M184">
        <f t="shared" si="20"/>
        <v>0.35092704918032802</v>
      </c>
    </row>
    <row r="185" spans="1:23" x14ac:dyDescent="0.25">
      <c r="A185">
        <v>183</v>
      </c>
      <c r="B185">
        <v>56.2</v>
      </c>
      <c r="C185">
        <v>5.7</v>
      </c>
      <c r="D185">
        <v>29.7</v>
      </c>
      <c r="E185" s="1">
        <v>91.600000000000009</v>
      </c>
      <c r="F185" s="1">
        <v>8.6999999999999993</v>
      </c>
      <c r="G185">
        <f t="shared" si="14"/>
        <v>8.7039200000000001</v>
      </c>
      <c r="H185">
        <f t="shared" si="15"/>
        <v>1.5366400000006365E-5</v>
      </c>
      <c r="I185">
        <f t="shared" si="16"/>
        <v>8.8800000000000008</v>
      </c>
      <c r="J185">
        <f t="shared" si="17"/>
        <v>3.2400000000000539E-2</v>
      </c>
      <c r="K185">
        <f t="shared" si="18"/>
        <v>14.022500000000001</v>
      </c>
      <c r="L185">
        <f t="shared" si="19"/>
        <v>28.329006250000017</v>
      </c>
      <c r="M185">
        <f t="shared" si="20"/>
        <v>4.5057471264377149E-4</v>
      </c>
      <c r="Q185" t="s">
        <v>607</v>
      </c>
    </row>
    <row r="186" spans="1:23" x14ac:dyDescent="0.25">
      <c r="A186">
        <v>184</v>
      </c>
      <c r="B186">
        <v>287.60000000000002</v>
      </c>
      <c r="C186">
        <v>43</v>
      </c>
      <c r="D186">
        <v>71.8</v>
      </c>
      <c r="E186" s="1">
        <v>402.40000000000003</v>
      </c>
      <c r="F186" s="1">
        <v>26.2</v>
      </c>
      <c r="G186">
        <f t="shared" si="14"/>
        <v>23.839880000000001</v>
      </c>
      <c r="H186">
        <f t="shared" si="15"/>
        <v>5.5701664143999929</v>
      </c>
      <c r="I186">
        <f t="shared" si="16"/>
        <v>24.420000000000005</v>
      </c>
      <c r="J186">
        <f t="shared" si="17"/>
        <v>3.1683999999999788</v>
      </c>
      <c r="K186">
        <f t="shared" si="18"/>
        <v>14.022500000000001</v>
      </c>
      <c r="L186">
        <f t="shared" si="19"/>
        <v>148.29150624999997</v>
      </c>
      <c r="M186">
        <f t="shared" si="20"/>
        <v>9.0080916030534294E-2</v>
      </c>
      <c r="T186" t="s">
        <v>532</v>
      </c>
      <c r="U186" t="s">
        <v>618</v>
      </c>
    </row>
    <row r="187" spans="1:23" x14ac:dyDescent="0.25">
      <c r="A187">
        <v>185</v>
      </c>
      <c r="B187">
        <v>253.8</v>
      </c>
      <c r="C187">
        <v>21.3</v>
      </c>
      <c r="D187">
        <v>30</v>
      </c>
      <c r="E187" s="1">
        <v>305.10000000000002</v>
      </c>
      <c r="F187" s="1">
        <v>17.600000000000001</v>
      </c>
      <c r="G187">
        <f t="shared" si="14"/>
        <v>19.101370000000003</v>
      </c>
      <c r="H187">
        <f t="shared" si="15"/>
        <v>2.2541118769000041</v>
      </c>
      <c r="I187">
        <f t="shared" si="16"/>
        <v>19.555000000000003</v>
      </c>
      <c r="J187">
        <f t="shared" si="17"/>
        <v>3.8220250000000071</v>
      </c>
      <c r="K187">
        <f t="shared" si="18"/>
        <v>14.022500000000001</v>
      </c>
      <c r="L187">
        <f t="shared" si="19"/>
        <v>12.798506250000004</v>
      </c>
      <c r="M187">
        <f t="shared" si="20"/>
        <v>8.5305113636363714E-2</v>
      </c>
      <c r="Q187" t="s">
        <v>362</v>
      </c>
      <c r="S187" t="s">
        <v>608</v>
      </c>
      <c r="T187" s="12">
        <v>0.5</v>
      </c>
      <c r="U187" s="12">
        <v>0.5</v>
      </c>
    </row>
    <row r="188" spans="1:23" x14ac:dyDescent="0.25">
      <c r="A188">
        <v>186</v>
      </c>
      <c r="B188">
        <v>205</v>
      </c>
      <c r="C188">
        <v>45.1</v>
      </c>
      <c r="D188">
        <v>19.600000000000001</v>
      </c>
      <c r="E188" s="1">
        <v>269.7</v>
      </c>
      <c r="F188" s="1">
        <v>22.6</v>
      </c>
      <c r="G188">
        <f t="shared" si="14"/>
        <v>17.377389999999998</v>
      </c>
      <c r="H188">
        <f t="shared" si="15"/>
        <v>27.275655212100034</v>
      </c>
      <c r="I188">
        <f t="shared" si="16"/>
        <v>17.785</v>
      </c>
      <c r="J188">
        <f t="shared" si="17"/>
        <v>23.184225000000012</v>
      </c>
      <c r="K188">
        <f t="shared" si="18"/>
        <v>14.022500000000001</v>
      </c>
      <c r="L188">
        <f t="shared" si="19"/>
        <v>73.573506250000008</v>
      </c>
      <c r="M188">
        <f t="shared" si="20"/>
        <v>0.23108893805309746</v>
      </c>
      <c r="Q188" t="s">
        <v>365</v>
      </c>
      <c r="S188" s="1" t="s">
        <v>609</v>
      </c>
      <c r="T188" s="14">
        <v>0.55000000000000004</v>
      </c>
      <c r="U188" s="13">
        <v>0.54549999999999998</v>
      </c>
      <c r="V188" t="s">
        <v>613</v>
      </c>
    </row>
    <row r="189" spans="1:23" x14ac:dyDescent="0.25">
      <c r="A189">
        <v>187</v>
      </c>
      <c r="B189">
        <v>139.5</v>
      </c>
      <c r="C189">
        <v>2.1</v>
      </c>
      <c r="D189">
        <v>26.6</v>
      </c>
      <c r="E189" s="1">
        <v>168.2</v>
      </c>
      <c r="F189" s="1">
        <v>10.3</v>
      </c>
      <c r="G189">
        <f t="shared" si="14"/>
        <v>12.434340000000001</v>
      </c>
      <c r="H189">
        <f t="shared" si="15"/>
        <v>4.5554072355999997</v>
      </c>
      <c r="I189">
        <f t="shared" si="16"/>
        <v>12.71</v>
      </c>
      <c r="J189">
        <f t="shared" si="17"/>
        <v>5.8081000000000005</v>
      </c>
      <c r="K189">
        <f t="shared" si="18"/>
        <v>14.022500000000001</v>
      </c>
      <c r="L189">
        <f t="shared" si="19"/>
        <v>13.857006250000001</v>
      </c>
      <c r="M189">
        <f t="shared" si="20"/>
        <v>0.20721747572815533</v>
      </c>
      <c r="Q189" t="s">
        <v>366</v>
      </c>
      <c r="S189" s="1" t="s">
        <v>610</v>
      </c>
      <c r="T189" s="15">
        <v>0.55500000000000005</v>
      </c>
      <c r="U189" s="13">
        <v>0.54300000000000004</v>
      </c>
      <c r="W189" t="s">
        <v>614</v>
      </c>
    </row>
    <row r="190" spans="1:23" x14ac:dyDescent="0.25">
      <c r="A190">
        <v>188</v>
      </c>
      <c r="B190">
        <v>191.1</v>
      </c>
      <c r="C190">
        <v>28.7</v>
      </c>
      <c r="D190">
        <v>18.2</v>
      </c>
      <c r="E190" s="1">
        <v>237.99999999999997</v>
      </c>
      <c r="F190" s="1">
        <v>17.3</v>
      </c>
      <c r="G190">
        <f t="shared" si="14"/>
        <v>15.833599999999999</v>
      </c>
      <c r="H190">
        <f t="shared" si="15"/>
        <v>2.1503289600000057</v>
      </c>
      <c r="I190">
        <f t="shared" si="16"/>
        <v>16.2</v>
      </c>
      <c r="J190">
        <f t="shared" si="17"/>
        <v>1.2100000000000031</v>
      </c>
      <c r="K190">
        <f t="shared" si="18"/>
        <v>14.022500000000001</v>
      </c>
      <c r="L190">
        <f t="shared" si="19"/>
        <v>10.742006249999999</v>
      </c>
      <c r="M190">
        <f t="shared" si="20"/>
        <v>8.4763005780346928E-2</v>
      </c>
      <c r="Q190" t="s">
        <v>371</v>
      </c>
      <c r="S190" t="s">
        <v>611</v>
      </c>
      <c r="T190" s="13">
        <v>0.55510000000000004</v>
      </c>
      <c r="U190" s="12">
        <v>0.54</v>
      </c>
      <c r="W190" t="s">
        <v>615</v>
      </c>
    </row>
    <row r="191" spans="1:23" x14ac:dyDescent="0.25">
      <c r="A191">
        <v>189</v>
      </c>
      <c r="B191">
        <v>286</v>
      </c>
      <c r="C191">
        <v>13.9</v>
      </c>
      <c r="D191">
        <v>3.7</v>
      </c>
      <c r="E191" s="1">
        <v>303.59999999999997</v>
      </c>
      <c r="F191" s="1">
        <v>15.9</v>
      </c>
      <c r="G191">
        <f t="shared" si="14"/>
        <v>19.028320000000001</v>
      </c>
      <c r="H191">
        <f t="shared" si="15"/>
        <v>9.7863860224000021</v>
      </c>
      <c r="I191">
        <f t="shared" si="16"/>
        <v>19.48</v>
      </c>
      <c r="J191">
        <f t="shared" si="17"/>
        <v>12.8164</v>
      </c>
      <c r="K191">
        <f t="shared" si="18"/>
        <v>14.022500000000001</v>
      </c>
      <c r="L191">
        <f t="shared" si="19"/>
        <v>3.5250062499999983</v>
      </c>
      <c r="M191">
        <f t="shared" si="20"/>
        <v>0.19674968553459121</v>
      </c>
      <c r="Q191" t="s">
        <v>372</v>
      </c>
      <c r="S191" t="s">
        <v>612</v>
      </c>
      <c r="T191" s="13">
        <v>0.55510999999999999</v>
      </c>
      <c r="U191" s="12">
        <v>0.53</v>
      </c>
    </row>
    <row r="192" spans="1:23" x14ac:dyDescent="0.25">
      <c r="A192">
        <v>190</v>
      </c>
      <c r="B192">
        <v>18.7</v>
      </c>
      <c r="C192">
        <v>12.1</v>
      </c>
      <c r="D192">
        <v>23.4</v>
      </c>
      <c r="E192" s="1">
        <v>54.199999999999996</v>
      </c>
      <c r="F192" s="1">
        <v>6.7</v>
      </c>
      <c r="G192">
        <f t="shared" si="14"/>
        <v>6.8825400000000005</v>
      </c>
      <c r="H192">
        <f t="shared" si="15"/>
        <v>3.3320851600000131E-2</v>
      </c>
      <c r="I192">
        <f t="shared" si="16"/>
        <v>7.01</v>
      </c>
      <c r="J192">
        <f t="shared" si="17"/>
        <v>9.6099999999999755E-2</v>
      </c>
      <c r="K192">
        <f t="shared" si="18"/>
        <v>14.022500000000001</v>
      </c>
      <c r="L192">
        <f t="shared" si="19"/>
        <v>53.619006250000012</v>
      </c>
      <c r="M192">
        <f t="shared" si="20"/>
        <v>2.7244776119403038E-2</v>
      </c>
      <c r="Q192" t="s">
        <v>363</v>
      </c>
      <c r="W192" t="s">
        <v>616</v>
      </c>
    </row>
    <row r="193" spans="1:22" x14ac:dyDescent="0.25">
      <c r="A193">
        <v>191</v>
      </c>
      <c r="B193">
        <v>39.5</v>
      </c>
      <c r="C193">
        <v>41.1</v>
      </c>
      <c r="D193">
        <v>5.8</v>
      </c>
      <c r="E193" s="1">
        <v>86.399999999999991</v>
      </c>
      <c r="F193" s="1">
        <v>10.8</v>
      </c>
      <c r="G193">
        <f t="shared" si="14"/>
        <v>8.4506800000000002</v>
      </c>
      <c r="H193">
        <f t="shared" si="15"/>
        <v>5.5193044624000027</v>
      </c>
      <c r="I193">
        <f t="shared" si="16"/>
        <v>8.6199999999999992</v>
      </c>
      <c r="J193">
        <f t="shared" si="17"/>
        <v>4.7524000000000068</v>
      </c>
      <c r="K193">
        <f t="shared" si="18"/>
        <v>14.022500000000001</v>
      </c>
      <c r="L193">
        <f t="shared" si="19"/>
        <v>10.384506250000001</v>
      </c>
      <c r="M193">
        <f t="shared" si="20"/>
        <v>0.21752962962962966</v>
      </c>
      <c r="Q193" t="s">
        <v>364</v>
      </c>
    </row>
    <row r="194" spans="1:22" x14ac:dyDescent="0.25">
      <c r="A194">
        <v>192</v>
      </c>
      <c r="B194">
        <v>75.5</v>
      </c>
      <c r="C194">
        <v>10.8</v>
      </c>
      <c r="D194">
        <v>6</v>
      </c>
      <c r="E194" s="1">
        <v>92.3</v>
      </c>
      <c r="F194" s="1">
        <v>9.9</v>
      </c>
      <c r="G194">
        <f t="shared" si="14"/>
        <v>8.7380099999999992</v>
      </c>
      <c r="H194">
        <f t="shared" si="15"/>
        <v>1.3502207601000027</v>
      </c>
      <c r="I194">
        <f t="shared" si="16"/>
        <v>8.9149999999999991</v>
      </c>
      <c r="J194">
        <f t="shared" si="17"/>
        <v>0.97022500000000234</v>
      </c>
      <c r="K194">
        <f t="shared" si="18"/>
        <v>14.022500000000001</v>
      </c>
      <c r="L194">
        <f t="shared" si="19"/>
        <v>16.995006250000003</v>
      </c>
      <c r="M194">
        <f t="shared" si="20"/>
        <v>0.11737272727272739</v>
      </c>
      <c r="Q194" t="s">
        <v>124</v>
      </c>
      <c r="V194" t="s">
        <v>617</v>
      </c>
    </row>
    <row r="195" spans="1:22" x14ac:dyDescent="0.25">
      <c r="A195">
        <v>193</v>
      </c>
      <c r="B195">
        <v>17.2</v>
      </c>
      <c r="C195">
        <v>4.0999999999999996</v>
      </c>
      <c r="D195">
        <v>31.6</v>
      </c>
      <c r="E195" s="1">
        <v>52.9</v>
      </c>
      <c r="F195" s="1">
        <v>5.9</v>
      </c>
      <c r="G195">
        <f t="shared" si="14"/>
        <v>6.8192300000000001</v>
      </c>
      <c r="H195">
        <f t="shared" si="15"/>
        <v>0.84498379289999959</v>
      </c>
      <c r="I195">
        <f t="shared" si="16"/>
        <v>6.9450000000000003</v>
      </c>
      <c r="J195">
        <f t="shared" si="17"/>
        <v>1.0920249999999998</v>
      </c>
      <c r="K195">
        <f t="shared" si="18"/>
        <v>14.022500000000001</v>
      </c>
      <c r="L195">
        <f t="shared" si="19"/>
        <v>65.975006250000007</v>
      </c>
      <c r="M195">
        <f t="shared" si="20"/>
        <v>0.1558016949152542</v>
      </c>
    </row>
    <row r="196" spans="1:22" x14ac:dyDescent="0.25">
      <c r="A196">
        <v>194</v>
      </c>
      <c r="B196">
        <v>166.8</v>
      </c>
      <c r="C196">
        <v>42</v>
      </c>
      <c r="D196">
        <v>3.6</v>
      </c>
      <c r="E196" s="1">
        <v>212.4</v>
      </c>
      <c r="F196" s="1">
        <v>19.600000000000001</v>
      </c>
      <c r="G196">
        <f t="shared" ref="G196:G202" si="21">0.0487*E196+4.243</f>
        <v>14.586880000000001</v>
      </c>
      <c r="H196">
        <f t="shared" ref="H196:H202" si="22">(F196-G196)^2</f>
        <v>25.131372134400007</v>
      </c>
      <c r="I196">
        <f t="shared" ref="I196:I202" si="23">0.05*E196+4.3</f>
        <v>14.920000000000002</v>
      </c>
      <c r="J196">
        <f t="shared" ref="J196:J202" si="24">(F196-I196)^2</f>
        <v>21.902399999999997</v>
      </c>
      <c r="K196">
        <f t="shared" ref="K196:K202" si="25">14.0225</f>
        <v>14.022500000000001</v>
      </c>
      <c r="L196">
        <f t="shared" ref="L196:L202" si="26">(F196-K196)^2</f>
        <v>31.108506250000005</v>
      </c>
      <c r="M196">
        <f t="shared" ref="M196:M202" si="27">ABS(F196-G196)/F196</f>
        <v>0.25577142857142859</v>
      </c>
    </row>
    <row r="197" spans="1:22" x14ac:dyDescent="0.25">
      <c r="A197">
        <v>195</v>
      </c>
      <c r="B197">
        <v>149.69999999999999</v>
      </c>
      <c r="C197">
        <v>35.6</v>
      </c>
      <c r="D197">
        <v>6</v>
      </c>
      <c r="E197" s="1">
        <v>191.29999999999998</v>
      </c>
      <c r="F197" s="1">
        <v>17.3</v>
      </c>
      <c r="G197">
        <f t="shared" si="21"/>
        <v>13.55931</v>
      </c>
      <c r="H197">
        <f t="shared" si="22"/>
        <v>13.992761676100006</v>
      </c>
      <c r="I197">
        <f t="shared" si="23"/>
        <v>13.864999999999998</v>
      </c>
      <c r="J197">
        <f t="shared" si="24"/>
        <v>11.799225000000016</v>
      </c>
      <c r="K197">
        <f t="shared" si="25"/>
        <v>14.022500000000001</v>
      </c>
      <c r="L197">
        <f t="shared" si="26"/>
        <v>10.742006249999999</v>
      </c>
      <c r="M197">
        <f t="shared" si="27"/>
        <v>0.21622485549132953</v>
      </c>
      <c r="R197" t="s">
        <v>619</v>
      </c>
    </row>
    <row r="198" spans="1:22" x14ac:dyDescent="0.25">
      <c r="A198">
        <v>196</v>
      </c>
      <c r="B198">
        <v>38.200000000000003</v>
      </c>
      <c r="C198">
        <v>3.7</v>
      </c>
      <c r="D198">
        <v>13.8</v>
      </c>
      <c r="E198" s="1">
        <v>55.7</v>
      </c>
      <c r="F198" s="1">
        <v>7.6</v>
      </c>
      <c r="G198">
        <f t="shared" si="21"/>
        <v>6.9555900000000008</v>
      </c>
      <c r="H198">
        <f t="shared" si="22"/>
        <v>0.41526424809999846</v>
      </c>
      <c r="I198">
        <f t="shared" si="23"/>
        <v>7.085</v>
      </c>
      <c r="J198">
        <f t="shared" si="24"/>
        <v>0.26522499999999966</v>
      </c>
      <c r="K198">
        <f t="shared" si="25"/>
        <v>14.022500000000001</v>
      </c>
      <c r="L198">
        <f t="shared" si="26"/>
        <v>41.248506250000013</v>
      </c>
      <c r="M198">
        <f t="shared" si="27"/>
        <v>8.4790789473684056E-2</v>
      </c>
      <c r="S198" t="s">
        <v>620</v>
      </c>
    </row>
    <row r="199" spans="1:22" x14ac:dyDescent="0.25">
      <c r="A199">
        <v>197</v>
      </c>
      <c r="B199">
        <v>94.2</v>
      </c>
      <c r="C199">
        <v>4.9000000000000004</v>
      </c>
      <c r="D199">
        <v>8.1</v>
      </c>
      <c r="E199" s="1">
        <v>107.2</v>
      </c>
      <c r="F199" s="1">
        <v>9.6999999999999993</v>
      </c>
      <c r="G199">
        <f t="shared" si="21"/>
        <v>9.4636400000000016</v>
      </c>
      <c r="H199">
        <f t="shared" si="22"/>
        <v>5.5866049599998906E-2</v>
      </c>
      <c r="I199">
        <f t="shared" si="23"/>
        <v>9.66</v>
      </c>
      <c r="J199">
        <f t="shared" si="24"/>
        <v>1.5999999999999318E-3</v>
      </c>
      <c r="K199">
        <f t="shared" si="25"/>
        <v>14.022500000000001</v>
      </c>
      <c r="L199">
        <f t="shared" si="26"/>
        <v>18.684006250000014</v>
      </c>
      <c r="M199">
        <f t="shared" si="27"/>
        <v>2.4367010309278115E-2</v>
      </c>
    </row>
    <row r="200" spans="1:22" x14ac:dyDescent="0.25">
      <c r="A200">
        <v>198</v>
      </c>
      <c r="B200">
        <v>177</v>
      </c>
      <c r="C200">
        <v>9.3000000000000007</v>
      </c>
      <c r="D200">
        <v>6.4</v>
      </c>
      <c r="E200" s="1">
        <v>192.70000000000002</v>
      </c>
      <c r="F200" s="1">
        <v>12.8</v>
      </c>
      <c r="G200">
        <f t="shared" si="21"/>
        <v>13.627490000000002</v>
      </c>
      <c r="H200">
        <f t="shared" si="22"/>
        <v>0.68473970010000151</v>
      </c>
      <c r="I200">
        <f t="shared" si="23"/>
        <v>13.935000000000002</v>
      </c>
      <c r="J200">
        <f t="shared" si="24"/>
        <v>1.2882250000000035</v>
      </c>
      <c r="K200">
        <f t="shared" si="25"/>
        <v>14.022500000000001</v>
      </c>
      <c r="L200">
        <f t="shared" si="26"/>
        <v>1.4945062500000004</v>
      </c>
      <c r="M200">
        <f t="shared" si="27"/>
        <v>6.4647656250000074E-2</v>
      </c>
    </row>
    <row r="201" spans="1:22" x14ac:dyDescent="0.25">
      <c r="A201">
        <v>199</v>
      </c>
      <c r="B201">
        <v>283.60000000000002</v>
      </c>
      <c r="C201">
        <v>42</v>
      </c>
      <c r="D201">
        <v>66.2</v>
      </c>
      <c r="E201" s="1">
        <v>391.8</v>
      </c>
      <c r="F201" s="1">
        <v>25.5</v>
      </c>
      <c r="G201">
        <f t="shared" si="21"/>
        <v>23.323660000000004</v>
      </c>
      <c r="H201">
        <f t="shared" si="22"/>
        <v>4.7364557955999835</v>
      </c>
      <c r="I201">
        <f t="shared" si="23"/>
        <v>23.890000000000004</v>
      </c>
      <c r="J201">
        <f t="shared" si="24"/>
        <v>2.5920999999999865</v>
      </c>
      <c r="K201">
        <f t="shared" si="25"/>
        <v>14.022500000000001</v>
      </c>
      <c r="L201">
        <f t="shared" si="26"/>
        <v>131.73300624999999</v>
      </c>
      <c r="M201">
        <f t="shared" si="27"/>
        <v>8.5346666666666515E-2</v>
      </c>
      <c r="R201" t="s">
        <v>621</v>
      </c>
    </row>
    <row r="202" spans="1:22" x14ac:dyDescent="0.25">
      <c r="A202">
        <v>200</v>
      </c>
      <c r="B202">
        <v>232.1</v>
      </c>
      <c r="C202">
        <v>8.6</v>
      </c>
      <c r="D202">
        <v>8.6999999999999993</v>
      </c>
      <c r="E202" s="1">
        <v>249.39999999999998</v>
      </c>
      <c r="F202" s="1">
        <v>13.4</v>
      </c>
      <c r="G202">
        <f t="shared" si="21"/>
        <v>16.388779999999997</v>
      </c>
      <c r="H202">
        <f t="shared" si="22"/>
        <v>8.9328058883999795</v>
      </c>
      <c r="I202">
        <f t="shared" si="23"/>
        <v>16.77</v>
      </c>
      <c r="J202">
        <f t="shared" si="24"/>
        <v>11.356899999999994</v>
      </c>
      <c r="K202">
        <f t="shared" si="25"/>
        <v>14.022500000000001</v>
      </c>
      <c r="L202">
        <f t="shared" si="26"/>
        <v>0.38750625000000061</v>
      </c>
      <c r="M202">
        <f t="shared" si="27"/>
        <v>0.2230432835820893</v>
      </c>
      <c r="S202" t="s">
        <v>122</v>
      </c>
      <c r="T202" t="s">
        <v>623</v>
      </c>
    </row>
    <row r="203" spans="1:22" x14ac:dyDescent="0.25">
      <c r="A203">
        <v>201</v>
      </c>
      <c r="H203">
        <f>SUM(H3:H202)</f>
        <v>1338.4453870508989</v>
      </c>
      <c r="J203">
        <f>SUM(J3:J202)</f>
        <v>1361.953524999999</v>
      </c>
      <c r="L203">
        <f>SUM(L3:L202)</f>
        <v>5417.1487499999967</v>
      </c>
      <c r="M203">
        <f>AVERAGE(M3:M202)</f>
        <v>0.15866484049732035</v>
      </c>
      <c r="N203" t="s">
        <v>543</v>
      </c>
      <c r="S203" t="s">
        <v>199</v>
      </c>
      <c r="T203" t="s">
        <v>622</v>
      </c>
    </row>
    <row r="204" spans="1:22" x14ac:dyDescent="0.25">
      <c r="H204" t="s">
        <v>494</v>
      </c>
      <c r="N204" t="s">
        <v>544</v>
      </c>
    </row>
    <row r="205" spans="1:22" x14ac:dyDescent="0.25">
      <c r="H205">
        <f>SQRT(H203)</f>
        <v>36.58476987833734</v>
      </c>
      <c r="J205">
        <f>SQRT(J203)</f>
        <v>36.904654516740827</v>
      </c>
    </row>
    <row r="206" spans="1:22" x14ac:dyDescent="0.25">
      <c r="H206">
        <f>AVERAGE(H3:H202)</f>
        <v>6.692226935254495</v>
      </c>
      <c r="M206" t="s">
        <v>545</v>
      </c>
    </row>
    <row r="207" spans="1:22" x14ac:dyDescent="0.25">
      <c r="H207">
        <f>SQRT(H206)</f>
        <v>2.5869338869121674</v>
      </c>
      <c r="M207" t="s">
        <v>546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99" zoomScale="140" zoomScaleNormal="140" workbookViewId="0">
      <selection activeCell="B104" sqref="B104:D104"/>
    </sheetView>
  </sheetViews>
  <sheetFormatPr defaultRowHeight="15" x14ac:dyDescent="0.25"/>
  <sheetData>
    <row r="1" spans="1:11" x14ac:dyDescent="0.25">
      <c r="A1" s="62" t="s">
        <v>624</v>
      </c>
      <c r="B1" s="62"/>
      <c r="C1" s="62"/>
      <c r="D1" s="62"/>
      <c r="E1" s="62"/>
      <c r="F1" s="62"/>
      <c r="G1" s="62"/>
      <c r="H1" s="62"/>
      <c r="I1" s="62"/>
      <c r="J1" s="62"/>
      <c r="K1" s="62"/>
    </row>
    <row r="2" spans="1:11" x14ac:dyDescent="0.25">
      <c r="A2" t="s">
        <v>627</v>
      </c>
    </row>
    <row r="3" spans="1:11" x14ac:dyDescent="0.25">
      <c r="B3" t="s">
        <v>127</v>
      </c>
    </row>
    <row r="4" spans="1:11" x14ac:dyDescent="0.25">
      <c r="B4" t="s">
        <v>628</v>
      </c>
    </row>
    <row r="5" spans="1:11" x14ac:dyDescent="0.25">
      <c r="A5" t="s">
        <v>629</v>
      </c>
    </row>
    <row r="6" spans="1:11" x14ac:dyDescent="0.25">
      <c r="B6" t="s">
        <v>630</v>
      </c>
    </row>
    <row r="7" spans="1:11" x14ac:dyDescent="0.25">
      <c r="C7" t="s">
        <v>631</v>
      </c>
    </row>
    <row r="8" spans="1:11" x14ac:dyDescent="0.25">
      <c r="C8" t="s">
        <v>632</v>
      </c>
    </row>
    <row r="9" spans="1:11" x14ac:dyDescent="0.25">
      <c r="B9" t="s">
        <v>633</v>
      </c>
    </row>
    <row r="10" spans="1:11" x14ac:dyDescent="0.25">
      <c r="C10" t="s">
        <v>330</v>
      </c>
    </row>
    <row r="11" spans="1:11" x14ac:dyDescent="0.25">
      <c r="A11" t="s">
        <v>634</v>
      </c>
    </row>
    <row r="12" spans="1:11" x14ac:dyDescent="0.25">
      <c r="A12" t="s">
        <v>655</v>
      </c>
    </row>
    <row r="13" spans="1:11" x14ac:dyDescent="0.25">
      <c r="A13" t="s">
        <v>656</v>
      </c>
    </row>
    <row r="14" spans="1:11" x14ac:dyDescent="0.25">
      <c r="A14" t="s">
        <v>635</v>
      </c>
    </row>
    <row r="15" spans="1:11" x14ac:dyDescent="0.25">
      <c r="B15" t="s">
        <v>636</v>
      </c>
    </row>
    <row r="16" spans="1:11" x14ac:dyDescent="0.25">
      <c r="C16" t="s">
        <v>653</v>
      </c>
    </row>
    <row r="17" spans="2:4" x14ac:dyDescent="0.25">
      <c r="C17" t="s">
        <v>652</v>
      </c>
    </row>
    <row r="18" spans="2:4" x14ac:dyDescent="0.25">
      <c r="C18" t="s">
        <v>637</v>
      </c>
    </row>
    <row r="19" spans="2:4" x14ac:dyDescent="0.25">
      <c r="C19" t="s">
        <v>638</v>
      </c>
    </row>
    <row r="20" spans="2:4" x14ac:dyDescent="0.25">
      <c r="C20" t="s">
        <v>639</v>
      </c>
    </row>
    <row r="21" spans="2:4" x14ac:dyDescent="0.25">
      <c r="C21" t="s">
        <v>640</v>
      </c>
    </row>
    <row r="22" spans="2:4" x14ac:dyDescent="0.25">
      <c r="B22" t="s">
        <v>641</v>
      </c>
    </row>
    <row r="23" spans="2:4" x14ac:dyDescent="0.25">
      <c r="C23" t="s">
        <v>642</v>
      </c>
    </row>
    <row r="24" spans="2:4" x14ac:dyDescent="0.25">
      <c r="C24" t="s">
        <v>643</v>
      </c>
    </row>
    <row r="25" spans="2:4" x14ac:dyDescent="0.25">
      <c r="D25" t="s">
        <v>644</v>
      </c>
    </row>
    <row r="26" spans="2:4" x14ac:dyDescent="0.25">
      <c r="C26" t="s">
        <v>645</v>
      </c>
    </row>
    <row r="27" spans="2:4" x14ac:dyDescent="0.25">
      <c r="C27" t="s">
        <v>646</v>
      </c>
    </row>
    <row r="28" spans="2:4" x14ac:dyDescent="0.25">
      <c r="C28" t="s">
        <v>669</v>
      </c>
    </row>
    <row r="29" spans="2:4" x14ac:dyDescent="0.25">
      <c r="C29" t="s">
        <v>647</v>
      </c>
    </row>
    <row r="30" spans="2:4" x14ac:dyDescent="0.25">
      <c r="C30" t="s">
        <v>648</v>
      </c>
    </row>
    <row r="31" spans="2:4" x14ac:dyDescent="0.25">
      <c r="C31" t="s">
        <v>649</v>
      </c>
    </row>
    <row r="33" spans="1:12" x14ac:dyDescent="0.25">
      <c r="B33" t="s">
        <v>650</v>
      </c>
    </row>
    <row r="35" spans="1:12" x14ac:dyDescent="0.25">
      <c r="A35" t="s">
        <v>654</v>
      </c>
    </row>
    <row r="36" spans="1:12" x14ac:dyDescent="0.25">
      <c r="A36" t="s">
        <v>651</v>
      </c>
    </row>
    <row r="39" spans="1:12" x14ac:dyDescent="0.25">
      <c r="A39" s="62" t="s">
        <v>625</v>
      </c>
      <c r="B39" s="62"/>
      <c r="C39" s="62"/>
      <c r="D39" s="62"/>
      <c r="E39" s="62"/>
      <c r="F39" s="62"/>
      <c r="G39" s="62"/>
      <c r="H39" s="62"/>
      <c r="I39" s="62"/>
      <c r="J39" s="62"/>
      <c r="K39" s="62"/>
      <c r="L39" s="62"/>
    </row>
    <row r="40" spans="1:12" x14ac:dyDescent="0.25">
      <c r="B40" t="s">
        <v>657</v>
      </c>
      <c r="D40" t="s">
        <v>658</v>
      </c>
    </row>
    <row r="41" spans="1:12" x14ac:dyDescent="0.25">
      <c r="C41" t="s">
        <v>659</v>
      </c>
    </row>
    <row r="42" spans="1:12" x14ac:dyDescent="0.25">
      <c r="C42" t="s">
        <v>660</v>
      </c>
    </row>
    <row r="43" spans="1:12" x14ac:dyDescent="0.25">
      <c r="C43" t="s">
        <v>661</v>
      </c>
    </row>
    <row r="44" spans="1:12" x14ac:dyDescent="0.25">
      <c r="C44" t="s">
        <v>662</v>
      </c>
    </row>
    <row r="45" spans="1:12" x14ac:dyDescent="0.25">
      <c r="C45" t="s">
        <v>663</v>
      </c>
    </row>
    <row r="46" spans="1:12" x14ac:dyDescent="0.25">
      <c r="C46" t="s">
        <v>664</v>
      </c>
    </row>
    <row r="47" spans="1:12" x14ac:dyDescent="0.25">
      <c r="D47" t="s">
        <v>665</v>
      </c>
      <c r="H47" t="s">
        <v>667</v>
      </c>
    </row>
    <row r="48" spans="1:12" x14ac:dyDescent="0.25">
      <c r="D48" t="s">
        <v>666</v>
      </c>
      <c r="H48" t="s">
        <v>668</v>
      </c>
    </row>
    <row r="50" spans="2:13" x14ac:dyDescent="0.25">
      <c r="B50" t="s">
        <v>670</v>
      </c>
      <c r="D50" t="s">
        <v>671</v>
      </c>
      <c r="H50" t="s">
        <v>687</v>
      </c>
    </row>
    <row r="51" spans="2:13" x14ac:dyDescent="0.25">
      <c r="C51" t="s">
        <v>672</v>
      </c>
      <c r="J51" t="s">
        <v>677</v>
      </c>
    </row>
    <row r="52" spans="2:13" x14ac:dyDescent="0.25">
      <c r="C52" t="s">
        <v>673</v>
      </c>
      <c r="J52" t="s">
        <v>379</v>
      </c>
      <c r="K52" t="s">
        <v>136</v>
      </c>
      <c r="M52" t="s">
        <v>678</v>
      </c>
    </row>
    <row r="53" spans="2:13" x14ac:dyDescent="0.25">
      <c r="C53" t="s">
        <v>674</v>
      </c>
      <c r="J53" t="s">
        <v>679</v>
      </c>
      <c r="K53" t="s">
        <v>680</v>
      </c>
      <c r="M53" t="s">
        <v>681</v>
      </c>
    </row>
    <row r="54" spans="2:13" x14ac:dyDescent="0.25">
      <c r="C54" t="s">
        <v>675</v>
      </c>
    </row>
    <row r="55" spans="2:13" x14ac:dyDescent="0.25">
      <c r="C55" t="s">
        <v>676</v>
      </c>
      <c r="J55" t="s">
        <v>682</v>
      </c>
    </row>
    <row r="57" spans="2:13" x14ac:dyDescent="0.25">
      <c r="J57" t="s">
        <v>683</v>
      </c>
    </row>
    <row r="58" spans="2:13" x14ac:dyDescent="0.25">
      <c r="J58" t="s">
        <v>684</v>
      </c>
    </row>
    <row r="59" spans="2:13" x14ac:dyDescent="0.25">
      <c r="C59" t="s">
        <v>685</v>
      </c>
    </row>
    <row r="60" spans="2:13" x14ac:dyDescent="0.25">
      <c r="D60" t="s">
        <v>362</v>
      </c>
      <c r="E60" t="s">
        <v>363</v>
      </c>
      <c r="F60" t="s">
        <v>364</v>
      </c>
      <c r="G60" t="s">
        <v>365</v>
      </c>
    </row>
    <row r="62" spans="2:13" x14ac:dyDescent="0.25">
      <c r="D62" t="s">
        <v>686</v>
      </c>
    </row>
    <row r="64" spans="2:13" x14ac:dyDescent="0.25">
      <c r="B64" t="s">
        <v>688</v>
      </c>
      <c r="D64" t="s">
        <v>689</v>
      </c>
    </row>
    <row r="65" spans="2:5" x14ac:dyDescent="0.25">
      <c r="C65" t="s">
        <v>690</v>
      </c>
    </row>
    <row r="66" spans="2:5" x14ac:dyDescent="0.25">
      <c r="C66" t="s">
        <v>691</v>
      </c>
      <c r="E66" t="s">
        <v>692</v>
      </c>
    </row>
    <row r="67" spans="2:5" x14ac:dyDescent="0.25">
      <c r="D67" t="s">
        <v>701</v>
      </c>
    </row>
    <row r="68" spans="2:5" x14ac:dyDescent="0.25">
      <c r="D68" t="s">
        <v>702</v>
      </c>
    </row>
    <row r="69" spans="2:5" x14ac:dyDescent="0.25">
      <c r="D69" t="s">
        <v>703</v>
      </c>
    </row>
    <row r="70" spans="2:5" x14ac:dyDescent="0.25">
      <c r="D70" t="s">
        <v>693</v>
      </c>
    </row>
    <row r="71" spans="2:5" x14ac:dyDescent="0.25">
      <c r="D71" t="s">
        <v>694</v>
      </c>
    </row>
    <row r="72" spans="2:5" x14ac:dyDescent="0.25">
      <c r="D72" t="s">
        <v>695</v>
      </c>
    </row>
    <row r="73" spans="2:5" x14ac:dyDescent="0.25">
      <c r="D73" t="s">
        <v>696</v>
      </c>
    </row>
    <row r="74" spans="2:5" x14ac:dyDescent="0.25">
      <c r="E74" t="s">
        <v>697</v>
      </c>
    </row>
    <row r="75" spans="2:5" x14ac:dyDescent="0.25">
      <c r="D75" t="s">
        <v>698</v>
      </c>
    </row>
    <row r="76" spans="2:5" x14ac:dyDescent="0.25">
      <c r="D76" t="s">
        <v>699</v>
      </c>
    </row>
    <row r="77" spans="2:5" x14ac:dyDescent="0.25">
      <c r="D77" t="s">
        <v>700</v>
      </c>
    </row>
    <row r="78" spans="2:5" x14ac:dyDescent="0.25">
      <c r="D78" t="s">
        <v>704</v>
      </c>
    </row>
    <row r="79" spans="2:5" x14ac:dyDescent="0.25">
      <c r="C79" t="s">
        <v>705</v>
      </c>
    </row>
    <row r="80" spans="2:5" x14ac:dyDescent="0.25">
      <c r="B80" t="s">
        <v>706</v>
      </c>
    </row>
    <row r="81" spans="2:10" x14ac:dyDescent="0.25">
      <c r="C81" t="s">
        <v>707</v>
      </c>
      <c r="I81" t="s">
        <v>708</v>
      </c>
    </row>
    <row r="82" spans="2:10" x14ac:dyDescent="0.25">
      <c r="J82" t="s">
        <v>709</v>
      </c>
    </row>
    <row r="84" spans="2:10" x14ac:dyDescent="0.25">
      <c r="B84" t="s">
        <v>710</v>
      </c>
    </row>
    <row r="85" spans="2:10" x14ac:dyDescent="0.25">
      <c r="C85" t="s">
        <v>711</v>
      </c>
    </row>
    <row r="86" spans="2:10" x14ac:dyDescent="0.25">
      <c r="D86" t="s">
        <v>712</v>
      </c>
    </row>
    <row r="87" spans="2:10" x14ac:dyDescent="0.25">
      <c r="D87" t="s">
        <v>716</v>
      </c>
      <c r="H87" t="s">
        <v>722</v>
      </c>
    </row>
    <row r="88" spans="2:10" x14ac:dyDescent="0.25">
      <c r="B88" t="s">
        <v>713</v>
      </c>
    </row>
    <row r="89" spans="2:10" x14ac:dyDescent="0.25">
      <c r="C89" t="s">
        <v>714</v>
      </c>
    </row>
    <row r="90" spans="2:10" x14ac:dyDescent="0.25">
      <c r="D90" t="s">
        <v>715</v>
      </c>
    </row>
    <row r="92" spans="2:10" x14ac:dyDescent="0.25">
      <c r="B92" t="s">
        <v>717</v>
      </c>
    </row>
    <row r="93" spans="2:10" x14ac:dyDescent="0.25">
      <c r="C93" t="s">
        <v>718</v>
      </c>
    </row>
    <row r="94" spans="2:10" x14ac:dyDescent="0.25">
      <c r="D94" t="s">
        <v>719</v>
      </c>
    </row>
    <row r="95" spans="2:10" x14ac:dyDescent="0.25">
      <c r="D95" t="s">
        <v>720</v>
      </c>
    </row>
    <row r="96" spans="2:10" x14ac:dyDescent="0.25">
      <c r="F96" t="s">
        <v>721</v>
      </c>
    </row>
    <row r="98" spans="1:12" x14ac:dyDescent="0.25">
      <c r="B98" t="s">
        <v>723</v>
      </c>
    </row>
    <row r="100" spans="1:12" x14ac:dyDescent="0.25">
      <c r="A100" s="62" t="s">
        <v>626</v>
      </c>
      <c r="B100" s="62"/>
      <c r="C100" s="62"/>
      <c r="D100" s="62"/>
      <c r="E100" s="62"/>
      <c r="F100" s="62"/>
      <c r="G100" s="62"/>
      <c r="H100" s="62"/>
      <c r="I100" s="62"/>
      <c r="J100" s="62"/>
      <c r="K100" s="62"/>
      <c r="L100" s="62"/>
    </row>
    <row r="101" spans="1:12" x14ac:dyDescent="0.25">
      <c r="B101" t="s">
        <v>724</v>
      </c>
    </row>
    <row r="102" spans="1:12" x14ac:dyDescent="0.25">
      <c r="C102" t="s">
        <v>725</v>
      </c>
      <c r="E102" t="s">
        <v>727</v>
      </c>
    </row>
    <row r="103" spans="1:12" x14ac:dyDescent="0.25">
      <c r="D103" t="s">
        <v>726</v>
      </c>
    </row>
    <row r="104" spans="1:12" x14ac:dyDescent="0.25">
      <c r="B104" t="s">
        <v>738</v>
      </c>
    </row>
    <row r="105" spans="1:12" x14ac:dyDescent="0.25">
      <c r="B105" t="s">
        <v>728</v>
      </c>
    </row>
    <row r="106" spans="1:12" x14ac:dyDescent="0.25">
      <c r="B106" t="s">
        <v>729</v>
      </c>
    </row>
    <row r="107" spans="1:12" x14ac:dyDescent="0.25">
      <c r="B107" t="s">
        <v>730</v>
      </c>
    </row>
    <row r="108" spans="1:12" x14ac:dyDescent="0.25">
      <c r="B108" t="s">
        <v>731</v>
      </c>
    </row>
    <row r="109" spans="1:12" x14ac:dyDescent="0.25">
      <c r="B109" t="s">
        <v>732</v>
      </c>
    </row>
    <row r="110" spans="1:12" x14ac:dyDescent="0.25">
      <c r="B110" t="s">
        <v>733</v>
      </c>
      <c r="D110" t="s">
        <v>735</v>
      </c>
    </row>
    <row r="111" spans="1:12" x14ac:dyDescent="0.25">
      <c r="C111" t="s">
        <v>734</v>
      </c>
    </row>
    <row r="112" spans="1:12" x14ac:dyDescent="0.25">
      <c r="B112" t="s">
        <v>736</v>
      </c>
    </row>
    <row r="113" spans="3:3" x14ac:dyDescent="0.25">
      <c r="C113" t="s">
        <v>737</v>
      </c>
    </row>
  </sheetData>
  <mergeCells count="3">
    <mergeCell ref="A39:L39"/>
    <mergeCell ref="A100:L100"/>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8"/>
  <sheetViews>
    <sheetView topLeftCell="C396" zoomScale="160" zoomScaleNormal="160" workbookViewId="0">
      <selection activeCell="E405" sqref="E405"/>
    </sheetView>
  </sheetViews>
  <sheetFormatPr defaultRowHeight="15" x14ac:dyDescent="0.25"/>
  <cols>
    <col min="4" max="4" width="30.28515625" customWidth="1"/>
    <col min="9" max="9" width="35.140625" customWidth="1"/>
  </cols>
  <sheetData>
    <row r="1" spans="1:10" x14ac:dyDescent="0.25">
      <c r="A1" t="s">
        <v>444</v>
      </c>
    </row>
    <row r="3" spans="1:10" x14ac:dyDescent="0.25">
      <c r="B3" t="s">
        <v>739</v>
      </c>
      <c r="G3" t="s">
        <v>740</v>
      </c>
    </row>
    <row r="4" spans="1:10" x14ac:dyDescent="0.25">
      <c r="C4" t="s">
        <v>741</v>
      </c>
    </row>
    <row r="7" spans="1:10" x14ac:dyDescent="0.25">
      <c r="B7" t="s">
        <v>742</v>
      </c>
    </row>
    <row r="10" spans="1:10" ht="15.75" thickBot="1" x14ac:dyDescent="0.3">
      <c r="B10" t="s">
        <v>743</v>
      </c>
    </row>
    <row r="11" spans="1:10" x14ac:dyDescent="0.25">
      <c r="C11" s="65" t="s">
        <v>744</v>
      </c>
      <c r="D11" s="66"/>
      <c r="E11" s="66"/>
      <c r="F11" s="66"/>
      <c r="G11" s="66"/>
      <c r="H11" s="66"/>
      <c r="I11" s="66"/>
      <c r="J11" s="67"/>
    </row>
    <row r="12" spans="1:10" x14ac:dyDescent="0.25">
      <c r="C12" s="20"/>
      <c r="D12" s="16"/>
      <c r="E12" s="16" t="s">
        <v>745</v>
      </c>
      <c r="F12" s="16"/>
      <c r="G12" s="16"/>
      <c r="H12" s="16"/>
      <c r="I12" s="16"/>
      <c r="J12" s="21"/>
    </row>
    <row r="13" spans="1:10" x14ac:dyDescent="0.25">
      <c r="C13" s="20"/>
      <c r="D13" s="16"/>
      <c r="E13" s="16" t="s">
        <v>746</v>
      </c>
      <c r="F13" s="16"/>
      <c r="G13" s="16"/>
      <c r="H13" s="16"/>
      <c r="I13" s="16"/>
      <c r="J13" s="21"/>
    </row>
    <row r="14" spans="1:10" x14ac:dyDescent="0.25">
      <c r="C14" s="20"/>
      <c r="D14" s="16"/>
      <c r="E14" s="16" t="s">
        <v>747</v>
      </c>
      <c r="F14" s="16"/>
      <c r="G14" s="16"/>
      <c r="H14" s="16"/>
      <c r="I14" s="16"/>
      <c r="J14" s="21"/>
    </row>
    <row r="15" spans="1:10" x14ac:dyDescent="0.25">
      <c r="C15" s="20"/>
      <c r="D15" s="16"/>
      <c r="E15" s="25" t="s">
        <v>348</v>
      </c>
      <c r="F15" s="16"/>
      <c r="G15" s="16"/>
      <c r="H15" s="16"/>
      <c r="I15" s="16"/>
      <c r="J15" s="21"/>
    </row>
    <row r="16" spans="1:10" x14ac:dyDescent="0.25">
      <c r="C16" s="20"/>
      <c r="D16" s="16"/>
      <c r="E16" s="16"/>
      <c r="F16" s="16"/>
      <c r="G16" s="16"/>
      <c r="H16" s="16"/>
      <c r="I16" s="16"/>
      <c r="J16" s="21"/>
    </row>
    <row r="17" spans="2:14" x14ac:dyDescent="0.25">
      <c r="C17" s="20"/>
      <c r="D17" s="16"/>
      <c r="E17" s="68" t="s">
        <v>749</v>
      </c>
      <c r="F17" s="68"/>
      <c r="G17" s="68"/>
      <c r="H17" s="68"/>
      <c r="I17" s="16"/>
      <c r="J17" s="21"/>
    </row>
    <row r="18" spans="2:14" x14ac:dyDescent="0.25">
      <c r="C18" s="20"/>
      <c r="D18" s="16"/>
      <c r="E18" s="16"/>
      <c r="F18" s="68" t="s">
        <v>748</v>
      </c>
      <c r="G18" s="68"/>
      <c r="H18" s="16"/>
      <c r="I18" s="16"/>
      <c r="J18" s="21"/>
    </row>
    <row r="19" spans="2:14" x14ac:dyDescent="0.25">
      <c r="C19" s="20"/>
      <c r="D19" s="16"/>
      <c r="E19" s="16"/>
      <c r="F19" s="68"/>
      <c r="G19" s="68"/>
      <c r="H19" s="16"/>
      <c r="I19" s="16"/>
      <c r="J19" s="21"/>
    </row>
    <row r="20" spans="2:14" x14ac:dyDescent="0.25">
      <c r="C20" s="20"/>
      <c r="D20" s="16"/>
      <c r="E20" s="16"/>
      <c r="F20" s="16"/>
      <c r="G20" s="16"/>
      <c r="H20" s="16"/>
      <c r="I20" s="16"/>
      <c r="J20" s="21"/>
    </row>
    <row r="21" spans="2:14" x14ac:dyDescent="0.25">
      <c r="C21" s="20"/>
      <c r="D21" s="16"/>
      <c r="E21" s="16"/>
      <c r="F21" s="16"/>
      <c r="G21" s="16"/>
      <c r="H21" s="16"/>
      <c r="I21" s="16"/>
      <c r="J21" s="21"/>
    </row>
    <row r="22" spans="2:14" ht="15.75" thickBot="1" x14ac:dyDescent="0.3">
      <c r="C22" s="22"/>
      <c r="D22" s="23"/>
      <c r="E22" s="23"/>
      <c r="F22" s="23"/>
      <c r="G22" s="23"/>
      <c r="H22" s="23"/>
      <c r="I22" s="23"/>
      <c r="J22" s="24"/>
    </row>
    <row r="24" spans="2:14" x14ac:dyDescent="0.25">
      <c r="B24" t="s">
        <v>750</v>
      </c>
    </row>
    <row r="25" spans="2:14" ht="15.75" thickBot="1" x14ac:dyDescent="0.3">
      <c r="C25" t="s">
        <v>751</v>
      </c>
    </row>
    <row r="26" spans="2:14" ht="15.75" thickBot="1" x14ac:dyDescent="0.3">
      <c r="C26" s="65" t="s">
        <v>757</v>
      </c>
      <c r="D26" s="66"/>
      <c r="E26" s="67"/>
      <c r="F26" s="65" t="s">
        <v>758</v>
      </c>
      <c r="G26" s="66"/>
      <c r="H26" s="67"/>
      <c r="I26" s="65" t="s">
        <v>759</v>
      </c>
      <c r="J26" s="66"/>
      <c r="K26" s="66"/>
      <c r="L26" s="66"/>
      <c r="M26" s="67"/>
    </row>
    <row r="27" spans="2:14" x14ac:dyDescent="0.25">
      <c r="B27" s="17" t="s">
        <v>752</v>
      </c>
      <c r="C27" s="18" t="s">
        <v>745</v>
      </c>
      <c r="D27" s="18" t="s">
        <v>348</v>
      </c>
      <c r="E27" s="18" t="s">
        <v>753</v>
      </c>
      <c r="F27" s="18" t="s">
        <v>754</v>
      </c>
      <c r="G27" s="18" t="s">
        <v>755</v>
      </c>
      <c r="H27" s="18" t="s">
        <v>756</v>
      </c>
      <c r="I27" s="18" t="s">
        <v>760</v>
      </c>
      <c r="J27" s="18" t="s">
        <v>761</v>
      </c>
      <c r="K27" s="18" t="s">
        <v>762</v>
      </c>
      <c r="L27" s="18" t="s">
        <v>124</v>
      </c>
      <c r="M27" s="18"/>
      <c r="N27" s="19" t="s">
        <v>763</v>
      </c>
    </row>
    <row r="28" spans="2:14" x14ac:dyDescent="0.25">
      <c r="B28" s="20"/>
      <c r="C28" s="16"/>
      <c r="D28" s="16"/>
      <c r="E28" s="16"/>
      <c r="F28" s="16"/>
      <c r="G28" s="16"/>
      <c r="H28" s="16"/>
      <c r="I28" s="16"/>
      <c r="J28" s="16"/>
      <c r="K28" s="16"/>
      <c r="L28" s="16"/>
      <c r="M28" s="16"/>
      <c r="N28" s="21"/>
    </row>
    <row r="29" spans="2:14" x14ac:dyDescent="0.25">
      <c r="B29" s="20"/>
      <c r="C29" s="16"/>
      <c r="D29" s="16"/>
      <c r="E29" s="16"/>
      <c r="F29" s="16"/>
      <c r="G29" s="16"/>
      <c r="H29" s="16"/>
      <c r="I29" s="16"/>
      <c r="J29" s="16"/>
      <c r="K29" s="16"/>
      <c r="L29" s="16"/>
      <c r="M29" s="16"/>
      <c r="N29" s="21"/>
    </row>
    <row r="30" spans="2:14" x14ac:dyDescent="0.25">
      <c r="B30" s="20"/>
      <c r="C30" s="16"/>
      <c r="D30" s="16"/>
      <c r="E30" s="16"/>
      <c r="F30" s="16"/>
      <c r="G30" s="16"/>
      <c r="H30" s="16"/>
      <c r="I30" s="16"/>
      <c r="J30" s="16"/>
      <c r="K30" s="16"/>
      <c r="L30" s="16"/>
      <c r="M30" s="16"/>
      <c r="N30" s="21"/>
    </row>
    <row r="31" spans="2:14" x14ac:dyDescent="0.25">
      <c r="B31" s="20"/>
      <c r="C31" s="16"/>
      <c r="D31" s="16"/>
      <c r="E31" s="16"/>
      <c r="F31" s="16"/>
      <c r="G31" s="16"/>
      <c r="H31" s="16"/>
      <c r="I31" s="16"/>
      <c r="J31" s="16"/>
      <c r="K31" s="16"/>
      <c r="L31" s="16"/>
      <c r="M31" s="16"/>
      <c r="N31" s="21"/>
    </row>
    <row r="32" spans="2:14" x14ac:dyDescent="0.25">
      <c r="B32" s="20"/>
      <c r="C32" s="16"/>
      <c r="D32" s="16"/>
      <c r="E32" s="16"/>
      <c r="F32" s="16"/>
      <c r="G32" s="16"/>
      <c r="H32" s="16"/>
      <c r="I32" s="16"/>
      <c r="J32" s="16"/>
      <c r="K32" s="16"/>
      <c r="L32" s="16"/>
      <c r="M32" s="16"/>
      <c r="N32" s="21"/>
    </row>
    <row r="33" spans="2:14" x14ac:dyDescent="0.25">
      <c r="B33" s="20"/>
      <c r="C33" s="16"/>
      <c r="D33" s="16"/>
      <c r="E33" s="16"/>
      <c r="F33" s="16"/>
      <c r="G33" s="16"/>
      <c r="H33" s="16"/>
      <c r="I33" s="16"/>
      <c r="J33" s="16"/>
      <c r="K33" s="16"/>
      <c r="L33" s="16"/>
      <c r="M33" s="16"/>
      <c r="N33" s="21"/>
    </row>
    <row r="34" spans="2:14" x14ac:dyDescent="0.25">
      <c r="B34" s="20"/>
      <c r="C34" s="16"/>
      <c r="D34" s="16"/>
      <c r="E34" s="16"/>
      <c r="F34" s="16"/>
      <c r="G34" s="16"/>
      <c r="H34" s="16"/>
      <c r="I34" s="16"/>
      <c r="J34" s="16"/>
      <c r="K34" s="16"/>
      <c r="L34" s="16"/>
      <c r="M34" s="16"/>
      <c r="N34" s="21"/>
    </row>
    <row r="35" spans="2:14" x14ac:dyDescent="0.25">
      <c r="B35" s="20"/>
      <c r="C35" s="16"/>
      <c r="D35" s="16"/>
      <c r="E35" s="16"/>
      <c r="F35" s="16"/>
      <c r="G35" s="16"/>
      <c r="H35" s="16"/>
      <c r="I35" s="16"/>
      <c r="J35" s="16"/>
      <c r="K35" s="16"/>
      <c r="L35" s="16"/>
      <c r="M35" s="16"/>
      <c r="N35" s="21"/>
    </row>
    <row r="36" spans="2:14" x14ac:dyDescent="0.25">
      <c r="B36" s="20"/>
      <c r="C36" s="16"/>
      <c r="D36" s="16"/>
      <c r="E36" s="16"/>
      <c r="F36" s="16"/>
      <c r="G36" s="16"/>
      <c r="H36" s="16"/>
      <c r="I36" s="16"/>
      <c r="J36" s="16"/>
      <c r="K36" s="16"/>
      <c r="L36" s="16"/>
      <c r="M36" s="16"/>
      <c r="N36" s="21"/>
    </row>
    <row r="37" spans="2:14" x14ac:dyDescent="0.25">
      <c r="B37" s="20"/>
      <c r="C37" s="16"/>
      <c r="D37" s="16"/>
      <c r="E37" s="16"/>
      <c r="F37" s="16"/>
      <c r="G37" s="16"/>
      <c r="H37" s="16"/>
      <c r="I37" s="16"/>
      <c r="J37" s="16"/>
      <c r="K37" s="16"/>
      <c r="L37" s="16"/>
      <c r="M37" s="16"/>
      <c r="N37" s="21"/>
    </row>
    <row r="38" spans="2:14" ht="15.75" thickBot="1" x14ac:dyDescent="0.3">
      <c r="B38" s="22"/>
      <c r="C38" s="23"/>
      <c r="D38" s="23"/>
      <c r="E38" s="23"/>
      <c r="F38" s="23"/>
      <c r="G38" s="23"/>
      <c r="H38" s="23"/>
      <c r="I38" s="23"/>
      <c r="J38" s="23"/>
      <c r="K38" s="23"/>
      <c r="L38" s="23"/>
      <c r="M38" s="23"/>
      <c r="N38" s="24"/>
    </row>
    <row r="40" spans="2:14" x14ac:dyDescent="0.25">
      <c r="B40" t="s">
        <v>764</v>
      </c>
    </row>
    <row r="41" spans="2:14" x14ac:dyDescent="0.25">
      <c r="C41" t="s">
        <v>765</v>
      </c>
    </row>
    <row r="42" spans="2:14" x14ac:dyDescent="0.25">
      <c r="C42" t="s">
        <v>766</v>
      </c>
      <c r="F42" t="s">
        <v>768</v>
      </c>
      <c r="H42" t="s">
        <v>769</v>
      </c>
    </row>
    <row r="43" spans="2:14" x14ac:dyDescent="0.25">
      <c r="C43" t="s">
        <v>767</v>
      </c>
    </row>
    <row r="44" spans="2:14" x14ac:dyDescent="0.25">
      <c r="C44" t="s">
        <v>770</v>
      </c>
    </row>
    <row r="45" spans="2:14" x14ac:dyDescent="0.25">
      <c r="C45" t="s">
        <v>771</v>
      </c>
    </row>
    <row r="46" spans="2:14" x14ac:dyDescent="0.25">
      <c r="C46" t="s">
        <v>772</v>
      </c>
    </row>
    <row r="48" spans="2:14" x14ac:dyDescent="0.25">
      <c r="D48" t="s">
        <v>786</v>
      </c>
    </row>
    <row r="49" spans="2:13" x14ac:dyDescent="0.25">
      <c r="B49" t="s">
        <v>773</v>
      </c>
      <c r="D49" t="s">
        <v>774</v>
      </c>
      <c r="F49" t="s">
        <v>775</v>
      </c>
    </row>
    <row r="50" spans="2:13" x14ac:dyDescent="0.25">
      <c r="G50" t="s">
        <v>776</v>
      </c>
    </row>
    <row r="51" spans="2:13" x14ac:dyDescent="0.25">
      <c r="D51" t="s">
        <v>777</v>
      </c>
      <c r="F51" t="s">
        <v>778</v>
      </c>
      <c r="H51" t="s">
        <v>779</v>
      </c>
      <c r="J51" t="s">
        <v>782</v>
      </c>
      <c r="M51" t="s">
        <v>784</v>
      </c>
    </row>
    <row r="52" spans="2:13" x14ac:dyDescent="0.25">
      <c r="F52" t="s">
        <v>780</v>
      </c>
      <c r="H52" t="s">
        <v>781</v>
      </c>
      <c r="J52" t="s">
        <v>783</v>
      </c>
      <c r="M52" t="s">
        <v>785</v>
      </c>
    </row>
    <row r="54" spans="2:13" x14ac:dyDescent="0.25">
      <c r="D54" t="s">
        <v>787</v>
      </c>
    </row>
    <row r="56" spans="2:13" x14ac:dyDescent="0.25">
      <c r="B56" t="s">
        <v>788</v>
      </c>
      <c r="D56" t="s">
        <v>777</v>
      </c>
      <c r="H56" t="s">
        <v>792</v>
      </c>
    </row>
    <row r="57" spans="2:13" x14ac:dyDescent="0.25">
      <c r="C57" t="s">
        <v>789</v>
      </c>
      <c r="I57" t="s">
        <v>793</v>
      </c>
    </row>
    <row r="58" spans="2:13" x14ac:dyDescent="0.25">
      <c r="C58" t="s">
        <v>790</v>
      </c>
      <c r="J58" t="s">
        <v>794</v>
      </c>
    </row>
    <row r="59" spans="2:13" x14ac:dyDescent="0.25">
      <c r="C59" t="s">
        <v>791</v>
      </c>
    </row>
    <row r="62" spans="2:13" x14ac:dyDescent="0.25">
      <c r="B62" t="s">
        <v>926</v>
      </c>
      <c r="E62" t="s">
        <v>346</v>
      </c>
    </row>
    <row r="63" spans="2:13" x14ac:dyDescent="0.25">
      <c r="C63" t="s">
        <v>927</v>
      </c>
    </row>
    <row r="64" spans="2:13" x14ac:dyDescent="0.25">
      <c r="D64" t="s">
        <v>379</v>
      </c>
      <c r="E64" t="s">
        <v>928</v>
      </c>
    </row>
    <row r="65" spans="2:10" x14ac:dyDescent="0.25">
      <c r="D65" t="s">
        <v>929</v>
      </c>
      <c r="E65" t="s">
        <v>930</v>
      </c>
    </row>
    <row r="67" spans="2:10" x14ac:dyDescent="0.25">
      <c r="B67" t="s">
        <v>931</v>
      </c>
    </row>
    <row r="68" spans="2:10" x14ac:dyDescent="0.25">
      <c r="E68" t="s">
        <v>932</v>
      </c>
    </row>
    <row r="70" spans="2:10" x14ac:dyDescent="0.25">
      <c r="B70" t="s">
        <v>933</v>
      </c>
      <c r="E70" t="s">
        <v>934</v>
      </c>
    </row>
    <row r="72" spans="2:10" x14ac:dyDescent="0.25">
      <c r="B72" t="s">
        <v>935</v>
      </c>
      <c r="E72" t="s">
        <v>936</v>
      </c>
    </row>
    <row r="74" spans="2:10" x14ac:dyDescent="0.25">
      <c r="B74" t="s">
        <v>937</v>
      </c>
      <c r="E74" t="s">
        <v>938</v>
      </c>
      <c r="G74" t="s">
        <v>939</v>
      </c>
    </row>
    <row r="76" spans="2:10" x14ac:dyDescent="0.25">
      <c r="B76" t="s">
        <v>0</v>
      </c>
    </row>
    <row r="77" spans="2:10" x14ac:dyDescent="0.25">
      <c r="C77" t="s">
        <v>940</v>
      </c>
    </row>
    <row r="78" spans="2:10" x14ac:dyDescent="0.25">
      <c r="D78" t="s">
        <v>118</v>
      </c>
      <c r="F78" t="s">
        <v>120</v>
      </c>
      <c r="H78" t="s">
        <v>942</v>
      </c>
      <c r="J78" t="s">
        <v>943</v>
      </c>
    </row>
    <row r="79" spans="2:10" x14ac:dyDescent="0.25">
      <c r="D79" t="s">
        <v>119</v>
      </c>
      <c r="F79" t="s">
        <v>245</v>
      </c>
    </row>
    <row r="80" spans="2:10" x14ac:dyDescent="0.25">
      <c r="D80" t="s">
        <v>196</v>
      </c>
      <c r="F80" t="s">
        <v>244</v>
      </c>
    </row>
    <row r="81" spans="2:10" x14ac:dyDescent="0.25">
      <c r="D81" t="s">
        <v>123</v>
      </c>
    </row>
    <row r="82" spans="2:10" x14ac:dyDescent="0.25">
      <c r="D82" t="s">
        <v>243</v>
      </c>
    </row>
    <row r="83" spans="2:10" x14ac:dyDescent="0.25">
      <c r="C83" t="s">
        <v>941</v>
      </c>
      <c r="H83" t="s">
        <v>949</v>
      </c>
      <c r="J83" t="s">
        <v>950</v>
      </c>
    </row>
    <row r="84" spans="2:10" x14ac:dyDescent="0.25">
      <c r="D84" t="s">
        <v>122</v>
      </c>
    </row>
    <row r="85" spans="2:10" x14ac:dyDescent="0.25">
      <c r="D85" t="s">
        <v>199</v>
      </c>
    </row>
    <row r="87" spans="2:10" x14ac:dyDescent="0.25">
      <c r="B87" t="s">
        <v>944</v>
      </c>
    </row>
    <row r="88" spans="2:10" x14ac:dyDescent="0.25">
      <c r="B88" t="s">
        <v>945</v>
      </c>
    </row>
    <row r="90" spans="2:10" x14ac:dyDescent="0.25">
      <c r="B90" t="s">
        <v>946</v>
      </c>
    </row>
    <row r="91" spans="2:10" x14ac:dyDescent="0.25">
      <c r="D91" t="s">
        <v>947</v>
      </c>
    </row>
    <row r="92" spans="2:10" x14ac:dyDescent="0.25">
      <c r="D92" t="s">
        <v>948</v>
      </c>
    </row>
    <row r="94" spans="2:10" x14ac:dyDescent="0.25">
      <c r="B94" t="s">
        <v>951</v>
      </c>
      <c r="C94" t="s">
        <v>952</v>
      </c>
    </row>
    <row r="95" spans="2:10" x14ac:dyDescent="0.25">
      <c r="C95" t="s">
        <v>953</v>
      </c>
    </row>
    <row r="96" spans="2:10" x14ac:dyDescent="0.25">
      <c r="C96" t="s">
        <v>954</v>
      </c>
    </row>
    <row r="97" spans="2:9" x14ac:dyDescent="0.25">
      <c r="C97" t="s">
        <v>955</v>
      </c>
    </row>
    <row r="98" spans="2:9" x14ac:dyDescent="0.25">
      <c r="C98" t="s">
        <v>956</v>
      </c>
    </row>
    <row r="99" spans="2:9" x14ac:dyDescent="0.25">
      <c r="C99" t="s">
        <v>957</v>
      </c>
    </row>
    <row r="100" spans="2:9" x14ac:dyDescent="0.25">
      <c r="C100" t="s">
        <v>958</v>
      </c>
    </row>
    <row r="102" spans="2:9" x14ac:dyDescent="0.25">
      <c r="B102" t="s">
        <v>959</v>
      </c>
    </row>
    <row r="103" spans="2:9" x14ac:dyDescent="0.25">
      <c r="C103" t="s">
        <v>635</v>
      </c>
    </row>
    <row r="104" spans="2:9" x14ac:dyDescent="0.25">
      <c r="D104" t="s">
        <v>636</v>
      </c>
    </row>
    <row r="105" spans="2:9" x14ac:dyDescent="0.25">
      <c r="E105" t="s">
        <v>653</v>
      </c>
      <c r="I105" t="s">
        <v>934</v>
      </c>
    </row>
    <row r="106" spans="2:9" x14ac:dyDescent="0.25">
      <c r="E106" t="s">
        <v>652</v>
      </c>
      <c r="I106" t="s">
        <v>960</v>
      </c>
    </row>
    <row r="107" spans="2:9" x14ac:dyDescent="0.25">
      <c r="E107" t="s">
        <v>637</v>
      </c>
      <c r="I107" t="s">
        <v>934</v>
      </c>
    </row>
    <row r="108" spans="2:9" x14ac:dyDescent="0.25">
      <c r="E108" t="s">
        <v>638</v>
      </c>
      <c r="I108" t="s">
        <v>934</v>
      </c>
    </row>
    <row r="109" spans="2:9" x14ac:dyDescent="0.25">
      <c r="E109" t="s">
        <v>639</v>
      </c>
      <c r="I109" t="s">
        <v>934</v>
      </c>
    </row>
    <row r="110" spans="2:9" x14ac:dyDescent="0.25">
      <c r="E110" t="s">
        <v>640</v>
      </c>
      <c r="I110" t="s">
        <v>961</v>
      </c>
    </row>
    <row r="111" spans="2:9" x14ac:dyDescent="0.25">
      <c r="D111" t="s">
        <v>641</v>
      </c>
    </row>
    <row r="112" spans="2:9" x14ac:dyDescent="0.25">
      <c r="E112" t="s">
        <v>642</v>
      </c>
      <c r="I112" t="s">
        <v>934</v>
      </c>
    </row>
    <row r="113" spans="2:12" x14ac:dyDescent="0.25">
      <c r="E113" t="s">
        <v>643</v>
      </c>
      <c r="I113" t="s">
        <v>962</v>
      </c>
    </row>
    <row r="114" spans="2:12" x14ac:dyDescent="0.25">
      <c r="F114" t="s">
        <v>644</v>
      </c>
    </row>
    <row r="115" spans="2:12" x14ac:dyDescent="0.25">
      <c r="E115" t="s">
        <v>645</v>
      </c>
      <c r="I115" t="s">
        <v>934</v>
      </c>
    </row>
    <row r="116" spans="2:12" x14ac:dyDescent="0.25">
      <c r="E116" t="s">
        <v>646</v>
      </c>
      <c r="I116" t="s">
        <v>934</v>
      </c>
    </row>
    <row r="117" spans="2:12" x14ac:dyDescent="0.25">
      <c r="E117" t="s">
        <v>669</v>
      </c>
    </row>
    <row r="118" spans="2:12" x14ac:dyDescent="0.25">
      <c r="E118" t="s">
        <v>647</v>
      </c>
      <c r="I118" t="s">
        <v>963</v>
      </c>
    </row>
    <row r="119" spans="2:12" x14ac:dyDescent="0.25">
      <c r="E119" t="s">
        <v>648</v>
      </c>
    </row>
    <row r="120" spans="2:12" x14ac:dyDescent="0.25">
      <c r="E120" t="s">
        <v>649</v>
      </c>
    </row>
    <row r="122" spans="2:12" x14ac:dyDescent="0.25">
      <c r="D122" t="s">
        <v>650</v>
      </c>
    </row>
    <row r="124" spans="2:12" x14ac:dyDescent="0.25">
      <c r="C124" t="s">
        <v>654</v>
      </c>
    </row>
    <row r="125" spans="2:12" x14ac:dyDescent="0.25">
      <c r="C125" t="s">
        <v>651</v>
      </c>
    </row>
    <row r="127" spans="2:12" x14ac:dyDescent="0.25">
      <c r="B127" s="64" t="s">
        <v>964</v>
      </c>
      <c r="C127" s="64"/>
      <c r="D127" s="64"/>
      <c r="E127" s="64"/>
      <c r="F127" s="64"/>
      <c r="G127" s="64"/>
      <c r="H127" s="64"/>
      <c r="I127" s="64"/>
      <c r="J127" s="64"/>
      <c r="K127" s="64"/>
      <c r="L127" s="64"/>
    </row>
    <row r="129" spans="2:12" x14ac:dyDescent="0.25">
      <c r="B129" t="s">
        <v>657</v>
      </c>
      <c r="D129" t="s">
        <v>658</v>
      </c>
    </row>
    <row r="130" spans="2:12" x14ac:dyDescent="0.25">
      <c r="C130" s="27" t="s">
        <v>659</v>
      </c>
      <c r="D130" s="27"/>
      <c r="E130" s="27"/>
      <c r="F130" s="27"/>
      <c r="G130" s="27" t="s">
        <v>965</v>
      </c>
      <c r="H130" s="27"/>
      <c r="I130" s="27"/>
      <c r="J130" s="27"/>
      <c r="L130" t="s">
        <v>966</v>
      </c>
    </row>
    <row r="131" spans="2:12" x14ac:dyDescent="0.25">
      <c r="C131" s="27" t="s">
        <v>660</v>
      </c>
      <c r="D131" s="27"/>
      <c r="E131" s="27"/>
      <c r="F131" s="27"/>
    </row>
    <row r="132" spans="2:12" x14ac:dyDescent="0.25">
      <c r="C132" s="27" t="s">
        <v>661</v>
      </c>
      <c r="D132" s="27"/>
      <c r="E132" s="27"/>
      <c r="F132" s="27"/>
    </row>
    <row r="133" spans="2:12" x14ac:dyDescent="0.25">
      <c r="C133" s="27" t="s">
        <v>662</v>
      </c>
      <c r="D133" s="27"/>
      <c r="E133" s="27"/>
      <c r="F133" s="27"/>
      <c r="G133" s="27"/>
      <c r="H133" s="27"/>
    </row>
    <row r="134" spans="2:12" x14ac:dyDescent="0.25">
      <c r="C134" s="27" t="s">
        <v>663</v>
      </c>
      <c r="D134" s="27"/>
      <c r="E134" s="27"/>
      <c r="F134" s="27"/>
      <c r="G134" s="27"/>
      <c r="H134" s="27"/>
    </row>
    <row r="135" spans="2:12" x14ac:dyDescent="0.25">
      <c r="C135" s="27" t="s">
        <v>664</v>
      </c>
      <c r="D135" s="27"/>
      <c r="E135" s="27"/>
      <c r="F135" s="27"/>
      <c r="G135" s="27"/>
      <c r="H135" s="27"/>
      <c r="I135" s="27"/>
    </row>
    <row r="136" spans="2:12" x14ac:dyDescent="0.25">
      <c r="C136" s="27"/>
      <c r="D136" s="27" t="s">
        <v>665</v>
      </c>
      <c r="E136" s="27"/>
      <c r="F136" s="27"/>
      <c r="G136" s="27"/>
      <c r="H136" s="27" t="s">
        <v>667</v>
      </c>
      <c r="I136" s="27"/>
    </row>
    <row r="137" spans="2:12" x14ac:dyDescent="0.25">
      <c r="C137" s="27"/>
      <c r="D137" s="27" t="s">
        <v>666</v>
      </c>
      <c r="E137" s="27"/>
      <c r="F137" s="27"/>
      <c r="G137" s="27"/>
      <c r="H137" s="27" t="s">
        <v>668</v>
      </c>
      <c r="I137" s="27"/>
    </row>
    <row r="138" spans="2:12" x14ac:dyDescent="0.25">
      <c r="C138" s="27" t="s">
        <v>967</v>
      </c>
      <c r="D138" s="27"/>
      <c r="E138" s="27"/>
    </row>
    <row r="141" spans="2:12" x14ac:dyDescent="0.25">
      <c r="B141" t="s">
        <v>659</v>
      </c>
      <c r="H141" t="s">
        <v>986</v>
      </c>
    </row>
    <row r="142" spans="2:12" x14ac:dyDescent="0.25">
      <c r="B142" t="s">
        <v>987</v>
      </c>
      <c r="C142" t="s">
        <v>968</v>
      </c>
      <c r="E142" t="s">
        <v>969</v>
      </c>
      <c r="H142" t="s">
        <v>970</v>
      </c>
    </row>
    <row r="143" spans="2:12" x14ac:dyDescent="0.25">
      <c r="C143" t="s">
        <v>971</v>
      </c>
      <c r="E143" t="s">
        <v>969</v>
      </c>
      <c r="H143" t="s">
        <v>972</v>
      </c>
    </row>
    <row r="144" spans="2:12" x14ac:dyDescent="0.25">
      <c r="H144" t="s">
        <v>973</v>
      </c>
    </row>
    <row r="145" spans="2:10" x14ac:dyDescent="0.25">
      <c r="I145" t="s">
        <v>974</v>
      </c>
    </row>
    <row r="146" spans="2:10" x14ac:dyDescent="0.25">
      <c r="E146" t="s">
        <v>975</v>
      </c>
      <c r="G146" t="s">
        <v>976</v>
      </c>
      <c r="I146" t="s">
        <v>977</v>
      </c>
      <c r="J146" t="s">
        <v>980</v>
      </c>
    </row>
    <row r="147" spans="2:10" x14ac:dyDescent="0.25">
      <c r="G147" t="s">
        <v>978</v>
      </c>
      <c r="I147" t="s">
        <v>977</v>
      </c>
      <c r="J147" t="s">
        <v>979</v>
      </c>
    </row>
    <row r="149" spans="2:10" x14ac:dyDescent="0.25">
      <c r="E149" t="s">
        <v>981</v>
      </c>
      <c r="G149" t="s">
        <v>982</v>
      </c>
      <c r="I149" t="s">
        <v>983</v>
      </c>
    </row>
    <row r="150" spans="2:10" x14ac:dyDescent="0.25">
      <c r="G150" t="s">
        <v>984</v>
      </c>
      <c r="I150" t="s">
        <v>985</v>
      </c>
    </row>
    <row r="152" spans="2:10" x14ac:dyDescent="0.25">
      <c r="B152" t="s">
        <v>988</v>
      </c>
    </row>
    <row r="154" spans="2:10" x14ac:dyDescent="0.25">
      <c r="C154" t="s">
        <v>989</v>
      </c>
      <c r="D154" t="s">
        <v>990</v>
      </c>
      <c r="E154" t="s">
        <v>754</v>
      </c>
      <c r="F154" t="s">
        <v>991</v>
      </c>
      <c r="G154" t="s">
        <v>987</v>
      </c>
    </row>
    <row r="155" spans="2:10" x14ac:dyDescent="0.25">
      <c r="C155">
        <v>1</v>
      </c>
      <c r="D155">
        <v>30</v>
      </c>
      <c r="E155">
        <v>4000</v>
      </c>
      <c r="G155" s="12">
        <v>0.1</v>
      </c>
    </row>
    <row r="156" spans="2:10" x14ac:dyDescent="0.25">
      <c r="C156">
        <v>2</v>
      </c>
      <c r="D156">
        <v>20</v>
      </c>
      <c r="E156">
        <v>6000</v>
      </c>
      <c r="G156" s="12">
        <v>0.12</v>
      </c>
    </row>
    <row r="157" spans="2:10" x14ac:dyDescent="0.25">
      <c r="C157">
        <v>3</v>
      </c>
      <c r="D157">
        <v>19</v>
      </c>
      <c r="E157">
        <v>2000</v>
      </c>
      <c r="F157">
        <v>4000</v>
      </c>
      <c r="G157" s="12">
        <v>0.13</v>
      </c>
    </row>
    <row r="158" spans="2:10" x14ac:dyDescent="0.25">
      <c r="C158">
        <v>4</v>
      </c>
      <c r="D158">
        <v>34</v>
      </c>
      <c r="F158">
        <v>2000</v>
      </c>
      <c r="G158" s="12">
        <v>0.09</v>
      </c>
    </row>
    <row r="159" spans="2:10" x14ac:dyDescent="0.25">
      <c r="C159">
        <v>5</v>
      </c>
      <c r="E159">
        <v>3000</v>
      </c>
      <c r="F159">
        <v>1400</v>
      </c>
      <c r="G159" s="12">
        <v>0.15</v>
      </c>
    </row>
    <row r="160" spans="2:10" x14ac:dyDescent="0.25">
      <c r="C160">
        <v>6</v>
      </c>
      <c r="D160">
        <v>32</v>
      </c>
      <c r="E160">
        <v>12000</v>
      </c>
      <c r="F160">
        <v>1500</v>
      </c>
      <c r="G160" s="12">
        <v>0.12</v>
      </c>
    </row>
    <row r="162" spans="3:14" x14ac:dyDescent="0.25">
      <c r="C162" t="s">
        <v>992</v>
      </c>
    </row>
    <row r="163" spans="3:14" x14ac:dyDescent="0.25">
      <c r="D163" t="s">
        <v>993</v>
      </c>
    </row>
    <row r="164" spans="3:14" x14ac:dyDescent="0.25">
      <c r="D164" t="s">
        <v>994</v>
      </c>
    </row>
    <row r="166" spans="3:14" x14ac:dyDescent="0.25">
      <c r="C166" t="s">
        <v>995</v>
      </c>
    </row>
    <row r="167" spans="3:14" x14ac:dyDescent="0.25">
      <c r="E167" t="s">
        <v>996</v>
      </c>
      <c r="G167" t="s">
        <v>997</v>
      </c>
    </row>
    <row r="168" spans="3:14" x14ac:dyDescent="0.25">
      <c r="C168" t="s">
        <v>975</v>
      </c>
      <c r="D168" t="s">
        <v>1002</v>
      </c>
      <c r="E168" t="s">
        <v>998</v>
      </c>
      <c r="G168" t="s">
        <v>999</v>
      </c>
      <c r="I168" t="s">
        <v>1013</v>
      </c>
      <c r="L168" t="s">
        <v>1016</v>
      </c>
    </row>
    <row r="169" spans="3:14" x14ac:dyDescent="0.25">
      <c r="E169" t="s">
        <v>1000</v>
      </c>
      <c r="G169" t="s">
        <v>1001</v>
      </c>
      <c r="M169" t="s">
        <v>1017</v>
      </c>
    </row>
    <row r="170" spans="3:14" x14ac:dyDescent="0.25">
      <c r="M170" t="s">
        <v>996</v>
      </c>
      <c r="N170" t="s">
        <v>997</v>
      </c>
    </row>
    <row r="171" spans="3:14" x14ac:dyDescent="0.25">
      <c r="D171" t="s">
        <v>1003</v>
      </c>
      <c r="E171" t="s">
        <v>1004</v>
      </c>
      <c r="G171" t="s">
        <v>1005</v>
      </c>
      <c r="I171" t="s">
        <v>1014</v>
      </c>
      <c r="L171" t="s">
        <v>987</v>
      </c>
      <c r="M171">
        <v>10</v>
      </c>
      <c r="N171">
        <v>14</v>
      </c>
    </row>
    <row r="172" spans="3:14" x14ac:dyDescent="0.25">
      <c r="E172" t="s">
        <v>1006</v>
      </c>
      <c r="G172" t="s">
        <v>1007</v>
      </c>
    </row>
    <row r="173" spans="3:14" x14ac:dyDescent="0.25">
      <c r="E173" t="s">
        <v>1008</v>
      </c>
      <c r="G173" t="s">
        <v>1009</v>
      </c>
      <c r="L173" t="s">
        <v>1018</v>
      </c>
      <c r="M173" t="s">
        <v>1019</v>
      </c>
    </row>
    <row r="174" spans="3:14" x14ac:dyDescent="0.25">
      <c r="L174" t="s">
        <v>1020</v>
      </c>
      <c r="M174" t="s">
        <v>1021</v>
      </c>
    </row>
    <row r="175" spans="3:14" x14ac:dyDescent="0.25">
      <c r="D175" t="s">
        <v>1010</v>
      </c>
      <c r="E175" t="s">
        <v>1011</v>
      </c>
      <c r="G175" t="s">
        <v>1012</v>
      </c>
      <c r="I175" t="s">
        <v>1013</v>
      </c>
    </row>
    <row r="177" spans="1:11" x14ac:dyDescent="0.25">
      <c r="C177" t="s">
        <v>981</v>
      </c>
      <c r="E177" t="s">
        <v>1015</v>
      </c>
    </row>
    <row r="180" spans="1:11" x14ac:dyDescent="0.25">
      <c r="A180" t="s">
        <v>1022</v>
      </c>
      <c r="D180" t="s">
        <v>1023</v>
      </c>
    </row>
    <row r="182" spans="1:11" x14ac:dyDescent="0.25">
      <c r="B182" t="s">
        <v>1024</v>
      </c>
      <c r="C182" t="s">
        <v>990</v>
      </c>
    </row>
    <row r="183" spans="1:11" x14ac:dyDescent="0.25">
      <c r="B183" t="s">
        <v>1025</v>
      </c>
      <c r="C183" t="s">
        <v>1026</v>
      </c>
    </row>
    <row r="184" spans="1:11" x14ac:dyDescent="0.25">
      <c r="B184" t="s">
        <v>1027</v>
      </c>
      <c r="C184" t="s">
        <v>1028</v>
      </c>
    </row>
    <row r="186" spans="1:11" x14ac:dyDescent="0.25">
      <c r="A186" t="s">
        <v>1029</v>
      </c>
    </row>
    <row r="187" spans="1:11" x14ac:dyDescent="0.25">
      <c r="C187" t="s">
        <v>1030</v>
      </c>
      <c r="E187" t="s">
        <v>1032</v>
      </c>
    </row>
    <row r="188" spans="1:11" x14ac:dyDescent="0.25">
      <c r="C188" t="s">
        <v>1031</v>
      </c>
      <c r="E188" t="s">
        <v>1033</v>
      </c>
    </row>
    <row r="189" spans="1:11" x14ac:dyDescent="0.25">
      <c r="E189" t="s">
        <v>665</v>
      </c>
      <c r="F189" t="s">
        <v>1043</v>
      </c>
      <c r="K189" t="s">
        <v>1048</v>
      </c>
    </row>
    <row r="190" spans="1:11" x14ac:dyDescent="0.25">
      <c r="B190" t="s">
        <v>989</v>
      </c>
      <c r="C190" t="s">
        <v>1034</v>
      </c>
      <c r="D190" t="s">
        <v>348</v>
      </c>
      <c r="E190" t="s">
        <v>1042</v>
      </c>
      <c r="F190" t="s">
        <v>1044</v>
      </c>
      <c r="G190" t="s">
        <v>1045</v>
      </c>
      <c r="H190" t="s">
        <v>1046</v>
      </c>
      <c r="I190" t="s">
        <v>1047</v>
      </c>
    </row>
    <row r="191" spans="1:11" x14ac:dyDescent="0.25">
      <c r="B191">
        <v>1</v>
      </c>
      <c r="C191" t="s">
        <v>1035</v>
      </c>
      <c r="D191" t="s">
        <v>1038</v>
      </c>
      <c r="E191">
        <v>1</v>
      </c>
      <c r="F191">
        <v>1</v>
      </c>
      <c r="G191">
        <v>0</v>
      </c>
      <c r="H191">
        <v>0</v>
      </c>
      <c r="I191">
        <v>0</v>
      </c>
    </row>
    <row r="192" spans="1:11" x14ac:dyDescent="0.25">
      <c r="B192">
        <v>2</v>
      </c>
      <c r="C192" t="s">
        <v>1036</v>
      </c>
      <c r="D192" t="s">
        <v>1039</v>
      </c>
      <c r="E192">
        <v>2</v>
      </c>
      <c r="F192">
        <v>0</v>
      </c>
      <c r="G192">
        <v>1</v>
      </c>
      <c r="H192">
        <v>0</v>
      </c>
      <c r="I192">
        <v>0</v>
      </c>
    </row>
    <row r="193" spans="2:9" x14ac:dyDescent="0.25">
      <c r="B193">
        <v>3</v>
      </c>
      <c r="C193" t="s">
        <v>1037</v>
      </c>
      <c r="D193" t="s">
        <v>1040</v>
      </c>
      <c r="E193">
        <v>3</v>
      </c>
      <c r="F193">
        <v>0</v>
      </c>
      <c r="G193">
        <v>0</v>
      </c>
      <c r="H193">
        <v>0</v>
      </c>
      <c r="I193">
        <v>1</v>
      </c>
    </row>
    <row r="194" spans="2:9" x14ac:dyDescent="0.25">
      <c r="B194">
        <v>4</v>
      </c>
      <c r="C194" t="s">
        <v>1036</v>
      </c>
      <c r="D194" t="s">
        <v>1040</v>
      </c>
      <c r="E194">
        <v>2</v>
      </c>
      <c r="F194">
        <v>0</v>
      </c>
      <c r="G194">
        <v>0</v>
      </c>
      <c r="H194">
        <v>0</v>
      </c>
      <c r="I194">
        <v>1</v>
      </c>
    </row>
    <row r="195" spans="2:9" x14ac:dyDescent="0.25">
      <c r="B195">
        <v>5</v>
      </c>
      <c r="C195" t="s">
        <v>1035</v>
      </c>
      <c r="D195" t="s">
        <v>1038</v>
      </c>
      <c r="E195">
        <v>1</v>
      </c>
      <c r="F195">
        <v>1</v>
      </c>
      <c r="G195">
        <v>0</v>
      </c>
      <c r="H195">
        <v>0</v>
      </c>
      <c r="I195">
        <v>0</v>
      </c>
    </row>
    <row r="196" spans="2:9" x14ac:dyDescent="0.25">
      <c r="B196">
        <v>6</v>
      </c>
      <c r="C196" t="s">
        <v>1035</v>
      </c>
      <c r="D196" t="s">
        <v>1041</v>
      </c>
      <c r="E196">
        <v>1</v>
      </c>
      <c r="F196">
        <v>0</v>
      </c>
      <c r="G196">
        <v>0</v>
      </c>
      <c r="H196">
        <v>1</v>
      </c>
      <c r="I196">
        <v>0</v>
      </c>
    </row>
    <row r="197" spans="2:9" x14ac:dyDescent="0.25">
      <c r="B197">
        <v>7</v>
      </c>
      <c r="C197" t="s">
        <v>1037</v>
      </c>
      <c r="D197" t="s">
        <v>1041</v>
      </c>
      <c r="E197">
        <v>3</v>
      </c>
      <c r="F197">
        <v>0</v>
      </c>
      <c r="G197">
        <v>0</v>
      </c>
      <c r="H197">
        <v>1</v>
      </c>
      <c r="I197">
        <v>0</v>
      </c>
    </row>
    <row r="198" spans="2:9" x14ac:dyDescent="0.25">
      <c r="B198">
        <v>8</v>
      </c>
      <c r="C198" t="s">
        <v>1037</v>
      </c>
      <c r="D198" t="s">
        <v>1039</v>
      </c>
      <c r="E198">
        <v>3</v>
      </c>
      <c r="F198">
        <v>0</v>
      </c>
      <c r="G198">
        <v>1</v>
      </c>
      <c r="H198">
        <v>0</v>
      </c>
      <c r="I198">
        <v>0</v>
      </c>
    </row>
    <row r="199" spans="2:9" x14ac:dyDescent="0.25">
      <c r="B199">
        <v>9</v>
      </c>
      <c r="C199" t="s">
        <v>1035</v>
      </c>
      <c r="D199" t="s">
        <v>1039</v>
      </c>
      <c r="E199">
        <v>1</v>
      </c>
      <c r="F199">
        <v>0</v>
      </c>
      <c r="G199">
        <v>1</v>
      </c>
      <c r="H199">
        <v>0</v>
      </c>
      <c r="I199">
        <v>0</v>
      </c>
    </row>
    <row r="200" spans="2:9" x14ac:dyDescent="0.25">
      <c r="B200">
        <v>10</v>
      </c>
      <c r="C200" t="s">
        <v>1036</v>
      </c>
      <c r="D200" t="s">
        <v>1040</v>
      </c>
      <c r="E200">
        <v>2</v>
      </c>
      <c r="F200">
        <v>0</v>
      </c>
      <c r="G200">
        <v>0</v>
      </c>
      <c r="H200">
        <v>0</v>
      </c>
      <c r="I200">
        <v>1</v>
      </c>
    </row>
    <row r="203" spans="2:9" x14ac:dyDescent="0.25">
      <c r="B203" t="s">
        <v>1049</v>
      </c>
    </row>
    <row r="205" spans="2:9" x14ac:dyDescent="0.25">
      <c r="C205" t="s">
        <v>1050</v>
      </c>
    </row>
    <row r="206" spans="2:9" x14ac:dyDescent="0.25">
      <c r="C206" t="s">
        <v>1051</v>
      </c>
    </row>
    <row r="207" spans="2:9" x14ac:dyDescent="0.25">
      <c r="C207" t="s">
        <v>674</v>
      </c>
    </row>
    <row r="208" spans="2:9" x14ac:dyDescent="0.25">
      <c r="C208" t="s">
        <v>1052</v>
      </c>
    </row>
    <row r="209" spans="2:17" x14ac:dyDescent="0.25">
      <c r="C209" t="s">
        <v>1053</v>
      </c>
    </row>
    <row r="211" spans="2:17" x14ac:dyDescent="0.25">
      <c r="B211" t="s">
        <v>763</v>
      </c>
      <c r="D211" t="s">
        <v>1054</v>
      </c>
      <c r="H211" t="s">
        <v>1055</v>
      </c>
      <c r="J211" t="s">
        <v>1056</v>
      </c>
      <c r="O211" t="s">
        <v>1113</v>
      </c>
    </row>
    <row r="212" spans="2:17" x14ac:dyDescent="0.25">
      <c r="D212" t="s">
        <v>1057</v>
      </c>
      <c r="P212" t="s">
        <v>1114</v>
      </c>
    </row>
    <row r="213" spans="2:17" x14ac:dyDescent="0.25">
      <c r="E213" t="s">
        <v>1066</v>
      </c>
      <c r="J213" t="s">
        <v>1075</v>
      </c>
      <c r="Q213" t="s">
        <v>1115</v>
      </c>
    </row>
    <row r="214" spans="2:17" x14ac:dyDescent="0.25">
      <c r="D214" t="s">
        <v>379</v>
      </c>
      <c r="E214" t="s">
        <v>1058</v>
      </c>
      <c r="J214" t="s">
        <v>1076</v>
      </c>
      <c r="P214" t="s">
        <v>1116</v>
      </c>
    </row>
    <row r="215" spans="2:17" x14ac:dyDescent="0.25">
      <c r="J215" t="s">
        <v>1073</v>
      </c>
      <c r="M215" t="s">
        <v>1074</v>
      </c>
      <c r="Q215" t="s">
        <v>1117</v>
      </c>
    </row>
    <row r="216" spans="2:17" x14ac:dyDescent="0.25">
      <c r="D216" t="s">
        <v>1059</v>
      </c>
      <c r="E216" t="s">
        <v>1060</v>
      </c>
      <c r="Q216" t="s">
        <v>1118</v>
      </c>
    </row>
    <row r="217" spans="2:17" x14ac:dyDescent="0.25">
      <c r="D217" t="s">
        <v>1061</v>
      </c>
      <c r="E217" t="s">
        <v>1062</v>
      </c>
      <c r="G217" t="s">
        <v>466</v>
      </c>
      <c r="J217" t="s">
        <v>1069</v>
      </c>
    </row>
    <row r="218" spans="2:17" x14ac:dyDescent="0.25">
      <c r="D218" t="s">
        <v>558</v>
      </c>
      <c r="E218" t="s">
        <v>560</v>
      </c>
      <c r="G218" t="s">
        <v>1067</v>
      </c>
      <c r="J218" t="s">
        <v>1070</v>
      </c>
    </row>
    <row r="219" spans="2:17" x14ac:dyDescent="0.25">
      <c r="D219" t="s">
        <v>1063</v>
      </c>
      <c r="E219" t="s">
        <v>1064</v>
      </c>
      <c r="G219" t="s">
        <v>1068</v>
      </c>
      <c r="J219" t="s">
        <v>1071</v>
      </c>
    </row>
    <row r="220" spans="2:17" x14ac:dyDescent="0.25">
      <c r="D220" t="s">
        <v>1065</v>
      </c>
      <c r="E220" t="s">
        <v>124</v>
      </c>
      <c r="J220" t="s">
        <v>1072</v>
      </c>
    </row>
    <row r="222" spans="2:17" x14ac:dyDescent="0.25">
      <c r="B222" t="s">
        <v>1077</v>
      </c>
    </row>
    <row r="223" spans="2:17" x14ac:dyDescent="0.25">
      <c r="C223" t="s">
        <v>1078</v>
      </c>
    </row>
    <row r="224" spans="2:17" x14ac:dyDescent="0.25">
      <c r="E224" t="s">
        <v>1079</v>
      </c>
      <c r="H224" t="s">
        <v>1084</v>
      </c>
      <c r="J224" t="s">
        <v>1085</v>
      </c>
    </row>
    <row r="225" spans="3:10" x14ac:dyDescent="0.25">
      <c r="C225" t="s">
        <v>379</v>
      </c>
      <c r="D225" t="s">
        <v>362</v>
      </c>
      <c r="E225">
        <v>0.3</v>
      </c>
    </row>
    <row r="226" spans="3:10" x14ac:dyDescent="0.25">
      <c r="C226" t="s">
        <v>379</v>
      </c>
      <c r="D226" t="s">
        <v>363</v>
      </c>
      <c r="E226">
        <v>0.2</v>
      </c>
    </row>
    <row r="227" spans="3:10" x14ac:dyDescent="0.25">
      <c r="C227" t="s">
        <v>379</v>
      </c>
      <c r="D227" t="s">
        <v>364</v>
      </c>
      <c r="E227">
        <v>0.5</v>
      </c>
      <c r="H227" t="s">
        <v>1086</v>
      </c>
    </row>
    <row r="228" spans="3:10" x14ac:dyDescent="0.25">
      <c r="C228" t="s">
        <v>379</v>
      </c>
      <c r="D228" t="s">
        <v>365</v>
      </c>
      <c r="E228">
        <v>0.3</v>
      </c>
      <c r="H228">
        <v>1</v>
      </c>
      <c r="I228" t="s">
        <v>1087</v>
      </c>
    </row>
    <row r="229" spans="3:10" x14ac:dyDescent="0.25">
      <c r="D229" t="s">
        <v>124</v>
      </c>
      <c r="I229" t="s">
        <v>1088</v>
      </c>
    </row>
    <row r="230" spans="3:10" x14ac:dyDescent="0.25">
      <c r="E230" t="s">
        <v>1079</v>
      </c>
      <c r="I230" t="s">
        <v>1089</v>
      </c>
    </row>
    <row r="231" spans="3:10" x14ac:dyDescent="0.25">
      <c r="C231" t="s">
        <v>379</v>
      </c>
      <c r="D231" t="s">
        <v>362</v>
      </c>
      <c r="E231">
        <v>0.3</v>
      </c>
      <c r="I231" t="s">
        <v>1090</v>
      </c>
    </row>
    <row r="232" spans="3:10" x14ac:dyDescent="0.25">
      <c r="C232" s="1" t="s">
        <v>379</v>
      </c>
      <c r="D232" s="1" t="s">
        <v>1080</v>
      </c>
      <c r="E232" s="1">
        <v>0.5</v>
      </c>
      <c r="H232">
        <v>2</v>
      </c>
      <c r="I232" t="s">
        <v>1091</v>
      </c>
    </row>
    <row r="233" spans="3:10" x14ac:dyDescent="0.25">
      <c r="C233" t="s">
        <v>379</v>
      </c>
      <c r="D233" t="s">
        <v>1081</v>
      </c>
      <c r="E233">
        <v>0.2</v>
      </c>
      <c r="J233" t="s">
        <v>1092</v>
      </c>
    </row>
    <row r="234" spans="3:10" x14ac:dyDescent="0.25">
      <c r="C234" t="s">
        <v>379</v>
      </c>
      <c r="D234" t="s">
        <v>1082</v>
      </c>
      <c r="E234">
        <v>0.1</v>
      </c>
    </row>
    <row r="235" spans="3:10" x14ac:dyDescent="0.25">
      <c r="C235" t="s">
        <v>379</v>
      </c>
      <c r="D235" t="s">
        <v>1083</v>
      </c>
      <c r="E235">
        <v>0.25</v>
      </c>
    </row>
    <row r="237" spans="3:10" x14ac:dyDescent="0.25">
      <c r="C237" t="s">
        <v>674</v>
      </c>
    </row>
    <row r="238" spans="3:10" x14ac:dyDescent="0.25">
      <c r="C238" t="s">
        <v>676</v>
      </c>
      <c r="E238" t="s">
        <v>1094</v>
      </c>
    </row>
    <row r="239" spans="3:10" x14ac:dyDescent="0.25">
      <c r="D239" t="s">
        <v>1093</v>
      </c>
    </row>
    <row r="241" spans="3:10" x14ac:dyDescent="0.25">
      <c r="C241" t="s">
        <v>1095</v>
      </c>
    </row>
    <row r="242" spans="3:10" x14ac:dyDescent="0.25">
      <c r="D242" t="s">
        <v>1096</v>
      </c>
    </row>
    <row r="243" spans="3:10" x14ac:dyDescent="0.25">
      <c r="E243" t="s">
        <v>1097</v>
      </c>
    </row>
    <row r="244" spans="3:10" x14ac:dyDescent="0.25">
      <c r="G244" t="s">
        <v>532</v>
      </c>
      <c r="H244" t="s">
        <v>1100</v>
      </c>
    </row>
    <row r="245" spans="3:10" x14ac:dyDescent="0.25">
      <c r="E245" t="s">
        <v>362</v>
      </c>
      <c r="F245" t="s">
        <v>1098</v>
      </c>
      <c r="G245">
        <v>0.4</v>
      </c>
      <c r="H245">
        <f>1/(1-G245)</f>
        <v>1.6666666666666667</v>
      </c>
      <c r="J245" t="s">
        <v>1101</v>
      </c>
    </row>
    <row r="246" spans="3:10" x14ac:dyDescent="0.25">
      <c r="E246" t="s">
        <v>363</v>
      </c>
      <c r="F246" t="s">
        <v>1099</v>
      </c>
      <c r="G246">
        <v>0.8</v>
      </c>
      <c r="H246">
        <f t="shared" ref="H246:H248" si="0">1/(1-G246)</f>
        <v>5.0000000000000009</v>
      </c>
    </row>
    <row r="247" spans="3:10" x14ac:dyDescent="0.25">
      <c r="E247" t="s">
        <v>364</v>
      </c>
      <c r="F247" t="s">
        <v>1065</v>
      </c>
      <c r="G247">
        <v>0.2</v>
      </c>
      <c r="H247">
        <f t="shared" si="0"/>
        <v>1.25</v>
      </c>
    </row>
    <row r="248" spans="3:10" x14ac:dyDescent="0.25">
      <c r="E248" t="s">
        <v>365</v>
      </c>
      <c r="F248" t="s">
        <v>1065</v>
      </c>
      <c r="G248">
        <v>0.5</v>
      </c>
      <c r="H248">
        <f t="shared" si="0"/>
        <v>2</v>
      </c>
    </row>
    <row r="250" spans="3:10" x14ac:dyDescent="0.25">
      <c r="D250" t="s">
        <v>1102</v>
      </c>
    </row>
    <row r="252" spans="3:10" x14ac:dyDescent="0.25">
      <c r="E252" t="s">
        <v>1103</v>
      </c>
    </row>
    <row r="254" spans="3:10" x14ac:dyDescent="0.25">
      <c r="E254" t="s">
        <v>1104</v>
      </c>
      <c r="H254" t="s">
        <v>1105</v>
      </c>
    </row>
    <row r="255" spans="3:10" x14ac:dyDescent="0.25">
      <c r="H255" t="s">
        <v>1106</v>
      </c>
    </row>
    <row r="256" spans="3:10" x14ac:dyDescent="0.25">
      <c r="E256" t="s">
        <v>1107</v>
      </c>
    </row>
    <row r="257" spans="2:9" x14ac:dyDescent="0.25">
      <c r="F257" t="s">
        <v>1108</v>
      </c>
    </row>
    <row r="259" spans="2:9" x14ac:dyDescent="0.25">
      <c r="E259" t="s">
        <v>1109</v>
      </c>
    </row>
    <row r="261" spans="2:9" x14ac:dyDescent="0.25">
      <c r="D261" t="s">
        <v>1110</v>
      </c>
    </row>
    <row r="262" spans="2:9" x14ac:dyDescent="0.25">
      <c r="E262" t="s">
        <v>1111</v>
      </c>
    </row>
    <row r="263" spans="2:9" x14ac:dyDescent="0.25">
      <c r="E263" t="s">
        <v>1112</v>
      </c>
    </row>
    <row r="264" spans="2:9" x14ac:dyDescent="0.25">
      <c r="B264" t="s">
        <v>1193</v>
      </c>
    </row>
    <row r="265" spans="2:9" x14ac:dyDescent="0.25">
      <c r="C265" t="s">
        <v>1194</v>
      </c>
    </row>
    <row r="267" spans="2:9" x14ac:dyDescent="0.25">
      <c r="B267" t="s">
        <v>1195</v>
      </c>
      <c r="C267" t="s">
        <v>701</v>
      </c>
    </row>
    <row r="268" spans="2:9" x14ac:dyDescent="0.25">
      <c r="C268" t="s">
        <v>702</v>
      </c>
    </row>
    <row r="269" spans="2:9" x14ac:dyDescent="0.25">
      <c r="C269" t="s">
        <v>703</v>
      </c>
    </row>
    <row r="270" spans="2:9" x14ac:dyDescent="0.25">
      <c r="C270" t="s">
        <v>693</v>
      </c>
    </row>
    <row r="271" spans="2:9" x14ac:dyDescent="0.25">
      <c r="B271" t="s">
        <v>1196</v>
      </c>
      <c r="C271" t="s">
        <v>694</v>
      </c>
    </row>
    <row r="272" spans="2:9" x14ac:dyDescent="0.25">
      <c r="C272" t="s">
        <v>695</v>
      </c>
      <c r="I272" t="s">
        <v>1198</v>
      </c>
    </row>
    <row r="273" spans="2:9" x14ac:dyDescent="0.25">
      <c r="B273" t="s">
        <v>1196</v>
      </c>
      <c r="C273" t="s">
        <v>696</v>
      </c>
    </row>
    <row r="274" spans="2:9" x14ac:dyDescent="0.25">
      <c r="C274" t="s">
        <v>698</v>
      </c>
      <c r="I274" t="s">
        <v>1199</v>
      </c>
    </row>
    <row r="275" spans="2:9" x14ac:dyDescent="0.25">
      <c r="C275" t="s">
        <v>699</v>
      </c>
    </row>
    <row r="276" spans="2:9" x14ac:dyDescent="0.25">
      <c r="B276" t="s">
        <v>1196</v>
      </c>
      <c r="C276" t="s">
        <v>700</v>
      </c>
    </row>
    <row r="277" spans="2:9" x14ac:dyDescent="0.25">
      <c r="C277" t="s">
        <v>1197</v>
      </c>
    </row>
    <row r="278" spans="2:9" x14ac:dyDescent="0.25">
      <c r="F278" t="s">
        <v>575</v>
      </c>
      <c r="I278" t="s">
        <v>532</v>
      </c>
    </row>
    <row r="279" spans="2:9" x14ac:dyDescent="0.25">
      <c r="D279" t="s">
        <v>379</v>
      </c>
      <c r="E279" t="s">
        <v>362</v>
      </c>
      <c r="I279" s="29" t="s">
        <v>1187</v>
      </c>
    </row>
    <row r="280" spans="2:9" x14ac:dyDescent="0.25">
      <c r="D280" t="s">
        <v>379</v>
      </c>
      <c r="E280" t="s">
        <v>363</v>
      </c>
      <c r="I280" s="29" t="s">
        <v>1129</v>
      </c>
    </row>
    <row r="281" spans="2:9" x14ac:dyDescent="0.25">
      <c r="I281" s="29" t="s">
        <v>1133</v>
      </c>
    </row>
    <row r="282" spans="2:9" x14ac:dyDescent="0.25">
      <c r="B282" t="s">
        <v>1200</v>
      </c>
      <c r="I282" s="29" t="s">
        <v>1139</v>
      </c>
    </row>
    <row r="283" spans="2:9" x14ac:dyDescent="0.25">
      <c r="C283" s="29" t="s">
        <v>1187</v>
      </c>
      <c r="D283" t="s">
        <v>1188</v>
      </c>
      <c r="E283" t="s">
        <v>1137</v>
      </c>
      <c r="F283" t="s">
        <v>1178</v>
      </c>
      <c r="I283" s="29" t="s">
        <v>1141</v>
      </c>
    </row>
    <row r="284" spans="2:9" x14ac:dyDescent="0.25">
      <c r="C284" s="29" t="s">
        <v>1129</v>
      </c>
      <c r="D284" t="s">
        <v>1130</v>
      </c>
      <c r="E284" t="s">
        <v>1152</v>
      </c>
      <c r="F284" t="s">
        <v>1182</v>
      </c>
      <c r="I284" s="29" t="s">
        <v>1167</v>
      </c>
    </row>
    <row r="285" spans="2:9" x14ac:dyDescent="0.25">
      <c r="C285" s="29" t="s">
        <v>1133</v>
      </c>
      <c r="D285" t="s">
        <v>1136</v>
      </c>
      <c r="E285" t="s">
        <v>1157</v>
      </c>
      <c r="I285" t="s">
        <v>1188</v>
      </c>
    </row>
    <row r="286" spans="2:9" x14ac:dyDescent="0.25">
      <c r="C286" s="29" t="s">
        <v>1139</v>
      </c>
      <c r="D286" t="s">
        <v>1140</v>
      </c>
      <c r="E286" t="s">
        <v>1165</v>
      </c>
      <c r="I286" t="s">
        <v>1130</v>
      </c>
    </row>
    <row r="287" spans="2:9" x14ac:dyDescent="0.25">
      <c r="C287" s="29" t="s">
        <v>1141</v>
      </c>
      <c r="D287" t="s">
        <v>1149</v>
      </c>
      <c r="E287" t="s">
        <v>1177</v>
      </c>
      <c r="I287" t="s">
        <v>1136</v>
      </c>
    </row>
    <row r="288" spans="2:9" x14ac:dyDescent="0.25">
      <c r="C288" s="29" t="s">
        <v>1167</v>
      </c>
      <c r="D288" t="s">
        <v>1172</v>
      </c>
      <c r="E288" t="s">
        <v>1174</v>
      </c>
      <c r="I288" t="s">
        <v>1140</v>
      </c>
    </row>
    <row r="289" spans="2:9" x14ac:dyDescent="0.25">
      <c r="I289" t="s">
        <v>1149</v>
      </c>
    </row>
    <row r="290" spans="2:9" x14ac:dyDescent="0.25">
      <c r="B290" t="s">
        <v>1201</v>
      </c>
      <c r="I290" t="s">
        <v>1172</v>
      </c>
    </row>
    <row r="291" spans="2:9" x14ac:dyDescent="0.25">
      <c r="C291" t="s">
        <v>1119</v>
      </c>
      <c r="I291" t="s">
        <v>1178</v>
      </c>
    </row>
    <row r="292" spans="2:9" x14ac:dyDescent="0.25">
      <c r="C292" t="s">
        <v>1121</v>
      </c>
      <c r="I292" t="s">
        <v>1182</v>
      </c>
    </row>
    <row r="293" spans="2:9" x14ac:dyDescent="0.25">
      <c r="C293" t="s">
        <v>1122</v>
      </c>
      <c r="I293" t="s">
        <v>1119</v>
      </c>
    </row>
    <row r="294" spans="2:9" x14ac:dyDescent="0.25">
      <c r="C294" t="s">
        <v>1126</v>
      </c>
      <c r="I294" t="s">
        <v>1121</v>
      </c>
    </row>
    <row r="295" spans="2:9" x14ac:dyDescent="0.25">
      <c r="C295" t="s">
        <v>1128</v>
      </c>
      <c r="I295" t="s">
        <v>1122</v>
      </c>
    </row>
    <row r="296" spans="2:9" x14ac:dyDescent="0.25">
      <c r="C296" t="s">
        <v>1130</v>
      </c>
      <c r="I296" t="s">
        <v>1126</v>
      </c>
    </row>
    <row r="297" spans="2:9" x14ac:dyDescent="0.25">
      <c r="C297" t="s">
        <v>1132</v>
      </c>
      <c r="I297" t="s">
        <v>1128</v>
      </c>
    </row>
    <row r="298" spans="2:9" x14ac:dyDescent="0.25">
      <c r="C298" t="s">
        <v>1134</v>
      </c>
      <c r="I298" t="s">
        <v>1132</v>
      </c>
    </row>
    <row r="299" spans="2:9" x14ac:dyDescent="0.25">
      <c r="C299" t="s">
        <v>1190</v>
      </c>
      <c r="I299" t="s">
        <v>1134</v>
      </c>
    </row>
    <row r="300" spans="2:9" x14ac:dyDescent="0.25">
      <c r="I300" t="s">
        <v>1190</v>
      </c>
    </row>
    <row r="301" spans="2:9" x14ac:dyDescent="0.25">
      <c r="B301" t="s">
        <v>1202</v>
      </c>
      <c r="I301" s="34" t="s">
        <v>1125</v>
      </c>
    </row>
    <row r="302" spans="2:9" x14ac:dyDescent="0.25">
      <c r="D302" s="30" t="s">
        <v>1128</v>
      </c>
      <c r="E302" s="30">
        <v>3100.7244449999998</v>
      </c>
      <c r="F302" s="30">
        <v>0</v>
      </c>
      <c r="I302" s="35" t="s">
        <v>1124</v>
      </c>
    </row>
    <row r="303" spans="2:9" x14ac:dyDescent="0.25">
      <c r="C303" s="31"/>
      <c r="D303" s="32" t="s">
        <v>1121</v>
      </c>
      <c r="E303" s="32">
        <v>438.267854</v>
      </c>
      <c r="F303" s="32">
        <v>0</v>
      </c>
      <c r="I303" s="34" t="s">
        <v>1161</v>
      </c>
    </row>
    <row r="304" spans="2:9" x14ac:dyDescent="0.25">
      <c r="C304" s="33"/>
      <c r="D304" s="30" t="s">
        <v>1119</v>
      </c>
      <c r="E304" s="30">
        <v>250.67465300000001</v>
      </c>
      <c r="F304" s="30">
        <v>0</v>
      </c>
      <c r="I304" s="35" t="s">
        <v>1135</v>
      </c>
    </row>
    <row r="305" spans="2:9" x14ac:dyDescent="0.25">
      <c r="C305" s="31"/>
      <c r="D305" s="32" t="s">
        <v>1122</v>
      </c>
      <c r="E305" s="32">
        <v>82.469905999999995</v>
      </c>
      <c r="F305" s="32">
        <v>0</v>
      </c>
      <c r="I305" s="34" t="s">
        <v>1152</v>
      </c>
    </row>
    <row r="306" spans="2:9" x14ac:dyDescent="0.25">
      <c r="C306" s="33"/>
      <c r="D306" s="30" t="s">
        <v>1126</v>
      </c>
      <c r="E306" s="30">
        <v>81.193740000000005</v>
      </c>
      <c r="F306" s="30">
        <v>0</v>
      </c>
      <c r="I306" s="34" t="s">
        <v>1158</v>
      </c>
    </row>
    <row r="307" spans="2:9" x14ac:dyDescent="0.25">
      <c r="C307" s="31"/>
      <c r="D307" s="32" t="s">
        <v>1130</v>
      </c>
      <c r="E307" s="32">
        <v>45.372661999999998</v>
      </c>
      <c r="F307" s="32">
        <v>0</v>
      </c>
      <c r="I307" t="s">
        <v>1137</v>
      </c>
    </row>
    <row r="308" spans="2:9" x14ac:dyDescent="0.25">
      <c r="C308" s="33"/>
      <c r="D308" s="30" t="s">
        <v>1134</v>
      </c>
      <c r="E308" s="30">
        <v>31.624957999999999</v>
      </c>
      <c r="F308" s="30">
        <v>0</v>
      </c>
      <c r="I308" t="s">
        <v>1157</v>
      </c>
    </row>
    <row r="309" spans="2:9" x14ac:dyDescent="0.25">
      <c r="C309" s="31"/>
      <c r="D309" s="32" t="s">
        <v>1132</v>
      </c>
      <c r="E309" s="32">
        <v>24.097597</v>
      </c>
      <c r="F309" s="32">
        <v>0</v>
      </c>
      <c r="I309" t="s">
        <v>1165</v>
      </c>
    </row>
    <row r="310" spans="2:9" x14ac:dyDescent="0.25">
      <c r="C310" s="33"/>
      <c r="D310" s="30" t="s">
        <v>1190</v>
      </c>
      <c r="E310" s="30">
        <v>18.616762000000001</v>
      </c>
      <c r="F310" s="30">
        <v>0</v>
      </c>
      <c r="I310" t="s">
        <v>1177</v>
      </c>
    </row>
    <row r="311" spans="2:9" x14ac:dyDescent="0.25">
      <c r="C311" s="31"/>
      <c r="D311" s="32" t="s">
        <v>1125</v>
      </c>
      <c r="E311" s="32">
        <v>16.004991</v>
      </c>
      <c r="F311" s="32">
        <v>0</v>
      </c>
      <c r="I311" t="s">
        <v>1174</v>
      </c>
    </row>
    <row r="312" spans="2:9" x14ac:dyDescent="0.25">
      <c r="C312" s="33"/>
      <c r="D312" s="30" t="s">
        <v>1124</v>
      </c>
      <c r="E312" s="30">
        <v>11.718188</v>
      </c>
      <c r="F312" s="30">
        <v>1E-3</v>
      </c>
    </row>
    <row r="313" spans="2:9" x14ac:dyDescent="0.25">
      <c r="C313" s="31"/>
      <c r="D313" s="32" t="s">
        <v>1161</v>
      </c>
      <c r="E313" s="32">
        <v>6.4056360000000003</v>
      </c>
      <c r="F313" s="32">
        <v>1.0999999999999999E-2</v>
      </c>
    </row>
    <row r="314" spans="2:9" x14ac:dyDescent="0.25">
      <c r="C314" s="33"/>
      <c r="D314" s="30" t="s">
        <v>1135</v>
      </c>
      <c r="E314" s="30">
        <v>5.1219130000000002</v>
      </c>
      <c r="F314" s="30">
        <v>2.4E-2</v>
      </c>
    </row>
    <row r="315" spans="2:9" x14ac:dyDescent="0.25">
      <c r="C315" s="31"/>
      <c r="D315" s="32" t="s">
        <v>1152</v>
      </c>
      <c r="E315" s="32">
        <v>4.9228440000000004</v>
      </c>
      <c r="F315" s="32">
        <v>2.7E-2</v>
      </c>
    </row>
    <row r="316" spans="2:9" x14ac:dyDescent="0.25">
      <c r="C316" s="33"/>
      <c r="D316" s="30" t="s">
        <v>1182</v>
      </c>
      <c r="E316" s="30">
        <v>4.3659460000000001</v>
      </c>
      <c r="F316" s="30">
        <v>3.6999999999999998E-2</v>
      </c>
    </row>
    <row r="317" spans="2:9" x14ac:dyDescent="0.25">
      <c r="C317" s="31"/>
      <c r="D317" s="32" t="s">
        <v>1158</v>
      </c>
      <c r="E317" s="32">
        <v>3.6321080000000001</v>
      </c>
      <c r="F317" s="32">
        <v>5.7000000000000002E-2</v>
      </c>
    </row>
    <row r="319" spans="2:9" x14ac:dyDescent="0.25">
      <c r="B319" t="s">
        <v>1203</v>
      </c>
    </row>
    <row r="321" spans="4:9" x14ac:dyDescent="0.25">
      <c r="D321" s="29" t="s">
        <v>1187</v>
      </c>
      <c r="F321" t="str">
        <f>"'"&amp;D321&amp;"', "</f>
        <v xml:space="preserve">'Home_Ownership_NONE', </v>
      </c>
      <c r="I321" t="str">
        <f>F321</f>
        <v xml:space="preserve">'Home_Ownership_NONE', </v>
      </c>
    </row>
    <row r="322" spans="4:9" x14ac:dyDescent="0.25">
      <c r="D322" s="29" t="s">
        <v>1129</v>
      </c>
      <c r="F322" t="str">
        <f t="shared" ref="F322:F353" si="1">"'"&amp;D322&amp;"', "</f>
        <v xml:space="preserve">'Loan_Purpose_credit_card', </v>
      </c>
      <c r="I322" t="str">
        <f>I321&amp;F322</f>
        <v xml:space="preserve">'Home_Ownership_NONE', 'Loan_Purpose_credit_card', </v>
      </c>
    </row>
    <row r="323" spans="4:9" x14ac:dyDescent="0.25">
      <c r="D323" s="29" t="s">
        <v>1133</v>
      </c>
      <c r="F323" t="str">
        <f t="shared" si="1"/>
        <v xml:space="preserve">'Loan_Purpose_house', </v>
      </c>
      <c r="I323" t="str">
        <f t="shared" ref="I323:I353" si="2">I322&amp;F323</f>
        <v xml:space="preserve">'Home_Ownership_NONE', 'Loan_Purpose_credit_card', 'Loan_Purpose_house', </v>
      </c>
    </row>
    <row r="324" spans="4:9" x14ac:dyDescent="0.25">
      <c r="D324" s="29" t="s">
        <v>1139</v>
      </c>
      <c r="F324" t="str">
        <f t="shared" si="1"/>
        <v xml:space="preserve">'Loan_Purpose_small_business', </v>
      </c>
      <c r="I324" t="str">
        <f t="shared" si="2"/>
        <v xml:space="preserve">'Home_Ownership_NONE', 'Loan_Purpose_credit_card', 'Loan_Purpose_house', 'Loan_Purpose_small_business', </v>
      </c>
    </row>
    <row r="325" spans="4:9" x14ac:dyDescent="0.25">
      <c r="D325" s="29" t="s">
        <v>1141</v>
      </c>
      <c r="F325" t="str">
        <f t="shared" si="1"/>
        <v xml:space="preserve">'Loan_Purpose_wedding', </v>
      </c>
      <c r="I325" t="str">
        <f t="shared" si="2"/>
        <v xml:space="preserve">'Home_Ownership_NONE', 'Loan_Purpose_credit_card', 'Loan_Purpose_house', 'Loan_Purpose_small_business', 'Loan_Purpose_wedding', </v>
      </c>
    </row>
    <row r="326" spans="4:9" x14ac:dyDescent="0.25">
      <c r="D326" s="29" t="s">
        <v>1167</v>
      </c>
      <c r="F326" t="str">
        <f t="shared" si="1"/>
        <v xml:space="preserve">'State_NH', </v>
      </c>
      <c r="I326" t="str">
        <f t="shared" si="2"/>
        <v xml:space="preserve">'Home_Ownership_NONE', 'Loan_Purpose_credit_card', 'Loan_Purpose_house', 'Loan_Purpose_small_business', 'Loan_Purpose_wedding', 'State_NH', </v>
      </c>
    </row>
    <row r="327" spans="4:9" x14ac:dyDescent="0.25">
      <c r="D327" t="s">
        <v>1188</v>
      </c>
      <c r="F327" t="str">
        <f t="shared" si="1"/>
        <v xml:space="preserve">'Home_Ownership_OTHER', </v>
      </c>
      <c r="I327" t="str">
        <f t="shared" si="2"/>
        <v xml:space="preserve">'Home_Ownership_NONE', 'Loan_Purpose_credit_card', 'Loan_Purpose_house', 'Loan_Purpose_small_business', 'Loan_Purpose_wedding', 'State_NH', 'Home_Ownership_OTHER', </v>
      </c>
    </row>
    <row r="328" spans="4:9" x14ac:dyDescent="0.25">
      <c r="D328" t="s">
        <v>1130</v>
      </c>
      <c r="F328" t="str">
        <f t="shared" si="1"/>
        <v xml:space="preserve">'Loan_Purpose_debt_consolidation', </v>
      </c>
      <c r="I328" t="str">
        <f t="shared" si="2"/>
        <v xml:space="preserve">'Home_Ownership_NONE', 'Loan_Purpose_credit_card', 'Loan_Purpose_house', 'Loan_Purpose_small_business', 'Loan_Purpose_wedding', 'State_NH', 'Home_Ownership_OTHER', 'Loan_Purpose_debt_consolidation', </v>
      </c>
    </row>
    <row r="329" spans="4:9" x14ac:dyDescent="0.25">
      <c r="D329" t="s">
        <v>1136</v>
      </c>
      <c r="F329" t="str">
        <f t="shared" si="1"/>
        <v xml:space="preserve">'Loan_Purpose_moving', </v>
      </c>
      <c r="I329" t="str">
        <f t="shared" si="2"/>
        <v xml:space="preserve">'Home_Ownership_NONE', 'Loan_Purpose_credit_card', 'Loan_Purpose_house', 'Loan_Purpose_small_business', 'Loan_Purpose_wedding', 'State_NH', 'Home_Ownership_OTHER', 'Loan_Purpose_debt_consolidation', 'Loan_Purpose_moving', </v>
      </c>
    </row>
    <row r="330" spans="4:9" x14ac:dyDescent="0.25">
      <c r="D330" t="s">
        <v>1140</v>
      </c>
      <c r="F330" t="str">
        <f t="shared" si="1"/>
        <v xml:space="preserve">'Loan_Purpose_vacation', </v>
      </c>
      <c r="I330" t="str">
        <f t="shared" si="2"/>
        <v xml:space="preserve">'Home_Ownership_NONE', 'Loan_Purpose_credit_card', 'Loan_Purpose_house', 'Loan_Purpose_small_business', 'Loan_Purpose_wedding', 'State_NH', 'Home_Ownership_OTHER', 'Loan_Purpose_debt_consolidation', 'Loan_Purpose_moving', 'Loan_Purpose_vacation', </v>
      </c>
    </row>
    <row r="331" spans="4:9" x14ac:dyDescent="0.25">
      <c r="D331" t="s">
        <v>1149</v>
      </c>
      <c r="F331" t="str">
        <f t="shared" si="1"/>
        <v xml:space="preserve">'State_DE', </v>
      </c>
      <c r="I331" t="str">
        <f t="shared" si="2"/>
        <v xml:space="preserve">'Home_Ownership_NONE', 'Loan_Purpose_credit_card', 'Loan_Purpose_house', 'Loan_Purpose_small_business', 'Loan_Purpose_wedding', 'State_NH', 'Home_Ownership_OTHER', 'Loan_Purpose_debt_consolidation', 'Loan_Purpose_moving', 'Loan_Purpose_vacation', 'State_DE', </v>
      </c>
    </row>
    <row r="332" spans="4:9" x14ac:dyDescent="0.25">
      <c r="D332" t="s">
        <v>1172</v>
      </c>
      <c r="F332" t="str">
        <f t="shared" si="1"/>
        <v xml:space="preserve">'State_OH', </v>
      </c>
      <c r="I332" t="str">
        <f t="shared" si="2"/>
        <v xml:space="preserve">'Home_Ownership_NONE', 'Loan_Purpose_credit_card', 'Loan_Purpose_house', 'Loan_Purpose_small_business', 'Loan_Purpose_wedding', 'State_NH', 'Home_Ownership_OTHER', 'Loan_Purpose_debt_consolidation', 'Loan_Purpose_moving', 'Loan_Purpose_vacation', 'State_DE', 'State_OH', </v>
      </c>
    </row>
    <row r="333" spans="4:9" x14ac:dyDescent="0.25">
      <c r="D333" t="s">
        <v>1178</v>
      </c>
      <c r="F333" t="str">
        <f t="shared" si="1"/>
        <v xml:space="preserve">'State_SD', </v>
      </c>
      <c r="I33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v>
      </c>
    </row>
    <row r="334" spans="4:9" x14ac:dyDescent="0.25">
      <c r="D334" t="s">
        <v>1182</v>
      </c>
      <c r="F334" t="str">
        <f t="shared" si="1"/>
        <v xml:space="preserve">'State_VT', </v>
      </c>
      <c r="I334"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v>
      </c>
    </row>
    <row r="335" spans="4:9" x14ac:dyDescent="0.25">
      <c r="D335" t="s">
        <v>1119</v>
      </c>
      <c r="F335" t="str">
        <f t="shared" si="1"/>
        <v xml:space="preserve">'Amount_Requested', </v>
      </c>
      <c r="I335"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v>
      </c>
    </row>
    <row r="336" spans="4:9" x14ac:dyDescent="0.25">
      <c r="D336" t="s">
        <v>1121</v>
      </c>
      <c r="F336" t="str">
        <f t="shared" si="1"/>
        <v xml:space="preserve">'Loan_Length', </v>
      </c>
      <c r="I336"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v>
      </c>
    </row>
    <row r="337" spans="4:9" x14ac:dyDescent="0.25">
      <c r="D337" t="s">
        <v>1122</v>
      </c>
      <c r="F337" t="str">
        <f t="shared" si="1"/>
        <v xml:space="preserve">'Debt_To_Income_Ratio', </v>
      </c>
      <c r="I337"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v>
      </c>
    </row>
    <row r="338" spans="4:9" x14ac:dyDescent="0.25">
      <c r="D338" t="s">
        <v>1126</v>
      </c>
      <c r="F338" t="str">
        <f t="shared" si="1"/>
        <v xml:space="preserve">'Inquiries_in_the_Last_6_Months', </v>
      </c>
      <c r="I338"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v>
      </c>
    </row>
    <row r="339" spans="4:9" x14ac:dyDescent="0.25">
      <c r="D339" t="s">
        <v>1128</v>
      </c>
      <c r="F339" t="str">
        <f t="shared" si="1"/>
        <v xml:space="preserve">'Fico_avg', </v>
      </c>
      <c r="I339"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v>
      </c>
    </row>
    <row r="340" spans="4:9" x14ac:dyDescent="0.25">
      <c r="D340" t="s">
        <v>1132</v>
      </c>
      <c r="F340" t="str">
        <f t="shared" si="1"/>
        <v xml:space="preserve">'Loan_Purpose_home_improvement', </v>
      </c>
      <c r="I340"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v>
      </c>
    </row>
    <row r="341" spans="4:9" x14ac:dyDescent="0.25">
      <c r="D341" t="s">
        <v>1134</v>
      </c>
      <c r="F341" t="str">
        <f t="shared" si="1"/>
        <v xml:space="preserve">'Loan_Purpose_major_purchase', </v>
      </c>
      <c r="I341"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v>
      </c>
    </row>
    <row r="342" spans="4:9" x14ac:dyDescent="0.25">
      <c r="D342" t="s">
        <v>1190</v>
      </c>
      <c r="F342" t="str">
        <f t="shared" si="1"/>
        <v xml:space="preserve">'Home_Ownership_RENT', </v>
      </c>
      <c r="I342"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v>
      </c>
    </row>
    <row r="343" spans="4:9" x14ac:dyDescent="0.25">
      <c r="D343" s="34" t="s">
        <v>1125</v>
      </c>
      <c r="F343" t="str">
        <f t="shared" si="1"/>
        <v xml:space="preserve">'Revolving_CREDIT_Balance', </v>
      </c>
      <c r="I34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v>
      </c>
    </row>
    <row r="344" spans="4:9" x14ac:dyDescent="0.25">
      <c r="D344" s="35" t="s">
        <v>1124</v>
      </c>
      <c r="F344" t="str">
        <f t="shared" si="1"/>
        <v xml:space="preserve">'Open_CREDIT_Lines', </v>
      </c>
      <c r="I344"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v>
      </c>
    </row>
    <row r="345" spans="4:9" x14ac:dyDescent="0.25">
      <c r="D345" s="34" t="s">
        <v>1161</v>
      </c>
      <c r="F345" t="str">
        <f t="shared" si="1"/>
        <v xml:space="preserve">'State_MI', </v>
      </c>
      <c r="I345"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v>
      </c>
    </row>
    <row r="346" spans="4:9" x14ac:dyDescent="0.25">
      <c r="D346" s="35" t="s">
        <v>1135</v>
      </c>
      <c r="F346" t="str">
        <f t="shared" si="1"/>
        <v xml:space="preserve">'Loan_Purpose_medical', </v>
      </c>
      <c r="I346"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v>
      </c>
    </row>
    <row r="347" spans="4:9" x14ac:dyDescent="0.25">
      <c r="D347" s="34" t="s">
        <v>1152</v>
      </c>
      <c r="F347" t="str">
        <f t="shared" si="1"/>
        <v xml:space="preserve">'State_HI', </v>
      </c>
      <c r="I347"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v>
      </c>
    </row>
    <row r="348" spans="4:9" x14ac:dyDescent="0.25">
      <c r="D348" s="34" t="s">
        <v>1158</v>
      </c>
      <c r="F348" t="str">
        <f t="shared" si="1"/>
        <v xml:space="preserve">'State_LA', </v>
      </c>
      <c r="I348"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v>
      </c>
    </row>
    <row r="349" spans="4:9" x14ac:dyDescent="0.25">
      <c r="D349" t="s">
        <v>1137</v>
      </c>
      <c r="F349" t="str">
        <f t="shared" si="1"/>
        <v xml:space="preserve">'Loan_Purpose_other', </v>
      </c>
      <c r="I349"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v>
      </c>
    </row>
    <row r="350" spans="4:9" x14ac:dyDescent="0.25">
      <c r="D350" t="s">
        <v>1157</v>
      </c>
      <c r="F350" t="str">
        <f t="shared" si="1"/>
        <v xml:space="preserve">'State_KY', </v>
      </c>
      <c r="I350"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v>
      </c>
    </row>
    <row r="351" spans="4:9" x14ac:dyDescent="0.25">
      <c r="D351" t="s">
        <v>1165</v>
      </c>
      <c r="F351" t="str">
        <f t="shared" si="1"/>
        <v xml:space="preserve">'State_MT', </v>
      </c>
      <c r="I351"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v>
      </c>
    </row>
    <row r="352" spans="4:9" x14ac:dyDescent="0.25">
      <c r="D352" t="s">
        <v>1177</v>
      </c>
      <c r="F352" t="str">
        <f t="shared" si="1"/>
        <v xml:space="preserve">'State_SC', </v>
      </c>
      <c r="I352"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'State_SC', </v>
      </c>
    </row>
    <row r="353" spans="4:9" x14ac:dyDescent="0.25">
      <c r="D353" t="s">
        <v>1174</v>
      </c>
      <c r="F353" t="str">
        <f t="shared" si="1"/>
        <v xml:space="preserve">'State_OR', </v>
      </c>
      <c r="I35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'State_SC', 'State_OR', </v>
      </c>
    </row>
    <row r="357" spans="4:9" x14ac:dyDescent="0.25">
      <c r="D357" t="s">
        <v>1204</v>
      </c>
    </row>
    <row r="359" spans="4:9" x14ac:dyDescent="0.25">
      <c r="D359" t="s">
        <v>1205</v>
      </c>
    </row>
    <row r="361" spans="4:9" x14ac:dyDescent="0.25">
      <c r="E361" t="s">
        <v>199</v>
      </c>
      <c r="G361" t="s">
        <v>1206</v>
      </c>
    </row>
    <row r="362" spans="4:9" x14ac:dyDescent="0.25">
      <c r="G362" t="s">
        <v>1207</v>
      </c>
    </row>
    <row r="364" spans="4:9" x14ac:dyDescent="0.25">
      <c r="E364" t="s">
        <v>122</v>
      </c>
      <c r="G364" t="s">
        <v>1208</v>
      </c>
    </row>
    <row r="365" spans="4:9" x14ac:dyDescent="0.25">
      <c r="G365" t="s">
        <v>1209</v>
      </c>
    </row>
    <row r="367" spans="4:9" x14ac:dyDescent="0.25">
      <c r="E367" s="1" t="s">
        <v>1210</v>
      </c>
      <c r="F367" s="1"/>
      <c r="G367" s="1" t="s">
        <v>1215</v>
      </c>
      <c r="H367" s="1"/>
      <c r="I367" s="1"/>
    </row>
    <row r="368" spans="4:9" x14ac:dyDescent="0.25">
      <c r="E368" t="s">
        <v>1211</v>
      </c>
      <c r="G368" t="s">
        <v>1214</v>
      </c>
    </row>
    <row r="369" spans="4:10" x14ac:dyDescent="0.25">
      <c r="E369" t="s">
        <v>1212</v>
      </c>
      <c r="G369" t="s">
        <v>1213</v>
      </c>
    </row>
    <row r="372" spans="4:10" x14ac:dyDescent="0.25">
      <c r="E372" t="s">
        <v>1216</v>
      </c>
    </row>
    <row r="373" spans="4:10" x14ac:dyDescent="0.25">
      <c r="E373" s="1" t="s">
        <v>1217</v>
      </c>
      <c r="F373" s="1"/>
      <c r="G373" s="1"/>
      <c r="H373" s="1"/>
      <c r="I373" s="1"/>
    </row>
    <row r="375" spans="4:10" x14ac:dyDescent="0.25">
      <c r="D375" t="s">
        <v>1218</v>
      </c>
      <c r="F375" t="s">
        <v>1220</v>
      </c>
      <c r="G375" t="s">
        <v>1207</v>
      </c>
    </row>
    <row r="376" spans="4:10" x14ac:dyDescent="0.25">
      <c r="E376" t="s">
        <v>1219</v>
      </c>
      <c r="F376" t="s">
        <v>543</v>
      </c>
      <c r="G376" t="s">
        <v>543</v>
      </c>
    </row>
    <row r="377" spans="4:10" x14ac:dyDescent="0.25">
      <c r="F377" t="s">
        <v>546</v>
      </c>
      <c r="G377" t="s">
        <v>546</v>
      </c>
    </row>
    <row r="378" spans="4:10" x14ac:dyDescent="0.25">
      <c r="F378" t="s">
        <v>1221</v>
      </c>
      <c r="G378" t="s">
        <v>1221</v>
      </c>
    </row>
    <row r="379" spans="4:10" x14ac:dyDescent="0.25">
      <c r="F379" t="s">
        <v>1222</v>
      </c>
      <c r="G379" t="s">
        <v>1223</v>
      </c>
    </row>
    <row r="380" spans="4:10" x14ac:dyDescent="0.25">
      <c r="F380" t="s">
        <v>1224</v>
      </c>
      <c r="G380" t="s">
        <v>1224</v>
      </c>
    </row>
    <row r="382" spans="4:10" x14ac:dyDescent="0.25">
      <c r="D382" t="s">
        <v>1224</v>
      </c>
    </row>
    <row r="383" spans="4:10" x14ac:dyDescent="0.25">
      <c r="E383" t="s">
        <v>1220</v>
      </c>
      <c r="I383" t="s">
        <v>1227</v>
      </c>
    </row>
    <row r="384" spans="4:10" x14ac:dyDescent="0.25">
      <c r="E384" t="s">
        <v>1225</v>
      </c>
      <c r="F384" t="s">
        <v>1226</v>
      </c>
      <c r="G384" t="s">
        <v>1228</v>
      </c>
      <c r="I384" t="s">
        <v>1225</v>
      </c>
      <c r="J384" t="s">
        <v>1226</v>
      </c>
    </row>
    <row r="389" spans="3:11" x14ac:dyDescent="0.25">
      <c r="E389" t="s">
        <v>1228</v>
      </c>
      <c r="F389" t="s">
        <v>1229</v>
      </c>
      <c r="G389" t="s">
        <v>1230</v>
      </c>
    </row>
    <row r="390" spans="3:11" x14ac:dyDescent="0.25">
      <c r="E390">
        <v>1</v>
      </c>
    </row>
    <row r="391" spans="3:11" x14ac:dyDescent="0.25">
      <c r="E391">
        <v>2</v>
      </c>
    </row>
    <row r="392" spans="3:11" x14ac:dyDescent="0.25">
      <c r="E392">
        <v>3</v>
      </c>
    </row>
    <row r="393" spans="3:11" x14ac:dyDescent="0.25">
      <c r="E393">
        <v>4</v>
      </c>
    </row>
    <row r="394" spans="3:11" x14ac:dyDescent="0.25">
      <c r="E394">
        <v>5</v>
      </c>
    </row>
    <row r="398" spans="3:11" x14ac:dyDescent="0.25">
      <c r="D398" t="s">
        <v>1237</v>
      </c>
      <c r="E398" t="s">
        <v>1231</v>
      </c>
      <c r="F398" t="s">
        <v>1232</v>
      </c>
      <c r="G398" t="s">
        <v>1233</v>
      </c>
      <c r="H398" t="s">
        <v>1234</v>
      </c>
      <c r="I398" t="s">
        <v>124</v>
      </c>
      <c r="J398" t="s">
        <v>1235</v>
      </c>
      <c r="K398" t="s">
        <v>1236</v>
      </c>
    </row>
    <row r="399" spans="3:11" x14ac:dyDescent="0.25">
      <c r="C399" t="s">
        <v>1238</v>
      </c>
      <c r="D399">
        <v>2.9</v>
      </c>
      <c r="E399">
        <v>3</v>
      </c>
      <c r="F399">
        <v>8</v>
      </c>
      <c r="G399">
        <v>10</v>
      </c>
      <c r="H399">
        <v>12</v>
      </c>
      <c r="J399">
        <v>20</v>
      </c>
      <c r="K399">
        <v>25</v>
      </c>
    </row>
    <row r="401" spans="4:5" x14ac:dyDescent="0.25">
      <c r="E401" t="s">
        <v>1239</v>
      </c>
    </row>
    <row r="402" spans="4:5" x14ac:dyDescent="0.25">
      <c r="E402" t="s">
        <v>1240</v>
      </c>
    </row>
    <row r="405" spans="4:5" x14ac:dyDescent="0.25">
      <c r="D405" t="s">
        <v>1241</v>
      </c>
    </row>
    <row r="406" spans="4:5" x14ac:dyDescent="0.25">
      <c r="E406" t="s">
        <v>1242</v>
      </c>
    </row>
    <row r="407" spans="4:5" x14ac:dyDescent="0.25">
      <c r="E407" t="s">
        <v>1243</v>
      </c>
    </row>
    <row r="408" spans="4:5" x14ac:dyDescent="0.25">
      <c r="E408" t="s">
        <v>1244</v>
      </c>
    </row>
  </sheetData>
  <mergeCells count="7">
    <mergeCell ref="B127:L127"/>
    <mergeCell ref="C11:J11"/>
    <mergeCell ref="F18:G19"/>
    <mergeCell ref="E17:H17"/>
    <mergeCell ref="C26:E26"/>
    <mergeCell ref="F26:H26"/>
    <mergeCell ref="I26:M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74"/>
  <sheetViews>
    <sheetView workbookViewId="0">
      <selection activeCell="A2" sqref="A2:A73"/>
    </sheetView>
  </sheetViews>
  <sheetFormatPr defaultRowHeight="15" x14ac:dyDescent="0.25"/>
  <cols>
    <col min="1" max="1" width="33.42578125" bestFit="1" customWidth="1"/>
    <col min="2" max="2" width="19" bestFit="1" customWidth="1"/>
    <col min="3" max="3" width="13.140625" bestFit="1" customWidth="1"/>
    <col min="4" max="4" width="12.7109375" bestFit="1" customWidth="1"/>
    <col min="5" max="5" width="22" bestFit="1" customWidth="1"/>
    <col min="6" max="6" width="16.140625" bestFit="1" customWidth="1"/>
    <col min="7" max="7" width="18.85546875" bestFit="1" customWidth="1"/>
    <col min="8" max="8" width="25.140625" bestFit="1" customWidth="1"/>
    <col min="9" max="9" width="30.42578125" bestFit="1" customWidth="1"/>
    <col min="10" max="10" width="19.5703125" bestFit="1" customWidth="1"/>
    <col min="11" max="11" width="12.7109375" bestFit="1" customWidth="1"/>
    <col min="12" max="12" width="24.7109375" bestFit="1" customWidth="1"/>
    <col min="13" max="13" width="32.28515625" bestFit="1" customWidth="1"/>
    <col min="14" max="14" width="25.28515625" bestFit="1" customWidth="1"/>
    <col min="15" max="15" width="33.42578125" bestFit="1" customWidth="1"/>
    <col min="16" max="16" width="20.140625" bestFit="1" customWidth="1"/>
    <col min="17" max="17" width="29.140625" bestFit="1" customWidth="1"/>
    <col min="18" max="18" width="21.85546875" bestFit="1" customWidth="1"/>
    <col min="19" max="19" width="21.42578125" bestFit="1" customWidth="1"/>
    <col min="20" max="20" width="19.5703125" bestFit="1" customWidth="1"/>
    <col min="21" max="21" width="31.85546875" bestFit="1" customWidth="1"/>
    <col min="22" max="22" width="28.42578125" bestFit="1" customWidth="1"/>
    <col min="23" max="23" width="22.28515625" bestFit="1" customWidth="1"/>
    <col min="24" max="24" width="22.5703125" bestFit="1" customWidth="1"/>
    <col min="25" max="69" width="12.7109375" bestFit="1" customWidth="1"/>
    <col min="70" max="70" width="23.7109375" bestFit="1" customWidth="1"/>
    <col min="71" max="71" width="24.28515625" bestFit="1" customWidth="1"/>
    <col min="72" max="72" width="23.140625" bestFit="1" customWidth="1"/>
    <col min="73" max="73" width="23" bestFit="1" customWidth="1"/>
    <col min="74" max="74" width="15.85546875" bestFit="1" customWidth="1"/>
  </cols>
  <sheetData>
    <row r="1" spans="1:75" x14ac:dyDescent="0.25">
      <c r="B1" t="s">
        <v>1119</v>
      </c>
      <c r="C1" t="s">
        <v>1120</v>
      </c>
      <c r="D1" t="s">
        <v>1121</v>
      </c>
      <c r="E1" t="s">
        <v>1122</v>
      </c>
      <c r="F1" t="s">
        <v>1123</v>
      </c>
      <c r="G1" t="s">
        <v>1124</v>
      </c>
      <c r="H1" t="s">
        <v>1125</v>
      </c>
      <c r="I1" t="s">
        <v>1126</v>
      </c>
      <c r="J1" t="s">
        <v>1127</v>
      </c>
      <c r="K1" t="s">
        <v>1128</v>
      </c>
      <c r="L1" t="s">
        <v>1129</v>
      </c>
      <c r="M1" t="s">
        <v>1130</v>
      </c>
      <c r="N1" t="s">
        <v>1131</v>
      </c>
      <c r="O1" t="s">
        <v>1132</v>
      </c>
      <c r="P1" t="s">
        <v>1133</v>
      </c>
      <c r="Q1" t="s">
        <v>1134</v>
      </c>
      <c r="R1" t="s">
        <v>1135</v>
      </c>
      <c r="S1" t="s">
        <v>1136</v>
      </c>
      <c r="T1" t="s">
        <v>1137</v>
      </c>
      <c r="U1" t="s">
        <v>1138</v>
      </c>
      <c r="V1" t="s">
        <v>1139</v>
      </c>
      <c r="W1" t="s">
        <v>1140</v>
      </c>
      <c r="X1" t="s">
        <v>1141</v>
      </c>
      <c r="Y1" t="s">
        <v>1142</v>
      </c>
      <c r="Z1" t="s">
        <v>1143</v>
      </c>
      <c r="AA1" t="s">
        <v>1144</v>
      </c>
      <c r="AB1" t="s">
        <v>1145</v>
      </c>
      <c r="AC1" t="s">
        <v>1146</v>
      </c>
      <c r="AD1" t="s">
        <v>1147</v>
      </c>
      <c r="AE1" t="s">
        <v>1148</v>
      </c>
      <c r="AF1" t="s">
        <v>1149</v>
      </c>
      <c r="AG1" t="s">
        <v>1150</v>
      </c>
      <c r="AH1" t="s">
        <v>1151</v>
      </c>
      <c r="AI1" t="s">
        <v>1152</v>
      </c>
      <c r="AJ1" t="s">
        <v>1153</v>
      </c>
      <c r="AK1" t="s">
        <v>1154</v>
      </c>
      <c r="AL1" t="s">
        <v>1155</v>
      </c>
      <c r="AM1" t="s">
        <v>1156</v>
      </c>
      <c r="AN1" t="s">
        <v>1157</v>
      </c>
      <c r="AO1" t="s">
        <v>1158</v>
      </c>
      <c r="AP1" t="s">
        <v>1159</v>
      </c>
      <c r="AQ1" t="s">
        <v>1160</v>
      </c>
      <c r="AR1" t="s">
        <v>1161</v>
      </c>
      <c r="AS1" t="s">
        <v>1162</v>
      </c>
      <c r="AT1" t="s">
        <v>1163</v>
      </c>
      <c r="AU1" t="s">
        <v>1164</v>
      </c>
      <c r="AV1" t="s">
        <v>1165</v>
      </c>
      <c r="AW1" t="s">
        <v>1166</v>
      </c>
      <c r="AX1" t="s">
        <v>1167</v>
      </c>
      <c r="AY1" t="s">
        <v>1168</v>
      </c>
      <c r="AZ1" t="s">
        <v>1169</v>
      </c>
      <c r="BA1" t="s">
        <v>1170</v>
      </c>
      <c r="BB1" t="s">
        <v>1171</v>
      </c>
      <c r="BC1" t="s">
        <v>1172</v>
      </c>
      <c r="BD1" t="s">
        <v>1173</v>
      </c>
      <c r="BE1" t="s">
        <v>1174</v>
      </c>
      <c r="BF1" t="s">
        <v>1175</v>
      </c>
      <c r="BG1" t="s">
        <v>1176</v>
      </c>
      <c r="BH1" t="s">
        <v>1177</v>
      </c>
      <c r="BI1" t="s">
        <v>1178</v>
      </c>
      <c r="BJ1" t="s">
        <v>1179</v>
      </c>
      <c r="BK1" t="s">
        <v>1180</v>
      </c>
      <c r="BL1" t="s">
        <v>1181</v>
      </c>
      <c r="BM1" t="s">
        <v>1182</v>
      </c>
      <c r="BN1" t="s">
        <v>1183</v>
      </c>
      <c r="BO1" t="s">
        <v>1184</v>
      </c>
      <c r="BP1" t="s">
        <v>1185</v>
      </c>
      <c r="BQ1" t="s">
        <v>1186</v>
      </c>
      <c r="BR1" t="s">
        <v>1187</v>
      </c>
      <c r="BS1" t="s">
        <v>1188</v>
      </c>
      <c r="BT1" t="s">
        <v>1189</v>
      </c>
      <c r="BU1" t="s">
        <v>1190</v>
      </c>
      <c r="BV1" s="1" t="s">
        <v>1191</v>
      </c>
      <c r="BW1" t="s">
        <v>1192</v>
      </c>
    </row>
    <row r="2" spans="1:75" x14ac:dyDescent="0.25">
      <c r="A2" t="s">
        <v>1119</v>
      </c>
      <c r="B2">
        <v>1</v>
      </c>
      <c r="C2">
        <v>0.330779538740548</v>
      </c>
      <c r="D2">
        <v>0.41267802881973498</v>
      </c>
      <c r="E2">
        <v>8.2025253729734293E-2</v>
      </c>
      <c r="F2">
        <v>0.45864663969354602</v>
      </c>
      <c r="G2">
        <v>0.19489359579203999</v>
      </c>
      <c r="H2">
        <v>0.34275503742989599</v>
      </c>
      <c r="I2">
        <v>-2.2045200360425399E-2</v>
      </c>
      <c r="J2">
        <v>0.16505821812579299</v>
      </c>
      <c r="K2">
        <v>8.16839167537982E-2</v>
      </c>
      <c r="L2">
        <v>-9.2851501790203097E-3</v>
      </c>
      <c r="M2">
        <v>0.19156253897672401</v>
      </c>
      <c r="N2">
        <v>-7.0466490152021402E-2</v>
      </c>
      <c r="O2">
        <v>2.0501149917057301E-2</v>
      </c>
      <c r="P2">
        <v>5.5373704793027301E-3</v>
      </c>
      <c r="Q2">
        <v>-0.111110090768105</v>
      </c>
      <c r="R2">
        <v>-5.2239000114608997E-2</v>
      </c>
      <c r="S2">
        <v>-6.5338191394749404E-2</v>
      </c>
      <c r="T2">
        <v>-0.14633279055728901</v>
      </c>
      <c r="U2">
        <v>-3.9843561414255602E-2</v>
      </c>
      <c r="V2">
        <v>1.7778366471667001E-2</v>
      </c>
      <c r="W2">
        <v>-6.0090202986314699E-2</v>
      </c>
      <c r="X2">
        <v>-2.4480121740558899E-2</v>
      </c>
      <c r="Y2">
        <v>5.3233202521560299E-3</v>
      </c>
      <c r="Z2">
        <v>-3.5339226721553298E-2</v>
      </c>
      <c r="AA2">
        <v>-1.4311490025272699E-3</v>
      </c>
      <c r="AB2">
        <v>-1.2412956848379701E-2</v>
      </c>
      <c r="AC2">
        <v>-2.9833355074399301E-3</v>
      </c>
      <c r="AD2">
        <v>-4.2630934613570098E-3</v>
      </c>
      <c r="AE2">
        <v>2.72417776922847E-2</v>
      </c>
      <c r="AF2">
        <v>-1.3438170607411599E-2</v>
      </c>
      <c r="AG2">
        <v>-1.4746529127652499E-2</v>
      </c>
      <c r="AH2">
        <v>2.3772775078558499E-2</v>
      </c>
      <c r="AI2">
        <v>1.3663431252173701E-2</v>
      </c>
      <c r="AJ2">
        <v>-2.2861091179334301E-2</v>
      </c>
      <c r="AK2">
        <v>1.9366089834689799E-2</v>
      </c>
      <c r="AL2">
        <v>5.8559231501893096E-3</v>
      </c>
      <c r="AM2">
        <v>-9.3170244518442098E-3</v>
      </c>
      <c r="AN2">
        <v>-3.0925110323509999E-2</v>
      </c>
      <c r="AO2">
        <v>6.2993193392938504E-2</v>
      </c>
      <c r="AP2">
        <v>3.2233784677059799E-2</v>
      </c>
      <c r="AQ2">
        <v>2.1277994659497E-2</v>
      </c>
      <c r="AR2">
        <v>-2.6014721582614999E-3</v>
      </c>
      <c r="AS2">
        <v>2.3159548131445801E-2</v>
      </c>
      <c r="AT2">
        <v>8.8722182842382105E-3</v>
      </c>
      <c r="AU2">
        <v>-2.01022935199235E-2</v>
      </c>
      <c r="AV2">
        <v>-1.12339211272058E-3</v>
      </c>
      <c r="AW2">
        <v>-2.1060490336504301E-2</v>
      </c>
      <c r="AX2">
        <v>4.3542656273942798E-2</v>
      </c>
      <c r="AY2">
        <v>-2.4221324044078601E-2</v>
      </c>
      <c r="AZ2">
        <v>1.11264942552516E-2</v>
      </c>
      <c r="BA2">
        <v>-9.3855540885913295E-3</v>
      </c>
      <c r="BB2">
        <v>1.6117590787017699E-2</v>
      </c>
      <c r="BC2">
        <v>-2.2173266825318901E-2</v>
      </c>
      <c r="BD2">
        <v>4.7257234318591303E-3</v>
      </c>
      <c r="BE2">
        <v>-1.93667357739233E-2</v>
      </c>
      <c r="BF2">
        <v>-2.07373393724779E-2</v>
      </c>
      <c r="BG2">
        <v>-9.1178412009676607E-3</v>
      </c>
      <c r="BH2">
        <v>-2.7393682966927801E-2</v>
      </c>
      <c r="BI2">
        <v>1.1256956117957699E-2</v>
      </c>
      <c r="BJ2">
        <v>1.11393471980564E-2</v>
      </c>
      <c r="BK2">
        <v>-2.9009505166534E-2</v>
      </c>
      <c r="BL2">
        <v>1.2010847705667699E-2</v>
      </c>
      <c r="BM2">
        <v>3.8776588518577099E-2</v>
      </c>
      <c r="BN2">
        <v>-4.9582995178869002E-3</v>
      </c>
      <c r="BO2">
        <v>-2.56259839011755E-2</v>
      </c>
      <c r="BP2">
        <v>-1.13106442503945E-2</v>
      </c>
      <c r="BQ2">
        <v>-2.61054825802178E-2</v>
      </c>
      <c r="BR2">
        <v>-1.9011606073179199E-2</v>
      </c>
      <c r="BS2">
        <v>-1.59836003358955E-2</v>
      </c>
      <c r="BT2">
        <v>-3.7239132047439498E-2</v>
      </c>
      <c r="BU2">
        <v>-0.13391146155717101</v>
      </c>
      <c r="BV2">
        <v>0.30199068174033</v>
      </c>
      <c r="BW2">
        <v>1</v>
      </c>
    </row>
    <row r="3" spans="1:75" s="1" customFormat="1" hidden="1" x14ac:dyDescent="0.25">
      <c r="A3" s="1" t="s">
        <v>1120</v>
      </c>
      <c r="B3" s="1">
        <v>0.330779538740548</v>
      </c>
      <c r="C3" s="1">
        <v>1</v>
      </c>
      <c r="D3" s="1">
        <v>0.42314741040350101</v>
      </c>
      <c r="E3" s="1">
        <v>0.173002200563421</v>
      </c>
      <c r="F3" s="1">
        <v>3.6205927375777797E-2</v>
      </c>
      <c r="G3" s="1">
        <v>8.3049954131571999E-2</v>
      </c>
      <c r="H3" s="1">
        <v>8.36105732961899E-2</v>
      </c>
      <c r="I3" s="1">
        <v>0.17040819996832801</v>
      </c>
      <c r="J3" s="1">
        <v>5.2628542717417397E-2</v>
      </c>
      <c r="K3" s="1">
        <v>-0.71200824033361398</v>
      </c>
      <c r="L3" s="1">
        <v>-1.41453942608527E-3</v>
      </c>
      <c r="M3" s="1">
        <v>0.13019942666084899</v>
      </c>
      <c r="N3" s="1">
        <v>-3.8465783319254002E-2</v>
      </c>
      <c r="O3" s="1">
        <v>-8.8661222233161502E-2</v>
      </c>
      <c r="P3" s="1">
        <v>8.3943034646203393E-3</v>
      </c>
      <c r="Q3" s="1">
        <v>-0.111582384420952</v>
      </c>
      <c r="R3" s="1">
        <v>-3.7276441397539502E-2</v>
      </c>
      <c r="S3" s="1">
        <v>1.23622256890796E-2</v>
      </c>
      <c r="T3" s="1">
        <v>6.9129924799742597E-3</v>
      </c>
      <c r="U3" s="1">
        <v>-3.0727064485617801E-2</v>
      </c>
      <c r="V3" s="1">
        <v>-1.00261432406222E-2</v>
      </c>
      <c r="W3" s="1">
        <v>-2.3689995710315701E-2</v>
      </c>
      <c r="X3" s="1">
        <v>-2.9494424510732802E-2</v>
      </c>
      <c r="Y3" s="1">
        <v>1.13953769098971E-3</v>
      </c>
      <c r="Z3" s="1">
        <v>2.9573031998953998E-3</v>
      </c>
      <c r="AA3" s="1">
        <v>2.9803947986404098E-3</v>
      </c>
      <c r="AB3" s="1">
        <v>-1.40270036386415E-2</v>
      </c>
      <c r="AC3" s="1">
        <v>-5.2450648324697301E-3</v>
      </c>
      <c r="AD3" s="1">
        <v>2.2758539979482E-2</v>
      </c>
      <c r="AE3" s="1">
        <v>1.0924489166759701E-2</v>
      </c>
      <c r="AF3" s="1">
        <v>-1.9117128816746799E-2</v>
      </c>
      <c r="AG3" s="1">
        <v>-5.9795250933154E-3</v>
      </c>
      <c r="AH3" s="1">
        <v>-2.5093484225049499E-2</v>
      </c>
      <c r="AI3" s="1">
        <v>4.8966984808908702E-2</v>
      </c>
      <c r="AJ3" s="1">
        <v>5.1116190653310196E-3</v>
      </c>
      <c r="AK3" s="1">
        <v>-2.22854882718529E-2</v>
      </c>
      <c r="AL3" s="1">
        <v>2.4756264470222401E-4</v>
      </c>
      <c r="AM3" s="1">
        <v>1.3742007033543399E-2</v>
      </c>
      <c r="AN3" s="1">
        <v>-1.5749932857072099E-2</v>
      </c>
      <c r="AO3" s="1">
        <v>4.2265209947245398E-2</v>
      </c>
      <c r="AP3" s="1">
        <v>-1.8710500862611199E-2</v>
      </c>
      <c r="AQ3" s="1">
        <v>9.2638573872284892E-3</v>
      </c>
      <c r="AR3" s="1">
        <v>4.2939396705759802E-2</v>
      </c>
      <c r="AS3" s="1">
        <v>1.6821262777959801E-2</v>
      </c>
      <c r="AT3" s="1">
        <v>-7.7272100736966503E-3</v>
      </c>
      <c r="AU3" s="1">
        <v>1.24923775563294E-2</v>
      </c>
      <c r="AV3" s="1">
        <v>-2.9212940949971102E-2</v>
      </c>
      <c r="AW3" s="1">
        <v>-1.6759437523670501E-2</v>
      </c>
      <c r="AX3" s="1">
        <v>-1.8363510418833499E-2</v>
      </c>
      <c r="AY3" s="1">
        <v>-1.33322856614879E-2</v>
      </c>
      <c r="AZ3" s="1">
        <v>2.2055532906783401E-2</v>
      </c>
      <c r="BA3" s="1">
        <v>1.24063964698427E-2</v>
      </c>
      <c r="BB3" s="1">
        <v>3.28292954503132E-3</v>
      </c>
      <c r="BC3" s="1">
        <v>-2.9780008525700102E-2</v>
      </c>
      <c r="BD3" s="1">
        <v>1.5285119703446899E-2</v>
      </c>
      <c r="BE3" s="1">
        <v>-1.1004258364114099E-2</v>
      </c>
      <c r="BF3" s="1">
        <v>-2.5142754353757901E-2</v>
      </c>
      <c r="BG3" s="1">
        <v>-8.8151899714225101E-4</v>
      </c>
      <c r="BH3" s="1">
        <v>-6.9303126548760103E-3</v>
      </c>
      <c r="BI3" s="1">
        <v>-2.71068719802363E-2</v>
      </c>
      <c r="BJ3" s="1">
        <v>2.0980185451847801E-2</v>
      </c>
      <c r="BK3" s="1">
        <v>1.1537227956028601E-3</v>
      </c>
      <c r="BL3" s="1">
        <v>1.0971126582437001E-2</v>
      </c>
      <c r="BM3" s="1">
        <v>4.7906040634438499E-2</v>
      </c>
      <c r="BN3" s="1">
        <v>-3.0707330907645998E-3</v>
      </c>
      <c r="BO3" s="1">
        <v>1.9429257379276799E-2</v>
      </c>
      <c r="BP3" s="1">
        <v>1.9640563515729698E-2</v>
      </c>
      <c r="BQ3" s="1">
        <v>3.90611048253337E-3</v>
      </c>
      <c r="BR3" s="1">
        <v>-2.71611092384462E-2</v>
      </c>
      <c r="BS3" s="1">
        <v>3.2144838973839802E-2</v>
      </c>
      <c r="BT3" s="1">
        <v>-1.04843122646615E-2</v>
      </c>
      <c r="BU3" s="1">
        <v>7.4992339516954803E-2</v>
      </c>
      <c r="BV3" s="1">
        <v>0.982431494520279</v>
      </c>
    </row>
    <row r="4" spans="1:75" x14ac:dyDescent="0.25">
      <c r="A4" t="s">
        <v>1121</v>
      </c>
      <c r="B4">
        <v>0.41267802881973498</v>
      </c>
      <c r="C4">
        <v>0.42314741040350101</v>
      </c>
      <c r="D4">
        <v>1</v>
      </c>
      <c r="E4">
        <v>2.54499430050085E-2</v>
      </c>
      <c r="F4">
        <v>0.104450874443139</v>
      </c>
      <c r="G4">
        <v>4.3536223568174597E-2</v>
      </c>
      <c r="H4">
        <v>8.0894024347680504E-2</v>
      </c>
      <c r="I4">
        <v>3.1553002295504298E-2</v>
      </c>
      <c r="J4">
        <v>7.43831208855672E-2</v>
      </c>
      <c r="K4">
        <v>1.16635684892553E-2</v>
      </c>
      <c r="L4">
        <v>-8.9368916826328401E-2</v>
      </c>
      <c r="M4">
        <v>6.2923083093335205E-2</v>
      </c>
      <c r="N4">
        <v>-2.8645540213083499E-2</v>
      </c>
      <c r="O4">
        <v>5.1311301804620998E-2</v>
      </c>
      <c r="P4">
        <v>1.7539222638749501E-2</v>
      </c>
      <c r="Q4">
        <v>-2.0325929891101598E-2</v>
      </c>
      <c r="R4">
        <v>-2.2874234942779199E-2</v>
      </c>
      <c r="S4">
        <v>-1.22515288213419E-2</v>
      </c>
      <c r="T4">
        <v>-2.8657232153038899E-2</v>
      </c>
      <c r="U4">
        <v>-2.1210850245519799E-2</v>
      </c>
      <c r="V4">
        <v>3.1282174416244798E-2</v>
      </c>
      <c r="W4">
        <v>-6.3903293958692603E-3</v>
      </c>
      <c r="X4">
        <v>-2.7688742780943399E-2</v>
      </c>
      <c r="Y4">
        <v>1.32006246223621E-2</v>
      </c>
      <c r="Z4">
        <v>-2.4864404977093801E-2</v>
      </c>
      <c r="AA4">
        <v>-7.7929569851928797E-3</v>
      </c>
      <c r="AB4">
        <v>-3.5549635324679002E-2</v>
      </c>
      <c r="AC4">
        <v>-2.11263039282195E-2</v>
      </c>
      <c r="AD4">
        <v>-6.6299921081594496E-3</v>
      </c>
      <c r="AE4">
        <v>3.7818084841673698E-2</v>
      </c>
      <c r="AF4">
        <v>2.1337731728601001E-2</v>
      </c>
      <c r="AG4">
        <v>-2.32796941344772E-2</v>
      </c>
      <c r="AH4">
        <v>1.2546858323664299E-2</v>
      </c>
      <c r="AI4">
        <v>1.9159658282857001E-2</v>
      </c>
      <c r="AJ4">
        <v>-1.0599057409713101E-2</v>
      </c>
      <c r="AK4">
        <v>1.4048226766636101E-2</v>
      </c>
      <c r="AL4">
        <v>9.5625491469459294E-3</v>
      </c>
      <c r="AM4">
        <v>1.47977654180215E-2</v>
      </c>
      <c r="AN4">
        <v>1.9832812310993299E-2</v>
      </c>
      <c r="AO4">
        <v>2.2543738555655699E-2</v>
      </c>
      <c r="AP4">
        <v>-2.87225147329233E-2</v>
      </c>
      <c r="AQ4">
        <v>2.4336821102052601E-2</v>
      </c>
      <c r="AR4">
        <v>-1.3555755457347799E-2</v>
      </c>
      <c r="AS4">
        <v>1.32006246223618E-2</v>
      </c>
      <c r="AT4">
        <v>1.4964331972460601E-2</v>
      </c>
      <c r="AU4">
        <v>-1.0599057409713199E-2</v>
      </c>
      <c r="AV4">
        <v>-9.7783620437261604E-3</v>
      </c>
      <c r="AW4">
        <v>1.20673493090926E-2</v>
      </c>
      <c r="AX4">
        <v>8.9141716047709697E-3</v>
      </c>
      <c r="AY4">
        <v>-1.8322269162753198E-2</v>
      </c>
      <c r="AZ4">
        <v>2.8908097135994199E-2</v>
      </c>
      <c r="BA4">
        <v>8.4774053725102001E-3</v>
      </c>
      <c r="BB4">
        <v>1.95005151699532E-2</v>
      </c>
      <c r="BC4">
        <v>-3.2781553985716501E-3</v>
      </c>
      <c r="BD4">
        <v>2.5391812824966799E-2</v>
      </c>
      <c r="BE4">
        <v>-1.39944853531904E-2</v>
      </c>
      <c r="BF4">
        <v>-1.0280585622899199E-2</v>
      </c>
      <c r="BG4">
        <v>2.14340755440551E-2</v>
      </c>
      <c r="BH4">
        <v>-2.8827312111565501E-2</v>
      </c>
      <c r="BI4">
        <v>-2.1210850245519899E-2</v>
      </c>
      <c r="BJ4">
        <v>-3.4730781050480303E-2</v>
      </c>
      <c r="BK4">
        <v>-3.03992602079407E-2</v>
      </c>
      <c r="BL4">
        <v>3.2824951259768198E-2</v>
      </c>
      <c r="BM4">
        <v>4.1205623466109599E-2</v>
      </c>
      <c r="BN4">
        <v>2.1107821753783701E-2</v>
      </c>
      <c r="BO4">
        <v>2.1928158911366999E-2</v>
      </c>
      <c r="BP4">
        <v>2.1434075544056099E-2</v>
      </c>
      <c r="BQ4">
        <v>-2.1210850245519702E-2</v>
      </c>
      <c r="BR4">
        <v>-1.0599057409713101E-2</v>
      </c>
      <c r="BS4">
        <v>-2.0775944604757499E-3</v>
      </c>
      <c r="BT4">
        <v>-3.1505267538470001E-2</v>
      </c>
      <c r="BU4">
        <v>-6.44299987870212E-2</v>
      </c>
      <c r="BV4">
        <v>0.386342044266058</v>
      </c>
      <c r="BW4">
        <v>1</v>
      </c>
    </row>
    <row r="5" spans="1:75" x14ac:dyDescent="0.25">
      <c r="A5" t="s">
        <v>1122</v>
      </c>
      <c r="B5">
        <v>8.2025253729734293E-2</v>
      </c>
      <c r="C5">
        <v>0.173002200563421</v>
      </c>
      <c r="D5">
        <v>2.54499430050085E-2</v>
      </c>
      <c r="E5">
        <v>1</v>
      </c>
      <c r="F5">
        <v>-0.169496970336036</v>
      </c>
      <c r="G5">
        <v>0.37084508472472499</v>
      </c>
      <c r="H5">
        <v>0.21963626060331601</v>
      </c>
      <c r="I5">
        <v>1.2432021200088199E-2</v>
      </c>
      <c r="J5">
        <v>4.9184068436762998E-2</v>
      </c>
      <c r="K5">
        <v>-0.21875756670716301</v>
      </c>
      <c r="L5">
        <v>9.3735268756850607E-2</v>
      </c>
      <c r="M5">
        <v>0.12675254796275701</v>
      </c>
      <c r="N5">
        <v>-6.6669114276900407E-2</v>
      </c>
      <c r="O5">
        <v>-9.8786058785276507E-2</v>
      </c>
      <c r="P5">
        <v>-4.4215039127243103E-2</v>
      </c>
      <c r="Q5">
        <v>-0.11214045617919199</v>
      </c>
      <c r="R5">
        <v>-2.1717371121436999E-2</v>
      </c>
      <c r="S5">
        <v>-1.02657571872869E-2</v>
      </c>
      <c r="T5">
        <v>-4.8552674796484098E-2</v>
      </c>
      <c r="U5">
        <v>-1.8879733907367201E-2</v>
      </c>
      <c r="V5">
        <v>-7.4376431830238607E-2</v>
      </c>
      <c r="W5">
        <v>-4.1486807282977697E-2</v>
      </c>
      <c r="X5">
        <v>-2.7796189701813599E-2</v>
      </c>
      <c r="Y5">
        <v>9.8362517251250701E-3</v>
      </c>
      <c r="Z5">
        <v>-1.1260973161526E-2</v>
      </c>
      <c r="AA5">
        <v>-2.0173974994701901E-2</v>
      </c>
      <c r="AB5">
        <v>-5.8152836625203499E-2</v>
      </c>
      <c r="AC5">
        <v>1.6662877773460202E-2</v>
      </c>
      <c r="AD5">
        <v>5.6255650540480004E-3</v>
      </c>
      <c r="AE5">
        <v>-1.1778776160861299E-2</v>
      </c>
      <c r="AF5">
        <v>-1.54179512621519E-2</v>
      </c>
      <c r="AG5">
        <v>1.1095335140664801E-2</v>
      </c>
      <c r="AH5">
        <v>-2.40232172751939E-3</v>
      </c>
      <c r="AI5">
        <v>4.2165887386871699E-3</v>
      </c>
      <c r="AJ5">
        <v>-1.38804265039916E-2</v>
      </c>
      <c r="AK5">
        <v>-1.97273984256446E-2</v>
      </c>
      <c r="AL5">
        <v>1.34961947670541E-2</v>
      </c>
      <c r="AM5">
        <v>1.2950107306253201E-3</v>
      </c>
      <c r="AN5">
        <v>4.79299329815926E-3</v>
      </c>
      <c r="AO5">
        <v>7.46488728419464E-3</v>
      </c>
      <c r="AP5">
        <v>-3.2592823135328498E-2</v>
      </c>
      <c r="AQ5">
        <v>-1.81641958416787E-2</v>
      </c>
      <c r="AR5">
        <v>3.24932892086989E-2</v>
      </c>
      <c r="AS5">
        <v>4.0192116901080897E-2</v>
      </c>
      <c r="AT5">
        <v>2.68754125869116E-2</v>
      </c>
      <c r="AU5">
        <v>-2.8584908561738098E-3</v>
      </c>
      <c r="AV5">
        <v>4.2175264009521901E-2</v>
      </c>
      <c r="AW5">
        <v>-7.1893322029501199E-3</v>
      </c>
      <c r="AX5">
        <v>-1.71616538401471E-3</v>
      </c>
      <c r="AY5">
        <v>-5.4586783898403199E-2</v>
      </c>
      <c r="AZ5">
        <v>3.7864532785602201E-2</v>
      </c>
      <c r="BA5">
        <v>2.7100276157589202E-2</v>
      </c>
      <c r="BB5">
        <v>-4.84539567238184E-2</v>
      </c>
      <c r="BC5">
        <v>3.3896011959653097E-2</v>
      </c>
      <c r="BD5">
        <v>1.7772370204504E-2</v>
      </c>
      <c r="BE5">
        <v>-9.07755645263085E-3</v>
      </c>
      <c r="BF5">
        <v>6.9705749183419296E-3</v>
      </c>
      <c r="BG5">
        <v>-7.0429029011981701E-3</v>
      </c>
      <c r="BH5">
        <v>1.4386526240326301E-2</v>
      </c>
      <c r="BI5">
        <v>8.8950990465782795E-3</v>
      </c>
      <c r="BJ5">
        <v>6.3497694769198004E-2</v>
      </c>
      <c r="BK5">
        <v>-6.5848422812065802E-3</v>
      </c>
      <c r="BL5">
        <v>1.9988802151177699E-2</v>
      </c>
      <c r="BM5">
        <v>3.4852032765094902E-2</v>
      </c>
      <c r="BN5">
        <v>1.20630016941059E-2</v>
      </c>
      <c r="BO5">
        <v>-1.49916697908322E-3</v>
      </c>
      <c r="BP5">
        <v>6.5453371292354803E-2</v>
      </c>
      <c r="BQ5">
        <v>2.04991758445114E-2</v>
      </c>
      <c r="BR5">
        <v>-3.8465763543662802E-2</v>
      </c>
      <c r="BS5">
        <v>-2.9006202671648901E-3</v>
      </c>
      <c r="BT5">
        <v>3.4045886951242901E-2</v>
      </c>
      <c r="BU5">
        <v>-1.1685222752069801E-2</v>
      </c>
      <c r="BV5">
        <v>0.17877152767964199</v>
      </c>
      <c r="BW5">
        <v>1</v>
      </c>
    </row>
    <row r="6" spans="1:75" hidden="1" x14ac:dyDescent="0.25">
      <c r="A6" t="s">
        <v>1123</v>
      </c>
      <c r="B6">
        <v>0.45864663969354602</v>
      </c>
      <c r="C6">
        <v>3.6205927375777797E-2</v>
      </c>
      <c r="D6">
        <v>0.104450874443139</v>
      </c>
      <c r="E6">
        <v>-0.169496970336036</v>
      </c>
      <c r="F6">
        <v>1</v>
      </c>
      <c r="G6">
        <v>0.225932199512791</v>
      </c>
      <c r="H6">
        <v>0.43474879274397399</v>
      </c>
      <c r="I6">
        <v>3.8936044172037401E-2</v>
      </c>
      <c r="J6">
        <v>0.109414872859031</v>
      </c>
      <c r="K6">
        <v>0.116829813830746</v>
      </c>
      <c r="L6">
        <v>-4.1952047270297603E-2</v>
      </c>
      <c r="M6">
        <v>8.2296652559167901E-3</v>
      </c>
      <c r="N6">
        <v>-3.4205992841321399E-2</v>
      </c>
      <c r="O6">
        <v>9.0714226601380996E-2</v>
      </c>
      <c r="P6">
        <v>1.2568667038331901E-2</v>
      </c>
      <c r="Q6">
        <v>2.7780306734943101E-2</v>
      </c>
      <c r="R6">
        <v>-2.0079600849553601E-2</v>
      </c>
      <c r="S6">
        <v>-8.7074485936695402E-3</v>
      </c>
      <c r="T6">
        <v>-4.07971942987672E-2</v>
      </c>
      <c r="U6">
        <v>-4.0737228343903899E-2</v>
      </c>
      <c r="V6">
        <v>8.2842241997003706E-3</v>
      </c>
      <c r="W6">
        <v>1.8924958329112701E-2</v>
      </c>
      <c r="X6">
        <v>3.2411476541451001E-4</v>
      </c>
      <c r="Y6">
        <v>-2.3322284714057499E-2</v>
      </c>
      <c r="Z6">
        <v>5.0369288209518998E-3</v>
      </c>
      <c r="AA6">
        <v>-6.7062525075559003E-3</v>
      </c>
      <c r="AB6">
        <v>1.6501371801419099E-2</v>
      </c>
      <c r="AC6">
        <v>-2.27681422652979E-2</v>
      </c>
      <c r="AD6">
        <v>-1.60199807516078E-2</v>
      </c>
      <c r="AE6">
        <v>4.6224330424749403E-2</v>
      </c>
      <c r="AF6">
        <v>2.9867627555851999E-3</v>
      </c>
      <c r="AG6">
        <v>-1.44561446462561E-2</v>
      </c>
      <c r="AH6">
        <v>4.06611133318125E-2</v>
      </c>
      <c r="AI6">
        <v>-1.11368678940251E-2</v>
      </c>
      <c r="AJ6">
        <v>-1.2056967813989799E-2</v>
      </c>
      <c r="AK6">
        <v>3.0422415735794099E-3</v>
      </c>
      <c r="AL6">
        <v>-2.0891642513397899E-2</v>
      </c>
      <c r="AM6">
        <v>-2.4073414281146999E-2</v>
      </c>
      <c r="AN6">
        <v>-3.8824993851466302E-2</v>
      </c>
      <c r="AO6">
        <v>-3.2940478531628E-3</v>
      </c>
      <c r="AP6">
        <v>1.5795702833444902E-2</v>
      </c>
      <c r="AQ6">
        <v>4.4656047569691201E-2</v>
      </c>
      <c r="AR6">
        <v>-3.6253939406847902E-2</v>
      </c>
      <c r="AS6">
        <v>-2.2846389348559398E-2</v>
      </c>
      <c r="AT6">
        <v>-3.2729683783513597E-2</v>
      </c>
      <c r="AU6">
        <v>1.4599933619835999E-3</v>
      </c>
      <c r="AV6">
        <v>-2.5140377464413399E-2</v>
      </c>
      <c r="AW6">
        <v>-1.5290369976331399E-2</v>
      </c>
      <c r="AX6">
        <v>5.2884274296592801E-2</v>
      </c>
      <c r="AY6">
        <v>2.9947572767884199E-2</v>
      </c>
      <c r="AZ6">
        <v>-8.7032924066897405E-3</v>
      </c>
      <c r="BA6">
        <v>-1.83907867029151E-2</v>
      </c>
      <c r="BB6">
        <v>4.6875354056356101E-2</v>
      </c>
      <c r="BC6">
        <v>-2.4743664576277399E-2</v>
      </c>
      <c r="BD6">
        <v>9.1365259910881E-3</v>
      </c>
      <c r="BE6">
        <v>-3.1073711394894701E-2</v>
      </c>
      <c r="BF6">
        <v>-3.2376923101709101E-2</v>
      </c>
      <c r="BG6">
        <v>1.44598624994691E-2</v>
      </c>
      <c r="BH6">
        <v>-2.57597182359216E-3</v>
      </c>
      <c r="BI6">
        <v>-1.33083508036748E-2</v>
      </c>
      <c r="BJ6">
        <v>-9.4637051104587804E-3</v>
      </c>
      <c r="BK6">
        <v>-1.73784399677895E-2</v>
      </c>
      <c r="BL6">
        <v>6.5414747272324797E-2</v>
      </c>
      <c r="BM6">
        <v>4.7016199138022003E-3</v>
      </c>
      <c r="BN6">
        <v>-1.9019799170039299E-2</v>
      </c>
      <c r="BO6">
        <v>-1.9149179814916699E-2</v>
      </c>
      <c r="BP6">
        <v>-3.2434836612421497E-2</v>
      </c>
      <c r="BQ6">
        <v>-9.5115729148868497E-3</v>
      </c>
      <c r="BR6">
        <v>-3.9467781321023097E-3</v>
      </c>
      <c r="BS6">
        <v>-5.5713722654984299E-4</v>
      </c>
      <c r="BT6">
        <v>-7.8723147857776302E-2</v>
      </c>
      <c r="BU6">
        <v>-0.210431060745943</v>
      </c>
      <c r="BV6" s="1">
        <v>1.4244571942061E-2</v>
      </c>
    </row>
    <row r="7" spans="1:75" hidden="1" x14ac:dyDescent="0.25">
      <c r="A7" t="s">
        <v>1124</v>
      </c>
      <c r="B7">
        <v>0.19489359579203999</v>
      </c>
      <c r="C7">
        <v>8.3049954131571999E-2</v>
      </c>
      <c r="D7">
        <v>4.3536223568174597E-2</v>
      </c>
      <c r="E7">
        <v>0.37084508472472499</v>
      </c>
      <c r="F7">
        <v>0.225932199512791</v>
      </c>
      <c r="G7">
        <v>1</v>
      </c>
      <c r="H7">
        <v>0.31488084534972299</v>
      </c>
      <c r="I7">
        <v>0.10608558388596701</v>
      </c>
      <c r="J7">
        <v>6.7020599105147405E-2</v>
      </c>
      <c r="K7">
        <v>-9.1268322816119796E-2</v>
      </c>
      <c r="L7">
        <v>7.9769501700303502E-2</v>
      </c>
      <c r="M7">
        <v>8.8745276559237099E-2</v>
      </c>
      <c r="N7">
        <v>-2.4606937208471898E-2</v>
      </c>
      <c r="O7">
        <v>-3.1754940485752302E-2</v>
      </c>
      <c r="P7">
        <v>-3.2888086935830202E-2</v>
      </c>
      <c r="Q7">
        <v>-6.8390180860903899E-2</v>
      </c>
      <c r="R7">
        <v>-3.4065586141127799E-2</v>
      </c>
      <c r="S7">
        <v>-4.9106409566890198E-2</v>
      </c>
      <c r="T7">
        <v>-8.2220816476906197E-2</v>
      </c>
      <c r="U7">
        <v>-4.1644379774810697E-2</v>
      </c>
      <c r="V7">
        <v>-5.0663849309564801E-2</v>
      </c>
      <c r="W7">
        <v>-1.0895598851007E-4</v>
      </c>
      <c r="X7">
        <v>-2.2907214131680599E-2</v>
      </c>
      <c r="Y7">
        <v>-1.7186322789972001E-2</v>
      </c>
      <c r="Z7">
        <v>-1.1038253816480499E-2</v>
      </c>
      <c r="AA7">
        <v>-2.8174504021551899E-2</v>
      </c>
      <c r="AB7">
        <v>-3.4021308861722298E-2</v>
      </c>
      <c r="AC7">
        <v>-4.8698253437455402E-3</v>
      </c>
      <c r="AD7">
        <v>-4.3348108887865597E-3</v>
      </c>
      <c r="AE7">
        <v>1.9597692191838799E-3</v>
      </c>
      <c r="AF7">
        <v>-1.2011450705073199E-2</v>
      </c>
      <c r="AG7">
        <v>-2.5203595993922401E-3</v>
      </c>
      <c r="AH7">
        <v>-2.9078054249019199E-3</v>
      </c>
      <c r="AI7">
        <v>1.5030632105239999E-2</v>
      </c>
      <c r="AJ7">
        <v>-9.3828253291914007E-3</v>
      </c>
      <c r="AK7">
        <v>1.70227180405933E-3</v>
      </c>
      <c r="AL7">
        <v>2.8621579838941501E-2</v>
      </c>
      <c r="AM7">
        <v>-1.01232931676923E-2</v>
      </c>
      <c r="AN7">
        <v>-3.4667657198043898E-2</v>
      </c>
      <c r="AO7">
        <v>-2.1153559716727299E-3</v>
      </c>
      <c r="AP7">
        <v>-4.8065441943105002E-3</v>
      </c>
      <c r="AQ7">
        <v>-7.6360034907797499E-3</v>
      </c>
      <c r="AR7">
        <v>1.00531993358198E-2</v>
      </c>
      <c r="AS7">
        <v>4.4773603985839398E-3</v>
      </c>
      <c r="AT7">
        <v>9.0151797290976294E-3</v>
      </c>
      <c r="AU7">
        <v>5.9178349621057703E-2</v>
      </c>
      <c r="AV7">
        <v>-1.7935850092926999E-2</v>
      </c>
      <c r="AW7">
        <v>-2.45241659261057E-2</v>
      </c>
      <c r="AX7">
        <v>-1.27721270851204E-2</v>
      </c>
      <c r="AY7">
        <v>-9.59154436734499E-3</v>
      </c>
      <c r="AZ7">
        <v>-1.10382538164807E-2</v>
      </c>
      <c r="BA7">
        <v>1.2448272622894999E-2</v>
      </c>
      <c r="BB7">
        <v>1.76772579688123E-2</v>
      </c>
      <c r="BC7">
        <v>2.15963385769034E-2</v>
      </c>
      <c r="BD7">
        <v>-1.0123293167692201E-2</v>
      </c>
      <c r="BE7">
        <v>-1.9796047298254401E-2</v>
      </c>
      <c r="BF7">
        <v>1.23336007893702E-2</v>
      </c>
      <c r="BG7">
        <v>4.1667999482295603E-2</v>
      </c>
      <c r="BH7">
        <v>-1.5179887251251601E-2</v>
      </c>
      <c r="BI7">
        <v>1.7811003403951399E-2</v>
      </c>
      <c r="BJ7">
        <v>3.5130661904739E-2</v>
      </c>
      <c r="BK7">
        <v>-4.4066452221312299E-3</v>
      </c>
      <c r="BL7">
        <v>4.8301909415617801E-2</v>
      </c>
      <c r="BM7">
        <v>-2.5858118263949498E-3</v>
      </c>
      <c r="BN7">
        <v>-1.03591330978762E-2</v>
      </c>
      <c r="BO7">
        <v>1.13760281540833E-2</v>
      </c>
      <c r="BP7">
        <v>2.98331893589442E-2</v>
      </c>
      <c r="BQ7">
        <v>2.4671239924578099E-2</v>
      </c>
      <c r="BR7">
        <v>-4.8120803325082196E-3</v>
      </c>
      <c r="BS7">
        <v>4.0374669466559501E-2</v>
      </c>
      <c r="BT7">
        <v>-1.1306108709053599E-2</v>
      </c>
      <c r="BU7">
        <v>-0.154724147105371</v>
      </c>
      <c r="BV7" s="1">
        <v>6.8330996526005605E-2</v>
      </c>
    </row>
    <row r="8" spans="1:75" hidden="1" x14ac:dyDescent="0.25">
      <c r="A8" t="s">
        <v>1125</v>
      </c>
      <c r="B8">
        <v>0.34275503742989599</v>
      </c>
      <c r="C8">
        <v>8.36105732961899E-2</v>
      </c>
      <c r="D8">
        <v>8.0894024347680504E-2</v>
      </c>
      <c r="E8">
        <v>0.21963626060331601</v>
      </c>
      <c r="F8">
        <v>0.43474879274397399</v>
      </c>
      <c r="G8">
        <v>0.31488084534972299</v>
      </c>
      <c r="H8">
        <v>1</v>
      </c>
      <c r="I8">
        <v>-1.8271396737611498E-2</v>
      </c>
      <c r="J8">
        <v>0.15542767596069099</v>
      </c>
      <c r="K8">
        <v>-1.0874640928528599E-2</v>
      </c>
      <c r="L8">
        <v>0.10630401301847001</v>
      </c>
      <c r="M8">
        <v>4.95992427418653E-2</v>
      </c>
      <c r="N8">
        <v>-4.1593131611472003E-2</v>
      </c>
      <c r="O8">
        <v>-2.7629159158468201E-2</v>
      </c>
      <c r="P8">
        <v>-1.9647339991721701E-2</v>
      </c>
      <c r="Q8">
        <v>-6.8910273833008406E-2</v>
      </c>
      <c r="R8">
        <v>-1.6880139580735101E-2</v>
      </c>
      <c r="S8">
        <v>-2.0276102452848398E-2</v>
      </c>
      <c r="T8">
        <v>-4.7977980495096099E-2</v>
      </c>
      <c r="U8">
        <v>-3.3562855948473601E-2</v>
      </c>
      <c r="V8">
        <v>-5.2767549511067803E-2</v>
      </c>
      <c r="W8">
        <v>-6.4440791968316995E-4</v>
      </c>
      <c r="X8">
        <v>-2.90166923046048E-2</v>
      </c>
      <c r="Y8">
        <v>-1.3411852404711501E-2</v>
      </c>
      <c r="Z8">
        <v>-1.6625295147630201E-2</v>
      </c>
      <c r="AA8">
        <v>-1.03751117760018E-2</v>
      </c>
      <c r="AB8">
        <v>-4.0823629582098196E-3</v>
      </c>
      <c r="AC8">
        <v>-2.4885406279588299E-2</v>
      </c>
      <c r="AD8">
        <v>-7.4771616104516402E-3</v>
      </c>
      <c r="AE8">
        <v>-8.3476331309649699E-3</v>
      </c>
      <c r="AF8">
        <v>-9.9343969219975697E-4</v>
      </c>
      <c r="AG8">
        <v>3.2801025556620497E-2</v>
      </c>
      <c r="AH8">
        <v>4.2279580929695297E-2</v>
      </c>
      <c r="AI8">
        <v>-8.0552758133455096E-3</v>
      </c>
      <c r="AJ8">
        <v>-6.7696259229392802E-3</v>
      </c>
      <c r="AK8">
        <v>3.4990655461630398E-4</v>
      </c>
      <c r="AL8">
        <v>-6.5599834465218296E-4</v>
      </c>
      <c r="AM8">
        <v>-3.1051571742586499E-2</v>
      </c>
      <c r="AN8">
        <v>-1.6795657837575299E-2</v>
      </c>
      <c r="AO8">
        <v>1.36441464990656E-3</v>
      </c>
      <c r="AP8">
        <v>-1.18679704251154E-2</v>
      </c>
      <c r="AQ8">
        <v>-2.4734390787619801E-2</v>
      </c>
      <c r="AR8">
        <v>-4.1353452072487298E-3</v>
      </c>
      <c r="AS8">
        <v>9.2233021838879995E-3</v>
      </c>
      <c r="AT8">
        <v>-7.1463201673584997E-3</v>
      </c>
      <c r="AU8">
        <v>9.1942812004358901E-2</v>
      </c>
      <c r="AV8">
        <v>4.3756206787806097E-2</v>
      </c>
      <c r="AW8">
        <v>1.3334882259922199E-2</v>
      </c>
      <c r="AX8">
        <v>4.9667058413530502E-2</v>
      </c>
      <c r="AY8" s="28">
        <v>-3.3956516273047599E-5</v>
      </c>
      <c r="AZ8">
        <v>1.7956663702679301E-2</v>
      </c>
      <c r="BA8">
        <v>-6.7604274697382798E-3</v>
      </c>
      <c r="BB8">
        <v>1.9423033092611099E-2</v>
      </c>
      <c r="BC8">
        <v>-3.7368109553638999E-2</v>
      </c>
      <c r="BD8">
        <v>-1.9684602009035899E-2</v>
      </c>
      <c r="BE8">
        <v>-2.6668806155911499E-2</v>
      </c>
      <c r="BF8">
        <v>-5.5371025396496999E-2</v>
      </c>
      <c r="BG8">
        <v>2.2547085679065701E-2</v>
      </c>
      <c r="BH8">
        <v>-3.7943113187740803E-2</v>
      </c>
      <c r="BI8">
        <v>2.2609761372894702E-3</v>
      </c>
      <c r="BJ8">
        <v>-1.8676331016159699E-2</v>
      </c>
      <c r="BK8">
        <v>1.6497962238603999E-2</v>
      </c>
      <c r="BL8">
        <v>9.3203269209890499E-2</v>
      </c>
      <c r="BM8">
        <v>4.5062537017147401E-2</v>
      </c>
      <c r="BN8">
        <v>-6.1587901261028503E-3</v>
      </c>
      <c r="BO8">
        <v>-2.9984803492064198E-3</v>
      </c>
      <c r="BP8">
        <v>2.7091379075581301E-3</v>
      </c>
      <c r="BQ8">
        <v>-1.29638010364326E-3</v>
      </c>
      <c r="BR8">
        <v>-5.1740132134642002E-3</v>
      </c>
      <c r="BS8">
        <v>4.5893185589784002E-2</v>
      </c>
      <c r="BT8">
        <v>-3.2363182360084897E-2</v>
      </c>
      <c r="BU8">
        <v>-0.199249556999228</v>
      </c>
      <c r="BV8" s="1">
        <v>7.9789300010020603E-2</v>
      </c>
    </row>
    <row r="9" spans="1:75" x14ac:dyDescent="0.25">
      <c r="A9" t="s">
        <v>1126</v>
      </c>
      <c r="B9">
        <v>-2.2045200360425399E-2</v>
      </c>
      <c r="C9">
        <v>0.17040819996832801</v>
      </c>
      <c r="D9">
        <v>3.1553002295504298E-2</v>
      </c>
      <c r="E9">
        <v>1.2432021200088199E-2</v>
      </c>
      <c r="F9">
        <v>3.8936044172037401E-2</v>
      </c>
      <c r="G9">
        <v>0.10608558388596701</v>
      </c>
      <c r="H9">
        <v>-1.8271396737611498E-2</v>
      </c>
      <c r="I9">
        <v>1</v>
      </c>
      <c r="J9">
        <v>-1.0297299399235099E-2</v>
      </c>
      <c r="K9">
        <v>-8.8956228669113402E-2</v>
      </c>
      <c r="L9">
        <v>-4.5441664633045602E-2</v>
      </c>
      <c r="M9">
        <v>-1.0891305811480199E-2</v>
      </c>
      <c r="N9">
        <v>5.7642606834425701E-2</v>
      </c>
      <c r="O9">
        <v>4.5849025089148399E-2</v>
      </c>
      <c r="P9">
        <v>1.68036009693848E-2</v>
      </c>
      <c r="Q9">
        <v>4.4021578938621799E-3</v>
      </c>
      <c r="R9">
        <v>7.7492439468387596E-3</v>
      </c>
      <c r="S9">
        <v>1.7325801415466399E-2</v>
      </c>
      <c r="T9">
        <v>2.6847803549924901E-2</v>
      </c>
      <c r="U9">
        <v>-1.3550545444564299E-2</v>
      </c>
      <c r="V9">
        <v>1.8896059634360099E-2</v>
      </c>
      <c r="W9">
        <v>-6.1983371055432503E-3</v>
      </c>
      <c r="X9">
        <v>-1.8576452074418201E-2</v>
      </c>
      <c r="Y9">
        <v>9.0732171384031303E-4</v>
      </c>
      <c r="Z9">
        <v>2.6682668898378201E-2</v>
      </c>
      <c r="AA9">
        <v>-9.8411008553144497E-3</v>
      </c>
      <c r="AB9">
        <v>-4.7049739080562501E-2</v>
      </c>
      <c r="AC9">
        <v>2.4822493432728299E-2</v>
      </c>
      <c r="AD9">
        <v>3.1736802069905902E-2</v>
      </c>
      <c r="AE9">
        <v>-3.9727934723397199E-3</v>
      </c>
      <c r="AF9">
        <v>5.63846981750826E-3</v>
      </c>
      <c r="AG9">
        <v>-6.70167624066665E-3</v>
      </c>
      <c r="AH9">
        <v>-1.96214037634635E-2</v>
      </c>
      <c r="AI9">
        <v>-4.37873846222709E-2</v>
      </c>
      <c r="AJ9">
        <v>5.4562171291804698E-2</v>
      </c>
      <c r="AK9">
        <v>4.5334253446438801E-2</v>
      </c>
      <c r="AL9">
        <v>6.4177989904492694E-2</v>
      </c>
      <c r="AM9">
        <v>5.3198810043612096E-3</v>
      </c>
      <c r="AN9">
        <v>-5.09124636438939E-3</v>
      </c>
      <c r="AO9">
        <v>1.87294290881999E-3</v>
      </c>
      <c r="AP9">
        <v>2.6905866273027801E-3</v>
      </c>
      <c r="AQ9">
        <v>-5.9282176772051801E-4</v>
      </c>
      <c r="AR9">
        <v>2.93079023775745E-3</v>
      </c>
      <c r="AS9">
        <v>-2.4868863338440999E-2</v>
      </c>
      <c r="AT9">
        <v>3.3001250114063997E-2</v>
      </c>
      <c r="AU9">
        <v>1.9514527861817E-2</v>
      </c>
      <c r="AV9">
        <v>-2.1252142869316999E-2</v>
      </c>
      <c r="AW9">
        <v>-3.4898037414693397E-2</v>
      </c>
      <c r="AX9">
        <v>7.7316594809399104E-3</v>
      </c>
      <c r="AY9">
        <v>8.6178229371898195E-3</v>
      </c>
      <c r="AZ9">
        <v>2.3229434214771102E-3</v>
      </c>
      <c r="BA9">
        <v>-1.3605945779476601E-2</v>
      </c>
      <c r="BB9">
        <v>-3.2455460512344401E-2</v>
      </c>
      <c r="BC9">
        <v>4.44368080807006E-2</v>
      </c>
      <c r="BD9">
        <v>2.4516911187534199E-2</v>
      </c>
      <c r="BE9">
        <v>-4.0522624492773503E-2</v>
      </c>
      <c r="BF9">
        <v>5.6356794797650503E-2</v>
      </c>
      <c r="BG9">
        <v>7.7316594809402703E-3</v>
      </c>
      <c r="BH9">
        <v>-6.05744043983035E-3</v>
      </c>
      <c r="BI9">
        <v>-2.2317720292237601E-2</v>
      </c>
      <c r="BJ9">
        <v>-3.2166611458803201E-4</v>
      </c>
      <c r="BK9">
        <v>-1.83781475075275E-2</v>
      </c>
      <c r="BL9">
        <v>1.1812300445759601E-2</v>
      </c>
      <c r="BM9">
        <v>4.4549210583742904E-3</v>
      </c>
      <c r="BN9">
        <v>-3.2848360276697E-3</v>
      </c>
      <c r="BO9">
        <v>2.0563881150405298E-2</v>
      </c>
      <c r="BP9">
        <v>2.5881094882208001E-2</v>
      </c>
      <c r="BQ9">
        <v>-2.2317720292237699E-2</v>
      </c>
      <c r="BR9">
        <v>-1.55331155681708E-2</v>
      </c>
      <c r="BS9">
        <v>2.01412628132146E-2</v>
      </c>
      <c r="BT9">
        <v>-2.2319105057043501E-2</v>
      </c>
      <c r="BU9">
        <v>-8.2149835056496701E-2</v>
      </c>
      <c r="BV9">
        <v>0.177426828883333</v>
      </c>
      <c r="BW9">
        <v>1</v>
      </c>
    </row>
    <row r="10" spans="1:75" hidden="1" x14ac:dyDescent="0.25">
      <c r="A10" t="s">
        <v>1127</v>
      </c>
      <c r="B10">
        <v>0.16505821812579299</v>
      </c>
      <c r="C10">
        <v>5.2628542717417397E-2</v>
      </c>
      <c r="D10">
        <v>7.43831208855672E-2</v>
      </c>
      <c r="E10">
        <v>4.9184068436762998E-2</v>
      </c>
      <c r="F10">
        <v>0.109414872859031</v>
      </c>
      <c r="G10">
        <v>6.7020599105147405E-2</v>
      </c>
      <c r="H10">
        <v>0.15542767596069099</v>
      </c>
      <c r="I10">
        <v>-1.0297299399235099E-2</v>
      </c>
      <c r="J10">
        <v>1</v>
      </c>
      <c r="K10">
        <v>1.7157391015448099E-2</v>
      </c>
      <c r="L10">
        <v>2.54180314072424E-2</v>
      </c>
      <c r="M10">
        <v>6.1635051988681799E-2</v>
      </c>
      <c r="N10">
        <v>-3.2328347608653697E-2</v>
      </c>
      <c r="O10">
        <v>2.7920383715298099E-2</v>
      </c>
      <c r="P10">
        <v>2.0489053583041501E-2</v>
      </c>
      <c r="Q10">
        <v>-6.4236936421526503E-2</v>
      </c>
      <c r="R10">
        <v>-1.0085594272002601E-2</v>
      </c>
      <c r="S10">
        <v>-3.2878955324680402E-2</v>
      </c>
      <c r="T10">
        <v>-4.9848771891211903E-2</v>
      </c>
      <c r="U10">
        <v>-2.03981434006562E-2</v>
      </c>
      <c r="V10">
        <v>-1.2546634027791201E-2</v>
      </c>
      <c r="W10">
        <v>-1.29493666036636E-2</v>
      </c>
      <c r="X10">
        <v>-3.5808422132425403E-2</v>
      </c>
      <c r="Y10">
        <v>2.88276287692193E-2</v>
      </c>
      <c r="Z10">
        <v>-1.34542790316768E-2</v>
      </c>
      <c r="AA10">
        <v>-3.9462826039007901E-2</v>
      </c>
      <c r="AB10">
        <v>-1.8232403182111299E-2</v>
      </c>
      <c r="AC10">
        <v>-5.5145969415008399E-2</v>
      </c>
      <c r="AD10">
        <v>-2.0099215292644801E-2</v>
      </c>
      <c r="AE10">
        <v>-2.0053207146855798E-2</v>
      </c>
      <c r="AF10">
        <v>-1.42412957541528E-2</v>
      </c>
      <c r="AG10">
        <v>-2.0488287507029902E-2</v>
      </c>
      <c r="AH10">
        <v>-2.2663700755150202E-3</v>
      </c>
      <c r="AI10">
        <v>-1.2323146427723501E-3</v>
      </c>
      <c r="AJ10">
        <v>2.66995264411388E-2</v>
      </c>
      <c r="AK10">
        <v>8.2985378274686404E-3</v>
      </c>
      <c r="AL10">
        <v>-3.5560835865075302E-2</v>
      </c>
      <c r="AM10">
        <v>-7.7762415622510397E-3</v>
      </c>
      <c r="AN10">
        <v>3.5893421863555798E-2</v>
      </c>
      <c r="AO10">
        <v>1.32830604331962E-2</v>
      </c>
      <c r="AP10">
        <v>-1.2663638420270999E-3</v>
      </c>
      <c r="AQ10">
        <v>-5.3857849570247904E-3</v>
      </c>
      <c r="AR10">
        <v>4.9218923636402401E-3</v>
      </c>
      <c r="AS10">
        <v>4.52280119172681E-2</v>
      </c>
      <c r="AT10">
        <v>2.5095184043438402E-2</v>
      </c>
      <c r="AU10">
        <v>-2.05228408053044E-2</v>
      </c>
      <c r="AV10">
        <v>2.8284386605319199E-2</v>
      </c>
      <c r="AW10">
        <v>1.53089002972069E-2</v>
      </c>
      <c r="AX10">
        <v>1.8108276402578501E-2</v>
      </c>
      <c r="AY10">
        <v>2.1829051631580599E-2</v>
      </c>
      <c r="AZ10">
        <v>4.5624815076975599E-2</v>
      </c>
      <c r="BA10">
        <v>8.1295954288034405E-3</v>
      </c>
      <c r="BB10">
        <v>-4.1277412336497904E-3</v>
      </c>
      <c r="BC10">
        <v>5.8370139159765203E-2</v>
      </c>
      <c r="BD10">
        <v>-3.8963977811918302E-3</v>
      </c>
      <c r="BE10">
        <v>4.41147188836441E-2</v>
      </c>
      <c r="BF10">
        <v>-2.3815802066324099E-2</v>
      </c>
      <c r="BG10">
        <v>3.6448866952117999E-2</v>
      </c>
      <c r="BH10">
        <v>-1.3852197346959401E-2</v>
      </c>
      <c r="BI10">
        <v>-2.6791168191272101E-3</v>
      </c>
      <c r="BJ10">
        <v>-4.7757704901892802E-2</v>
      </c>
      <c r="BK10">
        <v>-8.3314564042100796E-3</v>
      </c>
      <c r="BL10">
        <v>-1.64228896363217E-2</v>
      </c>
      <c r="BM10">
        <v>-6.2983511398942999E-3</v>
      </c>
      <c r="BN10">
        <v>5.9860188682289497E-2</v>
      </c>
      <c r="BO10">
        <v>-2.7885996583890699E-3</v>
      </c>
      <c r="BP10">
        <v>-1.8572904696500199E-2</v>
      </c>
      <c r="BQ10">
        <v>1.5039909762401601E-2</v>
      </c>
      <c r="BR10">
        <v>-2.6425636711109399E-2</v>
      </c>
      <c r="BS10">
        <v>-1.01449951246612E-3</v>
      </c>
      <c r="BT10">
        <v>-2.3650559956673201E-2</v>
      </c>
      <c r="BU10">
        <v>-0.22585007165395099</v>
      </c>
      <c r="BV10" s="1">
        <v>3.6027378694369797E-2</v>
      </c>
    </row>
    <row r="11" spans="1:75" x14ac:dyDescent="0.25">
      <c r="A11" t="s">
        <v>1128</v>
      </c>
      <c r="B11">
        <v>8.16839167537982E-2</v>
      </c>
      <c r="C11">
        <v>-0.71200824033361398</v>
      </c>
      <c r="D11">
        <v>1.16635684892553E-2</v>
      </c>
      <c r="E11">
        <v>-0.21875756670716301</v>
      </c>
      <c r="F11">
        <v>0.116829813830746</v>
      </c>
      <c r="G11">
        <v>-9.1268322816119796E-2</v>
      </c>
      <c r="H11">
        <v>-1.0874640928528599E-2</v>
      </c>
      <c r="I11">
        <v>-8.8956228669113402E-2</v>
      </c>
      <c r="J11">
        <v>1.7157391015448099E-2</v>
      </c>
      <c r="K11">
        <v>1</v>
      </c>
      <c r="L11">
        <v>-8.3919781219172901E-2</v>
      </c>
      <c r="M11">
        <v>-0.113854066100462</v>
      </c>
      <c r="N11">
        <v>3.5225038061745102E-2</v>
      </c>
      <c r="O11">
        <v>0.14506587267079199</v>
      </c>
      <c r="P11">
        <v>2.4776590151163999E-2</v>
      </c>
      <c r="Q11">
        <v>0.11651397355033399</v>
      </c>
      <c r="R11">
        <v>2.2476477690531901E-2</v>
      </c>
      <c r="S11">
        <v>-8.7633299421782697E-3</v>
      </c>
      <c r="T11">
        <v>-1.85083621382418E-3</v>
      </c>
      <c r="U11">
        <v>2.19906253421491E-2</v>
      </c>
      <c r="V11">
        <v>6.7558471270152104E-2</v>
      </c>
      <c r="W11">
        <v>2.3438336123295898E-2</v>
      </c>
      <c r="X11">
        <v>-7.4922054139481701E-3</v>
      </c>
      <c r="Y11">
        <v>1.03759681455059E-2</v>
      </c>
      <c r="Z11">
        <v>-2.7512862928047201E-2</v>
      </c>
      <c r="AA11">
        <v>9.2479515204015594E-3</v>
      </c>
      <c r="AB11">
        <v>-1.9341730804802601E-2</v>
      </c>
      <c r="AC11">
        <v>4.4208234512014104E-3</v>
      </c>
      <c r="AD11">
        <v>-1.8971187002757298E-2</v>
      </c>
      <c r="AE11">
        <v>-4.3579599729906904E-3</v>
      </c>
      <c r="AF11">
        <v>2.1951452061342702E-2</v>
      </c>
      <c r="AG11">
        <v>-7.7711097851421397E-3</v>
      </c>
      <c r="AH11">
        <v>4.0364315510561202E-2</v>
      </c>
      <c r="AI11">
        <v>-4.01382576937259E-2</v>
      </c>
      <c r="AJ11">
        <v>-2.6434856465470599E-2</v>
      </c>
      <c r="AK11">
        <v>2.2375962134569001E-2</v>
      </c>
      <c r="AL11">
        <v>-1.25507583136935E-2</v>
      </c>
      <c r="AM11">
        <v>-5.5748136585091201E-3</v>
      </c>
      <c r="AN11">
        <v>2.51993072605389E-2</v>
      </c>
      <c r="AO11">
        <v>-1.6038249465835399E-2</v>
      </c>
      <c r="AP11">
        <v>2.5524134890311301E-2</v>
      </c>
      <c r="AQ11">
        <v>1.7187521099128501E-2</v>
      </c>
      <c r="AR11">
        <v>-6.0712972979478003E-2</v>
      </c>
      <c r="AS11">
        <v>-1.03255317639083E-2</v>
      </c>
      <c r="AT11">
        <v>1.6627645111594602E-2</v>
      </c>
      <c r="AU11">
        <v>-1.4919912672522901E-2</v>
      </c>
      <c r="AV11">
        <v>2.5840255779676202E-2</v>
      </c>
      <c r="AW11">
        <v>-9.8376506361076395E-4</v>
      </c>
      <c r="AX11">
        <v>4.1933433308173403E-2</v>
      </c>
      <c r="AY11">
        <v>-1.57907925625024E-2</v>
      </c>
      <c r="AZ11">
        <v>2.0997762179293198E-3</v>
      </c>
      <c r="BA11">
        <v>-1.8869924837581799E-2</v>
      </c>
      <c r="BB11">
        <v>9.3931346580195495E-3</v>
      </c>
      <c r="BC11">
        <v>3.7086157953547201E-2</v>
      </c>
      <c r="BD11">
        <v>-1.44049027225365E-2</v>
      </c>
      <c r="BE11">
        <v>1.56039071294037E-2</v>
      </c>
      <c r="BF11">
        <v>4.9281020571856097E-3</v>
      </c>
      <c r="BG11">
        <v>5.4099480776196099E-3</v>
      </c>
      <c r="BH11">
        <v>-1.26456012728446E-2</v>
      </c>
      <c r="BI11">
        <v>2.63113234995975E-2</v>
      </c>
      <c r="BJ11">
        <v>4.7939535250235898E-3</v>
      </c>
      <c r="BK11">
        <v>-3.31509856716313E-2</v>
      </c>
      <c r="BL11">
        <v>-3.3964890411004099E-3</v>
      </c>
      <c r="BM11">
        <v>-2.5658022686410299E-2</v>
      </c>
      <c r="BN11">
        <v>5.5053918576281197E-3</v>
      </c>
      <c r="BO11">
        <v>-2.2556211661864601E-2</v>
      </c>
      <c r="BP11">
        <v>-1.69513694104747E-2</v>
      </c>
      <c r="BQ11">
        <v>-3.2738217985530199E-2</v>
      </c>
      <c r="BR11">
        <v>5.4169750085164503E-2</v>
      </c>
      <c r="BS11">
        <v>-4.2407761308652502E-2</v>
      </c>
      <c r="BT11">
        <v>5.3978790645565402E-3</v>
      </c>
      <c r="BU11">
        <v>-0.152436520264394</v>
      </c>
      <c r="BV11">
        <v>-0.744195500612989</v>
      </c>
      <c r="BW11">
        <v>1</v>
      </c>
    </row>
    <row r="12" spans="1:75" hidden="1" x14ac:dyDescent="0.25">
      <c r="A12" t="s">
        <v>1129</v>
      </c>
      <c r="B12">
        <v>-9.2851501790203097E-3</v>
      </c>
      <c r="C12">
        <v>-1.41453942608527E-3</v>
      </c>
      <c r="D12">
        <v>-8.9368916826328401E-2</v>
      </c>
      <c r="E12">
        <v>9.3735268756850607E-2</v>
      </c>
      <c r="F12">
        <v>-4.1952047270297603E-2</v>
      </c>
      <c r="G12">
        <v>7.9769501700303502E-2</v>
      </c>
      <c r="H12">
        <v>0.10630401301847001</v>
      </c>
      <c r="I12">
        <v>-4.5441664633045602E-2</v>
      </c>
      <c r="J12">
        <v>2.54180314072424E-2</v>
      </c>
      <c r="K12">
        <v>-8.3919781219172901E-2</v>
      </c>
      <c r="L12">
        <v>1</v>
      </c>
      <c r="M12">
        <v>-0.48640440778742</v>
      </c>
      <c r="N12">
        <v>-3.6104585455360202E-2</v>
      </c>
      <c r="O12">
        <v>-0.118236802793418</v>
      </c>
      <c r="P12">
        <v>-4.1731989295847302E-2</v>
      </c>
      <c r="Q12">
        <v>-9.5351052847648499E-2</v>
      </c>
      <c r="R12">
        <v>-5.1214398997667603E-2</v>
      </c>
      <c r="S12">
        <v>-5.03434015485714E-2</v>
      </c>
      <c r="T12">
        <v>-0.13740687824720799</v>
      </c>
      <c r="U12">
        <v>-1.8603199140417699E-2</v>
      </c>
      <c r="V12">
        <v>-8.8239064526856703E-2</v>
      </c>
      <c r="W12">
        <v>-4.2771188060861699E-2</v>
      </c>
      <c r="X12">
        <v>-5.8500075496767598E-2</v>
      </c>
      <c r="Y12">
        <v>-2.3514962364512001E-2</v>
      </c>
      <c r="Z12">
        <v>1.0058451568674499E-2</v>
      </c>
      <c r="AA12">
        <v>6.4670782215525699E-3</v>
      </c>
      <c r="AB12">
        <v>8.5718070254674501E-3</v>
      </c>
      <c r="AC12">
        <v>-5.6548860336098003E-3</v>
      </c>
      <c r="AD12">
        <v>-6.57887441623082E-3</v>
      </c>
      <c r="AE12">
        <v>1.65472530545916E-2</v>
      </c>
      <c r="AF12">
        <v>-7.7981877502006696E-3</v>
      </c>
      <c r="AG12">
        <v>2.4953425390316499E-2</v>
      </c>
      <c r="AH12">
        <v>-2.3755469770384601E-2</v>
      </c>
      <c r="AI12">
        <v>-1.71301258603163E-2</v>
      </c>
      <c r="AJ12">
        <v>-9.2960147005544409E-3</v>
      </c>
      <c r="AK12">
        <v>3.2225951230017598E-2</v>
      </c>
      <c r="AL12">
        <v>-1.61076166843485E-2</v>
      </c>
      <c r="AM12">
        <v>-8.3670792602974393E-3</v>
      </c>
      <c r="AN12">
        <v>-4.4779665448077703E-2</v>
      </c>
      <c r="AO12">
        <v>2.3453232217801399E-2</v>
      </c>
      <c r="AP12">
        <v>1.2651666758522801E-2</v>
      </c>
      <c r="AQ12">
        <v>-3.90999020877867E-2</v>
      </c>
      <c r="AR12">
        <v>2.3680059825397601E-2</v>
      </c>
      <c r="AS12">
        <v>1.07035509715086E-2</v>
      </c>
      <c r="AT12">
        <v>1.2765406795826799E-3</v>
      </c>
      <c r="AU12">
        <v>4.30464104151798E-2</v>
      </c>
      <c r="AV12">
        <v>1.49902174418159E-2</v>
      </c>
      <c r="AW12">
        <v>-2.4280845440929999E-3</v>
      </c>
      <c r="AX12">
        <v>-2.2551813137282301E-2</v>
      </c>
      <c r="AY12">
        <v>1.8187605686850399E-2</v>
      </c>
      <c r="AZ12">
        <v>1.0058451568675001E-2</v>
      </c>
      <c r="BA12">
        <v>2.94967776558544E-3</v>
      </c>
      <c r="BB12">
        <v>-2.1745592162351401E-2</v>
      </c>
      <c r="BC12">
        <v>-1.014172896743E-2</v>
      </c>
      <c r="BD12">
        <v>3.1009570065572301E-3</v>
      </c>
      <c r="BE12">
        <v>-2.2377462625107002E-2</v>
      </c>
      <c r="BF12">
        <v>5.1765516056940398E-3</v>
      </c>
      <c r="BG12">
        <v>1.8106503816952599E-2</v>
      </c>
      <c r="BH12">
        <v>-2.9566465612487301E-2</v>
      </c>
      <c r="BI12">
        <v>3.3770672313458698E-2</v>
      </c>
      <c r="BJ12">
        <v>8.6274045564412004E-3</v>
      </c>
      <c r="BK12">
        <v>4.1454178427125801E-2</v>
      </c>
      <c r="BL12">
        <v>-2.9214266767601998E-2</v>
      </c>
      <c r="BM12">
        <v>2.6050824825193199E-2</v>
      </c>
      <c r="BN12">
        <v>4.8612903563090698E-3</v>
      </c>
      <c r="BO12">
        <v>-2.70055936636323E-2</v>
      </c>
      <c r="BP12">
        <v>-8.9990408192040603E-3</v>
      </c>
      <c r="BQ12">
        <v>7.5837365865208698E-3</v>
      </c>
      <c r="BR12">
        <v>-9.2960147005544409E-3</v>
      </c>
      <c r="BS12">
        <v>2.6050824825193102E-2</v>
      </c>
      <c r="BT12">
        <v>9.5677481168243705E-3</v>
      </c>
      <c r="BU12">
        <v>2.1993715391096399E-2</v>
      </c>
      <c r="BV12" s="1">
        <v>5.0538954140266802E-3</v>
      </c>
    </row>
    <row r="13" spans="1:75" x14ac:dyDescent="0.25">
      <c r="A13" t="s">
        <v>1130</v>
      </c>
      <c r="B13">
        <v>0.19156253897672401</v>
      </c>
      <c r="C13">
        <v>0.13019942666084899</v>
      </c>
      <c r="D13">
        <v>6.2923083093335205E-2</v>
      </c>
      <c r="E13">
        <v>0.12675254796275701</v>
      </c>
      <c r="F13">
        <v>8.2296652559167901E-3</v>
      </c>
      <c r="G13">
        <v>8.8745276559237099E-2</v>
      </c>
      <c r="H13">
        <v>4.95992427418653E-2</v>
      </c>
      <c r="I13">
        <v>-1.0891305811480199E-2</v>
      </c>
      <c r="J13">
        <v>6.1635051988681799E-2</v>
      </c>
      <c r="K13">
        <v>-0.113854066100462</v>
      </c>
      <c r="L13">
        <v>-0.48640440778742</v>
      </c>
      <c r="M13">
        <v>1</v>
      </c>
      <c r="N13">
        <v>-8.13204933919668E-2</v>
      </c>
      <c r="O13">
        <v>-0.26631174458816198</v>
      </c>
      <c r="P13">
        <v>-9.3995427920433305E-2</v>
      </c>
      <c r="Q13">
        <v>-0.214764816302946</v>
      </c>
      <c r="R13">
        <v>-0.11535322017234401</v>
      </c>
      <c r="S13">
        <v>-0.11339142109861799</v>
      </c>
      <c r="T13">
        <v>-0.309489639434538</v>
      </c>
      <c r="U13">
        <v>-4.1901085795269903E-2</v>
      </c>
      <c r="V13">
        <v>-0.19874606433693101</v>
      </c>
      <c r="W13">
        <v>-9.6336076767036996E-2</v>
      </c>
      <c r="X13">
        <v>-0.13176318029592901</v>
      </c>
      <c r="Y13">
        <v>7.4200359199881197E-3</v>
      </c>
      <c r="Z13">
        <v>2.26699309816028E-3</v>
      </c>
      <c r="AA13">
        <v>1.1626997666815899E-2</v>
      </c>
      <c r="AB13">
        <v>2.2490701764647798E-2</v>
      </c>
      <c r="AC13">
        <v>2.65194235052666E-2</v>
      </c>
      <c r="AD13">
        <v>2.2080111053002501E-2</v>
      </c>
      <c r="AE13">
        <v>3.01523551731981E-3</v>
      </c>
      <c r="AF13">
        <v>2.5772781662492202E-2</v>
      </c>
      <c r="AG13">
        <v>-1.7075796609698001E-2</v>
      </c>
      <c r="AH13">
        <v>-5.0937586867966797E-3</v>
      </c>
      <c r="AI13">
        <v>2.0003574561829801E-2</v>
      </c>
      <c r="AJ13">
        <v>-2.0937963765371902E-2</v>
      </c>
      <c r="AK13">
        <v>-3.58036264166188E-2</v>
      </c>
      <c r="AL13">
        <v>3.3115688152619699E-2</v>
      </c>
      <c r="AM13">
        <v>2.65102338259719E-2</v>
      </c>
      <c r="AN13">
        <v>5.0122946161549498E-2</v>
      </c>
      <c r="AO13">
        <v>1.28483620507822E-2</v>
      </c>
      <c r="AP13">
        <v>8.7309946850030306E-3</v>
      </c>
      <c r="AQ13">
        <v>-2.7097185014245801E-3</v>
      </c>
      <c r="AR13">
        <v>-2.7262428372277499E-2</v>
      </c>
      <c r="AS13">
        <v>-3.1853266408811497E-2</v>
      </c>
      <c r="AT13">
        <v>5.2457759907937399E-3</v>
      </c>
      <c r="AU13">
        <v>-2.0937963765371E-2</v>
      </c>
      <c r="AV13">
        <v>-9.9966038208038795E-3</v>
      </c>
      <c r="AW13">
        <v>-1.7539977678633099E-2</v>
      </c>
      <c r="AX13">
        <v>1.2008305451147601E-2</v>
      </c>
      <c r="AY13">
        <v>-9.0226259936724406E-3</v>
      </c>
      <c r="AZ13">
        <v>-8.8675506059659494E-3</v>
      </c>
      <c r="BA13">
        <v>1.92637624208497E-3</v>
      </c>
      <c r="BB13">
        <v>-4.3168224653891599E-2</v>
      </c>
      <c r="BC13">
        <v>9.0693054996608593E-3</v>
      </c>
      <c r="BD13">
        <v>8.9607608841131003E-3</v>
      </c>
      <c r="BE13">
        <v>1.7033796092779201E-2</v>
      </c>
      <c r="BF13">
        <v>-2.5792034017826499E-2</v>
      </c>
      <c r="BG13">
        <v>1.63843891302383E-3</v>
      </c>
      <c r="BH13">
        <v>4.84111169133691E-2</v>
      </c>
      <c r="BI13">
        <v>-1.82736181356608E-3</v>
      </c>
      <c r="BJ13">
        <v>-1.8779027929341899E-2</v>
      </c>
      <c r="BK13">
        <v>6.3790601224972803E-3</v>
      </c>
      <c r="BL13">
        <v>-8.1917572086655996E-3</v>
      </c>
      <c r="BM13">
        <v>-1.10060146621455E-2</v>
      </c>
      <c r="BN13">
        <v>1.4244291931895499E-2</v>
      </c>
      <c r="BO13">
        <v>3.4790304570490101E-2</v>
      </c>
      <c r="BP13">
        <v>2.2378171989270699E-2</v>
      </c>
      <c r="BQ13">
        <v>-1.82736181356563E-3</v>
      </c>
      <c r="BR13">
        <v>-2.0937963765371801E-2</v>
      </c>
      <c r="BS13">
        <v>-1.10060146621472E-2</v>
      </c>
      <c r="BT13">
        <v>-5.1835535415634598E-2</v>
      </c>
      <c r="BU13">
        <v>-1.8142509234251401E-3</v>
      </c>
      <c r="BV13">
        <v>0.13356483392468299</v>
      </c>
      <c r="BW13">
        <v>1</v>
      </c>
    </row>
    <row r="14" spans="1:75" hidden="1" x14ac:dyDescent="0.25">
      <c r="A14" t="s">
        <v>1131</v>
      </c>
      <c r="B14">
        <v>-7.0466490152021402E-2</v>
      </c>
      <c r="C14">
        <v>-3.8465783319254002E-2</v>
      </c>
      <c r="D14">
        <v>-2.8645540213083499E-2</v>
      </c>
      <c r="E14">
        <v>-6.6669114276900407E-2</v>
      </c>
      <c r="F14">
        <v>-3.4205992841321399E-2</v>
      </c>
      <c r="G14">
        <v>-2.4606937208471898E-2</v>
      </c>
      <c r="H14">
        <v>-4.1593131611472003E-2</v>
      </c>
      <c r="I14">
        <v>5.7642606834425701E-2</v>
      </c>
      <c r="J14">
        <v>-3.2328347608653697E-2</v>
      </c>
      <c r="K14">
        <v>3.5225038061745102E-2</v>
      </c>
      <c r="L14">
        <v>-3.6104585455360202E-2</v>
      </c>
      <c r="M14">
        <v>-8.13204933919668E-2</v>
      </c>
      <c r="N14">
        <v>1</v>
      </c>
      <c r="O14">
        <v>-1.9767656267726402E-2</v>
      </c>
      <c r="P14">
        <v>-6.9770460658519799E-3</v>
      </c>
      <c r="Q14">
        <v>-1.5941456407202501E-2</v>
      </c>
      <c r="R14">
        <v>-8.5623816901830799E-3</v>
      </c>
      <c r="S14">
        <v>-8.4167622402566596E-3</v>
      </c>
      <c r="T14">
        <v>-2.29726436595038E-2</v>
      </c>
      <c r="U14">
        <v>-3.1102130419610702E-3</v>
      </c>
      <c r="V14">
        <v>-1.47524244206789E-2</v>
      </c>
      <c r="W14">
        <v>-7.15078658906723E-3</v>
      </c>
      <c r="X14">
        <v>-9.7804520820534199E-3</v>
      </c>
      <c r="Y14">
        <v>-9.6522865624434802E-3</v>
      </c>
      <c r="Z14">
        <v>-5.6171525235423599E-3</v>
      </c>
      <c r="AA14">
        <v>2.7903170560876898E-2</v>
      </c>
      <c r="AB14">
        <v>1.9189559686137898E-2</v>
      </c>
      <c r="AC14">
        <v>-1.2286875292021E-2</v>
      </c>
      <c r="AD14">
        <v>-1.10990138409356E-2</v>
      </c>
      <c r="AE14">
        <v>-5.1649524456077404E-3</v>
      </c>
      <c r="AF14">
        <v>-4.4020341510682204E-3</v>
      </c>
      <c r="AG14">
        <v>4.0972827728443399E-2</v>
      </c>
      <c r="AH14">
        <v>1.09958513288294E-2</v>
      </c>
      <c r="AI14">
        <v>-5.3957009073988902E-3</v>
      </c>
      <c r="AJ14">
        <v>-1.55417280338154E-3</v>
      </c>
      <c r="AK14">
        <v>-1.5941456407202601E-2</v>
      </c>
      <c r="AL14">
        <v>-2.6929840995855801E-3</v>
      </c>
      <c r="AM14">
        <v>-7.1507865890671502E-3</v>
      </c>
      <c r="AN14">
        <v>-7.4865778966298297E-3</v>
      </c>
      <c r="AO14">
        <v>-7.3205400739989896E-3</v>
      </c>
      <c r="AP14">
        <v>1.7289051977269099E-2</v>
      </c>
      <c r="AQ14">
        <v>5.0691834039392099E-2</v>
      </c>
      <c r="AR14">
        <v>-1.05187211374499E-2</v>
      </c>
      <c r="AS14">
        <v>-9.6522865624433501E-3</v>
      </c>
      <c r="AT14">
        <v>-8.9857602754847103E-3</v>
      </c>
      <c r="AU14">
        <v>-1.55417280338146E-3</v>
      </c>
      <c r="AV14">
        <v>-4.1168999591282797E-3</v>
      </c>
      <c r="AW14">
        <v>-1.2593132649179099E-2</v>
      </c>
      <c r="AX14">
        <v>-6.0362173038232998E-3</v>
      </c>
      <c r="AY14">
        <v>-1.5356722916026E-2</v>
      </c>
      <c r="AZ14">
        <v>-5.6171525235423096E-3</v>
      </c>
      <c r="BA14">
        <v>-8.8467721984680208E-3</v>
      </c>
      <c r="BB14">
        <v>8.0436057826001398E-3</v>
      </c>
      <c r="BC14">
        <v>1.7897820297411299E-2</v>
      </c>
      <c r="BD14">
        <v>-7.1507865890671997E-3</v>
      </c>
      <c r="BE14">
        <v>-8.5623816901829203E-3</v>
      </c>
      <c r="BF14">
        <v>-1.5525686691442799E-2</v>
      </c>
      <c r="BG14">
        <v>-6.0362173038233102E-3</v>
      </c>
      <c r="BH14">
        <v>-8.2686996201941001E-3</v>
      </c>
      <c r="BI14">
        <v>-3.1102130419608499E-3</v>
      </c>
      <c r="BJ14">
        <v>-2.1249670584317801E-2</v>
      </c>
      <c r="BK14">
        <v>-6.2354331650420897E-3</v>
      </c>
      <c r="BL14">
        <v>-1.39425645856381E-2</v>
      </c>
      <c r="BM14">
        <v>-3.47802068184937E-3</v>
      </c>
      <c r="BN14">
        <v>-1.1973568413361099E-2</v>
      </c>
      <c r="BO14">
        <v>-7.9646970127061293E-3</v>
      </c>
      <c r="BP14">
        <v>-6.0362173038234802E-3</v>
      </c>
      <c r="BQ14">
        <v>-3.1102130419608802E-3</v>
      </c>
      <c r="BR14">
        <v>-1.55417280338154E-3</v>
      </c>
      <c r="BS14">
        <v>-3.4780206818493201E-3</v>
      </c>
      <c r="BT14">
        <v>3.4365666554055797E-2</v>
      </c>
      <c r="BU14">
        <v>1.2889949823383501E-3</v>
      </c>
      <c r="BV14" s="1">
        <v>-3.6673304457432498E-2</v>
      </c>
    </row>
    <row r="15" spans="1:75" x14ac:dyDescent="0.25">
      <c r="A15" t="s">
        <v>1132</v>
      </c>
      <c r="B15">
        <v>2.0501149917057301E-2</v>
      </c>
      <c r="C15">
        <v>-8.8661222233161502E-2</v>
      </c>
      <c r="D15">
        <v>5.1311301804620998E-2</v>
      </c>
      <c r="E15">
        <v>-9.8786058785276507E-2</v>
      </c>
      <c r="F15">
        <v>9.0714226601380996E-2</v>
      </c>
      <c r="G15">
        <v>-3.1754940485752302E-2</v>
      </c>
      <c r="H15">
        <v>-2.7629159158468201E-2</v>
      </c>
      <c r="I15">
        <v>4.5849025089148399E-2</v>
      </c>
      <c r="J15">
        <v>2.7920383715298099E-2</v>
      </c>
      <c r="K15">
        <v>0.14506587267079199</v>
      </c>
      <c r="L15">
        <v>-0.118236802793418</v>
      </c>
      <c r="M15">
        <v>-0.26631174458816198</v>
      </c>
      <c r="N15">
        <v>-1.9767656267726402E-2</v>
      </c>
      <c r="O15">
        <v>1</v>
      </c>
      <c r="P15">
        <v>-2.2848721550584501E-2</v>
      </c>
      <c r="Q15">
        <v>-5.2205746546755499E-2</v>
      </c>
      <c r="R15">
        <v>-2.8040444796017101E-2</v>
      </c>
      <c r="S15">
        <v>-2.7563564145911299E-2</v>
      </c>
      <c r="T15">
        <v>-7.52317719135948E-2</v>
      </c>
      <c r="U15">
        <v>-1.01854554331475E-2</v>
      </c>
      <c r="V15">
        <v>-4.8311854988871097E-2</v>
      </c>
      <c r="W15">
        <v>-2.3417694264757E-2</v>
      </c>
      <c r="X15">
        <v>-3.2029432535268902E-2</v>
      </c>
      <c r="Y15">
        <v>-4.2467339919723002E-3</v>
      </c>
      <c r="Z15">
        <v>4.8781020097047097E-3</v>
      </c>
      <c r="AA15">
        <v>-3.4834885255729899E-2</v>
      </c>
      <c r="AB15">
        <v>-5.8947830580575199E-2</v>
      </c>
      <c r="AC15">
        <v>3.1592916626644401E-3</v>
      </c>
      <c r="AD15">
        <v>-4.7825675784031701E-4</v>
      </c>
      <c r="AE15">
        <v>3.3666943214891602E-2</v>
      </c>
      <c r="AF15">
        <v>-1.44159650982075E-2</v>
      </c>
      <c r="AG15">
        <v>-8.5022326270770901E-3</v>
      </c>
      <c r="AH15">
        <v>4.3484853858693398E-2</v>
      </c>
      <c r="AI15">
        <v>3.07676157033764E-2</v>
      </c>
      <c r="AJ15">
        <v>-5.0896699392245304E-3</v>
      </c>
      <c r="AK15">
        <v>-2.6701375839314302E-2</v>
      </c>
      <c r="AL15">
        <v>-8.8190966851615805E-3</v>
      </c>
      <c r="AM15">
        <v>-2.3417694264756699E-2</v>
      </c>
      <c r="AN15">
        <v>1.05475131302659E-2</v>
      </c>
      <c r="AO15">
        <v>-6.0507556490170204E-3</v>
      </c>
      <c r="AP15">
        <v>2.5467373917900799E-2</v>
      </c>
      <c r="AQ15">
        <v>3.97786316194879E-2</v>
      </c>
      <c r="AR15">
        <v>3.3238475020774898E-3</v>
      </c>
      <c r="AS15">
        <v>2.3116242760425201E-2</v>
      </c>
      <c r="AT15" s="28">
        <v>-9.3865845778254693E-5</v>
      </c>
      <c r="AU15">
        <v>-5.08966993922452E-3</v>
      </c>
      <c r="AV15">
        <v>-1.34821957501644E-2</v>
      </c>
      <c r="AW15">
        <v>7.5341946342284499E-2</v>
      </c>
      <c r="AX15">
        <v>4.5257528823481698E-2</v>
      </c>
      <c r="AY15">
        <v>-6.2933942050570598E-3</v>
      </c>
      <c r="AZ15">
        <v>-1.8395285441174102E-2</v>
      </c>
      <c r="BA15">
        <v>1.57009886199437E-2</v>
      </c>
      <c r="BB15">
        <v>2.7432954426636299E-3</v>
      </c>
      <c r="BC15">
        <v>2.7038293744162702E-2</v>
      </c>
      <c r="BD15">
        <v>-5.0767683055178096E-3</v>
      </c>
      <c r="BE15">
        <v>-1.26673939210081E-2</v>
      </c>
      <c r="BF15">
        <v>-1.60003024073893E-2</v>
      </c>
      <c r="BG15">
        <v>-1.9767656267726599E-2</v>
      </c>
      <c r="BH15">
        <v>-1.1172501520333999E-2</v>
      </c>
      <c r="BI15">
        <v>-1.0185455433147601E-2</v>
      </c>
      <c r="BJ15">
        <v>-1.03878776164857E-2</v>
      </c>
      <c r="BK15">
        <v>5.70955532218451E-4</v>
      </c>
      <c r="BL15">
        <v>2.1736108539688399E-2</v>
      </c>
      <c r="BM15">
        <v>-1.13899672378105E-2</v>
      </c>
      <c r="BN15">
        <v>-2.80921160919816E-2</v>
      </c>
      <c r="BO15">
        <v>6.9167793364222898E-3</v>
      </c>
      <c r="BP15">
        <v>2.35824671264129E-2</v>
      </c>
      <c r="BQ15">
        <v>3.1695529078150701E-2</v>
      </c>
      <c r="BR15">
        <v>-5.0896699392245399E-3</v>
      </c>
      <c r="BS15">
        <v>-1.13899672378105E-2</v>
      </c>
      <c r="BT15">
        <v>4.8373366777326503E-2</v>
      </c>
      <c r="BU15">
        <v>-0.183683699034355</v>
      </c>
      <c r="BV15" s="1">
        <v>-9.7747560602258698E-2</v>
      </c>
      <c r="BW15">
        <v>1</v>
      </c>
    </row>
    <row r="16" spans="1:75" hidden="1" x14ac:dyDescent="0.25">
      <c r="A16" t="s">
        <v>1133</v>
      </c>
      <c r="B16">
        <v>5.5373704793027301E-3</v>
      </c>
      <c r="C16">
        <v>8.3943034646203393E-3</v>
      </c>
      <c r="D16">
        <v>1.7539222638749501E-2</v>
      </c>
      <c r="E16">
        <v>-4.4215039127243103E-2</v>
      </c>
      <c r="F16">
        <v>1.2568667038331901E-2</v>
      </c>
      <c r="G16">
        <v>-3.2888086935830202E-2</v>
      </c>
      <c r="H16">
        <v>-1.9647339991721701E-2</v>
      </c>
      <c r="I16">
        <v>1.68036009693848E-2</v>
      </c>
      <c r="J16">
        <v>2.0489053583041501E-2</v>
      </c>
      <c r="K16">
        <v>2.4776590151163999E-2</v>
      </c>
      <c r="L16">
        <v>-4.1731989295847302E-2</v>
      </c>
      <c r="M16">
        <v>-9.3995427920433305E-2</v>
      </c>
      <c r="N16">
        <v>-6.9770460658519799E-3</v>
      </c>
      <c r="O16">
        <v>-2.2848721550584501E-2</v>
      </c>
      <c r="P16">
        <v>1</v>
      </c>
      <c r="Q16">
        <v>-1.8426155009260699E-2</v>
      </c>
      <c r="R16">
        <v>-9.8969484494830003E-3</v>
      </c>
      <c r="S16">
        <v>-9.7286321747238995E-3</v>
      </c>
      <c r="T16">
        <v>-2.65532509847278E-2</v>
      </c>
      <c r="U16">
        <v>-3.59498317839403E-3</v>
      </c>
      <c r="V16">
        <v>-1.7051795782913701E-2</v>
      </c>
      <c r="W16">
        <v>-8.2653365390616598E-3</v>
      </c>
      <c r="X16">
        <v>-1.13048721221696E-2</v>
      </c>
      <c r="Y16">
        <v>6.2242810681577998E-2</v>
      </c>
      <c r="Z16">
        <v>-6.4926641873625703E-3</v>
      </c>
      <c r="AA16">
        <v>-1.2295064009419401E-2</v>
      </c>
      <c r="AB16">
        <v>-5.5055785657659E-3</v>
      </c>
      <c r="AC16">
        <v>-1.4201956391383301E-2</v>
      </c>
      <c r="AD16">
        <v>-1.28289501447703E-2</v>
      </c>
      <c r="AE16">
        <v>-5.9699824123494996E-3</v>
      </c>
      <c r="AF16">
        <v>-5.0881526475204499E-3</v>
      </c>
      <c r="AG16">
        <v>2.9474190673779901E-2</v>
      </c>
      <c r="AH16">
        <v>-1.8139098274086701E-2</v>
      </c>
      <c r="AI16">
        <v>-6.2366962442921801E-3</v>
      </c>
      <c r="AJ16">
        <v>-1.7964123386708399E-3</v>
      </c>
      <c r="AK16">
        <v>-1.8426155009260901E-2</v>
      </c>
      <c r="AL16">
        <v>-3.11272327878528E-3</v>
      </c>
      <c r="AM16">
        <v>4.0933095241070097E-2</v>
      </c>
      <c r="AN16">
        <v>-8.6534656112028392E-3</v>
      </c>
      <c r="AO16">
        <v>-8.4615484752116991E-3</v>
      </c>
      <c r="AP16">
        <v>-1.55745568853588E-2</v>
      </c>
      <c r="AQ16">
        <v>1.2587160542845701E-2</v>
      </c>
      <c r="AR16">
        <v>2.16145968350402E-2</v>
      </c>
      <c r="AS16">
        <v>-1.1156730216509401E-2</v>
      </c>
      <c r="AT16">
        <v>-1.0386316499748E-2</v>
      </c>
      <c r="AU16">
        <v>-1.79641233867089E-3</v>
      </c>
      <c r="AV16">
        <v>-4.7585763098938402E-3</v>
      </c>
      <c r="AW16">
        <v>-1.45559482345107E-2</v>
      </c>
      <c r="AX16">
        <v>-6.9770460658519504E-3</v>
      </c>
      <c r="AY16">
        <v>-1.77502826377351E-2</v>
      </c>
      <c r="AZ16">
        <v>-6.4926641873627004E-3</v>
      </c>
      <c r="BA16">
        <v>2.9718339458355999E-2</v>
      </c>
      <c r="BB16">
        <v>1.4242693897601799E-2</v>
      </c>
      <c r="BC16">
        <v>-1.53534003427159E-2</v>
      </c>
      <c r="BD16">
        <v>-8.2653365390616199E-3</v>
      </c>
      <c r="BE16">
        <v>-9.8969484494830402E-3</v>
      </c>
      <c r="BF16">
        <v>2.8787704100785599E-2</v>
      </c>
      <c r="BG16">
        <v>-6.9770460658520302E-3</v>
      </c>
      <c r="BH16">
        <v>-9.5574919276435206E-3</v>
      </c>
      <c r="BI16">
        <v>-3.59498317839403E-3</v>
      </c>
      <c r="BJ16">
        <v>-6.9168085990563904E-3</v>
      </c>
      <c r="BK16">
        <v>-7.2073125010735399E-3</v>
      </c>
      <c r="BL16">
        <v>9.7107471179387998E-3</v>
      </c>
      <c r="BM16">
        <v>-4.0201187753598801E-3</v>
      </c>
      <c r="BN16">
        <v>1.5987373955960501E-2</v>
      </c>
      <c r="BO16">
        <v>-9.2061062684086099E-3</v>
      </c>
      <c r="BP16">
        <v>-6.9770460658518498E-3</v>
      </c>
      <c r="BQ16">
        <v>-3.5949831783940699E-3</v>
      </c>
      <c r="BR16">
        <v>-1.7964123386708399E-3</v>
      </c>
      <c r="BS16">
        <v>-4.0201187753598801E-3</v>
      </c>
      <c r="BT16">
        <v>6.6203392666541998E-3</v>
      </c>
      <c r="BU16">
        <v>3.4532103176378497E-2</v>
      </c>
      <c r="BV16" s="1">
        <v>3.1788884833775601E-3</v>
      </c>
    </row>
    <row r="17" spans="1:75" x14ac:dyDescent="0.25">
      <c r="A17" t="s">
        <v>1134</v>
      </c>
      <c r="B17">
        <v>-0.111110090768105</v>
      </c>
      <c r="C17">
        <v>-0.111582384420952</v>
      </c>
      <c r="D17">
        <v>-2.0325929891101598E-2</v>
      </c>
      <c r="E17">
        <v>-0.11214045617919199</v>
      </c>
      <c r="F17">
        <v>2.7780306734943101E-2</v>
      </c>
      <c r="G17">
        <v>-6.8390180860903899E-2</v>
      </c>
      <c r="H17">
        <v>-6.8910273833008406E-2</v>
      </c>
      <c r="I17">
        <v>4.4021578938621799E-3</v>
      </c>
      <c r="J17">
        <v>-6.4236936421526503E-2</v>
      </c>
      <c r="K17">
        <v>0.11651397355033399</v>
      </c>
      <c r="L17">
        <v>-9.5351052847648499E-2</v>
      </c>
      <c r="M17">
        <v>-0.214764816302946</v>
      </c>
      <c r="N17">
        <v>-1.5941456407202501E-2</v>
      </c>
      <c r="O17">
        <v>-5.2205746546755499E-2</v>
      </c>
      <c r="P17">
        <v>-1.8426155009260699E-2</v>
      </c>
      <c r="Q17">
        <v>1</v>
      </c>
      <c r="R17">
        <v>-2.26129755748566E-2</v>
      </c>
      <c r="S17">
        <v>-2.2228399275462302E-2</v>
      </c>
      <c r="T17">
        <v>-6.0670015511903798E-2</v>
      </c>
      <c r="U17">
        <v>-8.2139729452952899E-3</v>
      </c>
      <c r="V17">
        <v>-3.8960680002997003E-2</v>
      </c>
      <c r="W17">
        <v>-1.8884998161783E-2</v>
      </c>
      <c r="X17">
        <v>-2.5829860434286998E-2</v>
      </c>
      <c r="Y17">
        <v>-8.8867810433524395E-3</v>
      </c>
      <c r="Z17">
        <v>-1.4834719755687901E-2</v>
      </c>
      <c r="AA17">
        <v>-1.29759066260685E-2</v>
      </c>
      <c r="AB17">
        <v>2.7207373431732099E-3</v>
      </c>
      <c r="AC17">
        <v>-6.1148469465586103E-3</v>
      </c>
      <c r="AD17">
        <v>-2.9021920567041601E-4</v>
      </c>
      <c r="AE17">
        <v>-1.36404738452299E-2</v>
      </c>
      <c r="AF17">
        <v>-1.16256310848546E-2</v>
      </c>
      <c r="AG17">
        <v>9.4869261199186598E-3</v>
      </c>
      <c r="AH17">
        <v>1.08951180933127E-2</v>
      </c>
      <c r="AI17">
        <v>1.5143429537405001E-2</v>
      </c>
      <c r="AJ17">
        <v>-4.1045205543990002E-3</v>
      </c>
      <c r="AK17">
        <v>4.0441768228509103E-2</v>
      </c>
      <c r="AL17">
        <v>-7.11208468284261E-3</v>
      </c>
      <c r="AM17">
        <v>-1.88849981617829E-2</v>
      </c>
      <c r="AN17">
        <v>1.50650485006075E-3</v>
      </c>
      <c r="AO17">
        <v>2.4170990022675799E-2</v>
      </c>
      <c r="AP17">
        <v>-2.35192940699602E-2</v>
      </c>
      <c r="AQ17">
        <v>1.56462296671043E-2</v>
      </c>
      <c r="AR17">
        <v>-2.7779605344220502E-2</v>
      </c>
      <c r="AS17">
        <v>-2.5491379405370499E-2</v>
      </c>
      <c r="AT17">
        <v>-5.9309962009233396E-3</v>
      </c>
      <c r="AU17">
        <v>-4.1045205543991901E-3</v>
      </c>
      <c r="AV17">
        <v>-1.08726008239771E-2</v>
      </c>
      <c r="AW17">
        <v>-2.0395258115190499E-2</v>
      </c>
      <c r="AX17">
        <v>-1.5941456407202698E-2</v>
      </c>
      <c r="AY17">
        <v>2.1615384618602598E-3</v>
      </c>
      <c r="AZ17">
        <v>1.34111289794381E-2</v>
      </c>
      <c r="BA17">
        <v>-5.2916084749504901E-3</v>
      </c>
      <c r="BB17">
        <v>1.1397867941335901E-2</v>
      </c>
      <c r="BC17">
        <v>-1.06204050564824E-2</v>
      </c>
      <c r="BD17">
        <v>3.3745470548405799E-3</v>
      </c>
      <c r="BE17">
        <v>-3.9554049685394197E-3</v>
      </c>
      <c r="BF17">
        <v>6.4718180354822505E-2</v>
      </c>
      <c r="BG17">
        <v>-1.5941456407202698E-2</v>
      </c>
      <c r="BH17">
        <v>-2.1837370642054901E-2</v>
      </c>
      <c r="BI17">
        <v>-8.2139729452954495E-3</v>
      </c>
      <c r="BJ17">
        <v>2.3713718201009201E-2</v>
      </c>
      <c r="BK17">
        <v>-1.6467579110774701E-2</v>
      </c>
      <c r="BL17">
        <v>-1.3451806390922199E-2</v>
      </c>
      <c r="BM17">
        <v>-9.1853411320915301E-3</v>
      </c>
      <c r="BN17">
        <v>-1.81266710829463E-2</v>
      </c>
      <c r="BO17">
        <v>-2.1034509500544599E-2</v>
      </c>
      <c r="BP17">
        <v>-1.59414564072029E-2</v>
      </c>
      <c r="BQ17">
        <v>-8.2139729452956906E-3</v>
      </c>
      <c r="BR17">
        <v>-4.1045205543990097E-3</v>
      </c>
      <c r="BS17">
        <v>-9.1853411320916099E-3</v>
      </c>
      <c r="BT17">
        <v>4.4330944944106103E-2</v>
      </c>
      <c r="BU17">
        <v>-9.3710481592461699E-3</v>
      </c>
      <c r="BV17">
        <v>-0.111811612859121</v>
      </c>
      <c r="BW17">
        <v>1</v>
      </c>
    </row>
    <row r="18" spans="1:75" hidden="1" x14ac:dyDescent="0.25">
      <c r="A18" t="s">
        <v>1135</v>
      </c>
      <c r="B18">
        <v>-5.2239000114608997E-2</v>
      </c>
      <c r="C18">
        <v>-3.7276441397539502E-2</v>
      </c>
      <c r="D18">
        <v>-2.2874234942779199E-2</v>
      </c>
      <c r="E18">
        <v>-2.1717371121436999E-2</v>
      </c>
      <c r="F18">
        <v>-2.0079600849553601E-2</v>
      </c>
      <c r="G18">
        <v>-3.4065586141127799E-2</v>
      </c>
      <c r="H18">
        <v>-1.6880139580735101E-2</v>
      </c>
      <c r="I18">
        <v>7.7492439468387596E-3</v>
      </c>
      <c r="J18">
        <v>-1.0085594272002601E-2</v>
      </c>
      <c r="K18">
        <v>2.2476477690531901E-2</v>
      </c>
      <c r="L18">
        <v>-5.1214398997667603E-2</v>
      </c>
      <c r="M18">
        <v>-0.11535322017234401</v>
      </c>
      <c r="N18">
        <v>-8.5623816901830799E-3</v>
      </c>
      <c r="O18">
        <v>-2.8040444796017101E-2</v>
      </c>
      <c r="P18">
        <v>-9.8969484494830003E-3</v>
      </c>
      <c r="Q18">
        <v>-2.26129755748566E-2</v>
      </c>
      <c r="R18">
        <v>1</v>
      </c>
      <c r="S18">
        <v>-1.1939187618535799E-2</v>
      </c>
      <c r="T18">
        <v>-3.25867233640929E-2</v>
      </c>
      <c r="U18">
        <v>-4.41184103597261E-3</v>
      </c>
      <c r="V18">
        <v>-2.0926332235492E-2</v>
      </c>
      <c r="W18">
        <v>-1.01433995959451E-2</v>
      </c>
      <c r="X18">
        <v>-1.3873583341018099E-2</v>
      </c>
      <c r="Y18">
        <v>1.6334053802631001E-2</v>
      </c>
      <c r="Z18">
        <v>-7.9679377825049892E-3</v>
      </c>
      <c r="AA18">
        <v>1.22459568169264E-2</v>
      </c>
      <c r="AB18">
        <v>-1.1610419130571901E-2</v>
      </c>
      <c r="AC18">
        <v>-1.7428947755629601E-2</v>
      </c>
      <c r="AD18">
        <v>-1.5743964822228101E-2</v>
      </c>
      <c r="AE18">
        <v>-7.3264914142385897E-3</v>
      </c>
      <c r="AF18">
        <v>-6.2442908724961999E-3</v>
      </c>
      <c r="AG18">
        <v>-1.50421366699114E-2</v>
      </c>
      <c r="AH18">
        <v>-3.33153233761742E-3</v>
      </c>
      <c r="AI18">
        <v>-7.65380839188037E-3</v>
      </c>
      <c r="AJ18">
        <v>0.181511740496617</v>
      </c>
      <c r="AK18">
        <v>1.47021656377768E-2</v>
      </c>
      <c r="AL18">
        <v>-3.8200012666278599E-3</v>
      </c>
      <c r="AM18">
        <v>-1.0143399595944701E-2</v>
      </c>
      <c r="AN18">
        <v>-1.0619719979867499E-2</v>
      </c>
      <c r="AO18">
        <v>-1.0384195123684299E-2</v>
      </c>
      <c r="AP18">
        <v>2.7055544062059701E-3</v>
      </c>
      <c r="AQ18">
        <v>-1.8428280825945002E-2</v>
      </c>
      <c r="AR18">
        <v>-1.4920818906635E-2</v>
      </c>
      <c r="AS18">
        <v>1.6334053802630401E-2</v>
      </c>
      <c r="AT18">
        <v>1.9441344616409902E-2</v>
      </c>
      <c r="AU18">
        <v>-2.2045960384204999E-3</v>
      </c>
      <c r="AV18">
        <v>6.3681930301409798E-2</v>
      </c>
      <c r="AW18">
        <v>5.3962276212482698E-3</v>
      </c>
      <c r="AX18">
        <v>3.9006405477496002E-2</v>
      </c>
      <c r="AY18">
        <v>-2.47188997406524E-3</v>
      </c>
      <c r="AZ18">
        <v>-7.9679377825052598E-3</v>
      </c>
      <c r="BA18">
        <v>-1.2549157274607099E-2</v>
      </c>
      <c r="BB18">
        <v>2.3548018683891201E-2</v>
      </c>
      <c r="BC18">
        <v>3.2730277565897301E-3</v>
      </c>
      <c r="BD18">
        <v>3.01081861022513E-2</v>
      </c>
      <c r="BE18">
        <v>5.5330634278004498E-2</v>
      </c>
      <c r="BF18">
        <v>-2.20232057202665E-2</v>
      </c>
      <c r="BG18">
        <v>-8.5623816901831303E-3</v>
      </c>
      <c r="BH18">
        <v>-1.1729160609365401E-2</v>
      </c>
      <c r="BI18">
        <v>-4.4118410359724504E-3</v>
      </c>
      <c r="BJ18">
        <v>-1.2703813151390599E-3</v>
      </c>
      <c r="BK18">
        <v>-8.8449696350229694E-3</v>
      </c>
      <c r="BL18">
        <v>-1.9777545060654E-2</v>
      </c>
      <c r="BM18">
        <v>-4.9335766267863401E-3</v>
      </c>
      <c r="BN18">
        <v>7.4185266591939502E-3</v>
      </c>
      <c r="BO18">
        <v>-1.1297932535705E-2</v>
      </c>
      <c r="BP18">
        <v>-8.5623816901832499E-3</v>
      </c>
      <c r="BQ18">
        <v>-4.4118410359725302E-3</v>
      </c>
      <c r="BR18">
        <v>-2.2045960384206101E-3</v>
      </c>
      <c r="BS18">
        <v>7.7292700486325694E-2</v>
      </c>
      <c r="BT18">
        <v>-1.8957454596688999E-2</v>
      </c>
      <c r="BU18">
        <v>2.3946678539343399E-2</v>
      </c>
      <c r="BV18" s="1">
        <v>-4.5235053776551203E-2</v>
      </c>
    </row>
    <row r="19" spans="1:75" hidden="1" x14ac:dyDescent="0.25">
      <c r="A19" t="s">
        <v>1136</v>
      </c>
      <c r="B19">
        <v>-6.5338191394749404E-2</v>
      </c>
      <c r="C19">
        <v>1.23622256890796E-2</v>
      </c>
      <c r="D19">
        <v>-1.22515288213419E-2</v>
      </c>
      <c r="E19">
        <v>-1.02657571872869E-2</v>
      </c>
      <c r="F19">
        <v>-8.7074485936695402E-3</v>
      </c>
      <c r="G19">
        <v>-4.9106409566890198E-2</v>
      </c>
      <c r="H19">
        <v>-2.0276102452848398E-2</v>
      </c>
      <c r="I19">
        <v>1.7325801415466399E-2</v>
      </c>
      <c r="J19">
        <v>-3.2878955324680402E-2</v>
      </c>
      <c r="K19">
        <v>-8.7633299421782697E-3</v>
      </c>
      <c r="L19">
        <v>-5.03434015485714E-2</v>
      </c>
      <c r="M19">
        <v>-0.11339142109861799</v>
      </c>
      <c r="N19">
        <v>-8.4167622402566596E-3</v>
      </c>
      <c r="O19">
        <v>-2.7563564145911299E-2</v>
      </c>
      <c r="P19">
        <v>-9.7286321747238995E-3</v>
      </c>
      <c r="Q19">
        <v>-2.2228399275462302E-2</v>
      </c>
      <c r="R19">
        <v>-1.1939187618535799E-2</v>
      </c>
      <c r="S19">
        <v>1</v>
      </c>
      <c r="T19">
        <v>-3.2032524672319602E-2</v>
      </c>
      <c r="U19">
        <v>-4.3368093580974203E-3</v>
      </c>
      <c r="V19">
        <v>-2.05704404872189E-2</v>
      </c>
      <c r="W19">
        <v>-9.9708919546153008E-3</v>
      </c>
      <c r="X19">
        <v>-1.3637636889700501E-2</v>
      </c>
      <c r="Y19">
        <v>-1.34589258440816E-2</v>
      </c>
      <c r="Z19">
        <v>-7.8324279723938593E-3</v>
      </c>
      <c r="AA19">
        <v>-1.4832155258727799E-2</v>
      </c>
      <c r="AB19">
        <v>-2.25073983558047E-4</v>
      </c>
      <c r="AC19">
        <v>-1.7132535626761199E-2</v>
      </c>
      <c r="AD19">
        <v>-1.5476209006145301E-2</v>
      </c>
      <c r="AE19">
        <v>-7.2018906094351298E-3</v>
      </c>
      <c r="AF19">
        <v>-6.1380949290150699E-3</v>
      </c>
      <c r="AG19">
        <v>-1.42903313645722E-2</v>
      </c>
      <c r="AH19">
        <v>-2.6332445562017698E-3</v>
      </c>
      <c r="AI19">
        <v>-7.5236409445280797E-3</v>
      </c>
      <c r="AJ19">
        <v>-2.16710272475592E-3</v>
      </c>
      <c r="AK19">
        <v>-2.2228399275462201E-2</v>
      </c>
      <c r="AL19">
        <v>-3.7550349402840901E-3</v>
      </c>
      <c r="AM19">
        <v>-9.9708919546150597E-3</v>
      </c>
      <c r="AN19">
        <v>2.86879933805969E-2</v>
      </c>
      <c r="AO19">
        <v>-1.0207592300246799E-2</v>
      </c>
      <c r="AP19">
        <v>4.7774119323372201E-2</v>
      </c>
      <c r="AQ19">
        <v>4.8502297287001603E-3</v>
      </c>
      <c r="AR19">
        <v>-1.46670622393602E-2</v>
      </c>
      <c r="AS19">
        <v>-1.3458925844081499E-2</v>
      </c>
      <c r="AT19">
        <v>-1.25295369566628E-2</v>
      </c>
      <c r="AU19">
        <v>-2.1671027247560002E-3</v>
      </c>
      <c r="AV19">
        <v>-5.74051038569438E-3</v>
      </c>
      <c r="AW19">
        <v>5.3397755746964003E-2</v>
      </c>
      <c r="AX19">
        <v>-8.4167622402566804E-3</v>
      </c>
      <c r="AY19">
        <v>-1.775257389998E-3</v>
      </c>
      <c r="AZ19">
        <v>-7.8324279723939998E-3</v>
      </c>
      <c r="BA19">
        <v>2.0896310035777001E-2</v>
      </c>
      <c r="BB19">
        <v>3.7547894060190198E-2</v>
      </c>
      <c r="BC19">
        <v>3.9669825130568097E-3</v>
      </c>
      <c r="BD19">
        <v>-9.9708919546151308E-3</v>
      </c>
      <c r="BE19">
        <v>-1.1939187618535799E-2</v>
      </c>
      <c r="BF19">
        <v>-2.1648659569599701E-2</v>
      </c>
      <c r="BG19">
        <v>-8.41676224025667E-3</v>
      </c>
      <c r="BH19">
        <v>-1.15296841111392E-2</v>
      </c>
      <c r="BI19">
        <v>-4.3368093580974203E-3</v>
      </c>
      <c r="BJ19">
        <v>-2.7011144154885598E-4</v>
      </c>
      <c r="BK19">
        <v>-8.6945442441128291E-3</v>
      </c>
      <c r="BL19">
        <v>2.0455364120192799E-3</v>
      </c>
      <c r="BM19">
        <v>7.8765360065359294E-2</v>
      </c>
      <c r="BN19">
        <v>8.1195340131919695E-3</v>
      </c>
      <c r="BO19">
        <v>-1.11057898841992E-2</v>
      </c>
      <c r="BP19">
        <v>-8.41676224025667E-3</v>
      </c>
      <c r="BQ19">
        <v>-4.3368093580975504E-3</v>
      </c>
      <c r="BR19">
        <v>-2.16710272475592E-3</v>
      </c>
      <c r="BS19">
        <v>-4.8496718511579001E-3</v>
      </c>
      <c r="BT19">
        <v>-1.8176056012661E-2</v>
      </c>
      <c r="BU19">
        <v>8.0268742807780194E-2</v>
      </c>
      <c r="BV19" s="1">
        <v>9.5556719369508797E-3</v>
      </c>
    </row>
    <row r="20" spans="1:75" hidden="1" x14ac:dyDescent="0.25">
      <c r="A20" t="s">
        <v>1137</v>
      </c>
      <c r="B20">
        <v>-0.14633279055728901</v>
      </c>
      <c r="C20">
        <v>6.9129924799742597E-3</v>
      </c>
      <c r="D20">
        <v>-2.8657232153038899E-2</v>
      </c>
      <c r="E20">
        <v>-4.8552674796484098E-2</v>
      </c>
      <c r="F20">
        <v>-4.07971942987672E-2</v>
      </c>
      <c r="G20">
        <v>-8.2220816476906197E-2</v>
      </c>
      <c r="H20">
        <v>-4.7977980495096099E-2</v>
      </c>
      <c r="I20">
        <v>2.6847803549924901E-2</v>
      </c>
      <c r="J20">
        <v>-4.9848771891211903E-2</v>
      </c>
      <c r="K20">
        <v>-1.85083621382418E-3</v>
      </c>
      <c r="L20">
        <v>-0.13740687824720799</v>
      </c>
      <c r="M20">
        <v>-0.309489639434538</v>
      </c>
      <c r="N20">
        <v>-2.29726436595038E-2</v>
      </c>
      <c r="O20">
        <v>-7.52317719135948E-2</v>
      </c>
      <c r="P20">
        <v>-2.65532509847278E-2</v>
      </c>
      <c r="Q20">
        <v>-6.0670015511903798E-2</v>
      </c>
      <c r="R20">
        <v>-3.25867233640929E-2</v>
      </c>
      <c r="S20">
        <v>-3.2032524672319602E-2</v>
      </c>
      <c r="T20">
        <v>1</v>
      </c>
      <c r="U20">
        <v>-1.1836852837098901E-2</v>
      </c>
      <c r="V20">
        <v>-5.6144796032343403E-2</v>
      </c>
      <c r="W20">
        <v>-2.7214472893772101E-2</v>
      </c>
      <c r="X20">
        <v>-3.7222457244465899E-2</v>
      </c>
      <c r="Y20">
        <v>-1.26873655869371E-2</v>
      </c>
      <c r="Z20">
        <v>1.9528790024864601E-2</v>
      </c>
      <c r="AA20">
        <v>2.5193363226482399E-2</v>
      </c>
      <c r="AB20">
        <v>-2.2598185678768899E-2</v>
      </c>
      <c r="AC20">
        <v>-8.6230763284111996E-3</v>
      </c>
      <c r="AD20">
        <v>-2.1225396872145901E-2</v>
      </c>
      <c r="AE20">
        <v>-1.9656782729821701E-2</v>
      </c>
      <c r="AF20">
        <v>9.2934791202354799E-3</v>
      </c>
      <c r="AG20">
        <v>8.2759091435638393E-3</v>
      </c>
      <c r="AH20">
        <v>-2.9404589852188801E-2</v>
      </c>
      <c r="AI20">
        <v>-2.0534965525582399E-2</v>
      </c>
      <c r="AJ20">
        <v>-5.9148728748973896E-3</v>
      </c>
      <c r="AK20">
        <v>6.5717631698283402E-3</v>
      </c>
      <c r="AL20">
        <v>-1.02489623859806E-2</v>
      </c>
      <c r="AM20">
        <v>5.0225241374676202E-3</v>
      </c>
      <c r="AN20">
        <v>-1.3084452608101401E-2</v>
      </c>
      <c r="AO20">
        <v>-2.7860520927335999E-2</v>
      </c>
      <c r="AP20">
        <v>-7.5944424209517299E-3</v>
      </c>
      <c r="AQ20">
        <v>-4.2251203762697998E-3</v>
      </c>
      <c r="AR20">
        <v>4.8485609840630002E-2</v>
      </c>
      <c r="AS20">
        <v>4.7430932304158797E-2</v>
      </c>
      <c r="AT20">
        <v>1.7359373896886202E-2</v>
      </c>
      <c r="AU20">
        <v>-5.9148728748977903E-3</v>
      </c>
      <c r="AV20">
        <v>1.21714547361099E-2</v>
      </c>
      <c r="AW20">
        <v>-2.9298633253687499E-2</v>
      </c>
      <c r="AX20">
        <v>-3.9240170761674197E-3</v>
      </c>
      <c r="AY20">
        <v>-4.3120473498251396E-3</v>
      </c>
      <c r="AZ20">
        <v>-9.2448817461705302E-4</v>
      </c>
      <c r="BA20">
        <v>-7.4959716744910504E-3</v>
      </c>
      <c r="BB20">
        <v>3.6445143748088098E-2</v>
      </c>
      <c r="BC20">
        <v>-1.51293101269216E-2</v>
      </c>
      <c r="BD20">
        <v>5.0225241374675803E-3</v>
      </c>
      <c r="BE20">
        <v>-3.25867233640936E-2</v>
      </c>
      <c r="BF20">
        <v>9.8112003624496805E-3</v>
      </c>
      <c r="BG20">
        <v>3.4173236090510303E-2</v>
      </c>
      <c r="BH20">
        <v>2.4446089084710299E-2</v>
      </c>
      <c r="BI20">
        <v>-1.1836852837099201E-2</v>
      </c>
      <c r="BJ20">
        <v>-1.7282481466820002E-2</v>
      </c>
      <c r="BK20">
        <v>-2.3730819643029501E-2</v>
      </c>
      <c r="BL20">
        <v>4.00118903445058E-2</v>
      </c>
      <c r="BM20">
        <v>-1.32366556309878E-2</v>
      </c>
      <c r="BN20">
        <v>2.2835325772674098E-2</v>
      </c>
      <c r="BO20">
        <v>-1.3108542400782301E-3</v>
      </c>
      <c r="BP20">
        <v>-2.29726436595033E-2</v>
      </c>
      <c r="BQ20">
        <v>-1.18368528370997E-2</v>
      </c>
      <c r="BR20">
        <v>6.7653197708402404E-2</v>
      </c>
      <c r="BS20">
        <v>-1.32366556309875E-2</v>
      </c>
      <c r="BT20">
        <v>1.04110565916616E-2</v>
      </c>
      <c r="BU20">
        <v>4.9781689977802503E-2</v>
      </c>
      <c r="BV20" s="1">
        <v>7.8454420027543308E-3</v>
      </c>
    </row>
    <row r="21" spans="1:75" hidden="1" x14ac:dyDescent="0.25">
      <c r="A21" t="s">
        <v>1138</v>
      </c>
      <c r="B21">
        <v>-3.9843561414255602E-2</v>
      </c>
      <c r="C21">
        <v>-3.0727064485617801E-2</v>
      </c>
      <c r="D21">
        <v>-2.1210850245519799E-2</v>
      </c>
      <c r="E21">
        <v>-1.8879733907367201E-2</v>
      </c>
      <c r="F21">
        <v>-4.0737228343903899E-2</v>
      </c>
      <c r="G21">
        <v>-4.1644379774810697E-2</v>
      </c>
      <c r="H21">
        <v>-3.3562855948473601E-2</v>
      </c>
      <c r="I21">
        <v>-1.3550545444564299E-2</v>
      </c>
      <c r="J21">
        <v>-2.03981434006562E-2</v>
      </c>
      <c r="K21">
        <v>2.19906253421491E-2</v>
      </c>
      <c r="L21">
        <v>-1.8603199140417699E-2</v>
      </c>
      <c r="M21">
        <v>-4.1901085795269903E-2</v>
      </c>
      <c r="N21">
        <v>-3.1102130419610702E-3</v>
      </c>
      <c r="O21">
        <v>-1.01854554331475E-2</v>
      </c>
      <c r="P21">
        <v>-3.59498317839403E-3</v>
      </c>
      <c r="Q21">
        <v>-8.2139729452952899E-3</v>
      </c>
      <c r="R21">
        <v>-4.41184103597261E-3</v>
      </c>
      <c r="S21">
        <v>-4.3368093580974203E-3</v>
      </c>
      <c r="T21">
        <v>-1.1836852837098901E-2</v>
      </c>
      <c r="U21">
        <v>1</v>
      </c>
      <c r="V21">
        <v>-7.6013139561221304E-3</v>
      </c>
      <c r="W21">
        <v>-3.68450448188967E-3</v>
      </c>
      <c r="X21">
        <v>-5.0394623140242196E-3</v>
      </c>
      <c r="Y21">
        <v>-4.9734239243246397E-3</v>
      </c>
      <c r="Z21">
        <v>-2.8942862985301102E-3</v>
      </c>
      <c r="AA21">
        <v>-5.4808679881014699E-3</v>
      </c>
      <c r="AB21">
        <v>-1.8322360129132E-2</v>
      </c>
      <c r="AC21">
        <v>-6.3309184965863203E-3</v>
      </c>
      <c r="AD21">
        <v>-5.7188626358963502E-3</v>
      </c>
      <c r="AE21">
        <v>-2.6612863071154001E-3</v>
      </c>
      <c r="AF21">
        <v>-2.2681860739400899E-3</v>
      </c>
      <c r="AG21">
        <v>-1.07790359581743E-2</v>
      </c>
      <c r="AH21">
        <v>4.3482928060503197E-2</v>
      </c>
      <c r="AI21">
        <v>-2.7801814427859698E-3</v>
      </c>
      <c r="AJ21">
        <v>-8.00800945233573E-4</v>
      </c>
      <c r="AK21">
        <v>-8.2139729452953107E-3</v>
      </c>
      <c r="AL21">
        <v>-1.3875832904523401E-3</v>
      </c>
      <c r="AM21">
        <v>-3.6845044818895698E-3</v>
      </c>
      <c r="AN21">
        <v>-3.85752385007868E-3</v>
      </c>
      <c r="AO21">
        <v>-3.7719714295124502E-3</v>
      </c>
      <c r="AP21">
        <v>-6.9427934817118103E-3</v>
      </c>
      <c r="AQ21">
        <v>0.116356042082534</v>
      </c>
      <c r="AR21">
        <v>-5.4198618140740102E-3</v>
      </c>
      <c r="AS21">
        <v>-4.9734239243245599E-3</v>
      </c>
      <c r="AT21">
        <v>-4.6299905046569998E-3</v>
      </c>
      <c r="AU21">
        <v>-8.0080094523364998E-4</v>
      </c>
      <c r="AV21">
        <v>-2.1212682216094399E-3</v>
      </c>
      <c r="AW21">
        <v>-6.4887202420310097E-3</v>
      </c>
      <c r="AX21">
        <v>-3.1102130419610901E-3</v>
      </c>
      <c r="AY21">
        <v>-7.9126839693048207E-3</v>
      </c>
      <c r="AZ21">
        <v>-2.8942862985301501E-3</v>
      </c>
      <c r="BA21">
        <v>-4.5583756988837702E-3</v>
      </c>
      <c r="BB21">
        <v>-1.3491791551413199E-2</v>
      </c>
      <c r="BC21">
        <v>-6.8442067794386597E-3</v>
      </c>
      <c r="BD21">
        <v>-3.68450448188967E-3</v>
      </c>
      <c r="BE21">
        <v>8.7501513880118398E-2</v>
      </c>
      <c r="BF21">
        <v>-7.9997440122876896E-3</v>
      </c>
      <c r="BG21">
        <v>-3.1102130419611001E-3</v>
      </c>
      <c r="BH21">
        <v>-4.2605188157319703E-3</v>
      </c>
      <c r="BI21">
        <v>-1.6025641025639999E-3</v>
      </c>
      <c r="BJ21">
        <v>-1.0949076095530299E-2</v>
      </c>
      <c r="BK21">
        <v>-3.21286073314555E-3</v>
      </c>
      <c r="BL21">
        <v>-7.1840266892262998E-3</v>
      </c>
      <c r="BM21">
        <v>-1.79208016219798E-3</v>
      </c>
      <c r="BN21">
        <v>-6.16948442436944E-3</v>
      </c>
      <c r="BO21">
        <v>-4.1038788495067298E-3</v>
      </c>
      <c r="BP21">
        <v>-3.1102130419612098E-3</v>
      </c>
      <c r="BQ21">
        <v>-1.60256410256408E-3</v>
      </c>
      <c r="BR21">
        <v>-8.0080094523357701E-4</v>
      </c>
      <c r="BS21">
        <v>-1.79208016219798E-3</v>
      </c>
      <c r="BT21">
        <v>-1.18048041162475E-2</v>
      </c>
      <c r="BU21">
        <v>2.3427912454533E-2</v>
      </c>
      <c r="BV21" s="1">
        <v>-3.1531268211865297E-2</v>
      </c>
    </row>
    <row r="22" spans="1:75" hidden="1" x14ac:dyDescent="0.25">
      <c r="A22" t="s">
        <v>1139</v>
      </c>
      <c r="B22">
        <v>1.7778366471667001E-2</v>
      </c>
      <c r="C22">
        <v>-1.00261432406222E-2</v>
      </c>
      <c r="D22">
        <v>3.1282174416244798E-2</v>
      </c>
      <c r="E22">
        <v>-7.4376431830238607E-2</v>
      </c>
      <c r="F22">
        <v>8.2842241997003706E-3</v>
      </c>
      <c r="G22">
        <v>-5.0663849309564801E-2</v>
      </c>
      <c r="H22">
        <v>-5.2767549511067803E-2</v>
      </c>
      <c r="I22">
        <v>1.8896059634360099E-2</v>
      </c>
      <c r="J22">
        <v>-1.2546634027791201E-2</v>
      </c>
      <c r="K22">
        <v>6.7558471270152104E-2</v>
      </c>
      <c r="L22">
        <v>-8.8239064526856703E-2</v>
      </c>
      <c r="M22">
        <v>-0.19874606433693101</v>
      </c>
      <c r="N22">
        <v>-1.47524244206789E-2</v>
      </c>
      <c r="O22">
        <v>-4.8311854988871097E-2</v>
      </c>
      <c r="P22">
        <v>-1.7051795782913701E-2</v>
      </c>
      <c r="Q22">
        <v>-3.8960680002997003E-2</v>
      </c>
      <c r="R22">
        <v>-2.0926332235492E-2</v>
      </c>
      <c r="S22">
        <v>-2.05704404872189E-2</v>
      </c>
      <c r="T22">
        <v>-5.6144796032343403E-2</v>
      </c>
      <c r="U22">
        <v>-7.6013139561221304E-3</v>
      </c>
      <c r="V22">
        <v>1</v>
      </c>
      <c r="W22">
        <v>-1.74764150118999E-2</v>
      </c>
      <c r="X22">
        <v>-2.39032779766193E-2</v>
      </c>
      <c r="Y22">
        <v>4.7765199737228002E-2</v>
      </c>
      <c r="Z22">
        <v>-1.3728236392433301E-2</v>
      </c>
      <c r="AA22">
        <v>-9.7569807998093509E-3</v>
      </c>
      <c r="AB22">
        <v>1.6908000341905299E-2</v>
      </c>
      <c r="AC22">
        <v>1.24087926259143E-2</v>
      </c>
      <c r="AD22">
        <v>4.0532839128760304E-3</v>
      </c>
      <c r="AE22">
        <v>-1.26230661944477E-2</v>
      </c>
      <c r="AF22">
        <v>-1.07585053423685E-2</v>
      </c>
      <c r="AG22">
        <v>-1.6353932557358099E-2</v>
      </c>
      <c r="AH22">
        <v>-2.71076144891234E-2</v>
      </c>
      <c r="AI22">
        <v>-1.31870119689983E-2</v>
      </c>
      <c r="AJ22">
        <v>-3.79837498627425E-3</v>
      </c>
      <c r="AK22">
        <v>1.6463070997054501E-2</v>
      </c>
      <c r="AL22">
        <v>-6.5816126881422798E-3</v>
      </c>
      <c r="AM22">
        <v>-1.7476415011899699E-2</v>
      </c>
      <c r="AN22">
        <v>-1.829708392367E-2</v>
      </c>
      <c r="AO22">
        <v>-1.78912899792096E-2</v>
      </c>
      <c r="AP22">
        <v>-3.2931196263894798E-2</v>
      </c>
      <c r="AQ22">
        <v>-1.8333413469521598E-2</v>
      </c>
      <c r="AR22">
        <v>-9.2915067659661392E-3</v>
      </c>
      <c r="AS22">
        <v>-5.7512325945925803E-3</v>
      </c>
      <c r="AT22">
        <v>-2.8378803289268199E-3</v>
      </c>
      <c r="AU22">
        <v>-3.7983749862744E-3</v>
      </c>
      <c r="AV22">
        <v>-1.0061641660261E-2</v>
      </c>
      <c r="AW22">
        <v>-3.1396513209423901E-3</v>
      </c>
      <c r="AX22">
        <v>-1.4752424420678799E-2</v>
      </c>
      <c r="AY22">
        <v>-1.4584913820654299E-2</v>
      </c>
      <c r="AZ22">
        <v>1.66171137234685E-2</v>
      </c>
      <c r="BA22">
        <v>-2.1621378365917699E-2</v>
      </c>
      <c r="BB22">
        <v>2.2543037434001802E-2</v>
      </c>
      <c r="BC22">
        <v>2.0091995813411E-2</v>
      </c>
      <c r="BD22">
        <v>-1.7476415011899799E-2</v>
      </c>
      <c r="BE22">
        <v>5.9251185908157498E-2</v>
      </c>
      <c r="BF22">
        <v>7.4871420334934498E-3</v>
      </c>
      <c r="BG22">
        <v>-1.4752424420678799E-2</v>
      </c>
      <c r="BH22">
        <v>-2.0208577667829599E-2</v>
      </c>
      <c r="BI22">
        <v>-7.60131395612214E-3</v>
      </c>
      <c r="BJ22">
        <v>1.6680043845793701E-2</v>
      </c>
      <c r="BK22">
        <v>-1.52393049930814E-2</v>
      </c>
      <c r="BL22">
        <v>2.8692446335292401E-2</v>
      </c>
      <c r="BM22">
        <v>-8.5002303031810004E-3</v>
      </c>
      <c r="BN22">
        <v>-1.47649943620636E-2</v>
      </c>
      <c r="BO22">
        <v>2.0481046715510702E-3</v>
      </c>
      <c r="BP22">
        <v>-1.4752424420678799E-2</v>
      </c>
      <c r="BQ22">
        <v>-7.6013139561223698E-3</v>
      </c>
      <c r="BR22">
        <v>-3.7983749862742599E-3</v>
      </c>
      <c r="BS22">
        <v>-8.5002303031809605E-3</v>
      </c>
      <c r="BT22">
        <v>-7.7231423312478101E-3</v>
      </c>
      <c r="BU22">
        <v>4.9023891439916398E-3</v>
      </c>
      <c r="BV22" s="1">
        <v>-1.12964565749801E-2</v>
      </c>
    </row>
    <row r="23" spans="1:75" hidden="1" x14ac:dyDescent="0.25">
      <c r="A23" t="s">
        <v>1140</v>
      </c>
      <c r="B23">
        <v>-6.0090202986314699E-2</v>
      </c>
      <c r="C23">
        <v>-2.3689995710315701E-2</v>
      </c>
      <c r="D23">
        <v>-6.3903293958692603E-3</v>
      </c>
      <c r="E23">
        <v>-4.1486807282977697E-2</v>
      </c>
      <c r="F23">
        <v>1.8924958329112701E-2</v>
      </c>
      <c r="G23">
        <v>-1.0895598851007E-4</v>
      </c>
      <c r="H23">
        <v>-6.4440791968316995E-4</v>
      </c>
      <c r="I23">
        <v>-6.1983371055432503E-3</v>
      </c>
      <c r="J23">
        <v>-1.29493666036636E-2</v>
      </c>
      <c r="K23">
        <v>2.3438336123295898E-2</v>
      </c>
      <c r="L23">
        <v>-4.2771188060861699E-2</v>
      </c>
      <c r="M23">
        <v>-9.6336076767036996E-2</v>
      </c>
      <c r="N23">
        <v>-7.15078658906723E-3</v>
      </c>
      <c r="O23">
        <v>-2.3417694264757E-2</v>
      </c>
      <c r="P23">
        <v>-8.2653365390616598E-3</v>
      </c>
      <c r="Q23">
        <v>-1.8884998161783E-2</v>
      </c>
      <c r="R23">
        <v>-1.01433995959451E-2</v>
      </c>
      <c r="S23">
        <v>-9.9708919546153008E-3</v>
      </c>
      <c r="T23">
        <v>-2.7214472893772101E-2</v>
      </c>
      <c r="U23">
        <v>-3.68450448188967E-3</v>
      </c>
      <c r="V23">
        <v>-1.74764150118999E-2</v>
      </c>
      <c r="W23">
        <v>1</v>
      </c>
      <c r="X23">
        <v>-1.15863830049767E-2</v>
      </c>
      <c r="Y23">
        <v>-1.14345521094554E-2</v>
      </c>
      <c r="Z23">
        <v>-6.6543427634143297E-3</v>
      </c>
      <c r="AA23">
        <v>-1.26012323840861E-2</v>
      </c>
      <c r="AB23">
        <v>-7.37995440324162E-3</v>
      </c>
      <c r="AC23">
        <v>-1.4555609686894899E-2</v>
      </c>
      <c r="AD23">
        <v>-1.31484132082808E-2</v>
      </c>
      <c r="AE23">
        <v>-6.1186453075225697E-3</v>
      </c>
      <c r="AF23">
        <v>-5.2148564552400804E-3</v>
      </c>
      <c r="AG23">
        <v>-2.4782413530167E-2</v>
      </c>
      <c r="AH23">
        <v>4.9159910926727203E-2</v>
      </c>
      <c r="AI23">
        <v>-6.3920007755206001E-3</v>
      </c>
      <c r="AJ23">
        <v>-1.84114611521232E-3</v>
      </c>
      <c r="AK23">
        <v>3.3745470548406601E-3</v>
      </c>
      <c r="AL23">
        <v>-3.19023547606413E-3</v>
      </c>
      <c r="AM23">
        <v>-8.4711577248892493E-3</v>
      </c>
      <c r="AN23">
        <v>-8.8689518827170296E-3</v>
      </c>
      <c r="AO23">
        <v>-8.6722556778609707E-3</v>
      </c>
      <c r="AP23">
        <v>-1.59623903089256E-2</v>
      </c>
      <c r="AQ23">
        <v>1.15534219013304E-2</v>
      </c>
      <c r="AR23">
        <v>-1.24609712105918E-2</v>
      </c>
      <c r="AS23">
        <v>-1.1434552109455201E-2</v>
      </c>
      <c r="AT23">
        <v>-1.06449537576816E-2</v>
      </c>
      <c r="AU23">
        <v>-1.8411461152124499E-3</v>
      </c>
      <c r="AV23">
        <v>-4.8770730963615099E-3</v>
      </c>
      <c r="AW23">
        <v>-1.49184165396195E-2</v>
      </c>
      <c r="AX23">
        <v>-7.15078658906725E-3</v>
      </c>
      <c r="AY23">
        <v>5.0927367969316698E-2</v>
      </c>
      <c r="AZ23">
        <v>-6.65434276341455E-3</v>
      </c>
      <c r="BA23">
        <v>2.8508916620055499E-2</v>
      </c>
      <c r="BB23">
        <v>4.1388154297101798E-2</v>
      </c>
      <c r="BC23">
        <v>-1.5735726585583702E-2</v>
      </c>
      <c r="BD23">
        <v>-8.4711577248891192E-3</v>
      </c>
      <c r="BE23">
        <v>-1.0143399595945001E-2</v>
      </c>
      <c r="BF23">
        <v>4.4156495967210604E-3</v>
      </c>
      <c r="BG23">
        <v>-7.1507865890673098E-3</v>
      </c>
      <c r="BH23">
        <v>-9.7954900191654405E-3</v>
      </c>
      <c r="BI23">
        <v>-3.6845044818897498E-3</v>
      </c>
      <c r="BJ23">
        <v>2.6496096072077101E-2</v>
      </c>
      <c r="BK23">
        <v>-7.3867870570809699E-3</v>
      </c>
      <c r="BL23">
        <v>-1.65170170055076E-2</v>
      </c>
      <c r="BM23">
        <v>-4.1202266910630898E-3</v>
      </c>
      <c r="BN23">
        <v>-1.4184451639824E-2</v>
      </c>
      <c r="BO23">
        <v>-9.4353542488222093E-3</v>
      </c>
      <c r="BP23">
        <v>-7.15078658906725E-3</v>
      </c>
      <c r="BQ23">
        <v>-3.68450448188967E-3</v>
      </c>
      <c r="BR23">
        <v>-1.84114611521234E-3</v>
      </c>
      <c r="BS23">
        <v>-4.1202266910631601E-3</v>
      </c>
      <c r="BT23">
        <v>2.1324905401379799E-2</v>
      </c>
      <c r="BU23">
        <v>1.2082331274499499E-2</v>
      </c>
      <c r="BV23" s="1">
        <v>-2.51172276320616E-2</v>
      </c>
    </row>
    <row r="24" spans="1:75" hidden="1" x14ac:dyDescent="0.25">
      <c r="A24" t="s">
        <v>1141</v>
      </c>
      <c r="B24">
        <v>-2.4480121740558899E-2</v>
      </c>
      <c r="C24">
        <v>-2.9494424510732802E-2</v>
      </c>
      <c r="D24">
        <v>-2.7688742780943399E-2</v>
      </c>
      <c r="E24">
        <v>-2.7796189701813599E-2</v>
      </c>
      <c r="F24">
        <v>3.2411476541451001E-4</v>
      </c>
      <c r="G24">
        <v>-2.2907214131680599E-2</v>
      </c>
      <c r="H24">
        <v>-2.90166923046048E-2</v>
      </c>
      <c r="I24">
        <v>-1.8576452074418201E-2</v>
      </c>
      <c r="J24">
        <v>-3.5808422132425403E-2</v>
      </c>
      <c r="K24">
        <v>-7.4922054139481701E-3</v>
      </c>
      <c r="L24">
        <v>-5.8500075496767598E-2</v>
      </c>
      <c r="M24">
        <v>-0.13176318029592901</v>
      </c>
      <c r="N24">
        <v>-9.7804520820534199E-3</v>
      </c>
      <c r="O24">
        <v>-3.2029432535268902E-2</v>
      </c>
      <c r="P24">
        <v>-1.13048721221696E-2</v>
      </c>
      <c r="Q24">
        <v>-2.5829860434286998E-2</v>
      </c>
      <c r="R24">
        <v>-1.3873583341018099E-2</v>
      </c>
      <c r="S24">
        <v>-1.3637636889700501E-2</v>
      </c>
      <c r="T24">
        <v>-3.7222457244465899E-2</v>
      </c>
      <c r="U24">
        <v>-5.0394623140242196E-3</v>
      </c>
      <c r="V24">
        <v>-2.39032779766193E-2</v>
      </c>
      <c r="W24">
        <v>-1.15863830049767E-2</v>
      </c>
      <c r="X24">
        <v>1</v>
      </c>
      <c r="Y24">
        <v>-1.5639550641499699E-2</v>
      </c>
      <c r="Z24">
        <v>-9.1014435579211701E-3</v>
      </c>
      <c r="AA24">
        <v>6.7826654392942002E-3</v>
      </c>
      <c r="AB24">
        <v>2.0915014868803901E-3</v>
      </c>
      <c r="AC24">
        <v>-1.9908361310262399E-2</v>
      </c>
      <c r="AD24">
        <v>2.8128312907092799E-2</v>
      </c>
      <c r="AE24">
        <v>-8.3687460801579096E-3</v>
      </c>
      <c r="AF24">
        <v>-7.1325934622691496E-3</v>
      </c>
      <c r="AG24">
        <v>-2.10390865430287E-2</v>
      </c>
      <c r="AH24">
        <v>7.8371406456887605E-3</v>
      </c>
      <c r="AI24">
        <v>-8.74262663481018E-3</v>
      </c>
      <c r="AJ24">
        <v>-2.5182182591527401E-3</v>
      </c>
      <c r="AK24">
        <v>3.9744804288452597E-2</v>
      </c>
      <c r="AL24">
        <v>-4.3634283886774504E-3</v>
      </c>
      <c r="AM24">
        <v>-1.15863830049762E-2</v>
      </c>
      <c r="AN24">
        <v>-1.2130463946381301E-2</v>
      </c>
      <c r="AO24">
        <v>-1.18614337100072E-2</v>
      </c>
      <c r="AP24">
        <v>-2.18324783696042E-2</v>
      </c>
      <c r="AQ24">
        <v>-2.10498578659967E-2</v>
      </c>
      <c r="AR24">
        <v>7.2349603813818197E-3</v>
      </c>
      <c r="AS24">
        <v>1.0742957188288899E-2</v>
      </c>
      <c r="AT24">
        <v>-1.4559581501403299E-2</v>
      </c>
      <c r="AU24">
        <v>-2.5182182591528802E-3</v>
      </c>
      <c r="AV24">
        <v>-6.6705919866995502E-3</v>
      </c>
      <c r="AW24">
        <v>2.0469987864854901E-2</v>
      </c>
      <c r="AX24">
        <v>-9.7804520820534702E-3</v>
      </c>
      <c r="AY24">
        <v>-7.9140483963682992E-3</v>
      </c>
      <c r="AZ24">
        <v>-9.10144355792087E-3</v>
      </c>
      <c r="BA24">
        <v>-1.43343798297581E-2</v>
      </c>
      <c r="BB24">
        <v>3.2230578112565501E-2</v>
      </c>
      <c r="BC24">
        <v>-2.0908421079764202E-3</v>
      </c>
      <c r="BD24">
        <v>-1.15863830049767E-2</v>
      </c>
      <c r="BE24">
        <v>-1.3873583341018E-2</v>
      </c>
      <c r="BF24">
        <v>8.4391495067548707E-3</v>
      </c>
      <c r="BG24">
        <v>-9.7804520820534806E-3</v>
      </c>
      <c r="BH24">
        <v>-1.3397731782282899E-2</v>
      </c>
      <c r="BI24">
        <v>-5.0394623140241502E-3</v>
      </c>
      <c r="BJ24">
        <v>2.89916308618667E-2</v>
      </c>
      <c r="BK24">
        <v>-1.0103240524975099E-2</v>
      </c>
      <c r="BL24">
        <v>-4.02510121347822E-3</v>
      </c>
      <c r="BM24">
        <v>-5.6354191552504696E-3</v>
      </c>
      <c r="BN24">
        <v>2.0412773661657E-3</v>
      </c>
      <c r="BO24">
        <v>-1.2905157909326399E-2</v>
      </c>
      <c r="BP24">
        <v>-9.7804520820534997E-3</v>
      </c>
      <c r="BQ24">
        <v>-5.0394623140239004E-3</v>
      </c>
      <c r="BR24">
        <v>-2.5182182591527301E-3</v>
      </c>
      <c r="BS24">
        <v>-5.6354191552504497E-3</v>
      </c>
      <c r="BT24">
        <v>-1.33257298648898E-2</v>
      </c>
      <c r="BU24">
        <v>3.31836188301914E-2</v>
      </c>
      <c r="BV24" s="1">
        <v>-2.65967292136319E-2</v>
      </c>
    </row>
    <row r="25" spans="1:75" hidden="1" x14ac:dyDescent="0.25">
      <c r="A25" t="s">
        <v>1142</v>
      </c>
      <c r="B25">
        <v>5.3233202521560299E-3</v>
      </c>
      <c r="C25">
        <v>1.13953769098971E-3</v>
      </c>
      <c r="D25">
        <v>1.32006246223621E-2</v>
      </c>
      <c r="E25">
        <v>9.8362517251250701E-3</v>
      </c>
      <c r="F25">
        <v>-2.3322284714057499E-2</v>
      </c>
      <c r="G25">
        <v>-1.7186322789972001E-2</v>
      </c>
      <c r="H25">
        <v>-1.3411852404711501E-2</v>
      </c>
      <c r="I25">
        <v>9.0732171384031303E-4</v>
      </c>
      <c r="J25">
        <v>2.88276287692193E-2</v>
      </c>
      <c r="K25">
        <v>1.03759681455059E-2</v>
      </c>
      <c r="L25">
        <v>-2.3514962364512001E-2</v>
      </c>
      <c r="M25">
        <v>7.4200359199881197E-3</v>
      </c>
      <c r="N25">
        <v>-9.6522865624434802E-3</v>
      </c>
      <c r="O25">
        <v>-4.2467339919723002E-3</v>
      </c>
      <c r="P25">
        <v>6.2242810681577998E-2</v>
      </c>
      <c r="Q25">
        <v>-8.8867810433524395E-3</v>
      </c>
      <c r="R25">
        <v>1.6334053802631001E-2</v>
      </c>
      <c r="S25">
        <v>-1.34589258440816E-2</v>
      </c>
      <c r="T25">
        <v>-1.26873655869371E-2</v>
      </c>
      <c r="U25">
        <v>-4.9734239243246397E-3</v>
      </c>
      <c r="V25">
        <v>4.7765199737228002E-2</v>
      </c>
      <c r="W25">
        <v>-1.14345521094554E-2</v>
      </c>
      <c r="X25">
        <v>-1.5639550641499699E-2</v>
      </c>
      <c r="Y25">
        <v>1</v>
      </c>
      <c r="Z25">
        <v>-8.9821759378749394E-3</v>
      </c>
      <c r="AA25">
        <v>-1.70094163063274E-2</v>
      </c>
      <c r="AB25">
        <v>-5.6861915270987697E-2</v>
      </c>
      <c r="AC25">
        <v>-1.9647477104657599E-2</v>
      </c>
      <c r="AD25">
        <v>-1.7748012830054699E-2</v>
      </c>
      <c r="AE25">
        <v>-8.2590799133142306E-3</v>
      </c>
      <c r="AF25">
        <v>-7.0391261522115096E-3</v>
      </c>
      <c r="AG25">
        <v>-3.3451838356897003E-2</v>
      </c>
      <c r="AH25">
        <v>-2.5094255201029699E-2</v>
      </c>
      <c r="AI25">
        <v>-8.6280610425447397E-3</v>
      </c>
      <c r="AJ25">
        <v>-2.4852188897000801E-3</v>
      </c>
      <c r="AK25">
        <v>-2.5491379405370499E-2</v>
      </c>
      <c r="AL25">
        <v>-4.3062489186466903E-3</v>
      </c>
      <c r="AM25">
        <v>-1.1434552109455201E-2</v>
      </c>
      <c r="AN25">
        <v>-1.1971503276491701E-2</v>
      </c>
      <c r="AO25">
        <v>-1.1705998480429899E-2</v>
      </c>
      <c r="AP25">
        <v>-2.1546380047042301E-2</v>
      </c>
      <c r="AQ25">
        <v>-2.0774015200602101E-2</v>
      </c>
      <c r="AR25">
        <v>-1.6820088737494899E-2</v>
      </c>
      <c r="AS25">
        <v>-1.5434606011372601E-2</v>
      </c>
      <c r="AT25">
        <v>-1.43687890602414E-2</v>
      </c>
      <c r="AU25">
        <v>-2.4852188896998702E-3</v>
      </c>
      <c r="AV25">
        <v>-6.5831788609157999E-3</v>
      </c>
      <c r="AW25">
        <v>-2.0137201649740699E-2</v>
      </c>
      <c r="AX25">
        <v>-9.6522865624434993E-3</v>
      </c>
      <c r="AY25">
        <v>-2.4556354217342501E-2</v>
      </c>
      <c r="AZ25">
        <v>-8.9821759378750695E-3</v>
      </c>
      <c r="BA25">
        <v>-1.4146538488299399E-2</v>
      </c>
      <c r="BB25">
        <v>-4.18706489034869E-2</v>
      </c>
      <c r="BC25">
        <v>-2.1240424445687099E-2</v>
      </c>
      <c r="BD25">
        <v>-1.1434552109455501E-2</v>
      </c>
      <c r="BE25">
        <v>-1.3691780393380201E-2</v>
      </c>
      <c r="BF25">
        <v>-2.48265377937298E-2</v>
      </c>
      <c r="BG25">
        <v>-9.6522865624435392E-3</v>
      </c>
      <c r="BH25">
        <v>-1.32221645139151E-2</v>
      </c>
      <c r="BI25">
        <v>-4.9734239243245998E-3</v>
      </c>
      <c r="BJ25">
        <v>-3.3979543729724303E-2</v>
      </c>
      <c r="BK25">
        <v>-9.9708451039083202E-3</v>
      </c>
      <c r="BL25">
        <v>-2.2295027170532101E-2</v>
      </c>
      <c r="BM25">
        <v>-5.5615711962617503E-3</v>
      </c>
      <c r="BN25">
        <v>-1.9146479936630802E-2</v>
      </c>
      <c r="BO25">
        <v>-1.27360454536629E-2</v>
      </c>
      <c r="BP25">
        <v>-9.6522865624433397E-3</v>
      </c>
      <c r="BQ25">
        <v>-4.9734239243247602E-3</v>
      </c>
      <c r="BR25">
        <v>-2.4852188897000701E-3</v>
      </c>
      <c r="BS25">
        <v>-5.5615711962617304E-3</v>
      </c>
      <c r="BT25">
        <v>-4.8204242385951299E-4</v>
      </c>
      <c r="BU25">
        <v>-4.21195237648797E-2</v>
      </c>
      <c r="BV25" s="1">
        <v>-1.0201685958954199E-3</v>
      </c>
    </row>
    <row r="26" spans="1:75" hidden="1" x14ac:dyDescent="0.25">
      <c r="A26" t="s">
        <v>1143</v>
      </c>
      <c r="B26">
        <v>-3.5339226721553298E-2</v>
      </c>
      <c r="C26">
        <v>2.9573031998953998E-3</v>
      </c>
      <c r="D26">
        <v>-2.4864404977093801E-2</v>
      </c>
      <c r="E26">
        <v>-1.1260973161526E-2</v>
      </c>
      <c r="F26">
        <v>5.0369288209518998E-3</v>
      </c>
      <c r="G26">
        <v>-1.1038253816480499E-2</v>
      </c>
      <c r="H26">
        <v>-1.6625295147630201E-2</v>
      </c>
      <c r="I26">
        <v>2.6682668898378201E-2</v>
      </c>
      <c r="J26">
        <v>-1.34542790316768E-2</v>
      </c>
      <c r="K26">
        <v>-2.7512862928047201E-2</v>
      </c>
      <c r="L26">
        <v>1.0058451568674499E-2</v>
      </c>
      <c r="M26">
        <v>2.26699309816028E-3</v>
      </c>
      <c r="N26">
        <v>-5.6171525235423599E-3</v>
      </c>
      <c r="O26">
        <v>4.8781020097047097E-3</v>
      </c>
      <c r="P26">
        <v>-6.4926641873625703E-3</v>
      </c>
      <c r="Q26">
        <v>-1.4834719755687901E-2</v>
      </c>
      <c r="R26">
        <v>-7.9679377825049892E-3</v>
      </c>
      <c r="S26">
        <v>-7.8324279723938593E-3</v>
      </c>
      <c r="T26">
        <v>1.9528790024864601E-2</v>
      </c>
      <c r="U26">
        <v>-2.8942862985301102E-3</v>
      </c>
      <c r="V26">
        <v>-1.3728236392433301E-2</v>
      </c>
      <c r="W26">
        <v>-6.6543427634143297E-3</v>
      </c>
      <c r="X26">
        <v>-9.1014435579211701E-3</v>
      </c>
      <c r="Y26">
        <v>-8.9821759378749394E-3</v>
      </c>
      <c r="Z26">
        <v>1</v>
      </c>
      <c r="AA26">
        <v>-9.8986375001366908E-3</v>
      </c>
      <c r="AB26">
        <v>-3.3090817268171598E-2</v>
      </c>
      <c r="AC26">
        <v>-1.1433858172950499E-2</v>
      </c>
      <c r="AD26">
        <v>-1.03284640806351E-2</v>
      </c>
      <c r="AE26">
        <v>-4.8063752849726096E-3</v>
      </c>
      <c r="AF26">
        <v>-4.0964226428248903E-3</v>
      </c>
      <c r="AG26">
        <v>-1.94673124371036E-2</v>
      </c>
      <c r="AH26">
        <v>-1.46036131456471E-2</v>
      </c>
      <c r="AI26">
        <v>-5.0211040197440798E-3</v>
      </c>
      <c r="AJ26">
        <v>-1.44627425507123E-3</v>
      </c>
      <c r="AK26">
        <v>-1.4834719755687901E-2</v>
      </c>
      <c r="AL26">
        <v>-2.5060235027099501E-3</v>
      </c>
      <c r="AM26">
        <v>-6.6543427634140799E-3</v>
      </c>
      <c r="AN26">
        <v>-6.96682173753409E-3</v>
      </c>
      <c r="AO26">
        <v>-6.8123111015748203E-3</v>
      </c>
      <c r="AP26">
        <v>-1.2538925597727299E-2</v>
      </c>
      <c r="AQ26">
        <v>-1.2089447526578199E-2</v>
      </c>
      <c r="AR26">
        <v>-9.7884582359617899E-3</v>
      </c>
      <c r="AS26">
        <v>-8.9821759378748301E-3</v>
      </c>
      <c r="AT26">
        <v>-8.3619232818897601E-3</v>
      </c>
      <c r="AU26">
        <v>-1.4462742550711801E-3</v>
      </c>
      <c r="AV26">
        <v>-3.8310839107700599E-3</v>
      </c>
      <c r="AW26">
        <v>-1.1718853593099999E-2</v>
      </c>
      <c r="AX26">
        <v>-5.6171525235423096E-3</v>
      </c>
      <c r="AY26">
        <v>-1.42905814253005E-2</v>
      </c>
      <c r="AZ26">
        <v>-5.2271813429831697E-3</v>
      </c>
      <c r="BA26">
        <v>-8.2325844611914108E-3</v>
      </c>
      <c r="BB26">
        <v>-2.43666430362409E-2</v>
      </c>
      <c r="BC26">
        <v>-1.2360874597364801E-2</v>
      </c>
      <c r="BD26">
        <v>-6.65434276341423E-3</v>
      </c>
      <c r="BE26">
        <v>-7.9679377825047099E-3</v>
      </c>
      <c r="BF26">
        <v>-1.44478148795824E-2</v>
      </c>
      <c r="BG26">
        <v>-5.6171525235423E-3</v>
      </c>
      <c r="BH26">
        <v>-7.6946446093929602E-3</v>
      </c>
      <c r="BI26">
        <v>-2.8942862985301002E-3</v>
      </c>
      <c r="BJ26">
        <v>-1.9774410817108699E-2</v>
      </c>
      <c r="BK26">
        <v>-5.8025378105943199E-3</v>
      </c>
      <c r="BL26">
        <v>-1.2974601129298101E-2</v>
      </c>
      <c r="BM26">
        <v>-3.23655886901354E-3</v>
      </c>
      <c r="BN26">
        <v>-1.11423026447901E-2</v>
      </c>
      <c r="BO26">
        <v>-7.4117474027701E-3</v>
      </c>
      <c r="BP26">
        <v>-5.6171525235425603E-3</v>
      </c>
      <c r="BQ26">
        <v>-2.8942862985299098E-3</v>
      </c>
      <c r="BR26">
        <v>-1.44627425507123E-3</v>
      </c>
      <c r="BS26">
        <v>-3.23655886901354E-3</v>
      </c>
      <c r="BT26">
        <v>1.9679894098837199E-2</v>
      </c>
      <c r="BU26">
        <v>-1.0706264512046201E-2</v>
      </c>
      <c r="BV26" s="1">
        <v>5.3024821555328798E-3</v>
      </c>
    </row>
    <row r="27" spans="1:75" hidden="1" x14ac:dyDescent="0.25">
      <c r="A27" t="s">
        <v>1144</v>
      </c>
      <c r="B27">
        <v>-1.4311490025272699E-3</v>
      </c>
      <c r="C27">
        <v>2.9803947986404098E-3</v>
      </c>
      <c r="D27">
        <v>-7.7929569851928797E-3</v>
      </c>
      <c r="E27">
        <v>-2.0173974994701901E-2</v>
      </c>
      <c r="F27">
        <v>-6.7062525075559003E-3</v>
      </c>
      <c r="G27">
        <v>-2.8174504021551899E-2</v>
      </c>
      <c r="H27">
        <v>-1.03751117760018E-2</v>
      </c>
      <c r="I27">
        <v>-9.8411008553144497E-3</v>
      </c>
      <c r="J27">
        <v>-3.9462826039007901E-2</v>
      </c>
      <c r="K27">
        <v>9.2479515204015594E-3</v>
      </c>
      <c r="L27">
        <v>6.4670782215525699E-3</v>
      </c>
      <c r="M27">
        <v>1.1626997666815899E-2</v>
      </c>
      <c r="N27">
        <v>2.7903170560876898E-2</v>
      </c>
      <c r="O27">
        <v>-3.4834885255729899E-2</v>
      </c>
      <c r="P27">
        <v>-1.2295064009419401E-2</v>
      </c>
      <c r="Q27">
        <v>-1.29759066260685E-2</v>
      </c>
      <c r="R27">
        <v>1.22459568169264E-2</v>
      </c>
      <c r="S27">
        <v>-1.4832155258727799E-2</v>
      </c>
      <c r="T27">
        <v>2.5193363226482399E-2</v>
      </c>
      <c r="U27">
        <v>-5.4808679881014699E-3</v>
      </c>
      <c r="V27">
        <v>-9.7569807998093509E-3</v>
      </c>
      <c r="W27">
        <v>-1.26012323840861E-2</v>
      </c>
      <c r="X27">
        <v>6.7826654392942002E-3</v>
      </c>
      <c r="Y27">
        <v>-1.70094163063274E-2</v>
      </c>
      <c r="Z27">
        <v>-9.8986375001366908E-3</v>
      </c>
      <c r="AA27">
        <v>1</v>
      </c>
      <c r="AB27">
        <v>-6.2663600749292503E-2</v>
      </c>
      <c r="AC27">
        <v>-2.1652131398488199E-2</v>
      </c>
      <c r="AD27">
        <v>-1.9558862637244899E-2</v>
      </c>
      <c r="AE27">
        <v>-9.1017631709728493E-3</v>
      </c>
      <c r="AF27">
        <v>-7.7573361488791201E-3</v>
      </c>
      <c r="AG27">
        <v>-3.6864967230468101E-2</v>
      </c>
      <c r="AH27">
        <v>-2.7654650419776598E-2</v>
      </c>
      <c r="AI27">
        <v>-9.5083918618276298E-3</v>
      </c>
      <c r="AJ27">
        <v>-2.7387885817168399E-3</v>
      </c>
      <c r="AK27">
        <v>-2.8092293655506001E-2</v>
      </c>
      <c r="AL27">
        <v>-4.7456203625776501E-3</v>
      </c>
      <c r="AM27">
        <v>-1.2601232384085399E-2</v>
      </c>
      <c r="AN27">
        <v>-1.3192969285537899E-2</v>
      </c>
      <c r="AO27">
        <v>-1.2900374735070001E-2</v>
      </c>
      <c r="AP27">
        <v>-2.3744781554153601E-2</v>
      </c>
      <c r="AQ27">
        <v>-2.2893611449533301E-2</v>
      </c>
      <c r="AR27">
        <v>-1.8536261400816899E-2</v>
      </c>
      <c r="AS27">
        <v>-1.7009416306327199E-2</v>
      </c>
      <c r="AT27">
        <v>-1.5834852847124999E-2</v>
      </c>
      <c r="AU27">
        <v>-2.73878858171713E-3</v>
      </c>
      <c r="AV27">
        <v>-7.2548680401572302E-3</v>
      </c>
      <c r="AW27">
        <v>-2.2191823092376901E-2</v>
      </c>
      <c r="AX27">
        <v>-1.0637120269062999E-2</v>
      </c>
      <c r="AY27">
        <v>-2.70618667908121E-2</v>
      </c>
      <c r="AZ27">
        <v>-9.8986375001363699E-3</v>
      </c>
      <c r="BA27">
        <v>-1.55899257981499E-2</v>
      </c>
      <c r="BB27">
        <v>-4.6142758531755403E-2</v>
      </c>
      <c r="BC27">
        <v>-2.3407608957014301E-2</v>
      </c>
      <c r="BD27">
        <v>-1.26012323840861E-2</v>
      </c>
      <c r="BE27">
        <v>-1.5088768220855199E-2</v>
      </c>
      <c r="BF27">
        <v>-2.7359617502848502E-2</v>
      </c>
      <c r="BG27">
        <v>-1.06371202690631E-2</v>
      </c>
      <c r="BH27">
        <v>-1.4571236902464899E-2</v>
      </c>
      <c r="BI27">
        <v>-5.4808679881015896E-3</v>
      </c>
      <c r="BJ27">
        <v>-3.7446514978877202E-2</v>
      </c>
      <c r="BK27">
        <v>-1.09881816985369E-2</v>
      </c>
      <c r="BL27">
        <v>-2.4569813989745101E-2</v>
      </c>
      <c r="BM27">
        <v>-6.1290245908962602E-3</v>
      </c>
      <c r="BN27">
        <v>-2.1100016923200599E-2</v>
      </c>
      <c r="BO27">
        <v>-1.40355185651036E-2</v>
      </c>
      <c r="BP27">
        <v>-1.0637120269062999E-2</v>
      </c>
      <c r="BQ27">
        <v>-5.4808679881012904E-3</v>
      </c>
      <c r="BR27">
        <v>-2.7387885817168598E-3</v>
      </c>
      <c r="BS27">
        <v>-6.1290245908961699E-3</v>
      </c>
      <c r="BT27">
        <v>-4.0373157543603697E-2</v>
      </c>
      <c r="BU27">
        <v>1.7404121283985999E-2</v>
      </c>
      <c r="BV27" s="1">
        <v>8.4090363446322203E-3</v>
      </c>
    </row>
    <row r="28" spans="1:75" hidden="1" x14ac:dyDescent="0.25">
      <c r="A28" t="s">
        <v>1145</v>
      </c>
      <c r="B28">
        <v>-1.2412956848379701E-2</v>
      </c>
      <c r="C28">
        <v>-1.40270036386415E-2</v>
      </c>
      <c r="D28">
        <v>-3.5549635324679002E-2</v>
      </c>
      <c r="E28">
        <v>-5.8152836625203499E-2</v>
      </c>
      <c r="F28">
        <v>1.6501371801419099E-2</v>
      </c>
      <c r="G28">
        <v>-3.4021308861722298E-2</v>
      </c>
      <c r="H28">
        <v>-4.0823629582098196E-3</v>
      </c>
      <c r="I28">
        <v>-4.7049739080562501E-2</v>
      </c>
      <c r="J28">
        <v>-1.8232403182111299E-2</v>
      </c>
      <c r="K28">
        <v>-1.9341730804802601E-2</v>
      </c>
      <c r="L28">
        <v>8.5718070254674501E-3</v>
      </c>
      <c r="M28">
        <v>2.2490701764647798E-2</v>
      </c>
      <c r="N28">
        <v>1.9189559686137898E-2</v>
      </c>
      <c r="O28">
        <v>-5.8947830580575199E-2</v>
      </c>
      <c r="P28">
        <v>-5.5055785657659E-3</v>
      </c>
      <c r="Q28">
        <v>2.7207373431732099E-3</v>
      </c>
      <c r="R28">
        <v>-1.1610419130571901E-2</v>
      </c>
      <c r="S28">
        <v>-2.25073983558047E-4</v>
      </c>
      <c r="T28">
        <v>-2.2598185678768899E-2</v>
      </c>
      <c r="U28">
        <v>-1.8322360129132E-2</v>
      </c>
      <c r="V28">
        <v>1.6908000341905299E-2</v>
      </c>
      <c r="W28">
        <v>-7.37995440324162E-3</v>
      </c>
      <c r="X28">
        <v>2.0915014868803901E-3</v>
      </c>
      <c r="Y28">
        <v>-5.6861915270987697E-2</v>
      </c>
      <c r="Z28">
        <v>-3.3090817268171598E-2</v>
      </c>
      <c r="AA28">
        <v>-6.2663600749292503E-2</v>
      </c>
      <c r="AB28">
        <v>1</v>
      </c>
      <c r="AC28">
        <v>-7.2382358033010297E-2</v>
      </c>
      <c r="AD28">
        <v>-6.5384629904211303E-2</v>
      </c>
      <c r="AE28">
        <v>-3.04268927824329E-2</v>
      </c>
      <c r="AF28">
        <v>-2.59325177820483E-2</v>
      </c>
      <c r="AG28">
        <v>-0.123238364290413</v>
      </c>
      <c r="AH28">
        <v>-9.2448580286268997E-2</v>
      </c>
      <c r="AI28">
        <v>-3.1786239026288701E-2</v>
      </c>
      <c r="AJ28">
        <v>-9.1556795056401703E-3</v>
      </c>
      <c r="AK28">
        <v>-9.3911607126266297E-2</v>
      </c>
      <c r="AL28">
        <v>-1.5864451672264999E-2</v>
      </c>
      <c r="AM28">
        <v>-4.2125502441105002E-2</v>
      </c>
      <c r="AN28">
        <v>-4.4103659301223001E-2</v>
      </c>
      <c r="AO28">
        <v>-4.3125525411271598E-2</v>
      </c>
      <c r="AP28">
        <v>-7.9378018183850096E-2</v>
      </c>
      <c r="AQ28">
        <v>-7.6532584719321395E-2</v>
      </c>
      <c r="AR28">
        <v>-6.1966107844741797E-2</v>
      </c>
      <c r="AS28">
        <v>-5.6861915270987197E-2</v>
      </c>
      <c r="AT28">
        <v>-5.2935388534570499E-2</v>
      </c>
      <c r="AU28">
        <v>-9.1556795056404894E-3</v>
      </c>
      <c r="AV28">
        <v>-2.4252783538970101E-2</v>
      </c>
      <c r="AW28">
        <v>-7.4186529488255895E-2</v>
      </c>
      <c r="AX28">
        <v>-3.5559540702274003E-2</v>
      </c>
      <c r="AY28">
        <v>-9.0466924250739503E-2</v>
      </c>
      <c r="AZ28">
        <v>-3.3090817268171799E-2</v>
      </c>
      <c r="BA28">
        <v>-5.2116605523115402E-2</v>
      </c>
      <c r="BB28">
        <v>-0.154253713281504</v>
      </c>
      <c r="BC28">
        <v>-7.8250861360536494E-2</v>
      </c>
      <c r="BD28">
        <v>-4.2125502441104301E-2</v>
      </c>
      <c r="BE28">
        <v>-5.0441252343189802E-2</v>
      </c>
      <c r="BF28">
        <v>-9.1462295018014797E-2</v>
      </c>
      <c r="BG28">
        <v>-3.55595407022746E-2</v>
      </c>
      <c r="BH28">
        <v>-4.8711162289159698E-2</v>
      </c>
      <c r="BI28">
        <v>-1.8322360129132301E-2</v>
      </c>
      <c r="BJ28">
        <v>-0.12518245914944401</v>
      </c>
      <c r="BK28">
        <v>-3.6733127432006199E-2</v>
      </c>
      <c r="BL28">
        <v>-8.2136074286637495E-2</v>
      </c>
      <c r="BM28">
        <v>-2.0489126181929902E-2</v>
      </c>
      <c r="BN28">
        <v>-7.0536657631049396E-2</v>
      </c>
      <c r="BO28">
        <v>-4.6920273633162299E-2</v>
      </c>
      <c r="BP28">
        <v>-3.5559540702274302E-2</v>
      </c>
      <c r="BQ28">
        <v>-1.83223601291326E-2</v>
      </c>
      <c r="BR28">
        <v>-9.1556795056401893E-3</v>
      </c>
      <c r="BS28">
        <v>-2.0489126181929999E-2</v>
      </c>
      <c r="BT28">
        <v>-4.5352359508767197E-2</v>
      </c>
      <c r="BU28">
        <v>0.15807204234739899</v>
      </c>
      <c r="BV28" s="1">
        <v>-3.2149202080419799E-3</v>
      </c>
    </row>
    <row r="29" spans="1:75" hidden="1" x14ac:dyDescent="0.25">
      <c r="A29" t="s">
        <v>1146</v>
      </c>
      <c r="B29">
        <v>-2.9833355074399301E-3</v>
      </c>
      <c r="C29">
        <v>-5.2450648324697301E-3</v>
      </c>
      <c r="D29">
        <v>-2.11263039282195E-2</v>
      </c>
      <c r="E29">
        <v>1.6662877773460202E-2</v>
      </c>
      <c r="F29">
        <v>-2.27681422652979E-2</v>
      </c>
      <c r="G29">
        <v>-4.8698253437455402E-3</v>
      </c>
      <c r="H29">
        <v>-2.4885406279588299E-2</v>
      </c>
      <c r="I29">
        <v>2.4822493432728299E-2</v>
      </c>
      <c r="J29">
        <v>-5.5145969415008399E-2</v>
      </c>
      <c r="K29">
        <v>4.4208234512014104E-3</v>
      </c>
      <c r="L29">
        <v>-5.6548860336098003E-3</v>
      </c>
      <c r="M29">
        <v>2.65194235052666E-2</v>
      </c>
      <c r="N29">
        <v>-1.2286875292021E-2</v>
      </c>
      <c r="O29">
        <v>3.1592916626644401E-3</v>
      </c>
      <c r="P29">
        <v>-1.4201956391383301E-2</v>
      </c>
      <c r="Q29">
        <v>-6.1148469465586103E-3</v>
      </c>
      <c r="R29">
        <v>-1.7428947755629601E-2</v>
      </c>
      <c r="S29">
        <v>-1.7132535626761199E-2</v>
      </c>
      <c r="T29">
        <v>-8.6230763284111996E-3</v>
      </c>
      <c r="U29">
        <v>-6.3309184965863203E-3</v>
      </c>
      <c r="V29">
        <v>1.24087926259143E-2</v>
      </c>
      <c r="W29">
        <v>-1.4555609686894899E-2</v>
      </c>
      <c r="X29">
        <v>-1.9908361310262399E-2</v>
      </c>
      <c r="Y29">
        <v>-1.9647477104657599E-2</v>
      </c>
      <c r="Z29">
        <v>-1.1433858172950499E-2</v>
      </c>
      <c r="AA29">
        <v>-2.1652131398488199E-2</v>
      </c>
      <c r="AB29">
        <v>-7.2382358033010297E-2</v>
      </c>
      <c r="AC29">
        <v>1</v>
      </c>
      <c r="AD29">
        <v>-2.2592327622402798E-2</v>
      </c>
      <c r="AE29">
        <v>-1.0513393304811301E-2</v>
      </c>
      <c r="AF29">
        <v>-8.9604535295854798E-3</v>
      </c>
      <c r="AG29">
        <v>-4.2582507628736901E-2</v>
      </c>
      <c r="AH29">
        <v>-3.1943724650783399E-2</v>
      </c>
      <c r="AI29">
        <v>-1.0983087722879099E-2</v>
      </c>
      <c r="AJ29">
        <v>-3.1635586421483301E-3</v>
      </c>
      <c r="AK29">
        <v>-3.2449243787896501E-2</v>
      </c>
      <c r="AL29">
        <v>-5.4816382727048999E-3</v>
      </c>
      <c r="AM29">
        <v>-1.45556096868953E-2</v>
      </c>
      <c r="AN29">
        <v>-1.52391215143348E-2</v>
      </c>
      <c r="AO29">
        <v>-1.4901147263617701E-2</v>
      </c>
      <c r="AP29">
        <v>-2.7427458034921099E-2</v>
      </c>
      <c r="AQ29">
        <v>-2.6444276434711901E-2</v>
      </c>
      <c r="AR29">
        <v>-2.1411126926383799E-2</v>
      </c>
      <c r="AS29">
        <v>-1.9647477104657401E-2</v>
      </c>
      <c r="AT29">
        <v>-1.82907457355697E-2</v>
      </c>
      <c r="AU29">
        <v>-3.16355864214852E-3</v>
      </c>
      <c r="AV29">
        <v>-8.3800555615342904E-3</v>
      </c>
      <c r="AW29">
        <v>-2.5633644815657601E-2</v>
      </c>
      <c r="AX29">
        <v>-1.2286875292021E-2</v>
      </c>
      <c r="AY29">
        <v>-3.1259003754523298E-2</v>
      </c>
      <c r="AZ29">
        <v>-1.14338581729506E-2</v>
      </c>
      <c r="BA29">
        <v>-1.8007831936508002E-2</v>
      </c>
      <c r="BB29">
        <v>-5.3299229995391099E-2</v>
      </c>
      <c r="BC29">
        <v>-2.7037991943709101E-2</v>
      </c>
      <c r="BD29">
        <v>-1.4555609686894899E-2</v>
      </c>
      <c r="BE29">
        <v>-1.74289477556294E-2</v>
      </c>
      <c r="BF29">
        <v>-3.1602933857255301E-2</v>
      </c>
      <c r="BG29">
        <v>-1.2286875292021E-2</v>
      </c>
      <c r="BH29">
        <v>-1.68311503623556E-2</v>
      </c>
      <c r="BI29">
        <v>-6.3309184965865397E-3</v>
      </c>
      <c r="BJ29">
        <v>-4.3254250025204798E-2</v>
      </c>
      <c r="BK29">
        <v>-1.26923842920758E-2</v>
      </c>
      <c r="BL29">
        <v>-2.8380448166796499E-2</v>
      </c>
      <c r="BM29">
        <v>-7.0796003904442699E-3</v>
      </c>
      <c r="BN29">
        <v>-2.43725059073449E-2</v>
      </c>
      <c r="BO29">
        <v>-1.62123452500403E-2</v>
      </c>
      <c r="BP29">
        <v>-1.2286875292021099E-2</v>
      </c>
      <c r="BQ29">
        <v>-6.3309184965863003E-3</v>
      </c>
      <c r="BR29">
        <v>-3.1635586421483401E-3</v>
      </c>
      <c r="BS29">
        <v>5.0949911006640897E-2</v>
      </c>
      <c r="BT29">
        <v>2.0259379329709799E-2</v>
      </c>
      <c r="BU29">
        <v>1.06019678270881E-2</v>
      </c>
      <c r="BV29" s="1">
        <v>-3.3108758449547498E-3</v>
      </c>
    </row>
    <row r="30" spans="1:75" hidden="1" x14ac:dyDescent="0.25">
      <c r="A30" t="s">
        <v>1147</v>
      </c>
      <c r="B30">
        <v>-4.2630934613570098E-3</v>
      </c>
      <c r="C30">
        <v>2.2758539979482E-2</v>
      </c>
      <c r="D30">
        <v>-6.6299921081594496E-3</v>
      </c>
      <c r="E30">
        <v>5.6255650540480004E-3</v>
      </c>
      <c r="F30">
        <v>-1.60199807516078E-2</v>
      </c>
      <c r="G30">
        <v>-4.3348108887865597E-3</v>
      </c>
      <c r="H30">
        <v>-7.4771616104516402E-3</v>
      </c>
      <c r="I30">
        <v>3.1736802069905902E-2</v>
      </c>
      <c r="J30">
        <v>-2.0099215292644801E-2</v>
      </c>
      <c r="K30">
        <v>-1.8971187002757298E-2</v>
      </c>
      <c r="L30">
        <v>-6.57887441623082E-3</v>
      </c>
      <c r="M30">
        <v>2.2080111053002501E-2</v>
      </c>
      <c r="N30">
        <v>-1.10990138409356E-2</v>
      </c>
      <c r="O30">
        <v>-4.7825675784031701E-4</v>
      </c>
      <c r="P30">
        <v>-1.28289501447703E-2</v>
      </c>
      <c r="Q30">
        <v>-2.9021920567041601E-4</v>
      </c>
      <c r="R30">
        <v>-1.5743964822228101E-2</v>
      </c>
      <c r="S30">
        <v>-1.5476209006145301E-2</v>
      </c>
      <c r="T30">
        <v>-2.1225396872145901E-2</v>
      </c>
      <c r="U30">
        <v>-5.7188626358963502E-3</v>
      </c>
      <c r="V30">
        <v>4.0532839128760304E-3</v>
      </c>
      <c r="W30">
        <v>-1.31484132082808E-2</v>
      </c>
      <c r="X30">
        <v>2.8128312907092799E-2</v>
      </c>
      <c r="Y30">
        <v>-1.7748012830054699E-2</v>
      </c>
      <c r="Z30">
        <v>-1.03284640806351E-2</v>
      </c>
      <c r="AA30">
        <v>-1.9558862637244899E-2</v>
      </c>
      <c r="AB30">
        <v>-6.5384629904211303E-2</v>
      </c>
      <c r="AC30">
        <v>-2.2592327622402798E-2</v>
      </c>
      <c r="AD30">
        <v>1</v>
      </c>
      <c r="AE30">
        <v>-9.4969872349142202E-3</v>
      </c>
      <c r="AF30">
        <v>-8.0941814238581905E-3</v>
      </c>
      <c r="AG30">
        <v>-3.8465747419124001E-2</v>
      </c>
      <c r="AH30">
        <v>-2.88554928412403E-2</v>
      </c>
      <c r="AI30">
        <v>-9.9212728830746603E-3</v>
      </c>
      <c r="AJ30">
        <v>-2.85771445719964E-3</v>
      </c>
      <c r="AK30">
        <v>-2.9312139772727799E-2</v>
      </c>
      <c r="AL30">
        <v>-4.9516884979916697E-3</v>
      </c>
      <c r="AM30">
        <v>-1.31484132082808E-2</v>
      </c>
      <c r="AN30">
        <v>-1.3765844984294E-2</v>
      </c>
      <c r="AO30">
        <v>-1.34605451584686E-2</v>
      </c>
      <c r="AP30">
        <v>-2.4775846512334099E-2</v>
      </c>
      <c r="AQ30">
        <v>-2.38877162164262E-2</v>
      </c>
      <c r="AR30">
        <v>-1.9341157817421802E-2</v>
      </c>
      <c r="AS30">
        <v>-1.7748012830054699E-2</v>
      </c>
      <c r="AT30">
        <v>-1.65224465338208E-2</v>
      </c>
      <c r="AU30">
        <v>-2.8577144571998699E-3</v>
      </c>
      <c r="AV30">
        <v>-7.5698947417238297E-3</v>
      </c>
      <c r="AW30">
        <v>-2.3155454242088501E-2</v>
      </c>
      <c r="AX30">
        <v>-1.10990138409356E-2</v>
      </c>
      <c r="AY30">
        <v>-2.8236968885867901E-2</v>
      </c>
      <c r="AZ30">
        <v>-1.0328464080634901E-2</v>
      </c>
      <c r="BA30">
        <v>-1.62668840659883E-2</v>
      </c>
      <c r="BB30">
        <v>-4.8146406419072398E-2</v>
      </c>
      <c r="BC30">
        <v>-2.44240329361246E-2</v>
      </c>
      <c r="BD30">
        <v>-1.31484132082808E-2</v>
      </c>
      <c r="BE30">
        <v>-1.5743964822228101E-2</v>
      </c>
      <c r="BF30">
        <v>-2.8547648768246701E-2</v>
      </c>
      <c r="BG30">
        <v>-1.1099013840935699E-2</v>
      </c>
      <c r="BH30">
        <v>-1.52039608436476E-2</v>
      </c>
      <c r="BI30">
        <v>-5.7188626358963398E-3</v>
      </c>
      <c r="BJ30">
        <v>-3.9072547600514103E-2</v>
      </c>
      <c r="BK30">
        <v>-1.1465319341502101E-2</v>
      </c>
      <c r="BL30">
        <v>-2.56367041683765E-2</v>
      </c>
      <c r="BM30">
        <v>-6.3951640147980899E-3</v>
      </c>
      <c r="BN30">
        <v>-2.2016238789335899E-2</v>
      </c>
      <c r="BO30">
        <v>-1.4644980114764301E-2</v>
      </c>
      <c r="BP30">
        <v>-1.10990138409356E-2</v>
      </c>
      <c r="BQ30">
        <v>-5.7188626358960198E-3</v>
      </c>
      <c r="BR30">
        <v>-2.85771445719965E-3</v>
      </c>
      <c r="BS30">
        <v>-6.3951640147980699E-3</v>
      </c>
      <c r="BT30" s="28">
        <v>6.1024682342996503E-16</v>
      </c>
      <c r="BU30">
        <v>2.3395400621267399E-2</v>
      </c>
      <c r="BV30" s="1">
        <v>1.99929596100108E-2</v>
      </c>
    </row>
    <row r="31" spans="1:75" hidden="1" x14ac:dyDescent="0.25">
      <c r="A31" t="s">
        <v>1148</v>
      </c>
      <c r="B31">
        <v>2.72417776922847E-2</v>
      </c>
      <c r="C31">
        <v>1.0924489166759701E-2</v>
      </c>
      <c r="D31">
        <v>3.7818084841673698E-2</v>
      </c>
      <c r="E31">
        <v>-1.1778776160861299E-2</v>
      </c>
      <c r="F31">
        <v>4.6224330424749403E-2</v>
      </c>
      <c r="G31">
        <v>1.9597692191838799E-3</v>
      </c>
      <c r="H31">
        <v>-8.3476331309649699E-3</v>
      </c>
      <c r="I31">
        <v>-3.9727934723397199E-3</v>
      </c>
      <c r="J31">
        <v>-2.0053207146855798E-2</v>
      </c>
      <c r="K31">
        <v>-4.3579599729906904E-3</v>
      </c>
      <c r="L31">
        <v>1.65472530545916E-2</v>
      </c>
      <c r="M31">
        <v>3.01523551731981E-3</v>
      </c>
      <c r="N31">
        <v>-5.1649524456077404E-3</v>
      </c>
      <c r="O31">
        <v>3.3666943214891602E-2</v>
      </c>
      <c r="P31">
        <v>-5.9699824123494996E-3</v>
      </c>
      <c r="Q31">
        <v>-1.36404738452299E-2</v>
      </c>
      <c r="R31">
        <v>-7.3264914142385897E-3</v>
      </c>
      <c r="S31">
        <v>-7.2018906094351298E-3</v>
      </c>
      <c r="T31">
        <v>-1.9656782729821701E-2</v>
      </c>
      <c r="U31">
        <v>-2.6612863071154001E-3</v>
      </c>
      <c r="V31">
        <v>-1.26230661944477E-2</v>
      </c>
      <c r="W31">
        <v>-6.1186453075225697E-3</v>
      </c>
      <c r="X31">
        <v>-8.3687460801579096E-3</v>
      </c>
      <c r="Y31">
        <v>-8.2590799133142306E-3</v>
      </c>
      <c r="Z31">
        <v>-4.8063752849726096E-3</v>
      </c>
      <c r="AA31">
        <v>-9.1017631709728493E-3</v>
      </c>
      <c r="AB31">
        <v>-3.04268927824329E-2</v>
      </c>
      <c r="AC31">
        <v>-1.0513393304811301E-2</v>
      </c>
      <c r="AD31">
        <v>-9.4969872349142202E-3</v>
      </c>
      <c r="AE31">
        <v>1</v>
      </c>
      <c r="AF31">
        <v>-3.76664654531379E-3</v>
      </c>
      <c r="AG31">
        <v>-1.7900126898821499E-2</v>
      </c>
      <c r="AH31">
        <v>-1.34279721113505E-2</v>
      </c>
      <c r="AI31">
        <v>-4.6168878943088501E-3</v>
      </c>
      <c r="AJ31">
        <v>-1.3298442083318799E-3</v>
      </c>
      <c r="AK31">
        <v>-1.3640473845229701E-2</v>
      </c>
      <c r="AL31">
        <v>-2.3042800003783598E-3</v>
      </c>
      <c r="AM31">
        <v>-6.1186453075223702E-3</v>
      </c>
      <c r="AN31">
        <v>-6.4059686505893E-3</v>
      </c>
      <c r="AO31">
        <v>-6.2638966517030697E-3</v>
      </c>
      <c r="AP31">
        <v>-1.15294990050304E-2</v>
      </c>
      <c r="AQ31">
        <v>-1.11162054629537E-2</v>
      </c>
      <c r="AR31">
        <v>-9.0004537161257094E-3</v>
      </c>
      <c r="AS31">
        <v>-8.2590799133142202E-3</v>
      </c>
      <c r="AT31">
        <v>-7.6887597272412098E-3</v>
      </c>
      <c r="AU31">
        <v>-1.3298442083318799E-3</v>
      </c>
      <c r="AV31">
        <v>-3.5226684928579802E-3</v>
      </c>
      <c r="AW31">
        <v>-1.07754456144323E-2</v>
      </c>
      <c r="AX31">
        <v>-5.1649524456077898E-3</v>
      </c>
      <c r="AY31">
        <v>-1.31401405200263E-2</v>
      </c>
      <c r="AZ31">
        <v>-4.8063752849728499E-3</v>
      </c>
      <c r="BA31">
        <v>-7.5698331259996697E-3</v>
      </c>
      <c r="BB31">
        <v>-2.24050445512766E-2</v>
      </c>
      <c r="BC31">
        <v>-1.1365781721954999E-2</v>
      </c>
      <c r="BD31">
        <v>-6.1186453075225099E-3</v>
      </c>
      <c r="BE31">
        <v>-7.3264914142383503E-3</v>
      </c>
      <c r="BF31">
        <v>-1.3284716141004901E-2</v>
      </c>
      <c r="BG31">
        <v>-5.1649524456076797E-3</v>
      </c>
      <c r="BH31">
        <v>-7.0751992805608097E-3</v>
      </c>
      <c r="BI31">
        <v>-2.6612863071154001E-3</v>
      </c>
      <c r="BJ31">
        <v>-1.8182502804085201E-2</v>
      </c>
      <c r="BK31">
        <v>-5.33541358009278E-3</v>
      </c>
      <c r="BL31">
        <v>-1.1930101159384201E-2</v>
      </c>
      <c r="BM31">
        <v>-2.97600475967226E-3</v>
      </c>
      <c r="BN31">
        <v>-1.02453089984142E-2</v>
      </c>
      <c r="BO31">
        <v>-6.8150762710685701E-3</v>
      </c>
      <c r="BP31">
        <v>-5.1649524456077404E-3</v>
      </c>
      <c r="BQ31">
        <v>-2.6612863071153602E-3</v>
      </c>
      <c r="BR31">
        <v>-1.3298442083318799E-3</v>
      </c>
      <c r="BS31">
        <v>-2.97600475967226E-3</v>
      </c>
      <c r="BT31">
        <v>2.67321289867047E-3</v>
      </c>
      <c r="BU31">
        <v>2.3743980839629E-2</v>
      </c>
      <c r="BV31" s="1">
        <v>8.0653715617785803E-3</v>
      </c>
    </row>
    <row r="32" spans="1:75" hidden="1" x14ac:dyDescent="0.25">
      <c r="A32" t="s">
        <v>1149</v>
      </c>
      <c r="B32">
        <v>-1.3438170607411599E-2</v>
      </c>
      <c r="C32">
        <v>-1.9117128816746799E-2</v>
      </c>
      <c r="D32">
        <v>2.1337731728601001E-2</v>
      </c>
      <c r="E32">
        <v>-1.54179512621519E-2</v>
      </c>
      <c r="F32">
        <v>2.9867627555851999E-3</v>
      </c>
      <c r="G32">
        <v>-1.2011450705073199E-2</v>
      </c>
      <c r="H32">
        <v>-9.9343969219975697E-4</v>
      </c>
      <c r="I32">
        <v>5.63846981750826E-3</v>
      </c>
      <c r="J32">
        <v>-1.42412957541528E-2</v>
      </c>
      <c r="K32">
        <v>2.1951452061342702E-2</v>
      </c>
      <c r="L32">
        <v>-7.7981877502006696E-3</v>
      </c>
      <c r="M32">
        <v>2.5772781662492202E-2</v>
      </c>
      <c r="N32">
        <v>-4.4020341510682204E-3</v>
      </c>
      <c r="O32">
        <v>-1.44159650982075E-2</v>
      </c>
      <c r="P32">
        <v>-5.0881526475204499E-3</v>
      </c>
      <c r="Q32">
        <v>-1.16256310848546E-2</v>
      </c>
      <c r="R32">
        <v>-6.2442908724961999E-3</v>
      </c>
      <c r="S32">
        <v>-6.1380949290150699E-3</v>
      </c>
      <c r="T32">
        <v>9.2934791202354799E-3</v>
      </c>
      <c r="U32">
        <v>-2.2681860739400899E-3</v>
      </c>
      <c r="V32">
        <v>-1.07585053423685E-2</v>
      </c>
      <c r="W32">
        <v>-5.2148564552400804E-3</v>
      </c>
      <c r="X32">
        <v>-7.1325934622691496E-3</v>
      </c>
      <c r="Y32">
        <v>-7.0391261522115096E-3</v>
      </c>
      <c r="Z32">
        <v>-4.0964226428248903E-3</v>
      </c>
      <c r="AA32">
        <v>-7.7573361488791201E-3</v>
      </c>
      <c r="AB32">
        <v>-2.59325177820483E-2</v>
      </c>
      <c r="AC32">
        <v>-8.9604535295854798E-3</v>
      </c>
      <c r="AD32">
        <v>-8.0941814238581905E-3</v>
      </c>
      <c r="AE32">
        <v>-3.76664654531379E-3</v>
      </c>
      <c r="AF32">
        <v>1</v>
      </c>
      <c r="AG32">
        <v>-1.5256088172519101E-2</v>
      </c>
      <c r="AH32">
        <v>-1.1444518112459799E-2</v>
      </c>
      <c r="AI32">
        <v>-3.9349245508896501E-3</v>
      </c>
      <c r="AJ32">
        <v>-1.13341210443362E-3</v>
      </c>
      <c r="AK32">
        <v>-1.1625631084854499E-2</v>
      </c>
      <c r="AL32">
        <v>-1.9639133878017398E-3</v>
      </c>
      <c r="AM32">
        <v>-5.2148564552400899E-3</v>
      </c>
      <c r="AN32">
        <v>-5.4597390910236399E-3</v>
      </c>
      <c r="AO32">
        <v>-5.3386526342576396E-3</v>
      </c>
      <c r="AP32">
        <v>-9.8264696334241092E-3</v>
      </c>
      <c r="AQ32">
        <v>-9.4742239340120504E-3</v>
      </c>
      <c r="AR32">
        <v>-7.6709911757628004E-3</v>
      </c>
      <c r="AS32">
        <v>-7.0391261522114099E-3</v>
      </c>
      <c r="AT32">
        <v>-6.5530483107264E-3</v>
      </c>
      <c r="AU32">
        <v>-1.13341210443373E-3</v>
      </c>
      <c r="AV32">
        <v>-3.0023329685522101E-3</v>
      </c>
      <c r="AW32">
        <v>-9.1837979317776798E-3</v>
      </c>
      <c r="AX32">
        <v>-4.40203415106821E-3</v>
      </c>
      <c r="AY32">
        <v>-1.1199202302080701E-2</v>
      </c>
      <c r="AZ32">
        <v>-4.0964226428248504E-3</v>
      </c>
      <c r="BA32">
        <v>-6.4516884307174796E-3</v>
      </c>
      <c r="BB32">
        <v>-1.9095581674677401E-2</v>
      </c>
      <c r="BC32">
        <v>-9.6869351306767201E-3</v>
      </c>
      <c r="BD32">
        <v>-5.21485645524005E-3</v>
      </c>
      <c r="BE32">
        <v>-6.2442908724961001E-3</v>
      </c>
      <c r="BF32">
        <v>-1.1322422569384301E-2</v>
      </c>
      <c r="BG32">
        <v>-4.40203415106821E-3</v>
      </c>
      <c r="BH32">
        <v>-6.0301172540564701E-3</v>
      </c>
      <c r="BI32">
        <v>-2.2681860739402E-3</v>
      </c>
      <c r="BJ32">
        <v>-1.5496754159573901E-2</v>
      </c>
      <c r="BK32">
        <v>-4.5473163667966096E-3</v>
      </c>
      <c r="BL32">
        <v>-1.01678985977822E-2</v>
      </c>
      <c r="BM32">
        <v>-2.5364172707839998E-3</v>
      </c>
      <c r="BN32">
        <v>-8.7319681205615101E-3</v>
      </c>
      <c r="BO32">
        <v>-5.8084171738873704E-3</v>
      </c>
      <c r="BP32">
        <v>-4.40203415106823E-3</v>
      </c>
      <c r="BQ32">
        <v>-2.2681860739402E-3</v>
      </c>
      <c r="BR32">
        <v>-1.13341210443363E-3</v>
      </c>
      <c r="BS32">
        <v>-2.5364172707839899E-3</v>
      </c>
      <c r="BT32">
        <v>-1.67079071964873E-2</v>
      </c>
      <c r="BU32">
        <v>-9.4836472731803997E-3</v>
      </c>
      <c r="BV32" s="1">
        <v>-1.43598730878842E-2</v>
      </c>
    </row>
    <row r="33" spans="1:74" hidden="1" x14ac:dyDescent="0.25">
      <c r="A33" t="s">
        <v>1150</v>
      </c>
      <c r="B33">
        <v>-1.4746529127652499E-2</v>
      </c>
      <c r="C33">
        <v>-5.9795250933154E-3</v>
      </c>
      <c r="D33">
        <v>-2.32796941344772E-2</v>
      </c>
      <c r="E33">
        <v>1.1095335140664801E-2</v>
      </c>
      <c r="F33">
        <v>-1.44561446462561E-2</v>
      </c>
      <c r="G33">
        <v>-2.5203595993922401E-3</v>
      </c>
      <c r="H33">
        <v>3.2801025556620497E-2</v>
      </c>
      <c r="I33">
        <v>-6.70167624066665E-3</v>
      </c>
      <c r="J33">
        <v>-2.0488287507029902E-2</v>
      </c>
      <c r="K33">
        <v>-7.7711097851421397E-3</v>
      </c>
      <c r="L33">
        <v>2.4953425390316499E-2</v>
      </c>
      <c r="M33">
        <v>-1.7075796609698001E-2</v>
      </c>
      <c r="N33">
        <v>4.0972827728443399E-2</v>
      </c>
      <c r="O33">
        <v>-8.5022326270770901E-3</v>
      </c>
      <c r="P33">
        <v>2.9474190673779901E-2</v>
      </c>
      <c r="Q33">
        <v>9.4869261199186598E-3</v>
      </c>
      <c r="R33">
        <v>-1.50421366699114E-2</v>
      </c>
      <c r="S33">
        <v>-1.42903313645722E-2</v>
      </c>
      <c r="T33">
        <v>8.2759091435638393E-3</v>
      </c>
      <c r="U33">
        <v>-1.07790359581743E-2</v>
      </c>
      <c r="V33">
        <v>-1.6353932557358099E-2</v>
      </c>
      <c r="W33">
        <v>-2.4782413530167E-2</v>
      </c>
      <c r="X33">
        <v>-2.10390865430287E-2</v>
      </c>
      <c r="Y33">
        <v>-3.3451838356897003E-2</v>
      </c>
      <c r="Z33">
        <v>-1.94673124371036E-2</v>
      </c>
      <c r="AA33">
        <v>-3.6864967230468101E-2</v>
      </c>
      <c r="AB33">
        <v>-0.123238364290413</v>
      </c>
      <c r="AC33">
        <v>-4.2582507628736901E-2</v>
      </c>
      <c r="AD33">
        <v>-3.8465747419124001E-2</v>
      </c>
      <c r="AE33">
        <v>-1.7900126898821499E-2</v>
      </c>
      <c r="AF33">
        <v>-1.5256088172519101E-2</v>
      </c>
      <c r="AG33">
        <v>1</v>
      </c>
      <c r="AH33">
        <v>-5.4387456864984203E-2</v>
      </c>
      <c r="AI33">
        <v>-1.8699829663032099E-2</v>
      </c>
      <c r="AJ33">
        <v>-5.3862820028237196E-3</v>
      </c>
      <c r="AK33">
        <v>-5.5248154875775703E-2</v>
      </c>
      <c r="AL33">
        <v>-9.3330495540344307E-3</v>
      </c>
      <c r="AM33">
        <v>-2.4782413530167101E-2</v>
      </c>
      <c r="AN33">
        <v>-2.5946162292656099E-2</v>
      </c>
      <c r="AO33">
        <v>-2.5370726579278701E-2</v>
      </c>
      <c r="AP33">
        <v>-4.6698051247876599E-2</v>
      </c>
      <c r="AQ33">
        <v>-4.5024084061635002E-2</v>
      </c>
      <c r="AR33">
        <v>-3.6454632478520203E-2</v>
      </c>
      <c r="AS33">
        <v>-3.34518383568966E-2</v>
      </c>
      <c r="AT33">
        <v>-3.11418645006785E-2</v>
      </c>
      <c r="AU33">
        <v>-5.3862820028242903E-3</v>
      </c>
      <c r="AV33">
        <v>-1.42679012970993E-2</v>
      </c>
      <c r="AW33">
        <v>-4.3643900858308E-2</v>
      </c>
      <c r="AX33">
        <v>-2.0919661287332102E-2</v>
      </c>
      <c r="AY33">
        <v>-5.3221649539225598E-2</v>
      </c>
      <c r="AZ33">
        <v>-1.94673124371047E-2</v>
      </c>
      <c r="BA33">
        <v>-3.0660174835142998E-2</v>
      </c>
      <c r="BB33">
        <v>-9.0747387914264802E-2</v>
      </c>
      <c r="BC33">
        <v>-4.6034945411985002E-2</v>
      </c>
      <c r="BD33">
        <v>-2.4782413530167E-2</v>
      </c>
      <c r="BE33">
        <v>-2.96745653371406E-2</v>
      </c>
      <c r="BF33">
        <v>-5.3807225699533098E-2</v>
      </c>
      <c r="BG33">
        <v>-2.09196612873319E-2</v>
      </c>
      <c r="BH33">
        <v>-2.86567541615157E-2</v>
      </c>
      <c r="BI33">
        <v>-1.0779035958174501E-2</v>
      </c>
      <c r="BJ33">
        <v>-7.3644782604128795E-2</v>
      </c>
      <c r="BK33">
        <v>-2.16100818156197E-2</v>
      </c>
      <c r="BL33">
        <v>-4.8320614372772602E-2</v>
      </c>
      <c r="BM33">
        <v>-1.20537434211561E-2</v>
      </c>
      <c r="BN33">
        <v>-4.14966829390934E-2</v>
      </c>
      <c r="BO33">
        <v>-2.7603175196574199E-2</v>
      </c>
      <c r="BP33">
        <v>-2.0919661287332299E-2</v>
      </c>
      <c r="BQ33">
        <v>-1.0779035958174201E-2</v>
      </c>
      <c r="BR33">
        <v>-5.38628200282375E-3</v>
      </c>
      <c r="BS33">
        <v>-1.20537434211561E-2</v>
      </c>
      <c r="BT33">
        <v>3.2183047204814401E-2</v>
      </c>
      <c r="BU33">
        <v>-3.02799750666666E-2</v>
      </c>
      <c r="BV33" s="1">
        <v>-8.2524875350555495E-3</v>
      </c>
    </row>
    <row r="34" spans="1:74" hidden="1" x14ac:dyDescent="0.25">
      <c r="A34" t="s">
        <v>1151</v>
      </c>
      <c r="B34">
        <v>2.3772775078558499E-2</v>
      </c>
      <c r="C34">
        <v>-2.5093484225049499E-2</v>
      </c>
      <c r="D34">
        <v>1.2546858323664299E-2</v>
      </c>
      <c r="E34">
        <v>-2.40232172751939E-3</v>
      </c>
      <c r="F34">
        <v>4.06611133318125E-2</v>
      </c>
      <c r="G34">
        <v>-2.9078054249019199E-3</v>
      </c>
      <c r="H34">
        <v>4.2279580929695297E-2</v>
      </c>
      <c r="I34">
        <v>-1.96214037634635E-2</v>
      </c>
      <c r="J34">
        <v>-2.2663700755150202E-3</v>
      </c>
      <c r="K34">
        <v>4.0364315510561202E-2</v>
      </c>
      <c r="L34">
        <v>-2.3755469770384601E-2</v>
      </c>
      <c r="M34">
        <v>-5.0937586867966797E-3</v>
      </c>
      <c r="N34">
        <v>1.09958513288294E-2</v>
      </c>
      <c r="O34">
        <v>4.3484853858693398E-2</v>
      </c>
      <c r="P34">
        <v>-1.8139098274086701E-2</v>
      </c>
      <c r="Q34">
        <v>1.08951180933127E-2</v>
      </c>
      <c r="R34">
        <v>-3.33153233761742E-3</v>
      </c>
      <c r="S34">
        <v>-2.6332445562017698E-3</v>
      </c>
      <c r="T34">
        <v>-2.9404589852188801E-2</v>
      </c>
      <c r="U34">
        <v>4.3482928060503197E-2</v>
      </c>
      <c r="V34">
        <v>-2.71076144891234E-2</v>
      </c>
      <c r="W34">
        <v>4.9159910926727203E-2</v>
      </c>
      <c r="X34">
        <v>7.8371406456887605E-3</v>
      </c>
      <c r="Y34">
        <v>-2.5094255201029699E-2</v>
      </c>
      <c r="Z34">
        <v>-1.46036131456471E-2</v>
      </c>
      <c r="AA34">
        <v>-2.7654650419776598E-2</v>
      </c>
      <c r="AB34">
        <v>-9.2448580286268997E-2</v>
      </c>
      <c r="AC34">
        <v>-3.1943724650783399E-2</v>
      </c>
      <c r="AD34">
        <v>-2.88554928412403E-2</v>
      </c>
      <c r="AE34">
        <v>-1.34279721113505E-2</v>
      </c>
      <c r="AF34">
        <v>-1.1444518112459799E-2</v>
      </c>
      <c r="AG34">
        <v>-5.4387456864984203E-2</v>
      </c>
      <c r="AH34">
        <v>1</v>
      </c>
      <c r="AI34">
        <v>-1.4027877714024301E-2</v>
      </c>
      <c r="AJ34">
        <v>-4.0405771940404296E-3</v>
      </c>
      <c r="AK34">
        <v>-4.1444995729291202E-2</v>
      </c>
      <c r="AL34">
        <v>-7.0012871882865696E-3</v>
      </c>
      <c r="AM34">
        <v>-1.8590793217055E-2</v>
      </c>
      <c r="AN34">
        <v>-1.9463791828496502E-2</v>
      </c>
      <c r="AO34">
        <v>-1.9032122558510198E-2</v>
      </c>
      <c r="AP34">
        <v>-3.5031043821940298E-2</v>
      </c>
      <c r="AQ34">
        <v>-3.3775299389552399E-2</v>
      </c>
      <c r="AR34">
        <v>-2.7346833406152401E-2</v>
      </c>
      <c r="AS34">
        <v>-2.5094255201029599E-2</v>
      </c>
      <c r="AT34">
        <v>-2.3361403546143099E-2</v>
      </c>
      <c r="AU34">
        <v>-4.0405771940401503E-3</v>
      </c>
      <c r="AV34">
        <v>-1.0703219132908301E-2</v>
      </c>
      <c r="AW34">
        <v>-3.2739940161792699E-2</v>
      </c>
      <c r="AX34">
        <v>-1.56931082071653E-2</v>
      </c>
      <c r="AY34">
        <v>-3.9924791023677499E-2</v>
      </c>
      <c r="AZ34">
        <v>-1.46036131456471E-2</v>
      </c>
      <c r="BA34">
        <v>-2.3000058879053101E-2</v>
      </c>
      <c r="BB34">
        <v>-6.8075126002085595E-2</v>
      </c>
      <c r="BC34">
        <v>-3.4533607869579701E-2</v>
      </c>
      <c r="BD34">
        <v>-1.85907932170549E-2</v>
      </c>
      <c r="BE34">
        <v>-2.22606933468057E-2</v>
      </c>
      <c r="BF34">
        <v>-4.0364067258652499E-2</v>
      </c>
      <c r="BG34">
        <v>-1.56931082071654E-2</v>
      </c>
      <c r="BH34">
        <v>-2.14971713808353E-2</v>
      </c>
      <c r="BI34">
        <v>-8.0860093926558001E-3</v>
      </c>
      <c r="BJ34">
        <v>-5.5245423261203602E-2</v>
      </c>
      <c r="BK34">
        <v>-1.6211034568880001E-2</v>
      </c>
      <c r="BL34">
        <v>-3.6248226946569803E-2</v>
      </c>
      <c r="BM34">
        <v>-9.0422448629292902E-3</v>
      </c>
      <c r="BN34">
        <v>-3.1129181618057E-2</v>
      </c>
      <c r="BO34">
        <v>-2.0706817824221398E-2</v>
      </c>
      <c r="BP34">
        <v>-1.56931082071654E-2</v>
      </c>
      <c r="BQ34">
        <v>-8.0860093926560499E-3</v>
      </c>
      <c r="BR34">
        <v>-4.0405771940404097E-3</v>
      </c>
      <c r="BS34">
        <v>-9.0422448629291999E-3</v>
      </c>
      <c r="BT34">
        <v>-1.3979105305356E-2</v>
      </c>
      <c r="BU34">
        <v>-7.4140306875029399E-2</v>
      </c>
      <c r="BV34" s="1">
        <v>-2.5957523194562598E-2</v>
      </c>
    </row>
    <row r="35" spans="1:74" hidden="1" x14ac:dyDescent="0.25">
      <c r="A35" t="s">
        <v>1152</v>
      </c>
      <c r="B35">
        <v>1.3663431252173701E-2</v>
      </c>
      <c r="C35">
        <v>4.8966984808908702E-2</v>
      </c>
      <c r="D35">
        <v>1.9159658282857001E-2</v>
      </c>
      <c r="E35">
        <v>4.2165887386871699E-3</v>
      </c>
      <c r="F35">
        <v>-1.11368678940251E-2</v>
      </c>
      <c r="G35">
        <v>1.5030632105239999E-2</v>
      </c>
      <c r="H35">
        <v>-8.0552758133455096E-3</v>
      </c>
      <c r="I35">
        <v>-4.37873846222709E-2</v>
      </c>
      <c r="J35">
        <v>-1.2323146427723501E-3</v>
      </c>
      <c r="K35">
        <v>-4.01382576937259E-2</v>
      </c>
      <c r="L35">
        <v>-1.71301258603163E-2</v>
      </c>
      <c r="M35">
        <v>2.0003574561829801E-2</v>
      </c>
      <c r="N35">
        <v>-5.3957009073988902E-3</v>
      </c>
      <c r="O35">
        <v>3.07676157033764E-2</v>
      </c>
      <c r="P35">
        <v>-6.2366962442921801E-3</v>
      </c>
      <c r="Q35">
        <v>1.5143429537405001E-2</v>
      </c>
      <c r="R35">
        <v>-7.65380839188037E-3</v>
      </c>
      <c r="S35">
        <v>-7.5236409445280797E-3</v>
      </c>
      <c r="T35">
        <v>-2.0534965525582399E-2</v>
      </c>
      <c r="U35">
        <v>-2.7801814427859698E-3</v>
      </c>
      <c r="V35">
        <v>-1.31870119689983E-2</v>
      </c>
      <c r="W35">
        <v>-6.3920007755206001E-3</v>
      </c>
      <c r="X35">
        <v>-8.74262663481018E-3</v>
      </c>
      <c r="Y35">
        <v>-8.6280610425447397E-3</v>
      </c>
      <c r="Z35">
        <v>-5.0211040197440798E-3</v>
      </c>
      <c r="AA35">
        <v>-9.5083918618276298E-3</v>
      </c>
      <c r="AB35">
        <v>-3.1786239026288701E-2</v>
      </c>
      <c r="AC35">
        <v>-1.0983087722879099E-2</v>
      </c>
      <c r="AD35">
        <v>-9.9212728830746603E-3</v>
      </c>
      <c r="AE35">
        <v>-4.6168878943088501E-3</v>
      </c>
      <c r="AF35">
        <v>-3.9349245508896501E-3</v>
      </c>
      <c r="AG35">
        <v>-1.8699829663032099E-2</v>
      </c>
      <c r="AH35">
        <v>-1.4027877714024301E-2</v>
      </c>
      <c r="AI35">
        <v>1</v>
      </c>
      <c r="AJ35">
        <v>-1.38925608263778E-3</v>
      </c>
      <c r="AK35">
        <v>-1.42498731361304E-2</v>
      </c>
      <c r="AL35">
        <v>-2.4072255882074799E-3</v>
      </c>
      <c r="AM35">
        <v>-6.39200077552066E-3</v>
      </c>
      <c r="AN35">
        <v>-6.6921605232092996E-3</v>
      </c>
      <c r="AO35">
        <v>-6.5437413419343797E-3</v>
      </c>
      <c r="AP35">
        <v>-1.20445887737443E-2</v>
      </c>
      <c r="AQ35">
        <v>-1.16128310056944E-2</v>
      </c>
      <c r="AR35">
        <v>-9.4025563244831099E-3</v>
      </c>
      <c r="AS35">
        <v>-8.6280610425444708E-3</v>
      </c>
      <c r="AT35">
        <v>-8.0322613371442801E-3</v>
      </c>
      <c r="AU35">
        <v>-1.3892560826377601E-3</v>
      </c>
      <c r="AV35">
        <v>-3.6800465800108902E-3</v>
      </c>
      <c r="AW35">
        <v>-1.1256847433098899E-2</v>
      </c>
      <c r="AX35">
        <v>-5.3957009073989396E-3</v>
      </c>
      <c r="AY35">
        <v>-1.37271870116731E-2</v>
      </c>
      <c r="AZ35">
        <v>-5.0211040197442004E-3</v>
      </c>
      <c r="BA35">
        <v>-7.9080215930250105E-3</v>
      </c>
      <c r="BB35">
        <v>-2.3406008184729599E-2</v>
      </c>
      <c r="BC35">
        <v>-1.1873557287559599E-2</v>
      </c>
      <c r="BD35">
        <v>-6.3920007755206201E-3</v>
      </c>
      <c r="BE35">
        <v>-7.6538083918799198E-3</v>
      </c>
      <c r="BF35">
        <v>-1.3878221666398001E-2</v>
      </c>
      <c r="BG35">
        <v>-5.3957009073988399E-3</v>
      </c>
      <c r="BH35">
        <v>-7.3912895772370599E-3</v>
      </c>
      <c r="BI35">
        <v>-2.78018144278591E-3</v>
      </c>
      <c r="BJ35">
        <v>-1.8994820942100601E-2</v>
      </c>
      <c r="BK35">
        <v>-5.5737775320536601E-3</v>
      </c>
      <c r="BL35">
        <v>-1.24630881559791E-2</v>
      </c>
      <c r="BM35">
        <v>-3.1089601988188199E-3</v>
      </c>
      <c r="BN35">
        <v>-1.07030265315092E-2</v>
      </c>
      <c r="BO35">
        <v>-7.1195453602032497E-3</v>
      </c>
      <c r="BP35">
        <v>-5.3957009073990697E-3</v>
      </c>
      <c r="BQ35">
        <v>-2.7801814427858302E-3</v>
      </c>
      <c r="BR35">
        <v>-1.38925608263778E-3</v>
      </c>
      <c r="BS35">
        <v>-3.1089601988189101E-3</v>
      </c>
      <c r="BT35">
        <v>-2.0479366339978499E-2</v>
      </c>
      <c r="BU35">
        <v>4.0643520808365197E-2</v>
      </c>
      <c r="BV35" s="1">
        <v>4.4349050391708902E-2</v>
      </c>
    </row>
    <row r="36" spans="1:74" hidden="1" x14ac:dyDescent="0.25">
      <c r="A36" t="s">
        <v>1153</v>
      </c>
      <c r="B36">
        <v>-2.2861091179334301E-2</v>
      </c>
      <c r="C36">
        <v>5.1116190653310196E-3</v>
      </c>
      <c r="D36">
        <v>-1.0599057409713101E-2</v>
      </c>
      <c r="E36">
        <v>-1.38804265039916E-2</v>
      </c>
      <c r="F36">
        <v>-1.2056967813989799E-2</v>
      </c>
      <c r="G36">
        <v>-9.3828253291914007E-3</v>
      </c>
      <c r="H36">
        <v>-6.7696259229392802E-3</v>
      </c>
      <c r="I36">
        <v>5.4562171291804698E-2</v>
      </c>
      <c r="J36">
        <v>2.66995264411388E-2</v>
      </c>
      <c r="K36">
        <v>-2.6434856465470599E-2</v>
      </c>
      <c r="L36">
        <v>-9.2960147005544409E-3</v>
      </c>
      <c r="M36">
        <v>-2.0937963765371902E-2</v>
      </c>
      <c r="N36">
        <v>-1.55417280338154E-3</v>
      </c>
      <c r="O36">
        <v>-5.0896699392245304E-3</v>
      </c>
      <c r="P36">
        <v>-1.7964123386708399E-3</v>
      </c>
      <c r="Q36">
        <v>-4.1045205543990002E-3</v>
      </c>
      <c r="R36">
        <v>0.181511740496617</v>
      </c>
      <c r="S36">
        <v>-2.16710272475592E-3</v>
      </c>
      <c r="T36">
        <v>-5.9148728748973896E-3</v>
      </c>
      <c r="U36">
        <v>-8.00800945233573E-4</v>
      </c>
      <c r="V36">
        <v>-3.79837498627425E-3</v>
      </c>
      <c r="W36">
        <v>-1.84114611521232E-3</v>
      </c>
      <c r="X36">
        <v>-2.5182182591527401E-3</v>
      </c>
      <c r="Y36">
        <v>-2.4852188897000801E-3</v>
      </c>
      <c r="Z36">
        <v>-1.44627425507123E-3</v>
      </c>
      <c r="AA36">
        <v>-2.7387885817168399E-3</v>
      </c>
      <c r="AB36">
        <v>-9.1556795056401703E-3</v>
      </c>
      <c r="AC36">
        <v>-3.1635586421483301E-3</v>
      </c>
      <c r="AD36">
        <v>-2.85771445719964E-3</v>
      </c>
      <c r="AE36">
        <v>-1.3298442083318799E-3</v>
      </c>
      <c r="AF36">
        <v>-1.13341210443362E-3</v>
      </c>
      <c r="AG36">
        <v>-5.3862820028237196E-3</v>
      </c>
      <c r="AH36">
        <v>-4.0405771940404296E-3</v>
      </c>
      <c r="AI36">
        <v>-1.38925608263778E-3</v>
      </c>
      <c r="AJ36">
        <v>1</v>
      </c>
      <c r="AK36">
        <v>-4.1045205543990002E-3</v>
      </c>
      <c r="AL36">
        <v>-6.9337507860486901E-4</v>
      </c>
      <c r="AM36">
        <v>-1.84114611521217E-3</v>
      </c>
      <c r="AN36">
        <v>-1.92760385713204E-3</v>
      </c>
      <c r="AO36">
        <v>-1.88485333055634E-3</v>
      </c>
      <c r="AP36">
        <v>-3.46931244361542E-3</v>
      </c>
      <c r="AQ36">
        <v>-3.3449493270769799E-3</v>
      </c>
      <c r="AR36">
        <v>-2.7083038093782298E-3</v>
      </c>
      <c r="AS36">
        <v>-2.4852188897001E-3</v>
      </c>
      <c r="AT36">
        <v>-2.3136052820726099E-3</v>
      </c>
      <c r="AU36">
        <v>-4.0016006402554999E-4</v>
      </c>
      <c r="AV36">
        <v>-1.0599972845024999E-3</v>
      </c>
      <c r="AW36">
        <v>-3.2424121411812399E-3</v>
      </c>
      <c r="AX36">
        <v>-1.55417280338155E-3</v>
      </c>
      <c r="AY36">
        <v>-3.9539665164196498E-3</v>
      </c>
      <c r="AZ36">
        <v>-1.4462742550712499E-3</v>
      </c>
      <c r="BA36">
        <v>-2.27781937867916E-3</v>
      </c>
      <c r="BB36">
        <v>-6.7418454026152499E-3</v>
      </c>
      <c r="BC36">
        <v>-3.4200486892100698E-3</v>
      </c>
      <c r="BD36">
        <v>-1.8411461152122101E-3</v>
      </c>
      <c r="BE36">
        <v>-2.2045960384206001E-3</v>
      </c>
      <c r="BF36">
        <v>-3.9974704016004902E-3</v>
      </c>
      <c r="BG36">
        <v>-1.55417280338155E-3</v>
      </c>
      <c r="BH36">
        <v>-2.1289803567703098E-3</v>
      </c>
      <c r="BI36">
        <v>-8.00800945233573E-4</v>
      </c>
      <c r="BJ36">
        <v>-5.4712510237233001E-3</v>
      </c>
      <c r="BK36">
        <v>-1.60546583309236E-3</v>
      </c>
      <c r="BL36">
        <v>-3.5898566267088599E-3</v>
      </c>
      <c r="BM36">
        <v>-8.9550208040134905E-4</v>
      </c>
      <c r="BN36">
        <v>-3.08289007019106E-3</v>
      </c>
      <c r="BO36">
        <v>-2.0507073985691201E-3</v>
      </c>
      <c r="BP36">
        <v>-1.55417280338156E-3</v>
      </c>
      <c r="BQ36">
        <v>-8.0080094523361203E-4</v>
      </c>
      <c r="BR36">
        <v>-4.0016006402552999E-4</v>
      </c>
      <c r="BS36">
        <v>0.44685553812030399</v>
      </c>
      <c r="BT36">
        <v>-5.8988581358228199E-3</v>
      </c>
      <c r="BU36">
        <v>-1.84034755518604E-2</v>
      </c>
      <c r="BV36" s="1">
        <v>7.8405592031639097E-3</v>
      </c>
    </row>
    <row r="37" spans="1:74" hidden="1" x14ac:dyDescent="0.25">
      <c r="A37" t="s">
        <v>1154</v>
      </c>
      <c r="B37">
        <v>1.9366089834689799E-2</v>
      </c>
      <c r="C37">
        <v>-2.22854882718529E-2</v>
      </c>
      <c r="D37">
        <v>1.4048226766636101E-2</v>
      </c>
      <c r="E37">
        <v>-1.97273984256446E-2</v>
      </c>
      <c r="F37">
        <v>3.0422415735794099E-3</v>
      </c>
      <c r="G37">
        <v>1.70227180405933E-3</v>
      </c>
      <c r="H37">
        <v>3.4990655461630398E-4</v>
      </c>
      <c r="I37">
        <v>4.5334253446438801E-2</v>
      </c>
      <c r="J37">
        <v>8.2985378274686404E-3</v>
      </c>
      <c r="K37">
        <v>2.2375962134569001E-2</v>
      </c>
      <c r="L37">
        <v>3.2225951230017598E-2</v>
      </c>
      <c r="M37">
        <v>-3.58036264166188E-2</v>
      </c>
      <c r="N37">
        <v>-1.5941456407202601E-2</v>
      </c>
      <c r="O37">
        <v>-2.6701375839314302E-2</v>
      </c>
      <c r="P37">
        <v>-1.8426155009260901E-2</v>
      </c>
      <c r="Q37">
        <v>4.0441768228509103E-2</v>
      </c>
      <c r="R37">
        <v>1.47021656377768E-2</v>
      </c>
      <c r="S37">
        <v>-2.2228399275462201E-2</v>
      </c>
      <c r="T37">
        <v>6.5717631698283402E-3</v>
      </c>
      <c r="U37">
        <v>-8.2139729452953107E-3</v>
      </c>
      <c r="V37">
        <v>1.6463070997054501E-2</v>
      </c>
      <c r="W37">
        <v>3.3745470548406601E-3</v>
      </c>
      <c r="X37">
        <v>3.9744804288452597E-2</v>
      </c>
      <c r="Y37">
        <v>-2.5491379405370499E-2</v>
      </c>
      <c r="Z37">
        <v>-1.4834719755687901E-2</v>
      </c>
      <c r="AA37">
        <v>-2.8092293655506001E-2</v>
      </c>
      <c r="AB37">
        <v>-9.3911607126266297E-2</v>
      </c>
      <c r="AC37">
        <v>-3.2449243787896501E-2</v>
      </c>
      <c r="AD37">
        <v>-2.9312139772727799E-2</v>
      </c>
      <c r="AE37">
        <v>-1.3640473845229701E-2</v>
      </c>
      <c r="AF37">
        <v>-1.1625631084854499E-2</v>
      </c>
      <c r="AG37">
        <v>-5.5248154875775703E-2</v>
      </c>
      <c r="AH37">
        <v>-4.1444995729291202E-2</v>
      </c>
      <c r="AI37">
        <v>-1.42498731361304E-2</v>
      </c>
      <c r="AJ37">
        <v>-4.1045205543990002E-3</v>
      </c>
      <c r="AK37">
        <v>1</v>
      </c>
      <c r="AL37">
        <v>-7.1120846828427904E-3</v>
      </c>
      <c r="AM37">
        <v>-1.88849981617829E-2</v>
      </c>
      <c r="AN37">
        <v>-1.9771812241196701E-2</v>
      </c>
      <c r="AO37">
        <v>-1.9333311674002401E-2</v>
      </c>
      <c r="AP37">
        <v>-3.5585420721901101E-2</v>
      </c>
      <c r="AQ37">
        <v>-3.4309803752769201E-2</v>
      </c>
      <c r="AR37">
        <v>-2.7779605344220401E-2</v>
      </c>
      <c r="AS37">
        <v>-2.54913794053701E-2</v>
      </c>
      <c r="AT37">
        <v>-2.37311048471508E-2</v>
      </c>
      <c r="AU37">
        <v>-4.1045205543991702E-3</v>
      </c>
      <c r="AV37">
        <v>-1.08726008239771E-2</v>
      </c>
      <c r="AW37">
        <v>-3.3258059651005999E-2</v>
      </c>
      <c r="AX37">
        <v>-1.59414564072029E-2</v>
      </c>
      <c r="AY37">
        <v>-4.0556612958296198E-2</v>
      </c>
      <c r="AZ37">
        <v>-1.4834719755688199E-2</v>
      </c>
      <c r="BA37">
        <v>-2.3364041791038501E-2</v>
      </c>
      <c r="BB37">
        <v>-6.9152435531002102E-2</v>
      </c>
      <c r="BC37">
        <v>-3.50801126946272E-2</v>
      </c>
      <c r="BD37">
        <v>-1.88849981617829E-2</v>
      </c>
      <c r="BE37">
        <v>-2.2612975574856701E-2</v>
      </c>
      <c r="BF37">
        <v>-4.1002840872999602E-2</v>
      </c>
      <c r="BG37">
        <v>-1.5941456407203E-2</v>
      </c>
      <c r="BH37">
        <v>-2.1837370642053901E-2</v>
      </c>
      <c r="BI37">
        <v>-8.2139729452954599E-3</v>
      </c>
      <c r="BJ37">
        <v>-5.6119698850598199E-2</v>
      </c>
      <c r="BK37">
        <v>-1.6467579110774299E-2</v>
      </c>
      <c r="BL37">
        <v>-3.6821866138876398E-2</v>
      </c>
      <c r="BM37">
        <v>-9.1853411320918892E-3</v>
      </c>
      <c r="BN37">
        <v>-3.1621810364473098E-2</v>
      </c>
      <c r="BO37">
        <v>-2.1034509500544599E-2</v>
      </c>
      <c r="BP37">
        <v>-1.5941456407203101E-2</v>
      </c>
      <c r="BQ37">
        <v>-8.2139729452956802E-3</v>
      </c>
      <c r="BR37">
        <v>-4.1045205543990097E-3</v>
      </c>
      <c r="BS37">
        <v>-9.1853411320919898E-3</v>
      </c>
      <c r="BT37">
        <v>-1.55757374127947E-2</v>
      </c>
      <c r="BU37">
        <v>-5.2938430777781402E-3</v>
      </c>
      <c r="BV37" s="1">
        <v>-2.2861666811663201E-2</v>
      </c>
    </row>
    <row r="38" spans="1:74" hidden="1" x14ac:dyDescent="0.25">
      <c r="A38" t="s">
        <v>1155</v>
      </c>
      <c r="B38">
        <v>5.8559231501893096E-3</v>
      </c>
      <c r="C38">
        <v>2.4756264470222401E-4</v>
      </c>
      <c r="D38">
        <v>9.5625491469459294E-3</v>
      </c>
      <c r="E38">
        <v>1.34961947670541E-2</v>
      </c>
      <c r="F38">
        <v>-2.0891642513397899E-2</v>
      </c>
      <c r="G38">
        <v>2.8621579838941501E-2</v>
      </c>
      <c r="H38">
        <v>-6.5599834465218296E-4</v>
      </c>
      <c r="I38">
        <v>6.4177989904492694E-2</v>
      </c>
      <c r="J38">
        <v>-3.5560835865075302E-2</v>
      </c>
      <c r="K38">
        <v>-1.25507583136935E-2</v>
      </c>
      <c r="L38">
        <v>-1.61076166843485E-2</v>
      </c>
      <c r="M38">
        <v>3.3115688152619699E-2</v>
      </c>
      <c r="N38">
        <v>-2.6929840995855801E-3</v>
      </c>
      <c r="O38">
        <v>-8.8190966851615805E-3</v>
      </c>
      <c r="P38">
        <v>-3.11272327878528E-3</v>
      </c>
      <c r="Q38">
        <v>-7.11208468284261E-3</v>
      </c>
      <c r="R38">
        <v>-3.8200012666278599E-3</v>
      </c>
      <c r="S38">
        <v>-3.7550349402840901E-3</v>
      </c>
      <c r="T38">
        <v>-1.02489623859806E-2</v>
      </c>
      <c r="U38">
        <v>-1.3875832904523401E-3</v>
      </c>
      <c r="V38">
        <v>-6.5816126881422798E-3</v>
      </c>
      <c r="W38">
        <v>-3.19023547606413E-3</v>
      </c>
      <c r="X38">
        <v>-4.3634283886774504E-3</v>
      </c>
      <c r="Y38">
        <v>-4.3062489186466903E-3</v>
      </c>
      <c r="Z38">
        <v>-2.5060235027099501E-3</v>
      </c>
      <c r="AA38">
        <v>-4.7456203625776501E-3</v>
      </c>
      <c r="AB38">
        <v>-1.5864451672264999E-2</v>
      </c>
      <c r="AC38">
        <v>-5.4816382727048999E-3</v>
      </c>
      <c r="AD38">
        <v>-4.9516884979916697E-3</v>
      </c>
      <c r="AE38">
        <v>-2.3042800003783598E-3</v>
      </c>
      <c r="AF38">
        <v>-1.9639133878017398E-3</v>
      </c>
      <c r="AG38">
        <v>-9.3330495540344307E-3</v>
      </c>
      <c r="AH38">
        <v>-7.0012871882865696E-3</v>
      </c>
      <c r="AI38">
        <v>-2.4072255882074799E-3</v>
      </c>
      <c r="AJ38">
        <v>-6.9337507860486901E-4</v>
      </c>
      <c r="AK38">
        <v>-7.1120846828427904E-3</v>
      </c>
      <c r="AL38">
        <v>1</v>
      </c>
      <c r="AM38">
        <v>-3.19023547606411E-3</v>
      </c>
      <c r="AN38">
        <v>-3.34004463741947E-3</v>
      </c>
      <c r="AO38">
        <v>-3.2659689052566398E-3</v>
      </c>
      <c r="AP38">
        <v>-6.0114314359534498E-3</v>
      </c>
      <c r="AQ38">
        <v>-5.7959419519762398E-3</v>
      </c>
      <c r="AR38">
        <v>-4.6927980464166203E-3</v>
      </c>
      <c r="AS38">
        <v>-4.3062489186465498E-3</v>
      </c>
      <c r="AT38">
        <v>-4.0088864145498204E-3</v>
      </c>
      <c r="AU38">
        <v>-6.9337507860485199E-4</v>
      </c>
      <c r="AV38">
        <v>-1.8367042754564101E-3</v>
      </c>
      <c r="AW38">
        <v>-5.6182712253798799E-3</v>
      </c>
      <c r="AX38">
        <v>-2.69298409958559E-3</v>
      </c>
      <c r="AY38">
        <v>-6.8512130284651999E-3</v>
      </c>
      <c r="AZ38">
        <v>-2.5060235027100598E-3</v>
      </c>
      <c r="BA38">
        <v>-3.9468785936582797E-3</v>
      </c>
      <c r="BB38">
        <v>-1.1681894337362801E-2</v>
      </c>
      <c r="BC38">
        <v>-5.9260699452542299E-3</v>
      </c>
      <c r="BD38">
        <v>-3.19023547606414E-3</v>
      </c>
      <c r="BE38">
        <v>-3.8200012666276401E-3</v>
      </c>
      <c r="BF38">
        <v>-6.9265941384716E-3</v>
      </c>
      <c r="BG38">
        <v>-2.69298409958559E-3</v>
      </c>
      <c r="BH38">
        <v>-3.6889786236367701E-3</v>
      </c>
      <c r="BI38">
        <v>-1.3875832904523099E-3</v>
      </c>
      <c r="BJ38">
        <v>-9.4802791424945503E-3</v>
      </c>
      <c r="BK38">
        <v>-2.7818618055468298E-3</v>
      </c>
      <c r="BL38">
        <v>-6.22030368469117E-3</v>
      </c>
      <c r="BM38">
        <v>-1.5516761446474599E-3</v>
      </c>
      <c r="BN38">
        <v>-5.3418602627275597E-3</v>
      </c>
      <c r="BO38">
        <v>-3.55335159979203E-3</v>
      </c>
      <c r="BP38">
        <v>-2.6929840995855202E-3</v>
      </c>
      <c r="BQ38">
        <v>-1.3875832904523E-3</v>
      </c>
      <c r="BR38">
        <v>-6.9337507860486804E-4</v>
      </c>
      <c r="BS38">
        <v>-1.5516761446474499E-3</v>
      </c>
      <c r="BT38">
        <v>-1.0221212937790001E-2</v>
      </c>
      <c r="BU38">
        <v>1.44880351182774E-2</v>
      </c>
      <c r="BV38" s="1">
        <v>3.02271734116166E-3</v>
      </c>
    </row>
    <row r="39" spans="1:74" hidden="1" x14ac:dyDescent="0.25">
      <c r="A39" t="s">
        <v>1156</v>
      </c>
      <c r="B39">
        <v>-9.3170244518442098E-3</v>
      </c>
      <c r="C39">
        <v>1.3742007033543399E-2</v>
      </c>
      <c r="D39">
        <v>1.47977654180215E-2</v>
      </c>
      <c r="E39">
        <v>1.2950107306253201E-3</v>
      </c>
      <c r="F39">
        <v>-2.4073414281146999E-2</v>
      </c>
      <c r="G39">
        <v>-1.01232931676923E-2</v>
      </c>
      <c r="H39">
        <v>-3.1051571742586499E-2</v>
      </c>
      <c r="I39">
        <v>5.3198810043612096E-3</v>
      </c>
      <c r="J39">
        <v>-7.7762415622510397E-3</v>
      </c>
      <c r="K39">
        <v>-5.5748136585091201E-3</v>
      </c>
      <c r="L39">
        <v>-8.3670792602974393E-3</v>
      </c>
      <c r="M39">
        <v>2.65102338259719E-2</v>
      </c>
      <c r="N39">
        <v>-7.1507865890671502E-3</v>
      </c>
      <c r="O39">
        <v>-2.3417694264756699E-2</v>
      </c>
      <c r="P39">
        <v>4.0933095241070097E-2</v>
      </c>
      <c r="Q39">
        <v>-1.88849981617829E-2</v>
      </c>
      <c r="R39">
        <v>-1.0143399595944701E-2</v>
      </c>
      <c r="S39">
        <v>-9.9708919546150597E-3</v>
      </c>
      <c r="T39">
        <v>5.0225241374676202E-3</v>
      </c>
      <c r="U39">
        <v>-3.6845044818895698E-3</v>
      </c>
      <c r="V39">
        <v>-1.7476415011899699E-2</v>
      </c>
      <c r="W39">
        <v>-8.4711577248892493E-3</v>
      </c>
      <c r="X39">
        <v>-1.15863830049762E-2</v>
      </c>
      <c r="Y39">
        <v>-1.1434552109455201E-2</v>
      </c>
      <c r="Z39">
        <v>-6.6543427634140799E-3</v>
      </c>
      <c r="AA39">
        <v>-1.2601232384085399E-2</v>
      </c>
      <c r="AB39">
        <v>-4.2125502441105002E-2</v>
      </c>
      <c r="AC39">
        <v>-1.45556096868953E-2</v>
      </c>
      <c r="AD39">
        <v>-1.31484132082808E-2</v>
      </c>
      <c r="AE39">
        <v>-6.1186453075223702E-3</v>
      </c>
      <c r="AF39">
        <v>-5.2148564552400899E-3</v>
      </c>
      <c r="AG39">
        <v>-2.4782413530167101E-2</v>
      </c>
      <c r="AH39">
        <v>-1.8590793217055E-2</v>
      </c>
      <c r="AI39">
        <v>-6.39200077552066E-3</v>
      </c>
      <c r="AJ39">
        <v>-1.84114611521217E-3</v>
      </c>
      <c r="AK39">
        <v>-1.88849981617829E-2</v>
      </c>
      <c r="AL39">
        <v>-3.19023547606411E-3</v>
      </c>
      <c r="AM39">
        <v>1</v>
      </c>
      <c r="AN39">
        <v>-8.8689518827166896E-3</v>
      </c>
      <c r="AO39">
        <v>-8.6722556778608805E-3</v>
      </c>
      <c r="AP39">
        <v>-1.5962390308925298E-2</v>
      </c>
      <c r="AQ39">
        <v>-1.53901926073713E-2</v>
      </c>
      <c r="AR39">
        <v>-1.24609712105918E-2</v>
      </c>
      <c r="AS39">
        <v>-1.1434552109454901E-2</v>
      </c>
      <c r="AT39">
        <v>-1.06449537576813E-2</v>
      </c>
      <c r="AU39">
        <v>-1.84114611521243E-3</v>
      </c>
      <c r="AV39">
        <v>-4.8770730963615698E-3</v>
      </c>
      <c r="AW39">
        <v>-1.49184165396197E-2</v>
      </c>
      <c r="AX39">
        <v>-7.1507865890670704E-3</v>
      </c>
      <c r="AY39">
        <v>-1.81922953983784E-2</v>
      </c>
      <c r="AZ39">
        <v>-6.65434276341423E-3</v>
      </c>
      <c r="BA39">
        <v>-1.0480301952229499E-2</v>
      </c>
      <c r="BB39">
        <v>-3.1019393458497201E-2</v>
      </c>
      <c r="BC39">
        <v>-1.5735726585583799E-2</v>
      </c>
      <c r="BD39">
        <v>-8.4711577248892493E-3</v>
      </c>
      <c r="BE39">
        <v>-1.0143399595944701E-2</v>
      </c>
      <c r="BF39">
        <v>-1.8392457824360199E-2</v>
      </c>
      <c r="BG39">
        <v>-7.1507865890670201E-3</v>
      </c>
      <c r="BH39">
        <v>-9.7954900191654995E-3</v>
      </c>
      <c r="BI39">
        <v>-3.6845044818897602E-3</v>
      </c>
      <c r="BJ39">
        <v>-2.5173358046636601E-2</v>
      </c>
      <c r="BK39">
        <v>-7.3867870570810297E-3</v>
      </c>
      <c r="BL39">
        <v>-1.6517017005507E-2</v>
      </c>
      <c r="BM39">
        <v>-4.12022669106303E-3</v>
      </c>
      <c r="BN39">
        <v>-1.4184451639823801E-2</v>
      </c>
      <c r="BO39">
        <v>-9.4353542488220202E-3</v>
      </c>
      <c r="BP39">
        <v>-7.1507865890670002E-3</v>
      </c>
      <c r="BQ39">
        <v>-3.68450448188968E-3</v>
      </c>
      <c r="BR39">
        <v>-1.8411461152121899E-3</v>
      </c>
      <c r="BS39">
        <v>-4.1202266910631601E-3</v>
      </c>
      <c r="BT39">
        <v>5.1696740366983301E-3</v>
      </c>
      <c r="BU39">
        <v>-2.31020929377856E-2</v>
      </c>
      <c r="BV39" s="1">
        <v>1.46549651217613E-2</v>
      </c>
    </row>
    <row r="40" spans="1:74" hidden="1" x14ac:dyDescent="0.25">
      <c r="A40" t="s">
        <v>1157</v>
      </c>
      <c r="B40">
        <v>-3.0925110323509999E-2</v>
      </c>
      <c r="C40">
        <v>-1.5749932857072099E-2</v>
      </c>
      <c r="D40">
        <v>1.9832812310993299E-2</v>
      </c>
      <c r="E40">
        <v>4.79299329815926E-3</v>
      </c>
      <c r="F40">
        <v>-3.8824993851466302E-2</v>
      </c>
      <c r="G40">
        <v>-3.4667657198043898E-2</v>
      </c>
      <c r="H40">
        <v>-1.6795657837575299E-2</v>
      </c>
      <c r="I40">
        <v>-5.09124636438939E-3</v>
      </c>
      <c r="J40">
        <v>3.5893421863555798E-2</v>
      </c>
      <c r="K40">
        <v>2.51993072605389E-2</v>
      </c>
      <c r="L40">
        <v>-4.4779665448077703E-2</v>
      </c>
      <c r="M40">
        <v>5.0122946161549498E-2</v>
      </c>
      <c r="N40">
        <v>-7.4865778966298297E-3</v>
      </c>
      <c r="O40">
        <v>1.05475131302659E-2</v>
      </c>
      <c r="P40">
        <v>-8.6534656112028392E-3</v>
      </c>
      <c r="Q40">
        <v>1.50650485006075E-3</v>
      </c>
      <c r="R40">
        <v>-1.0619719979867499E-2</v>
      </c>
      <c r="S40">
        <v>2.86879933805969E-2</v>
      </c>
      <c r="T40">
        <v>-1.3084452608101401E-2</v>
      </c>
      <c r="U40">
        <v>-3.85752385007868E-3</v>
      </c>
      <c r="V40">
        <v>-1.829708392367E-2</v>
      </c>
      <c r="W40">
        <v>-8.8689518827170296E-3</v>
      </c>
      <c r="X40">
        <v>-1.2130463946381301E-2</v>
      </c>
      <c r="Y40">
        <v>-1.1971503276491701E-2</v>
      </c>
      <c r="Z40">
        <v>-6.96682173753409E-3</v>
      </c>
      <c r="AA40">
        <v>-1.3192969285537899E-2</v>
      </c>
      <c r="AB40">
        <v>-4.4103659301223001E-2</v>
      </c>
      <c r="AC40">
        <v>-1.52391215143348E-2</v>
      </c>
      <c r="AD40">
        <v>-1.3765844984294E-2</v>
      </c>
      <c r="AE40">
        <v>-6.4059686505893E-3</v>
      </c>
      <c r="AF40">
        <v>-5.4597390910236399E-3</v>
      </c>
      <c r="AG40">
        <v>-2.5946162292656099E-2</v>
      </c>
      <c r="AH40">
        <v>-1.9463791828496502E-2</v>
      </c>
      <c r="AI40">
        <v>-6.6921605232092996E-3</v>
      </c>
      <c r="AJ40">
        <v>-1.92760385713204E-3</v>
      </c>
      <c r="AK40">
        <v>-1.9771812241196701E-2</v>
      </c>
      <c r="AL40">
        <v>-3.34004463741947E-3</v>
      </c>
      <c r="AM40">
        <v>-8.8689518827166896E-3</v>
      </c>
      <c r="AN40">
        <v>1</v>
      </c>
      <c r="AO40">
        <v>-9.0794931247235901E-3</v>
      </c>
      <c r="AP40">
        <v>-1.67119626597289E-2</v>
      </c>
      <c r="AQ40">
        <v>-1.6112895324742402E-2</v>
      </c>
      <c r="AR40">
        <v>-1.3046121636239499E-2</v>
      </c>
      <c r="AS40">
        <v>-1.19715032764916E-2</v>
      </c>
      <c r="AT40">
        <v>-1.11448264495475E-2</v>
      </c>
      <c r="AU40">
        <v>-1.9276038571322299E-3</v>
      </c>
      <c r="AV40">
        <v>-5.1060938805377503E-3</v>
      </c>
      <c r="AW40">
        <v>-1.56189652882375E-2</v>
      </c>
      <c r="AX40">
        <v>-7.4865778966298896E-3</v>
      </c>
      <c r="AY40">
        <v>-1.9046581088950899E-2</v>
      </c>
      <c r="AZ40">
        <v>-6.9668217375340397E-3</v>
      </c>
      <c r="BA40">
        <v>-1.0972442817064E-2</v>
      </c>
      <c r="BB40">
        <v>-3.2476022398474899E-2</v>
      </c>
      <c r="BC40">
        <v>-1.6474655113208399E-2</v>
      </c>
      <c r="BD40">
        <v>-8.86895188271704E-3</v>
      </c>
      <c r="BE40">
        <v>-1.0619719979867499E-2</v>
      </c>
      <c r="BF40">
        <v>-1.9256142872878499E-2</v>
      </c>
      <c r="BG40">
        <v>-7.4865778966299304E-3</v>
      </c>
      <c r="BH40">
        <v>-1.02554730379257E-2</v>
      </c>
      <c r="BI40">
        <v>-3.8575238500787399E-3</v>
      </c>
      <c r="BJ40">
        <v>-2.6355465037096199E-2</v>
      </c>
      <c r="BK40">
        <v>-7.7336606287768698E-3</v>
      </c>
      <c r="BL40">
        <v>-1.7292633879012701E-2</v>
      </c>
      <c r="BM40">
        <v>-4.3137069873654798E-3</v>
      </c>
      <c r="BN40">
        <v>-1.4850534385248901E-2</v>
      </c>
      <c r="BO40">
        <v>-9.8784257768383295E-3</v>
      </c>
      <c r="BP40">
        <v>-7.4865778966298202E-3</v>
      </c>
      <c r="BQ40">
        <v>-3.8575238500785898E-3</v>
      </c>
      <c r="BR40">
        <v>-1.92760385713205E-3</v>
      </c>
      <c r="BS40">
        <v>-4.3137069873653896E-3</v>
      </c>
      <c r="BT40">
        <v>-2.8415283576530701E-2</v>
      </c>
      <c r="BU40">
        <v>-3.8200874244671799E-2</v>
      </c>
      <c r="BV40" s="1">
        <v>-1.41294794257294E-2</v>
      </c>
    </row>
    <row r="41" spans="1:74" hidden="1" x14ac:dyDescent="0.25">
      <c r="A41" t="s">
        <v>1158</v>
      </c>
      <c r="B41">
        <v>6.2993193392938504E-2</v>
      </c>
      <c r="C41">
        <v>4.2265209947245398E-2</v>
      </c>
      <c r="D41">
        <v>2.2543738555655699E-2</v>
      </c>
      <c r="E41">
        <v>7.46488728419464E-3</v>
      </c>
      <c r="F41">
        <v>-3.2940478531628E-3</v>
      </c>
      <c r="G41">
        <v>-2.1153559716727299E-3</v>
      </c>
      <c r="H41">
        <v>1.36441464990656E-3</v>
      </c>
      <c r="I41">
        <v>1.87294290881999E-3</v>
      </c>
      <c r="J41">
        <v>1.32830604331962E-2</v>
      </c>
      <c r="K41">
        <v>-1.6038249465835399E-2</v>
      </c>
      <c r="L41">
        <v>2.3453232217801399E-2</v>
      </c>
      <c r="M41">
        <v>1.28483620507822E-2</v>
      </c>
      <c r="N41">
        <v>-7.3205400739989896E-3</v>
      </c>
      <c r="O41">
        <v>-6.0507556490170204E-3</v>
      </c>
      <c r="P41">
        <v>-8.4615484752116991E-3</v>
      </c>
      <c r="Q41">
        <v>2.4170990022675799E-2</v>
      </c>
      <c r="R41">
        <v>-1.0384195123684299E-2</v>
      </c>
      <c r="S41">
        <v>-1.0207592300246799E-2</v>
      </c>
      <c r="T41">
        <v>-2.7860520927335999E-2</v>
      </c>
      <c r="U41">
        <v>-3.7719714295124502E-3</v>
      </c>
      <c r="V41">
        <v>-1.78912899792096E-2</v>
      </c>
      <c r="W41">
        <v>-8.6722556778609707E-3</v>
      </c>
      <c r="X41">
        <v>-1.18614337100072E-2</v>
      </c>
      <c r="Y41">
        <v>-1.1705998480429899E-2</v>
      </c>
      <c r="Z41">
        <v>-6.8123111015748203E-3</v>
      </c>
      <c r="AA41">
        <v>-1.2900374735070001E-2</v>
      </c>
      <c r="AB41">
        <v>-4.3125525411271598E-2</v>
      </c>
      <c r="AC41">
        <v>-1.4901147263617701E-2</v>
      </c>
      <c r="AD41">
        <v>-1.34605451584686E-2</v>
      </c>
      <c r="AE41">
        <v>-6.2638966517030697E-3</v>
      </c>
      <c r="AF41">
        <v>-5.3386526342576396E-3</v>
      </c>
      <c r="AG41">
        <v>-2.5370726579278701E-2</v>
      </c>
      <c r="AH41">
        <v>-1.9032122558510198E-2</v>
      </c>
      <c r="AI41">
        <v>-6.5437413419343797E-3</v>
      </c>
      <c r="AJ41">
        <v>-1.88485333055634E-3</v>
      </c>
      <c r="AK41">
        <v>-1.9333311674002401E-2</v>
      </c>
      <c r="AL41">
        <v>-3.2659689052566398E-3</v>
      </c>
      <c r="AM41">
        <v>-8.6722556778608805E-3</v>
      </c>
      <c r="AN41">
        <v>-9.0794931247235901E-3</v>
      </c>
      <c r="AO41">
        <v>1</v>
      </c>
      <c r="AP41">
        <v>-1.6341323640110501E-2</v>
      </c>
      <c r="AQ41">
        <v>-1.5755542460329799E-2</v>
      </c>
      <c r="AR41">
        <v>-1.27567838827058E-2</v>
      </c>
      <c r="AS41">
        <v>-1.170599848043E-2</v>
      </c>
      <c r="AT41">
        <v>-1.08976557471473E-2</v>
      </c>
      <c r="AU41">
        <v>-1.88485333055636E-3</v>
      </c>
      <c r="AV41">
        <v>-4.9928505907754399E-3</v>
      </c>
      <c r="AW41">
        <v>-1.52725668370342E-2</v>
      </c>
      <c r="AX41">
        <v>-7.3205400739990798E-3</v>
      </c>
      <c r="AY41">
        <v>-1.8624164746498501E-2</v>
      </c>
      <c r="AZ41">
        <v>-6.81231110157496E-3</v>
      </c>
      <c r="BA41">
        <v>-1.0729095250332801E-2</v>
      </c>
      <c r="BB41">
        <v>-3.1755767013272901E-2</v>
      </c>
      <c r="BC41">
        <v>-1.6109279116141899E-2</v>
      </c>
      <c r="BD41">
        <v>-8.6722556778609395E-3</v>
      </c>
      <c r="BE41">
        <v>-1.0384195123683901E-2</v>
      </c>
      <c r="BF41">
        <v>-1.8829078855242602E-2</v>
      </c>
      <c r="BG41">
        <v>-7.3205400739987598E-3</v>
      </c>
      <c r="BH41">
        <v>-1.00280264746519E-2</v>
      </c>
      <c r="BI41">
        <v>-3.7719714295124502E-3</v>
      </c>
      <c r="BJ41">
        <v>-2.57709517802234E-2</v>
      </c>
      <c r="BK41">
        <v>-7.5621429888753497E-3</v>
      </c>
      <c r="BL41">
        <v>-1.6909116694462802E-2</v>
      </c>
      <c r="BM41">
        <v>-4.2180373068331301E-3</v>
      </c>
      <c r="BN41">
        <v>-1.4521178245730799E-2</v>
      </c>
      <c r="BO41">
        <v>-9.65934139280244E-3</v>
      </c>
      <c r="BP41">
        <v>-7.3205400739992403E-3</v>
      </c>
      <c r="BQ41">
        <v>-3.7719714295124098E-3</v>
      </c>
      <c r="BR41">
        <v>-1.88485333055634E-3</v>
      </c>
      <c r="BS41">
        <v>-4.2180373068331197E-3</v>
      </c>
      <c r="BT41">
        <v>5.1149820220274297E-2</v>
      </c>
      <c r="BU41">
        <v>-3.5111321355166397E-2</v>
      </c>
      <c r="BV41" s="1">
        <v>3.8103744017795801E-2</v>
      </c>
    </row>
    <row r="42" spans="1:74" hidden="1" x14ac:dyDescent="0.25">
      <c r="A42" t="s">
        <v>1159</v>
      </c>
      <c r="B42">
        <v>3.2233784677059799E-2</v>
      </c>
      <c r="C42">
        <v>-1.8710500862611199E-2</v>
      </c>
      <c r="D42">
        <v>-2.87225147329233E-2</v>
      </c>
      <c r="E42">
        <v>-3.2592823135328498E-2</v>
      </c>
      <c r="F42">
        <v>1.5795702833444902E-2</v>
      </c>
      <c r="G42">
        <v>-4.8065441943105002E-3</v>
      </c>
      <c r="H42">
        <v>-1.18679704251154E-2</v>
      </c>
      <c r="I42">
        <v>2.6905866273027801E-3</v>
      </c>
      <c r="J42">
        <v>-1.2663638420270999E-3</v>
      </c>
      <c r="K42">
        <v>2.5524134890311301E-2</v>
      </c>
      <c r="L42">
        <v>1.2651666758522801E-2</v>
      </c>
      <c r="M42">
        <v>8.7309946850030306E-3</v>
      </c>
      <c r="N42">
        <v>1.7289051977269099E-2</v>
      </c>
      <c r="O42">
        <v>2.5467373917900799E-2</v>
      </c>
      <c r="P42">
        <v>-1.55745568853588E-2</v>
      </c>
      <c r="Q42">
        <v>-2.35192940699602E-2</v>
      </c>
      <c r="R42">
        <v>2.7055544062059701E-3</v>
      </c>
      <c r="S42">
        <v>4.7774119323372201E-2</v>
      </c>
      <c r="T42">
        <v>-7.5944424209517299E-3</v>
      </c>
      <c r="U42">
        <v>-6.9427934817118103E-3</v>
      </c>
      <c r="V42">
        <v>-3.2931196263894798E-2</v>
      </c>
      <c r="W42">
        <v>-1.59623903089256E-2</v>
      </c>
      <c r="X42">
        <v>-2.18324783696042E-2</v>
      </c>
      <c r="Y42">
        <v>-2.1546380047042301E-2</v>
      </c>
      <c r="Z42">
        <v>-1.2538925597727299E-2</v>
      </c>
      <c r="AA42">
        <v>-2.3744781554153601E-2</v>
      </c>
      <c r="AB42">
        <v>-7.9378018183850096E-2</v>
      </c>
      <c r="AC42">
        <v>-2.7427458034921099E-2</v>
      </c>
      <c r="AD42">
        <v>-2.4775846512334099E-2</v>
      </c>
      <c r="AE42">
        <v>-1.15294990050304E-2</v>
      </c>
      <c r="AF42">
        <v>-9.8264696334241092E-3</v>
      </c>
      <c r="AG42">
        <v>-4.6698051247876599E-2</v>
      </c>
      <c r="AH42">
        <v>-3.5031043821940298E-2</v>
      </c>
      <c r="AI42">
        <v>-1.20445887737443E-2</v>
      </c>
      <c r="AJ42">
        <v>-3.46931244361542E-3</v>
      </c>
      <c r="AK42">
        <v>-3.5585420721901101E-2</v>
      </c>
      <c r="AL42">
        <v>-6.0114314359534498E-3</v>
      </c>
      <c r="AM42">
        <v>-1.5962390308925298E-2</v>
      </c>
      <c r="AN42">
        <v>-1.67119626597289E-2</v>
      </c>
      <c r="AO42">
        <v>-1.6341323640110501E-2</v>
      </c>
      <c r="AP42">
        <v>1</v>
      </c>
      <c r="AQ42">
        <v>-2.90000811349082E-2</v>
      </c>
      <c r="AR42">
        <v>-2.3480484315308199E-2</v>
      </c>
      <c r="AS42">
        <v>-2.1546380047041899E-2</v>
      </c>
      <c r="AT42">
        <v>-2.0058522367179501E-2</v>
      </c>
      <c r="AU42">
        <v>-3.4693124436154799E-3</v>
      </c>
      <c r="AV42">
        <v>-9.1899769615385197E-3</v>
      </c>
      <c r="AW42">
        <v>-2.81111030310413E-2</v>
      </c>
      <c r="AX42">
        <v>-1.34743857047042E-2</v>
      </c>
      <c r="AY42">
        <v>-3.4280145547400401E-2</v>
      </c>
      <c r="AZ42">
        <v>-1.25389255977283E-2</v>
      </c>
      <c r="BA42">
        <v>-1.9748265319789099E-2</v>
      </c>
      <c r="BB42">
        <v>-5.8450530802410298E-2</v>
      </c>
      <c r="BC42">
        <v>-2.9651178470639802E-2</v>
      </c>
      <c r="BD42">
        <v>-1.59623903089256E-2</v>
      </c>
      <c r="BE42">
        <v>-1.9113432740624901E-2</v>
      </c>
      <c r="BF42">
        <v>-3.46573160443353E-2</v>
      </c>
      <c r="BG42">
        <v>-1.34743857047043E-2</v>
      </c>
      <c r="BH42">
        <v>-1.8457859011846899E-2</v>
      </c>
      <c r="BI42">
        <v>-6.9427934817117998E-3</v>
      </c>
      <c r="BJ42">
        <v>-4.74347166676133E-2</v>
      </c>
      <c r="BK42">
        <v>-1.39190866187771E-2</v>
      </c>
      <c r="BL42">
        <v>-3.11233813303287E-2</v>
      </c>
      <c r="BM42">
        <v>-7.7638345005395897E-3</v>
      </c>
      <c r="BN42">
        <v>-2.6728076698149798E-2</v>
      </c>
      <c r="BO42">
        <v>-1.77792471954781E-2</v>
      </c>
      <c r="BP42">
        <v>-1.34743857047043E-2</v>
      </c>
      <c r="BQ42">
        <v>-6.9427934817117799E-3</v>
      </c>
      <c r="BR42">
        <v>-3.46931244361543E-3</v>
      </c>
      <c r="BS42">
        <v>-7.7638345005396001E-3</v>
      </c>
      <c r="BT42">
        <v>-2.4870419722745701E-2</v>
      </c>
      <c r="BU42">
        <v>5.0240133667226503E-2</v>
      </c>
      <c r="BV42" s="1">
        <v>-1.5526176690695099E-2</v>
      </c>
    </row>
    <row r="43" spans="1:74" hidden="1" x14ac:dyDescent="0.25">
      <c r="A43" t="s">
        <v>1160</v>
      </c>
      <c r="B43">
        <v>2.1277994659497E-2</v>
      </c>
      <c r="C43">
        <v>9.2638573872284892E-3</v>
      </c>
      <c r="D43">
        <v>2.4336821102052601E-2</v>
      </c>
      <c r="E43">
        <v>-1.81641958416787E-2</v>
      </c>
      <c r="F43">
        <v>4.4656047569691201E-2</v>
      </c>
      <c r="G43">
        <v>-7.6360034907797499E-3</v>
      </c>
      <c r="H43">
        <v>-2.4734390787619801E-2</v>
      </c>
      <c r="I43">
        <v>-5.9282176772051801E-4</v>
      </c>
      <c r="J43">
        <v>-5.3857849570247904E-3</v>
      </c>
      <c r="K43">
        <v>1.7187521099128501E-2</v>
      </c>
      <c r="L43">
        <v>-3.90999020877867E-2</v>
      </c>
      <c r="M43">
        <v>-2.7097185014245801E-3</v>
      </c>
      <c r="N43">
        <v>5.0691834039392099E-2</v>
      </c>
      <c r="O43">
        <v>3.97786316194879E-2</v>
      </c>
      <c r="P43">
        <v>1.2587160542845701E-2</v>
      </c>
      <c r="Q43">
        <v>1.56462296671043E-2</v>
      </c>
      <c r="R43">
        <v>-1.8428280825945002E-2</v>
      </c>
      <c r="S43">
        <v>4.8502297287001603E-3</v>
      </c>
      <c r="T43">
        <v>-4.2251203762697998E-3</v>
      </c>
      <c r="U43">
        <v>0.116356042082534</v>
      </c>
      <c r="V43">
        <v>-1.8333413469521598E-2</v>
      </c>
      <c r="W43">
        <v>1.15534219013304E-2</v>
      </c>
      <c r="X43">
        <v>-2.10498578659967E-2</v>
      </c>
      <c r="Y43">
        <v>-2.0774015200602101E-2</v>
      </c>
      <c r="Z43">
        <v>-1.2089447526578199E-2</v>
      </c>
      <c r="AA43">
        <v>-2.2893611449533301E-2</v>
      </c>
      <c r="AB43">
        <v>-7.6532584719321395E-2</v>
      </c>
      <c r="AC43">
        <v>-2.6444276434711901E-2</v>
      </c>
      <c r="AD43">
        <v>-2.38877162164262E-2</v>
      </c>
      <c r="AE43">
        <v>-1.11162054629537E-2</v>
      </c>
      <c r="AF43">
        <v>-9.4742239340120504E-3</v>
      </c>
      <c r="AG43">
        <v>-4.5024084061635002E-2</v>
      </c>
      <c r="AH43">
        <v>-3.3775299389552399E-2</v>
      </c>
      <c r="AI43">
        <v>-1.16128310056944E-2</v>
      </c>
      <c r="AJ43">
        <v>-3.3449493270769799E-3</v>
      </c>
      <c r="AK43">
        <v>-3.4309803752769201E-2</v>
      </c>
      <c r="AL43">
        <v>-5.7959419519762398E-3</v>
      </c>
      <c r="AM43">
        <v>-1.53901926073713E-2</v>
      </c>
      <c r="AN43">
        <v>-1.6112895324742402E-2</v>
      </c>
      <c r="AO43">
        <v>-1.5755542460329799E-2</v>
      </c>
      <c r="AP43">
        <v>-2.90000811349082E-2</v>
      </c>
      <c r="AQ43">
        <v>1</v>
      </c>
      <c r="AR43">
        <v>-2.2638788372745699E-2</v>
      </c>
      <c r="AS43">
        <v>-2.0774015200601799E-2</v>
      </c>
      <c r="AT43">
        <v>-1.93394921860486E-2</v>
      </c>
      <c r="AU43">
        <v>-3.3449493270772202E-3</v>
      </c>
      <c r="AV43">
        <v>-8.8605473715472494E-3</v>
      </c>
      <c r="AW43">
        <v>-2.7103415070073699E-2</v>
      </c>
      <c r="AX43">
        <v>-1.29913745528093E-2</v>
      </c>
      <c r="AY43">
        <v>-3.3051318278327302E-2</v>
      </c>
      <c r="AZ43">
        <v>-1.20894475265784E-2</v>
      </c>
      <c r="BA43">
        <v>-1.9040356804396801E-2</v>
      </c>
      <c r="BB43">
        <v>-5.6355276975597897E-2</v>
      </c>
      <c r="BC43">
        <v>-2.85882840142999E-2</v>
      </c>
      <c r="BD43">
        <v>-1.5390192607370999E-2</v>
      </c>
      <c r="BE43">
        <v>-1.8428280825944499E-2</v>
      </c>
      <c r="BF43">
        <v>-3.3414968488682799E-2</v>
      </c>
      <c r="BG43">
        <v>-1.29913745528093E-2</v>
      </c>
      <c r="BH43">
        <v>-1.77962071979368E-2</v>
      </c>
      <c r="BI43">
        <v>-6.6939178186233303E-3</v>
      </c>
      <c r="BJ43">
        <v>-4.5734342517759298E-2</v>
      </c>
      <c r="BK43">
        <v>-1.34201344432643E-2</v>
      </c>
      <c r="BL43">
        <v>-3.0007713381030799E-2</v>
      </c>
      <c r="BM43">
        <v>-7.4855272940064299E-3</v>
      </c>
      <c r="BN43">
        <v>-2.5769965553283199E-2</v>
      </c>
      <c r="BO43">
        <v>-1.7141921319857801E-2</v>
      </c>
      <c r="BP43">
        <v>-1.29913745528099E-2</v>
      </c>
      <c r="BQ43">
        <v>-6.6939178186231898E-3</v>
      </c>
      <c r="BR43">
        <v>-3.3449493270769899E-3</v>
      </c>
      <c r="BS43">
        <v>-7.4855272940064603E-3</v>
      </c>
      <c r="BT43">
        <v>3.22682081055174E-2</v>
      </c>
      <c r="BU43">
        <v>-3.0455921719821401E-2</v>
      </c>
      <c r="BV43" s="1">
        <v>4.7047284863449999E-3</v>
      </c>
    </row>
    <row r="44" spans="1:74" hidden="1" x14ac:dyDescent="0.25">
      <c r="A44" t="s">
        <v>1161</v>
      </c>
      <c r="B44">
        <v>-2.6014721582614999E-3</v>
      </c>
      <c r="C44">
        <v>4.2939396705759802E-2</v>
      </c>
      <c r="D44">
        <v>-1.3555755457347799E-2</v>
      </c>
      <c r="E44">
        <v>3.24932892086989E-2</v>
      </c>
      <c r="F44">
        <v>-3.6253939406847902E-2</v>
      </c>
      <c r="G44">
        <v>1.00531993358198E-2</v>
      </c>
      <c r="H44">
        <v>-4.1353452072487298E-3</v>
      </c>
      <c r="I44">
        <v>2.93079023775745E-3</v>
      </c>
      <c r="J44">
        <v>4.9218923636402401E-3</v>
      </c>
      <c r="K44">
        <v>-6.0712972979478003E-2</v>
      </c>
      <c r="L44">
        <v>2.3680059825397601E-2</v>
      </c>
      <c r="M44">
        <v>-2.7262428372277499E-2</v>
      </c>
      <c r="N44">
        <v>-1.05187211374499E-2</v>
      </c>
      <c r="O44">
        <v>3.3238475020774898E-3</v>
      </c>
      <c r="P44">
        <v>2.16145968350402E-2</v>
      </c>
      <c r="Q44">
        <v>-2.7779605344220502E-2</v>
      </c>
      <c r="R44">
        <v>-1.4920818906635E-2</v>
      </c>
      <c r="S44">
        <v>-1.46670622393602E-2</v>
      </c>
      <c r="T44">
        <v>4.8485609840630002E-2</v>
      </c>
      <c r="U44">
        <v>-5.4198618140740102E-3</v>
      </c>
      <c r="V44">
        <v>-9.2915067659661392E-3</v>
      </c>
      <c r="W44">
        <v>-1.24609712105918E-2</v>
      </c>
      <c r="X44">
        <v>7.2349603813818197E-3</v>
      </c>
      <c r="Y44">
        <v>-1.6820088737494899E-2</v>
      </c>
      <c r="Z44">
        <v>-9.7884582359617899E-3</v>
      </c>
      <c r="AA44">
        <v>-1.8536261400816899E-2</v>
      </c>
      <c r="AB44">
        <v>-6.1966107844741797E-2</v>
      </c>
      <c r="AC44">
        <v>-2.1411126926383799E-2</v>
      </c>
      <c r="AD44">
        <v>-1.9341157817421802E-2</v>
      </c>
      <c r="AE44">
        <v>-9.0004537161257094E-3</v>
      </c>
      <c r="AF44">
        <v>-7.6709911757628004E-3</v>
      </c>
      <c r="AG44">
        <v>-3.6454632478520203E-2</v>
      </c>
      <c r="AH44">
        <v>-2.7346833406152401E-2</v>
      </c>
      <c r="AI44">
        <v>-9.4025563244831099E-3</v>
      </c>
      <c r="AJ44">
        <v>-2.7083038093782298E-3</v>
      </c>
      <c r="AK44">
        <v>-2.7779605344220401E-2</v>
      </c>
      <c r="AL44">
        <v>-4.6927980464166203E-3</v>
      </c>
      <c r="AM44">
        <v>-1.24609712105918E-2</v>
      </c>
      <c r="AN44">
        <v>-1.3046121636239499E-2</v>
      </c>
      <c r="AO44">
        <v>-1.27567838827058E-2</v>
      </c>
      <c r="AP44">
        <v>-2.3480484315308199E-2</v>
      </c>
      <c r="AQ44">
        <v>-2.2638788372745699E-2</v>
      </c>
      <c r="AR44">
        <v>1</v>
      </c>
      <c r="AS44">
        <v>-1.6820088737494798E-2</v>
      </c>
      <c r="AT44">
        <v>-1.5658599051086901E-2</v>
      </c>
      <c r="AU44">
        <v>-2.7083038093780802E-3</v>
      </c>
      <c r="AV44">
        <v>-7.1741159141865503E-3</v>
      </c>
      <c r="AW44">
        <v>-2.1944811446685801E-2</v>
      </c>
      <c r="AX44">
        <v>-1.05187211374499E-2</v>
      </c>
      <c r="AY44">
        <v>-2.6760647903854899E-2</v>
      </c>
      <c r="AZ44">
        <v>-9.7884582359619408E-3</v>
      </c>
      <c r="BA44">
        <v>-1.5416398223981E-2</v>
      </c>
      <c r="BB44">
        <v>-4.56291549997603E-2</v>
      </c>
      <c r="BC44">
        <v>-2.3147064702218001E-2</v>
      </c>
      <c r="BD44">
        <v>-1.24609712105918E-2</v>
      </c>
      <c r="BE44">
        <v>-1.49208189066349E-2</v>
      </c>
      <c r="BF44">
        <v>-2.7055084427009699E-2</v>
      </c>
      <c r="BG44">
        <v>-1.0518721137449999E-2</v>
      </c>
      <c r="BH44">
        <v>-1.4409048100217399E-2</v>
      </c>
      <c r="BI44">
        <v>-5.4198618140741299E-3</v>
      </c>
      <c r="BJ44">
        <v>-3.70297071640441E-2</v>
      </c>
      <c r="BK44">
        <v>-1.0865874989745601E-2</v>
      </c>
      <c r="BL44">
        <v>-2.4296333520716501E-2</v>
      </c>
      <c r="BM44">
        <v>-6.0608039474466897E-3</v>
      </c>
      <c r="BN44">
        <v>-2.0865157899559499E-2</v>
      </c>
      <c r="BO44">
        <v>-1.38792927100006E-2</v>
      </c>
      <c r="BP44">
        <v>-1.0518721137449999E-2</v>
      </c>
      <c r="BQ44">
        <v>-5.41986181407426E-3</v>
      </c>
      <c r="BR44">
        <v>-2.7083038093782198E-3</v>
      </c>
      <c r="BS44">
        <v>-6.0608039474467704E-3</v>
      </c>
      <c r="BT44">
        <v>2.6615849333746801E-2</v>
      </c>
      <c r="BU44">
        <v>-9.8301639941449897E-3</v>
      </c>
      <c r="BV44" s="1">
        <v>5.0574173803526697E-2</v>
      </c>
    </row>
    <row r="45" spans="1:74" hidden="1" x14ac:dyDescent="0.25">
      <c r="A45" t="s">
        <v>1162</v>
      </c>
      <c r="B45">
        <v>2.3159548131445801E-2</v>
      </c>
      <c r="C45">
        <v>1.6821262777959801E-2</v>
      </c>
      <c r="D45">
        <v>1.32006246223618E-2</v>
      </c>
      <c r="E45">
        <v>4.0192116901080897E-2</v>
      </c>
      <c r="F45">
        <v>-2.2846389348559398E-2</v>
      </c>
      <c r="G45">
        <v>4.4773603985839398E-3</v>
      </c>
      <c r="H45">
        <v>9.2233021838879995E-3</v>
      </c>
      <c r="I45">
        <v>-2.4868863338440999E-2</v>
      </c>
      <c r="J45">
        <v>4.52280119172681E-2</v>
      </c>
      <c r="K45">
        <v>-1.03255317639083E-2</v>
      </c>
      <c r="L45">
        <v>1.07035509715086E-2</v>
      </c>
      <c r="M45">
        <v>-3.1853266408811497E-2</v>
      </c>
      <c r="N45">
        <v>-9.6522865624433501E-3</v>
      </c>
      <c r="O45">
        <v>2.3116242760425201E-2</v>
      </c>
      <c r="P45">
        <v>-1.1156730216509401E-2</v>
      </c>
      <c r="Q45">
        <v>-2.5491379405370499E-2</v>
      </c>
      <c r="R45">
        <v>1.6334053802630401E-2</v>
      </c>
      <c r="S45">
        <v>-1.3458925844081499E-2</v>
      </c>
      <c r="T45">
        <v>4.7430932304158797E-2</v>
      </c>
      <c r="U45">
        <v>-4.9734239243245599E-3</v>
      </c>
      <c r="V45">
        <v>-5.7512325945925803E-3</v>
      </c>
      <c r="W45">
        <v>-1.1434552109455201E-2</v>
      </c>
      <c r="X45">
        <v>1.0742957188288899E-2</v>
      </c>
      <c r="Y45">
        <v>-1.5434606011372601E-2</v>
      </c>
      <c r="Z45">
        <v>-8.9821759378748301E-3</v>
      </c>
      <c r="AA45">
        <v>-1.7009416306327199E-2</v>
      </c>
      <c r="AB45">
        <v>-5.6861915270987197E-2</v>
      </c>
      <c r="AC45">
        <v>-1.9647477104657401E-2</v>
      </c>
      <c r="AD45">
        <v>-1.7748012830054699E-2</v>
      </c>
      <c r="AE45">
        <v>-8.2590799133142202E-3</v>
      </c>
      <c r="AF45">
        <v>-7.0391261522114099E-3</v>
      </c>
      <c r="AG45">
        <v>-3.34518383568966E-2</v>
      </c>
      <c r="AH45">
        <v>-2.5094255201029599E-2</v>
      </c>
      <c r="AI45">
        <v>-8.6280610425444708E-3</v>
      </c>
      <c r="AJ45">
        <v>-2.4852188897001E-3</v>
      </c>
      <c r="AK45">
        <v>-2.54913794053701E-2</v>
      </c>
      <c r="AL45">
        <v>-4.3062489186465498E-3</v>
      </c>
      <c r="AM45">
        <v>-1.1434552109454901E-2</v>
      </c>
      <c r="AN45">
        <v>-1.19715032764916E-2</v>
      </c>
      <c r="AO45">
        <v>-1.170599848043E-2</v>
      </c>
      <c r="AP45">
        <v>-2.1546380047041899E-2</v>
      </c>
      <c r="AQ45">
        <v>-2.0774015200601799E-2</v>
      </c>
      <c r="AR45">
        <v>-1.6820088737494798E-2</v>
      </c>
      <c r="AS45">
        <v>1</v>
      </c>
      <c r="AT45">
        <v>-1.43687890602414E-2</v>
      </c>
      <c r="AU45">
        <v>-2.48521888969992E-3</v>
      </c>
      <c r="AV45">
        <v>-6.5831788609157097E-3</v>
      </c>
      <c r="AW45">
        <v>-2.0137201649740401E-2</v>
      </c>
      <c r="AX45">
        <v>-9.6522865624432408E-3</v>
      </c>
      <c r="AY45">
        <v>-2.4556354217342102E-2</v>
      </c>
      <c r="AZ45">
        <v>-8.9821759378749793E-3</v>
      </c>
      <c r="BA45">
        <v>-1.41465384882992E-2</v>
      </c>
      <c r="BB45">
        <v>-4.1870648903485901E-2</v>
      </c>
      <c r="BC45">
        <v>-2.1240424445686999E-2</v>
      </c>
      <c r="BD45">
        <v>-1.14345521094554E-2</v>
      </c>
      <c r="BE45">
        <v>-1.36917803933796E-2</v>
      </c>
      <c r="BF45">
        <v>-2.4826537793728998E-2</v>
      </c>
      <c r="BG45">
        <v>-9.6522865624432495E-3</v>
      </c>
      <c r="BH45">
        <v>-1.32221645139149E-2</v>
      </c>
      <c r="BI45">
        <v>-4.9734239243245798E-3</v>
      </c>
      <c r="BJ45">
        <v>-3.39795437297239E-2</v>
      </c>
      <c r="BK45">
        <v>-9.9708451039081901E-3</v>
      </c>
      <c r="BL45">
        <v>-2.22950271705319E-2</v>
      </c>
      <c r="BM45">
        <v>-5.56157119626168E-3</v>
      </c>
      <c r="BN45">
        <v>-1.91464799366305E-2</v>
      </c>
      <c r="BO45">
        <v>-1.2736045453662701E-2</v>
      </c>
      <c r="BP45">
        <v>-9.6522865624431801E-3</v>
      </c>
      <c r="BQ45">
        <v>-4.9734239243246397E-3</v>
      </c>
      <c r="BR45">
        <v>-2.48521888970011E-3</v>
      </c>
      <c r="BS45">
        <v>-5.5615711962616601E-3</v>
      </c>
      <c r="BT45">
        <v>1.15690181726395E-2</v>
      </c>
      <c r="BU45">
        <v>-2.8996541535043201E-2</v>
      </c>
      <c r="BV45" s="1">
        <v>2.0014488203508801E-2</v>
      </c>
    </row>
    <row r="46" spans="1:74" hidden="1" x14ac:dyDescent="0.25">
      <c r="A46" t="s">
        <v>1163</v>
      </c>
      <c r="B46">
        <v>8.8722182842382105E-3</v>
      </c>
      <c r="C46">
        <v>-7.7272100736966503E-3</v>
      </c>
      <c r="D46">
        <v>1.4964331972460601E-2</v>
      </c>
      <c r="E46">
        <v>2.68754125869116E-2</v>
      </c>
      <c r="F46">
        <v>-3.2729683783513597E-2</v>
      </c>
      <c r="G46">
        <v>9.0151797290976294E-3</v>
      </c>
      <c r="H46">
        <v>-7.1463201673584997E-3</v>
      </c>
      <c r="I46">
        <v>3.3001250114063997E-2</v>
      </c>
      <c r="J46">
        <v>2.5095184043438402E-2</v>
      </c>
      <c r="K46">
        <v>1.6627645111594602E-2</v>
      </c>
      <c r="L46">
        <v>1.2765406795826799E-3</v>
      </c>
      <c r="M46">
        <v>5.2457759907937399E-3</v>
      </c>
      <c r="N46">
        <v>-8.9857602754847103E-3</v>
      </c>
      <c r="O46" s="28">
        <v>-9.3865845778254693E-5</v>
      </c>
      <c r="P46">
        <v>-1.0386316499748E-2</v>
      </c>
      <c r="Q46">
        <v>-5.9309962009233396E-3</v>
      </c>
      <c r="R46">
        <v>1.9441344616409902E-2</v>
      </c>
      <c r="S46">
        <v>-1.25295369566628E-2</v>
      </c>
      <c r="T46">
        <v>1.7359373896886202E-2</v>
      </c>
      <c r="U46">
        <v>-4.6299905046569998E-3</v>
      </c>
      <c r="V46">
        <v>-2.8378803289268199E-3</v>
      </c>
      <c r="W46">
        <v>-1.06449537576816E-2</v>
      </c>
      <c r="X46">
        <v>-1.4559581501403299E-2</v>
      </c>
      <c r="Y46">
        <v>-1.43687890602414E-2</v>
      </c>
      <c r="Z46">
        <v>-8.3619232818897601E-3</v>
      </c>
      <c r="AA46">
        <v>-1.5834852847124999E-2</v>
      </c>
      <c r="AB46">
        <v>-5.2935388534570499E-2</v>
      </c>
      <c r="AC46">
        <v>-1.82907457355697E-2</v>
      </c>
      <c r="AD46">
        <v>-1.65224465338208E-2</v>
      </c>
      <c r="AE46">
        <v>-7.6887597272412098E-3</v>
      </c>
      <c r="AF46">
        <v>-6.5530483107264E-3</v>
      </c>
      <c r="AG46">
        <v>-3.11418645006785E-2</v>
      </c>
      <c r="AH46">
        <v>-2.3361403546143099E-2</v>
      </c>
      <c r="AI46">
        <v>-8.0322613371442801E-3</v>
      </c>
      <c r="AJ46">
        <v>-2.3136052820726099E-3</v>
      </c>
      <c r="AK46">
        <v>-2.37311048471508E-2</v>
      </c>
      <c r="AL46">
        <v>-4.0088864145498204E-3</v>
      </c>
      <c r="AM46">
        <v>-1.06449537576813E-2</v>
      </c>
      <c r="AN46">
        <v>-1.11448264495475E-2</v>
      </c>
      <c r="AO46">
        <v>-1.08976557471473E-2</v>
      </c>
      <c r="AP46">
        <v>-2.0058522367179501E-2</v>
      </c>
      <c r="AQ46">
        <v>-1.93394921860486E-2</v>
      </c>
      <c r="AR46">
        <v>-1.5658599051086901E-2</v>
      </c>
      <c r="AS46">
        <v>-1.43687890602414E-2</v>
      </c>
      <c r="AT46">
        <v>1</v>
      </c>
      <c r="AU46">
        <v>-2.3136052820726298E-3</v>
      </c>
      <c r="AV46">
        <v>-6.1285858757020297E-3</v>
      </c>
      <c r="AW46">
        <v>-1.8746652979380399E-2</v>
      </c>
      <c r="AX46">
        <v>-8.9857602754847398E-3</v>
      </c>
      <c r="AY46">
        <v>-2.2860646626001398E-2</v>
      </c>
      <c r="AZ46">
        <v>-8.3619232818901296E-3</v>
      </c>
      <c r="BA46">
        <v>-1.31696673903551E-2</v>
      </c>
      <c r="BB46">
        <v>-3.89793248668793E-2</v>
      </c>
      <c r="BC46">
        <v>-1.9773694138041399E-2</v>
      </c>
      <c r="BD46">
        <v>-1.06449537576816E-2</v>
      </c>
      <c r="BE46">
        <v>-1.2746312033274899E-2</v>
      </c>
      <c r="BF46">
        <v>-2.3112173021542899E-2</v>
      </c>
      <c r="BG46">
        <v>-8.9857602754847502E-3</v>
      </c>
      <c r="BH46">
        <v>-1.2309124876931201E-2</v>
      </c>
      <c r="BI46">
        <v>-4.6299905046569998E-3</v>
      </c>
      <c r="BJ46">
        <v>-3.1633129854812203E-2</v>
      </c>
      <c r="BK46">
        <v>-9.2823211648442906E-3</v>
      </c>
      <c r="BL46">
        <v>-2.07554726223412E-2</v>
      </c>
      <c r="BM46">
        <v>-5.1775240199658503E-3</v>
      </c>
      <c r="BN46">
        <v>-1.7824344285358399E-2</v>
      </c>
      <c r="BO46">
        <v>-1.18565741458172E-2</v>
      </c>
      <c r="BP46">
        <v>-8.9857602754847606E-3</v>
      </c>
      <c r="BQ46">
        <v>-4.6299905046569296E-3</v>
      </c>
      <c r="BR46">
        <v>-2.3136052820726099E-3</v>
      </c>
      <c r="BS46">
        <v>-5.1775240199658E-3</v>
      </c>
      <c r="BT46">
        <v>-8.26798199363841E-3</v>
      </c>
      <c r="BU46">
        <v>-4.3098174924775197E-2</v>
      </c>
      <c r="BV46" s="1">
        <v>-1.0781419629827999E-2</v>
      </c>
    </row>
    <row r="47" spans="1:74" hidden="1" x14ac:dyDescent="0.25">
      <c r="A47" t="s">
        <v>1164</v>
      </c>
      <c r="B47">
        <v>-2.01022935199235E-2</v>
      </c>
      <c r="C47">
        <v>1.24923775563294E-2</v>
      </c>
      <c r="D47">
        <v>-1.0599057409713199E-2</v>
      </c>
      <c r="E47">
        <v>-2.8584908561738098E-3</v>
      </c>
      <c r="F47">
        <v>1.4599933619835999E-3</v>
      </c>
      <c r="G47">
        <v>5.9178349621057703E-2</v>
      </c>
      <c r="H47">
        <v>9.1942812004358901E-2</v>
      </c>
      <c r="I47">
        <v>1.9514527861817E-2</v>
      </c>
      <c r="J47">
        <v>-2.05228408053044E-2</v>
      </c>
      <c r="K47">
        <v>-1.4919912672522901E-2</v>
      </c>
      <c r="L47">
        <v>4.30464104151798E-2</v>
      </c>
      <c r="M47">
        <v>-2.0937963765371E-2</v>
      </c>
      <c r="N47">
        <v>-1.55417280338146E-3</v>
      </c>
      <c r="O47">
        <v>-5.08966993922452E-3</v>
      </c>
      <c r="P47">
        <v>-1.79641233867089E-3</v>
      </c>
      <c r="Q47">
        <v>-4.1045205543991901E-3</v>
      </c>
      <c r="R47">
        <v>-2.2045960384204999E-3</v>
      </c>
      <c r="S47">
        <v>-2.1671027247560002E-3</v>
      </c>
      <c r="T47">
        <v>-5.9148728748977903E-3</v>
      </c>
      <c r="U47">
        <v>-8.0080094523364998E-4</v>
      </c>
      <c r="V47">
        <v>-3.7983749862744E-3</v>
      </c>
      <c r="W47">
        <v>-1.8411461152124499E-3</v>
      </c>
      <c r="X47">
        <v>-2.5182182591528802E-3</v>
      </c>
      <c r="Y47">
        <v>-2.4852188896998702E-3</v>
      </c>
      <c r="Z47">
        <v>-1.4462742550711801E-3</v>
      </c>
      <c r="AA47">
        <v>-2.73878858171713E-3</v>
      </c>
      <c r="AB47">
        <v>-9.1556795056404894E-3</v>
      </c>
      <c r="AC47">
        <v>-3.16355864214852E-3</v>
      </c>
      <c r="AD47">
        <v>-2.8577144571998699E-3</v>
      </c>
      <c r="AE47">
        <v>-1.3298442083318799E-3</v>
      </c>
      <c r="AF47">
        <v>-1.13341210443373E-3</v>
      </c>
      <c r="AG47">
        <v>-5.3862820028242903E-3</v>
      </c>
      <c r="AH47">
        <v>-4.0405771940401503E-3</v>
      </c>
      <c r="AI47">
        <v>-1.3892560826377601E-3</v>
      </c>
      <c r="AJ47">
        <v>-4.0016006402554999E-4</v>
      </c>
      <c r="AK47">
        <v>-4.1045205543991702E-3</v>
      </c>
      <c r="AL47">
        <v>-6.9337507860485199E-4</v>
      </c>
      <c r="AM47">
        <v>-1.84114611521243E-3</v>
      </c>
      <c r="AN47">
        <v>-1.9276038571322299E-3</v>
      </c>
      <c r="AO47">
        <v>-1.88485333055636E-3</v>
      </c>
      <c r="AP47">
        <v>-3.4693124436154799E-3</v>
      </c>
      <c r="AQ47">
        <v>-3.3449493270772202E-3</v>
      </c>
      <c r="AR47">
        <v>-2.7083038093780802E-3</v>
      </c>
      <c r="AS47">
        <v>-2.48521888969992E-3</v>
      </c>
      <c r="AT47">
        <v>-2.3136052820726298E-3</v>
      </c>
      <c r="AU47">
        <v>1</v>
      </c>
      <c r="AV47">
        <v>-1.05999728450246E-3</v>
      </c>
      <c r="AW47">
        <v>-3.2424121411815301E-3</v>
      </c>
      <c r="AX47">
        <v>-1.55417280338146E-3</v>
      </c>
      <c r="AY47">
        <v>-3.9539665164198398E-3</v>
      </c>
      <c r="AZ47">
        <v>-1.4462742550712001E-3</v>
      </c>
      <c r="BA47">
        <v>-2.2778193786793799E-3</v>
      </c>
      <c r="BB47">
        <v>-6.7418454026148796E-3</v>
      </c>
      <c r="BC47">
        <v>-3.4200486892099098E-3</v>
      </c>
      <c r="BD47">
        <v>-1.8411461152124499E-3</v>
      </c>
      <c r="BE47">
        <v>-2.20459603842049E-3</v>
      </c>
      <c r="BF47">
        <v>-3.9974704016004399E-3</v>
      </c>
      <c r="BG47">
        <v>-1.55417280338147E-3</v>
      </c>
      <c r="BH47">
        <v>-2.1289803567702101E-3</v>
      </c>
      <c r="BI47">
        <v>-8.0080094523364901E-4</v>
      </c>
      <c r="BJ47">
        <v>-5.47125102372351E-3</v>
      </c>
      <c r="BK47">
        <v>-1.60546583309252E-3</v>
      </c>
      <c r="BL47">
        <v>-3.5898566267091002E-3</v>
      </c>
      <c r="BM47">
        <v>-8.95502080401369E-4</v>
      </c>
      <c r="BN47">
        <v>-3.0828900701911702E-3</v>
      </c>
      <c r="BO47">
        <v>-2.0507073985690499E-3</v>
      </c>
      <c r="BP47">
        <v>-1.55417280338146E-3</v>
      </c>
      <c r="BQ47">
        <v>-8.00800945233667E-4</v>
      </c>
      <c r="BR47">
        <v>-4.0016006402555302E-4</v>
      </c>
      <c r="BS47">
        <v>0.44685553812029899</v>
      </c>
      <c r="BT47">
        <v>-5.8988581358233099E-3</v>
      </c>
      <c r="BU47">
        <v>-1.84034755518615E-2</v>
      </c>
      <c r="BV47" s="1">
        <v>1.39524080704309E-2</v>
      </c>
    </row>
    <row r="48" spans="1:74" hidden="1" x14ac:dyDescent="0.25">
      <c r="A48" t="s">
        <v>1165</v>
      </c>
      <c r="B48">
        <v>-1.12339211272058E-3</v>
      </c>
      <c r="C48">
        <v>-2.9212940949971102E-2</v>
      </c>
      <c r="D48">
        <v>-9.7783620437261604E-3</v>
      </c>
      <c r="E48">
        <v>4.2175264009521901E-2</v>
      </c>
      <c r="F48">
        <v>-2.5140377464413399E-2</v>
      </c>
      <c r="G48">
        <v>-1.7935850092926999E-2</v>
      </c>
      <c r="H48">
        <v>4.3756206787806097E-2</v>
      </c>
      <c r="I48">
        <v>-2.1252142869316999E-2</v>
      </c>
      <c r="J48">
        <v>2.8284386605319199E-2</v>
      </c>
      <c r="K48">
        <v>2.5840255779676202E-2</v>
      </c>
      <c r="L48">
        <v>1.49902174418159E-2</v>
      </c>
      <c r="M48">
        <v>-9.9966038208038795E-3</v>
      </c>
      <c r="N48">
        <v>-4.1168999591282797E-3</v>
      </c>
      <c r="O48">
        <v>-1.34821957501644E-2</v>
      </c>
      <c r="P48">
        <v>-4.7585763098938402E-3</v>
      </c>
      <c r="Q48">
        <v>-1.08726008239771E-2</v>
      </c>
      <c r="R48">
        <v>6.3681930301409798E-2</v>
      </c>
      <c r="S48">
        <v>-5.74051038569438E-3</v>
      </c>
      <c r="T48">
        <v>1.21714547361099E-2</v>
      </c>
      <c r="U48">
        <v>-2.1212682216094399E-3</v>
      </c>
      <c r="V48">
        <v>-1.0061641660261E-2</v>
      </c>
      <c r="W48">
        <v>-4.8770730963615099E-3</v>
      </c>
      <c r="X48">
        <v>-6.6705919866995502E-3</v>
      </c>
      <c r="Y48">
        <v>-6.5831788609157999E-3</v>
      </c>
      <c r="Z48">
        <v>-3.8310839107700599E-3</v>
      </c>
      <c r="AA48">
        <v>-7.2548680401572302E-3</v>
      </c>
      <c r="AB48">
        <v>-2.4252783538970101E-2</v>
      </c>
      <c r="AC48">
        <v>-8.3800555615342904E-3</v>
      </c>
      <c r="AD48">
        <v>-7.5698947417238297E-3</v>
      </c>
      <c r="AE48">
        <v>-3.5226684928579802E-3</v>
      </c>
      <c r="AF48">
        <v>-3.0023329685522101E-3</v>
      </c>
      <c r="AG48">
        <v>-1.42679012970993E-2</v>
      </c>
      <c r="AH48">
        <v>-1.0703219132908301E-2</v>
      </c>
      <c r="AI48">
        <v>-3.6800465800108902E-3</v>
      </c>
      <c r="AJ48">
        <v>-1.0599972845024999E-3</v>
      </c>
      <c r="AK48">
        <v>-1.08726008239771E-2</v>
      </c>
      <c r="AL48">
        <v>-1.8367042754564101E-3</v>
      </c>
      <c r="AM48">
        <v>-4.8770730963615698E-3</v>
      </c>
      <c r="AN48">
        <v>-5.1060938805377503E-3</v>
      </c>
      <c r="AO48">
        <v>-4.9928505907754399E-3</v>
      </c>
      <c r="AP48">
        <v>-9.1899769615385197E-3</v>
      </c>
      <c r="AQ48">
        <v>-8.8605473715472494E-3</v>
      </c>
      <c r="AR48">
        <v>-7.1741159141865503E-3</v>
      </c>
      <c r="AS48">
        <v>-6.5831788609157097E-3</v>
      </c>
      <c r="AT48">
        <v>-6.1285858757020297E-3</v>
      </c>
      <c r="AU48">
        <v>-1.05999728450246E-3</v>
      </c>
      <c r="AV48">
        <v>1</v>
      </c>
      <c r="AW48">
        <v>-8.5889332141613102E-3</v>
      </c>
      <c r="AX48">
        <v>-4.11689995912833E-3</v>
      </c>
      <c r="AY48">
        <v>-1.04737932322759E-2</v>
      </c>
      <c r="AZ48">
        <v>-3.8310839107701098E-3</v>
      </c>
      <c r="BA48">
        <v>-6.0337914076123303E-3</v>
      </c>
      <c r="BB48">
        <v>-1.7858698210447201E-2</v>
      </c>
      <c r="BC48">
        <v>-9.0594805662476598E-3</v>
      </c>
      <c r="BD48">
        <v>-4.8770730963615299E-3</v>
      </c>
      <c r="BE48">
        <v>-5.83982766956189E-3</v>
      </c>
      <c r="BF48">
        <v>-1.0589032118666899E-2</v>
      </c>
      <c r="BG48">
        <v>-4.11689995912831E-3</v>
      </c>
      <c r="BH48">
        <v>-5.6395267789415499E-3</v>
      </c>
      <c r="BI48">
        <v>-2.1212682216093801E-3</v>
      </c>
      <c r="BJ48">
        <v>-1.4492978558717199E-2</v>
      </c>
      <c r="BK48">
        <v>-4.2527717691756804E-3</v>
      </c>
      <c r="BL48">
        <v>-9.5092904518859402E-3</v>
      </c>
      <c r="BM48">
        <v>-2.3721252039559299E-3</v>
      </c>
      <c r="BN48">
        <v>-8.1663699019524309E-3</v>
      </c>
      <c r="BO48">
        <v>-5.43218694020693E-3</v>
      </c>
      <c r="BP48">
        <v>-4.1168999591283603E-3</v>
      </c>
      <c r="BQ48">
        <v>-2.12126822160943E-3</v>
      </c>
      <c r="BR48">
        <v>-1.0599972845024999E-3</v>
      </c>
      <c r="BS48">
        <v>-2.37212520395592E-3</v>
      </c>
      <c r="BT48">
        <v>1.22773209746705E-2</v>
      </c>
      <c r="BU48">
        <v>-3.3557113904045199E-2</v>
      </c>
      <c r="BV48" s="1">
        <v>-3.1111199221120801E-2</v>
      </c>
    </row>
    <row r="49" spans="1:74" hidden="1" x14ac:dyDescent="0.25">
      <c r="A49" t="s">
        <v>1166</v>
      </c>
      <c r="B49">
        <v>-2.1060490336504301E-2</v>
      </c>
      <c r="C49">
        <v>-1.6759437523670501E-2</v>
      </c>
      <c r="D49">
        <v>1.20673493090926E-2</v>
      </c>
      <c r="E49">
        <v>-7.1893322029501199E-3</v>
      </c>
      <c r="F49">
        <v>-1.5290369976331399E-2</v>
      </c>
      <c r="G49">
        <v>-2.45241659261057E-2</v>
      </c>
      <c r="H49">
        <v>1.3334882259922199E-2</v>
      </c>
      <c r="I49">
        <v>-3.4898037414693397E-2</v>
      </c>
      <c r="J49">
        <v>1.53089002972069E-2</v>
      </c>
      <c r="K49">
        <v>-9.8376506361076395E-4</v>
      </c>
      <c r="L49">
        <v>-2.4280845440929999E-3</v>
      </c>
      <c r="M49">
        <v>-1.7539977678633099E-2</v>
      </c>
      <c r="N49">
        <v>-1.2593132649179099E-2</v>
      </c>
      <c r="O49">
        <v>7.5341946342284499E-2</v>
      </c>
      <c r="P49">
        <v>-1.45559482345107E-2</v>
      </c>
      <c r="Q49">
        <v>-2.0395258115190499E-2</v>
      </c>
      <c r="R49">
        <v>5.3962276212482698E-3</v>
      </c>
      <c r="S49">
        <v>5.3397755746964003E-2</v>
      </c>
      <c r="T49">
        <v>-2.9298633253687499E-2</v>
      </c>
      <c r="U49">
        <v>-6.4887202420310097E-3</v>
      </c>
      <c r="V49">
        <v>-3.1396513209423901E-3</v>
      </c>
      <c r="W49">
        <v>-1.49184165396195E-2</v>
      </c>
      <c r="X49">
        <v>2.0469987864854901E-2</v>
      </c>
      <c r="Y49">
        <v>-2.0137201649740699E-2</v>
      </c>
      <c r="Z49">
        <v>-1.1718853593099999E-2</v>
      </c>
      <c r="AA49">
        <v>-2.2191823092376901E-2</v>
      </c>
      <c r="AB49">
        <v>-7.4186529488255895E-2</v>
      </c>
      <c r="AC49">
        <v>-2.5633644815657601E-2</v>
      </c>
      <c r="AD49">
        <v>-2.3155454242088501E-2</v>
      </c>
      <c r="AE49">
        <v>-1.07754456144323E-2</v>
      </c>
      <c r="AF49">
        <v>-9.1837979317776798E-3</v>
      </c>
      <c r="AG49">
        <v>-4.3643900858308E-2</v>
      </c>
      <c r="AH49">
        <v>-3.2739940161792699E-2</v>
      </c>
      <c r="AI49">
        <v>-1.1256847433098899E-2</v>
      </c>
      <c r="AJ49">
        <v>-3.2424121411812399E-3</v>
      </c>
      <c r="AK49">
        <v>-3.3258059651005999E-2</v>
      </c>
      <c r="AL49">
        <v>-5.6182712253798799E-3</v>
      </c>
      <c r="AM49">
        <v>-1.49184165396197E-2</v>
      </c>
      <c r="AN49">
        <v>-1.56189652882375E-2</v>
      </c>
      <c r="AO49">
        <v>-1.52725668370342E-2</v>
      </c>
      <c r="AP49">
        <v>-2.81111030310413E-2</v>
      </c>
      <c r="AQ49">
        <v>-2.7103415070073699E-2</v>
      </c>
      <c r="AR49">
        <v>-2.1944811446685801E-2</v>
      </c>
      <c r="AS49">
        <v>-2.0137201649740401E-2</v>
      </c>
      <c r="AT49">
        <v>-1.8746652979380399E-2</v>
      </c>
      <c r="AU49">
        <v>-3.2424121411815301E-3</v>
      </c>
      <c r="AV49">
        <v>-8.5889332141613102E-3</v>
      </c>
      <c r="AW49">
        <v>1</v>
      </c>
      <c r="AX49">
        <v>-1.25931326491792E-2</v>
      </c>
      <c r="AY49">
        <v>-3.2038152207626902E-2</v>
      </c>
      <c r="AZ49">
        <v>-1.17188535931001E-2</v>
      </c>
      <c r="BA49">
        <v>-1.8456687392914398E-2</v>
      </c>
      <c r="BB49">
        <v>-5.46277436271356E-2</v>
      </c>
      <c r="BC49">
        <v>-2.77119292759248E-2</v>
      </c>
      <c r="BD49">
        <v>-1.49184165396195E-2</v>
      </c>
      <c r="BE49">
        <v>-1.7863374194477599E-2</v>
      </c>
      <c r="BF49">
        <v>-3.2390654963846501E-2</v>
      </c>
      <c r="BG49">
        <v>-1.2593132649179301E-2</v>
      </c>
      <c r="BH49">
        <v>-1.7250676361065899E-2</v>
      </c>
      <c r="BI49">
        <v>-6.4887202420314399E-3</v>
      </c>
      <c r="BJ49">
        <v>-4.4332386816189603E-2</v>
      </c>
      <c r="BK49">
        <v>-1.30087491917702E-2</v>
      </c>
      <c r="BL49">
        <v>-2.9087846984150501E-2</v>
      </c>
      <c r="BM49">
        <v>-7.2560634580494804E-3</v>
      </c>
      <c r="BN49">
        <v>-2.4980004483597999E-2</v>
      </c>
      <c r="BO49">
        <v>-1.6616447179262601E-2</v>
      </c>
      <c r="BP49">
        <v>-1.25931326491795E-2</v>
      </c>
      <c r="BQ49">
        <v>-6.4887202420314096E-3</v>
      </c>
      <c r="BR49">
        <v>-3.2424121411812599E-3</v>
      </c>
      <c r="BS49">
        <v>-7.2560634580494596E-3</v>
      </c>
      <c r="BT49">
        <v>-3.8461806612928001E-2</v>
      </c>
      <c r="BU49">
        <v>-3.2213251535323999E-2</v>
      </c>
      <c r="BV49" s="1">
        <v>-1.8162344250860898E-2</v>
      </c>
    </row>
    <row r="50" spans="1:74" hidden="1" x14ac:dyDescent="0.25">
      <c r="A50" t="s">
        <v>1167</v>
      </c>
      <c r="B50">
        <v>4.3542656273942798E-2</v>
      </c>
      <c r="C50">
        <v>-1.8363510418833499E-2</v>
      </c>
      <c r="D50">
        <v>8.9141716047709697E-3</v>
      </c>
      <c r="E50">
        <v>-1.71616538401471E-3</v>
      </c>
      <c r="F50">
        <v>5.2884274296592801E-2</v>
      </c>
      <c r="G50">
        <v>-1.27721270851204E-2</v>
      </c>
      <c r="H50">
        <v>4.9667058413530502E-2</v>
      </c>
      <c r="I50">
        <v>7.7316594809399104E-3</v>
      </c>
      <c r="J50">
        <v>1.8108276402578501E-2</v>
      </c>
      <c r="K50">
        <v>4.1933433308173403E-2</v>
      </c>
      <c r="L50">
        <v>-2.2551813137282301E-2</v>
      </c>
      <c r="M50">
        <v>1.2008305451147601E-2</v>
      </c>
      <c r="N50">
        <v>-6.0362173038232998E-3</v>
      </c>
      <c r="O50">
        <v>4.5257528823481698E-2</v>
      </c>
      <c r="P50">
        <v>-6.9770460658519504E-3</v>
      </c>
      <c r="Q50">
        <v>-1.5941456407202698E-2</v>
      </c>
      <c r="R50">
        <v>3.9006405477496002E-2</v>
      </c>
      <c r="S50">
        <v>-8.4167622402566804E-3</v>
      </c>
      <c r="T50">
        <v>-3.9240170761674197E-3</v>
      </c>
      <c r="U50">
        <v>-3.1102130419610901E-3</v>
      </c>
      <c r="V50">
        <v>-1.4752424420678799E-2</v>
      </c>
      <c r="W50">
        <v>-7.15078658906725E-3</v>
      </c>
      <c r="X50">
        <v>-9.7804520820534702E-3</v>
      </c>
      <c r="Y50">
        <v>-9.6522865624434993E-3</v>
      </c>
      <c r="Z50">
        <v>-5.6171525235423096E-3</v>
      </c>
      <c r="AA50">
        <v>-1.0637120269062999E-2</v>
      </c>
      <c r="AB50">
        <v>-3.5559540702274003E-2</v>
      </c>
      <c r="AC50">
        <v>-1.2286875292021E-2</v>
      </c>
      <c r="AD50">
        <v>-1.10990138409356E-2</v>
      </c>
      <c r="AE50">
        <v>-5.1649524456077898E-3</v>
      </c>
      <c r="AF50">
        <v>-4.40203415106821E-3</v>
      </c>
      <c r="AG50">
        <v>-2.0919661287332102E-2</v>
      </c>
      <c r="AH50">
        <v>-1.56931082071653E-2</v>
      </c>
      <c r="AI50">
        <v>-5.3957009073989396E-3</v>
      </c>
      <c r="AJ50">
        <v>-1.55417280338155E-3</v>
      </c>
      <c r="AK50">
        <v>-1.59414564072029E-2</v>
      </c>
      <c r="AL50">
        <v>-2.69298409958559E-3</v>
      </c>
      <c r="AM50">
        <v>-7.1507865890670704E-3</v>
      </c>
      <c r="AN50">
        <v>-7.4865778966298896E-3</v>
      </c>
      <c r="AO50">
        <v>-7.3205400739990798E-3</v>
      </c>
      <c r="AP50">
        <v>-1.34743857047042E-2</v>
      </c>
      <c r="AQ50">
        <v>-1.29913745528093E-2</v>
      </c>
      <c r="AR50">
        <v>-1.05187211374499E-2</v>
      </c>
      <c r="AS50">
        <v>-9.6522865624432408E-3</v>
      </c>
      <c r="AT50">
        <v>-8.9857602754847398E-3</v>
      </c>
      <c r="AU50">
        <v>-1.55417280338146E-3</v>
      </c>
      <c r="AV50">
        <v>-4.11689995912833E-3</v>
      </c>
      <c r="AW50">
        <v>-1.25931326491792E-2</v>
      </c>
      <c r="AX50">
        <v>1</v>
      </c>
      <c r="AY50">
        <v>-1.5356722916026201E-2</v>
      </c>
      <c r="AZ50">
        <v>-5.6171525235422801E-3</v>
      </c>
      <c r="BA50">
        <v>-8.8467721984681301E-3</v>
      </c>
      <c r="BB50">
        <v>-2.6184503930593999E-2</v>
      </c>
      <c r="BC50">
        <v>-1.32830513008655E-2</v>
      </c>
      <c r="BD50">
        <v>-7.15078658906723E-3</v>
      </c>
      <c r="BE50">
        <v>-8.5623816901829498E-3</v>
      </c>
      <c r="BF50">
        <v>-1.55256866914429E-2</v>
      </c>
      <c r="BG50">
        <v>-6.0362173038233302E-3</v>
      </c>
      <c r="BH50">
        <v>-8.26869962019414E-3</v>
      </c>
      <c r="BI50">
        <v>-3.1102130419608598E-3</v>
      </c>
      <c r="BJ50">
        <v>-2.12496705843176E-2</v>
      </c>
      <c r="BK50">
        <v>-6.2354331650422198E-3</v>
      </c>
      <c r="BL50">
        <v>-1.39425645856382E-2</v>
      </c>
      <c r="BM50">
        <v>-3.47802068184938E-3</v>
      </c>
      <c r="BN50">
        <v>-1.1973568413361099E-2</v>
      </c>
      <c r="BO50">
        <v>-7.9646970127060495E-3</v>
      </c>
      <c r="BP50">
        <v>-6.0362173038236398E-3</v>
      </c>
      <c r="BQ50">
        <v>-3.1102130419609002E-3</v>
      </c>
      <c r="BR50">
        <v>-1.55417280338154E-3</v>
      </c>
      <c r="BS50">
        <v>-3.4780206818493301E-3</v>
      </c>
      <c r="BT50">
        <v>1.5273629579580899E-2</v>
      </c>
      <c r="BU50">
        <v>-4.0291488318887597E-2</v>
      </c>
      <c r="BV50" s="1">
        <v>-2.4670965542067502E-2</v>
      </c>
    </row>
    <row r="51" spans="1:74" hidden="1" x14ac:dyDescent="0.25">
      <c r="A51" t="s">
        <v>1168</v>
      </c>
      <c r="B51">
        <v>-2.4221324044078601E-2</v>
      </c>
      <c r="C51">
        <v>-1.33322856614879E-2</v>
      </c>
      <c r="D51">
        <v>-1.8322269162753198E-2</v>
      </c>
      <c r="E51">
        <v>-5.4586783898403199E-2</v>
      </c>
      <c r="F51">
        <v>2.9947572767884199E-2</v>
      </c>
      <c r="G51">
        <v>-9.59154436734499E-3</v>
      </c>
      <c r="H51" s="28">
        <v>-3.3956516273047599E-5</v>
      </c>
      <c r="I51">
        <v>8.6178229371898195E-3</v>
      </c>
      <c r="J51">
        <v>2.1829051631580599E-2</v>
      </c>
      <c r="K51">
        <v>-1.57907925625024E-2</v>
      </c>
      <c r="L51">
        <v>1.8187605686850399E-2</v>
      </c>
      <c r="M51">
        <v>-9.0226259936724406E-3</v>
      </c>
      <c r="N51">
        <v>-1.5356722916026E-2</v>
      </c>
      <c r="O51">
        <v>-6.2933942050570598E-3</v>
      </c>
      <c r="P51">
        <v>-1.77502826377351E-2</v>
      </c>
      <c r="Q51">
        <v>2.1615384618602598E-3</v>
      </c>
      <c r="R51">
        <v>-2.47188997406524E-3</v>
      </c>
      <c r="S51">
        <v>-1.775257389998E-3</v>
      </c>
      <c r="T51">
        <v>-4.3120473498251396E-3</v>
      </c>
      <c r="U51">
        <v>-7.9126839693048207E-3</v>
      </c>
      <c r="V51">
        <v>-1.4584913820654299E-2</v>
      </c>
      <c r="W51">
        <v>5.0927367969316698E-2</v>
      </c>
      <c r="X51">
        <v>-7.9140483963682992E-3</v>
      </c>
      <c r="Y51">
        <v>-2.4556354217342501E-2</v>
      </c>
      <c r="Z51">
        <v>-1.42905814253005E-2</v>
      </c>
      <c r="AA51">
        <v>-2.70618667908121E-2</v>
      </c>
      <c r="AB51">
        <v>-9.0466924250739503E-2</v>
      </c>
      <c r="AC51">
        <v>-3.1259003754523298E-2</v>
      </c>
      <c r="AD51">
        <v>-2.8236968885867901E-2</v>
      </c>
      <c r="AE51">
        <v>-1.31401405200263E-2</v>
      </c>
      <c r="AF51">
        <v>-1.1199202302080701E-2</v>
      </c>
      <c r="AG51">
        <v>-5.3221649539225598E-2</v>
      </c>
      <c r="AH51">
        <v>-3.9924791023677499E-2</v>
      </c>
      <c r="AI51">
        <v>-1.37271870116731E-2</v>
      </c>
      <c r="AJ51">
        <v>-3.9539665164196498E-3</v>
      </c>
      <c r="AK51">
        <v>-4.0556612958296198E-2</v>
      </c>
      <c r="AL51">
        <v>-6.8512130284651999E-3</v>
      </c>
      <c r="AM51">
        <v>-1.81922953983784E-2</v>
      </c>
      <c r="AN51">
        <v>-1.9046581088950899E-2</v>
      </c>
      <c r="AO51">
        <v>-1.8624164746498501E-2</v>
      </c>
      <c r="AP51">
        <v>-3.4280145547400401E-2</v>
      </c>
      <c r="AQ51">
        <v>-3.3051318278327302E-2</v>
      </c>
      <c r="AR51">
        <v>-2.6760647903854899E-2</v>
      </c>
      <c r="AS51">
        <v>-2.4556354217342102E-2</v>
      </c>
      <c r="AT51">
        <v>-2.2860646626001398E-2</v>
      </c>
      <c r="AU51">
        <v>-3.9539665164198398E-3</v>
      </c>
      <c r="AV51">
        <v>-1.04737932322759E-2</v>
      </c>
      <c r="AW51">
        <v>-3.2038152207626902E-2</v>
      </c>
      <c r="AX51">
        <v>-1.5356722916026201E-2</v>
      </c>
      <c r="AY51">
        <v>1</v>
      </c>
      <c r="AZ51">
        <v>-1.42905814253008E-2</v>
      </c>
      <c r="BA51">
        <v>-2.2507047462824802E-2</v>
      </c>
      <c r="BB51">
        <v>-6.6615920421064095E-2</v>
      </c>
      <c r="BC51">
        <v>-3.3793372246151698E-2</v>
      </c>
      <c r="BD51">
        <v>-1.8192295398377901E-2</v>
      </c>
      <c r="BE51">
        <v>-2.1783530396447901E-2</v>
      </c>
      <c r="BF51">
        <v>-3.9498854431652401E-2</v>
      </c>
      <c r="BG51">
        <v>-1.53567229160264E-2</v>
      </c>
      <c r="BH51">
        <v>-2.1036374694916701E-2</v>
      </c>
      <c r="BI51">
        <v>-7.9126839693050201E-3</v>
      </c>
      <c r="BJ51">
        <v>-5.4061225233479199E-2</v>
      </c>
      <c r="BK51">
        <v>-1.5863547410114299E-2</v>
      </c>
      <c r="BL51">
        <v>-3.5471238078993397E-2</v>
      </c>
      <c r="BM51">
        <v>-8.8484223179877402E-3</v>
      </c>
      <c r="BN51">
        <v>-3.0461920634237801E-2</v>
      </c>
      <c r="BO51">
        <v>-2.0262962543902099E-2</v>
      </c>
      <c r="BP51">
        <v>-1.53567229160263E-2</v>
      </c>
      <c r="BQ51">
        <v>-7.9126839693050496E-3</v>
      </c>
      <c r="BR51">
        <v>-3.9539665164196602E-3</v>
      </c>
      <c r="BS51">
        <v>-8.8484223179877593E-3</v>
      </c>
      <c r="BT51">
        <v>1.922210898865E-2</v>
      </c>
      <c r="BU51">
        <v>5.8703804472685799E-2</v>
      </c>
      <c r="BV51" s="1">
        <v>-1.0208374435326E-2</v>
      </c>
    </row>
    <row r="52" spans="1:74" hidden="1" x14ac:dyDescent="0.25">
      <c r="A52" t="s">
        <v>1169</v>
      </c>
      <c r="B52">
        <v>1.11264942552516E-2</v>
      </c>
      <c r="C52">
        <v>2.2055532906783401E-2</v>
      </c>
      <c r="D52">
        <v>2.8908097135994199E-2</v>
      </c>
      <c r="E52">
        <v>3.7864532785602201E-2</v>
      </c>
      <c r="F52">
        <v>-8.7032924066897405E-3</v>
      </c>
      <c r="G52">
        <v>-1.10382538164807E-2</v>
      </c>
      <c r="H52">
        <v>1.7956663702679301E-2</v>
      </c>
      <c r="I52">
        <v>2.3229434214771102E-3</v>
      </c>
      <c r="J52">
        <v>4.5624815076975599E-2</v>
      </c>
      <c r="K52">
        <v>2.0997762179293198E-3</v>
      </c>
      <c r="L52">
        <v>1.0058451568675001E-2</v>
      </c>
      <c r="M52">
        <v>-8.8675506059659494E-3</v>
      </c>
      <c r="N52">
        <v>-5.6171525235423096E-3</v>
      </c>
      <c r="O52">
        <v>-1.8395285441174102E-2</v>
      </c>
      <c r="P52">
        <v>-6.4926641873627004E-3</v>
      </c>
      <c r="Q52">
        <v>1.34111289794381E-2</v>
      </c>
      <c r="R52">
        <v>-7.9679377825052598E-3</v>
      </c>
      <c r="S52">
        <v>-7.8324279723939998E-3</v>
      </c>
      <c r="T52">
        <v>-9.2448817461705302E-4</v>
      </c>
      <c r="U52">
        <v>-2.8942862985301501E-3</v>
      </c>
      <c r="V52">
        <v>1.66171137234685E-2</v>
      </c>
      <c r="W52">
        <v>-6.65434276341455E-3</v>
      </c>
      <c r="X52">
        <v>-9.10144355792087E-3</v>
      </c>
      <c r="Y52">
        <v>-8.9821759378750695E-3</v>
      </c>
      <c r="Z52">
        <v>-5.2271813429831697E-3</v>
      </c>
      <c r="AA52">
        <v>-9.8986375001363699E-3</v>
      </c>
      <c r="AB52">
        <v>-3.3090817268171799E-2</v>
      </c>
      <c r="AC52">
        <v>-1.14338581729506E-2</v>
      </c>
      <c r="AD52">
        <v>-1.0328464080634901E-2</v>
      </c>
      <c r="AE52">
        <v>-4.8063752849728499E-3</v>
      </c>
      <c r="AF52">
        <v>-4.0964226428248504E-3</v>
      </c>
      <c r="AG52">
        <v>-1.94673124371047E-2</v>
      </c>
      <c r="AH52">
        <v>-1.46036131456471E-2</v>
      </c>
      <c r="AI52">
        <v>-5.0211040197442004E-3</v>
      </c>
      <c r="AJ52">
        <v>-1.4462742550712499E-3</v>
      </c>
      <c r="AK52">
        <v>-1.4834719755688199E-2</v>
      </c>
      <c r="AL52">
        <v>-2.5060235027100598E-3</v>
      </c>
      <c r="AM52">
        <v>-6.65434276341423E-3</v>
      </c>
      <c r="AN52">
        <v>-6.9668217375340397E-3</v>
      </c>
      <c r="AO52">
        <v>-6.81231110157496E-3</v>
      </c>
      <c r="AP52">
        <v>-1.25389255977283E-2</v>
      </c>
      <c r="AQ52">
        <v>-1.20894475265784E-2</v>
      </c>
      <c r="AR52">
        <v>-9.7884582359619408E-3</v>
      </c>
      <c r="AS52">
        <v>-8.9821759378749793E-3</v>
      </c>
      <c r="AT52">
        <v>-8.3619232818901296E-3</v>
      </c>
      <c r="AU52">
        <v>-1.4462742550712001E-3</v>
      </c>
      <c r="AV52">
        <v>-3.8310839107701098E-3</v>
      </c>
      <c r="AW52">
        <v>-1.17188535931001E-2</v>
      </c>
      <c r="AX52">
        <v>-5.6171525235422801E-3</v>
      </c>
      <c r="AY52">
        <v>-1.42905814253008E-2</v>
      </c>
      <c r="AZ52">
        <v>1</v>
      </c>
      <c r="BA52">
        <v>-8.2325844611913397E-3</v>
      </c>
      <c r="BB52">
        <v>-2.4366643036240799E-2</v>
      </c>
      <c r="BC52">
        <v>-1.23608745973646E-2</v>
      </c>
      <c r="BD52">
        <v>-6.6543427634146099E-3</v>
      </c>
      <c r="BE52">
        <v>-7.9679377825050204E-3</v>
      </c>
      <c r="BF52">
        <v>-1.44478148795822E-2</v>
      </c>
      <c r="BG52">
        <v>-5.6171525235421804E-3</v>
      </c>
      <c r="BH52">
        <v>-7.6946446093928301E-3</v>
      </c>
      <c r="BI52">
        <v>-2.8942862985301201E-3</v>
      </c>
      <c r="BJ52">
        <v>-1.9774410817109098E-2</v>
      </c>
      <c r="BK52">
        <v>-5.8025378105943399E-3</v>
      </c>
      <c r="BL52">
        <v>-1.2974601129297599E-2</v>
      </c>
      <c r="BM52">
        <v>-3.2365588690136601E-3</v>
      </c>
      <c r="BN52">
        <v>-1.1142302644790301E-2</v>
      </c>
      <c r="BO52">
        <v>-7.4117474027703099E-3</v>
      </c>
      <c r="BP52">
        <v>-5.6171525235423504E-3</v>
      </c>
      <c r="BQ52">
        <v>-2.8942862985299501E-3</v>
      </c>
      <c r="BR52">
        <v>-1.4462742550712499E-3</v>
      </c>
      <c r="BS52">
        <v>-3.2365588690136302E-3</v>
      </c>
      <c r="BT52">
        <v>-8.1999558745103303E-4</v>
      </c>
      <c r="BU52">
        <v>-5.5352905513073702E-2</v>
      </c>
      <c r="BV52" s="1">
        <v>2.1548639106862499E-2</v>
      </c>
    </row>
    <row r="53" spans="1:74" hidden="1" x14ac:dyDescent="0.25">
      <c r="A53" t="s">
        <v>1170</v>
      </c>
      <c r="B53">
        <v>-9.3855540885913295E-3</v>
      </c>
      <c r="C53">
        <v>1.24063964698427E-2</v>
      </c>
      <c r="D53">
        <v>8.4774053725102001E-3</v>
      </c>
      <c r="E53">
        <v>2.7100276157589202E-2</v>
      </c>
      <c r="F53">
        <v>-1.83907867029151E-2</v>
      </c>
      <c r="G53">
        <v>1.2448272622894999E-2</v>
      </c>
      <c r="H53">
        <v>-6.7604274697382798E-3</v>
      </c>
      <c r="I53">
        <v>-1.3605945779476601E-2</v>
      </c>
      <c r="J53">
        <v>8.1295954288034405E-3</v>
      </c>
      <c r="K53">
        <v>-1.8869924837581799E-2</v>
      </c>
      <c r="L53">
        <v>2.94967776558544E-3</v>
      </c>
      <c r="M53">
        <v>1.92637624208497E-3</v>
      </c>
      <c r="N53">
        <v>-8.8467721984680208E-3</v>
      </c>
      <c r="O53">
        <v>1.57009886199437E-2</v>
      </c>
      <c r="P53">
        <v>2.9718339458355999E-2</v>
      </c>
      <c r="Q53">
        <v>-5.2916084749504901E-3</v>
      </c>
      <c r="R53">
        <v>-1.2549157274607099E-2</v>
      </c>
      <c r="S53">
        <v>2.0896310035777001E-2</v>
      </c>
      <c r="T53">
        <v>-7.4959716744910504E-3</v>
      </c>
      <c r="U53">
        <v>-4.5583756988837702E-3</v>
      </c>
      <c r="V53">
        <v>-2.1621378365917699E-2</v>
      </c>
      <c r="W53">
        <v>2.8508916620055499E-2</v>
      </c>
      <c r="X53">
        <v>-1.43343798297581E-2</v>
      </c>
      <c r="Y53">
        <v>-1.4146538488299399E-2</v>
      </c>
      <c r="Z53">
        <v>-8.2325844611914108E-3</v>
      </c>
      <c r="AA53">
        <v>-1.55899257981499E-2</v>
      </c>
      <c r="AB53">
        <v>-5.2116605523115402E-2</v>
      </c>
      <c r="AC53">
        <v>-1.8007831936508002E-2</v>
      </c>
      <c r="AD53">
        <v>-1.62668840659883E-2</v>
      </c>
      <c r="AE53">
        <v>-7.5698331259996697E-3</v>
      </c>
      <c r="AF53">
        <v>-6.4516884307174796E-3</v>
      </c>
      <c r="AG53">
        <v>-3.0660174835142998E-2</v>
      </c>
      <c r="AH53">
        <v>-2.3000058879053101E-2</v>
      </c>
      <c r="AI53">
        <v>-7.9080215930250105E-3</v>
      </c>
      <c r="AJ53">
        <v>-2.27781937867916E-3</v>
      </c>
      <c r="AK53">
        <v>-2.3364041791038501E-2</v>
      </c>
      <c r="AL53">
        <v>-3.9468785936582797E-3</v>
      </c>
      <c r="AM53">
        <v>-1.0480301952229499E-2</v>
      </c>
      <c r="AN53">
        <v>-1.0972442817064E-2</v>
      </c>
      <c r="AO53">
        <v>-1.0729095250332801E-2</v>
      </c>
      <c r="AP53">
        <v>-1.9748265319789099E-2</v>
      </c>
      <c r="AQ53">
        <v>-1.9040356804396801E-2</v>
      </c>
      <c r="AR53">
        <v>-1.5416398223981E-2</v>
      </c>
      <c r="AS53">
        <v>-1.41465384882992E-2</v>
      </c>
      <c r="AT53">
        <v>-1.31696673903551E-2</v>
      </c>
      <c r="AU53">
        <v>-2.2778193786793799E-3</v>
      </c>
      <c r="AV53">
        <v>-6.0337914076123303E-3</v>
      </c>
      <c r="AW53">
        <v>-1.8456687392914398E-2</v>
      </c>
      <c r="AX53">
        <v>-8.8467721984681301E-3</v>
      </c>
      <c r="AY53">
        <v>-2.2507047462824802E-2</v>
      </c>
      <c r="AZ53">
        <v>-8.2325844611913397E-3</v>
      </c>
      <c r="BA53">
        <v>1</v>
      </c>
      <c r="BB53">
        <v>-3.8376408559238198E-2</v>
      </c>
      <c r="BC53">
        <v>-1.9467842697594599E-2</v>
      </c>
      <c r="BD53">
        <v>-1.0480301952229499E-2</v>
      </c>
      <c r="BE53">
        <v>-1.25491572746067E-2</v>
      </c>
      <c r="BF53">
        <v>-2.27546833506122E-2</v>
      </c>
      <c r="BG53">
        <v>-8.8467721984681301E-3</v>
      </c>
      <c r="BH53">
        <v>-1.21187323509845E-2</v>
      </c>
      <c r="BI53">
        <v>-4.5583756988840096E-3</v>
      </c>
      <c r="BJ53">
        <v>-3.1143841497037399E-2</v>
      </c>
      <c r="BK53">
        <v>-9.1387460048792408E-3</v>
      </c>
      <c r="BL53">
        <v>-2.0434435432509199E-2</v>
      </c>
      <c r="BM53">
        <v>-5.0974401889729102E-3</v>
      </c>
      <c r="BN53">
        <v>-1.7548644593806301E-2</v>
      </c>
      <c r="BO53">
        <v>-1.16731814901031E-2</v>
      </c>
      <c r="BP53">
        <v>-8.8467721984682307E-3</v>
      </c>
      <c r="BQ53">
        <v>-4.5583756988839897E-3</v>
      </c>
      <c r="BR53">
        <v>-2.27781937867918E-3</v>
      </c>
      <c r="BS53">
        <v>7.4550062763724695E-2</v>
      </c>
      <c r="BT53">
        <v>5.77120102990741E-3</v>
      </c>
      <c r="BU53">
        <v>-3.3342339635777797E-2</v>
      </c>
      <c r="BV53" s="1">
        <v>1.1776629843160601E-2</v>
      </c>
    </row>
    <row r="54" spans="1:74" hidden="1" x14ac:dyDescent="0.25">
      <c r="A54" t="s">
        <v>1171</v>
      </c>
      <c r="B54">
        <v>1.6117590787017699E-2</v>
      </c>
      <c r="C54">
        <v>3.28292954503132E-3</v>
      </c>
      <c r="D54">
        <v>1.95005151699532E-2</v>
      </c>
      <c r="E54">
        <v>-4.84539567238184E-2</v>
      </c>
      <c r="F54">
        <v>4.6875354056356101E-2</v>
      </c>
      <c r="G54">
        <v>1.76772579688123E-2</v>
      </c>
      <c r="H54">
        <v>1.9423033092611099E-2</v>
      </c>
      <c r="I54">
        <v>-3.2455460512344401E-2</v>
      </c>
      <c r="J54">
        <v>-4.1277412336497904E-3</v>
      </c>
      <c r="K54">
        <v>9.3931346580195495E-3</v>
      </c>
      <c r="L54">
        <v>-2.1745592162351401E-2</v>
      </c>
      <c r="M54">
        <v>-4.3168224653891599E-2</v>
      </c>
      <c r="N54">
        <v>8.0436057826001398E-3</v>
      </c>
      <c r="O54">
        <v>2.7432954426636299E-3</v>
      </c>
      <c r="P54">
        <v>1.4242693897601799E-2</v>
      </c>
      <c r="Q54">
        <v>1.1397867941335901E-2</v>
      </c>
      <c r="R54">
        <v>2.3548018683891201E-2</v>
      </c>
      <c r="S54">
        <v>3.7547894060190198E-2</v>
      </c>
      <c r="T54">
        <v>3.6445143748088098E-2</v>
      </c>
      <c r="U54">
        <v>-1.3491791551413199E-2</v>
      </c>
      <c r="V54">
        <v>2.2543037434001802E-2</v>
      </c>
      <c r="W54">
        <v>4.1388154297101798E-2</v>
      </c>
      <c r="X54">
        <v>3.2230578112565501E-2</v>
      </c>
      <c r="Y54">
        <v>-4.18706489034869E-2</v>
      </c>
      <c r="Z54">
        <v>-2.43666430362409E-2</v>
      </c>
      <c r="AA54">
        <v>-4.6142758531755403E-2</v>
      </c>
      <c r="AB54">
        <v>-0.154253713281504</v>
      </c>
      <c r="AC54">
        <v>-5.3299229995391099E-2</v>
      </c>
      <c r="AD54">
        <v>-4.8146406419072398E-2</v>
      </c>
      <c r="AE54">
        <v>-2.24050445512766E-2</v>
      </c>
      <c r="AF54">
        <v>-1.9095581674677401E-2</v>
      </c>
      <c r="AG54">
        <v>-9.0747387914264802E-2</v>
      </c>
      <c r="AH54">
        <v>-6.8075126002085595E-2</v>
      </c>
      <c r="AI54">
        <v>-2.3406008184729599E-2</v>
      </c>
      <c r="AJ54">
        <v>-6.7418454026152499E-3</v>
      </c>
      <c r="AK54">
        <v>-6.9152435531002102E-2</v>
      </c>
      <c r="AL54">
        <v>-1.1681894337362801E-2</v>
      </c>
      <c r="AM54">
        <v>-3.1019393458497201E-2</v>
      </c>
      <c r="AN54">
        <v>-3.2476022398474899E-2</v>
      </c>
      <c r="AO54">
        <v>-3.1755767013272901E-2</v>
      </c>
      <c r="AP54">
        <v>-5.8450530802410298E-2</v>
      </c>
      <c r="AQ54">
        <v>-5.6355276975597897E-2</v>
      </c>
      <c r="AR54">
        <v>-4.56291549997603E-2</v>
      </c>
      <c r="AS54">
        <v>-4.1870648903485901E-2</v>
      </c>
      <c r="AT54">
        <v>-3.89793248668793E-2</v>
      </c>
      <c r="AU54">
        <v>-6.7418454026148796E-3</v>
      </c>
      <c r="AV54">
        <v>-1.7858698210447201E-2</v>
      </c>
      <c r="AW54">
        <v>-5.46277436271356E-2</v>
      </c>
      <c r="AX54">
        <v>-2.6184503930593999E-2</v>
      </c>
      <c r="AY54">
        <v>-6.6615920421064095E-2</v>
      </c>
      <c r="AZ54">
        <v>-2.4366643036240799E-2</v>
      </c>
      <c r="BA54">
        <v>-3.8376408559238198E-2</v>
      </c>
      <c r="BB54">
        <v>1</v>
      </c>
      <c r="BC54">
        <v>-5.7620541390634203E-2</v>
      </c>
      <c r="BD54">
        <v>-3.1019393458496702E-2</v>
      </c>
      <c r="BE54">
        <v>-3.7142751119950898E-2</v>
      </c>
      <c r="BF54">
        <v>-6.73488682953442E-2</v>
      </c>
      <c r="BG54">
        <v>-2.6184503930593801E-2</v>
      </c>
      <c r="BH54">
        <v>-3.5868787819938699E-2</v>
      </c>
      <c r="BI54">
        <v>-1.3491791551412301E-2</v>
      </c>
      <c r="BJ54">
        <v>-9.2178935073542301E-2</v>
      </c>
      <c r="BK54">
        <v>-2.7048682312280799E-2</v>
      </c>
      <c r="BL54">
        <v>-6.0481443728669801E-2</v>
      </c>
      <c r="BM54">
        <v>-1.5087304122881401E-2</v>
      </c>
      <c r="BN54">
        <v>-5.1940136247966902E-2</v>
      </c>
      <c r="BO54">
        <v>-3.4550055065628901E-2</v>
      </c>
      <c r="BP54">
        <v>-2.61845039305931E-2</v>
      </c>
      <c r="BQ54">
        <v>-1.34917915514124E-2</v>
      </c>
      <c r="BR54">
        <v>5.9354678152422298E-2</v>
      </c>
      <c r="BS54">
        <v>1.44956451376694E-2</v>
      </c>
      <c r="BT54">
        <v>5.6512018426828903E-2</v>
      </c>
      <c r="BU54">
        <v>0.103735095549931</v>
      </c>
      <c r="BV54" s="1">
        <v>-3.9696939826638401E-4</v>
      </c>
    </row>
    <row r="55" spans="1:74" hidden="1" x14ac:dyDescent="0.25">
      <c r="A55" t="s">
        <v>1172</v>
      </c>
      <c r="B55">
        <v>-2.2173266825318901E-2</v>
      </c>
      <c r="C55">
        <v>-2.9780008525700102E-2</v>
      </c>
      <c r="D55">
        <v>-3.2781553985716501E-3</v>
      </c>
      <c r="E55">
        <v>3.3896011959653097E-2</v>
      </c>
      <c r="F55">
        <v>-2.4743664576277399E-2</v>
      </c>
      <c r="G55">
        <v>2.15963385769034E-2</v>
      </c>
      <c r="H55">
        <v>-3.7368109553638999E-2</v>
      </c>
      <c r="I55">
        <v>4.44368080807006E-2</v>
      </c>
      <c r="J55">
        <v>5.8370139159765203E-2</v>
      </c>
      <c r="K55">
        <v>3.7086157953547201E-2</v>
      </c>
      <c r="L55">
        <v>-1.014172896743E-2</v>
      </c>
      <c r="M55">
        <v>9.0693054996608593E-3</v>
      </c>
      <c r="N55">
        <v>1.7897820297411299E-2</v>
      </c>
      <c r="O55">
        <v>2.7038293744162702E-2</v>
      </c>
      <c r="P55">
        <v>-1.53534003427159E-2</v>
      </c>
      <c r="Q55">
        <v>-1.06204050564824E-2</v>
      </c>
      <c r="R55">
        <v>3.2730277565897301E-3</v>
      </c>
      <c r="S55">
        <v>3.9669825130568097E-3</v>
      </c>
      <c r="T55">
        <v>-1.51293101269216E-2</v>
      </c>
      <c r="U55">
        <v>-6.8442067794386597E-3</v>
      </c>
      <c r="V55">
        <v>2.0091995813411E-2</v>
      </c>
      <c r="W55">
        <v>-1.5735726585583702E-2</v>
      </c>
      <c r="X55">
        <v>-2.0908421079764202E-3</v>
      </c>
      <c r="Y55">
        <v>-2.1240424445687099E-2</v>
      </c>
      <c r="Z55">
        <v>-1.2360874597364801E-2</v>
      </c>
      <c r="AA55">
        <v>-2.3407608957014301E-2</v>
      </c>
      <c r="AB55">
        <v>-7.8250861360536494E-2</v>
      </c>
      <c r="AC55">
        <v>-2.7037991943709101E-2</v>
      </c>
      <c r="AD55">
        <v>-2.44240329361246E-2</v>
      </c>
      <c r="AE55">
        <v>-1.1365781721954999E-2</v>
      </c>
      <c r="AF55">
        <v>-9.6869351306767201E-3</v>
      </c>
      <c r="AG55">
        <v>-4.6034945411985002E-2</v>
      </c>
      <c r="AH55">
        <v>-3.4533607869579701E-2</v>
      </c>
      <c r="AI55">
        <v>-1.1873557287559599E-2</v>
      </c>
      <c r="AJ55">
        <v>-3.4200486892100698E-3</v>
      </c>
      <c r="AK55">
        <v>-3.50801126946272E-2</v>
      </c>
      <c r="AL55">
        <v>-5.9260699452542299E-3</v>
      </c>
      <c r="AM55">
        <v>-1.5735726585583799E-2</v>
      </c>
      <c r="AN55">
        <v>-1.6474655113208399E-2</v>
      </c>
      <c r="AO55">
        <v>-1.6109279116141899E-2</v>
      </c>
      <c r="AP55">
        <v>-2.9651178470639802E-2</v>
      </c>
      <c r="AQ55">
        <v>-2.85882840142999E-2</v>
      </c>
      <c r="AR55">
        <v>-2.3147064702218001E-2</v>
      </c>
      <c r="AS55">
        <v>-2.1240424445686999E-2</v>
      </c>
      <c r="AT55">
        <v>-1.9773694138041399E-2</v>
      </c>
      <c r="AU55">
        <v>-3.4200486892099098E-3</v>
      </c>
      <c r="AV55">
        <v>-9.0594805662476598E-3</v>
      </c>
      <c r="AW55">
        <v>-2.77119292759248E-2</v>
      </c>
      <c r="AX55">
        <v>-1.32830513008655E-2</v>
      </c>
      <c r="AY55">
        <v>-3.3793372246151698E-2</v>
      </c>
      <c r="AZ55">
        <v>-1.23608745973646E-2</v>
      </c>
      <c r="BA55">
        <v>-1.9467842697594599E-2</v>
      </c>
      <c r="BB55">
        <v>-5.7620541390634203E-2</v>
      </c>
      <c r="BC55">
        <v>1</v>
      </c>
      <c r="BD55">
        <v>-1.5735726585583799E-2</v>
      </c>
      <c r="BE55">
        <v>-1.8842024652800101E-2</v>
      </c>
      <c r="BF55">
        <v>-3.4165186974462497E-2</v>
      </c>
      <c r="BG55">
        <v>-1.32830513008658E-2</v>
      </c>
      <c r="BH55">
        <v>-1.8195759979834199E-2</v>
      </c>
      <c r="BI55">
        <v>-6.8442067794384203E-3</v>
      </c>
      <c r="BJ55">
        <v>-4.6761150285168397E-2</v>
      </c>
      <c r="BK55">
        <v>-1.37214375237814E-2</v>
      </c>
      <c r="BL55">
        <v>-3.0681433642122301E-2</v>
      </c>
      <c r="BM55">
        <v>-7.6535891299374199E-3</v>
      </c>
      <c r="BN55">
        <v>-2.6348541724694498E-2</v>
      </c>
      <c r="BO55">
        <v>-1.7526784356921801E-2</v>
      </c>
      <c r="BP55">
        <v>-1.3283051300865399E-2</v>
      </c>
      <c r="BQ55">
        <v>-6.8442067794383396E-3</v>
      </c>
      <c r="BR55">
        <v>-3.4200486892100599E-3</v>
      </c>
      <c r="BS55">
        <v>-7.6535891299374902E-3</v>
      </c>
      <c r="BT55">
        <v>-2.3787727516262399E-2</v>
      </c>
      <c r="BU55">
        <v>-6.5466531383864005E-2</v>
      </c>
      <c r="BV55" s="1">
        <v>-3.6395600166823E-2</v>
      </c>
    </row>
    <row r="56" spans="1:74" hidden="1" x14ac:dyDescent="0.25">
      <c r="A56" t="s">
        <v>1173</v>
      </c>
      <c r="B56">
        <v>4.7257234318591303E-3</v>
      </c>
      <c r="C56">
        <v>1.5285119703446899E-2</v>
      </c>
      <c r="D56">
        <v>2.5391812824966799E-2</v>
      </c>
      <c r="E56">
        <v>1.7772370204504E-2</v>
      </c>
      <c r="F56">
        <v>9.1365259910881E-3</v>
      </c>
      <c r="G56">
        <v>-1.0123293167692201E-2</v>
      </c>
      <c r="H56">
        <v>-1.9684602009035899E-2</v>
      </c>
      <c r="I56">
        <v>2.4516911187534199E-2</v>
      </c>
      <c r="J56">
        <v>-3.8963977811918302E-3</v>
      </c>
      <c r="K56">
        <v>-1.44049027225365E-2</v>
      </c>
      <c r="L56">
        <v>3.1009570065572301E-3</v>
      </c>
      <c r="M56">
        <v>8.9607608841131003E-3</v>
      </c>
      <c r="N56">
        <v>-7.1507865890671997E-3</v>
      </c>
      <c r="O56">
        <v>-5.0767683055178096E-3</v>
      </c>
      <c r="P56">
        <v>-8.2653365390616199E-3</v>
      </c>
      <c r="Q56">
        <v>3.3745470548405799E-3</v>
      </c>
      <c r="R56">
        <v>3.01081861022513E-2</v>
      </c>
      <c r="S56">
        <v>-9.9708919546151308E-3</v>
      </c>
      <c r="T56">
        <v>5.0225241374675803E-3</v>
      </c>
      <c r="U56">
        <v>-3.68450448188967E-3</v>
      </c>
      <c r="V56">
        <v>-1.7476415011899799E-2</v>
      </c>
      <c r="W56">
        <v>-8.4711577248891192E-3</v>
      </c>
      <c r="X56">
        <v>-1.15863830049767E-2</v>
      </c>
      <c r="Y56">
        <v>-1.1434552109455501E-2</v>
      </c>
      <c r="Z56">
        <v>-6.65434276341423E-3</v>
      </c>
      <c r="AA56">
        <v>-1.26012323840861E-2</v>
      </c>
      <c r="AB56">
        <v>-4.2125502441104301E-2</v>
      </c>
      <c r="AC56">
        <v>-1.4555609686894899E-2</v>
      </c>
      <c r="AD56">
        <v>-1.31484132082808E-2</v>
      </c>
      <c r="AE56">
        <v>-6.1186453075225099E-3</v>
      </c>
      <c r="AF56">
        <v>-5.21485645524005E-3</v>
      </c>
      <c r="AG56">
        <v>-2.4782413530167E-2</v>
      </c>
      <c r="AH56">
        <v>-1.85907932170549E-2</v>
      </c>
      <c r="AI56">
        <v>-6.3920007755206201E-3</v>
      </c>
      <c r="AJ56">
        <v>-1.8411461152122101E-3</v>
      </c>
      <c r="AK56">
        <v>-1.88849981617829E-2</v>
      </c>
      <c r="AL56">
        <v>-3.19023547606414E-3</v>
      </c>
      <c r="AM56">
        <v>-8.4711577248892493E-3</v>
      </c>
      <c r="AN56">
        <v>-8.86895188271704E-3</v>
      </c>
      <c r="AO56">
        <v>-8.6722556778609395E-3</v>
      </c>
      <c r="AP56">
        <v>-1.59623903089256E-2</v>
      </c>
      <c r="AQ56">
        <v>-1.5390192607370999E-2</v>
      </c>
      <c r="AR56">
        <v>-1.24609712105918E-2</v>
      </c>
      <c r="AS56">
        <v>-1.14345521094554E-2</v>
      </c>
      <c r="AT56">
        <v>-1.06449537576816E-2</v>
      </c>
      <c r="AU56">
        <v>-1.8411461152124499E-3</v>
      </c>
      <c r="AV56">
        <v>-4.8770730963615299E-3</v>
      </c>
      <c r="AW56">
        <v>-1.49184165396195E-2</v>
      </c>
      <c r="AX56">
        <v>-7.15078658906723E-3</v>
      </c>
      <c r="AY56">
        <v>-1.8192295398377901E-2</v>
      </c>
      <c r="AZ56">
        <v>-6.6543427634146099E-3</v>
      </c>
      <c r="BA56">
        <v>-1.0480301952229499E-2</v>
      </c>
      <c r="BB56">
        <v>-3.1019393458496702E-2</v>
      </c>
      <c r="BC56">
        <v>-1.5735726585583799E-2</v>
      </c>
      <c r="BD56">
        <v>1</v>
      </c>
      <c r="BE56">
        <v>-1.01433995959451E-2</v>
      </c>
      <c r="BF56">
        <v>-1.8392457824359599E-2</v>
      </c>
      <c r="BG56">
        <v>-7.1507865890672803E-3</v>
      </c>
      <c r="BH56">
        <v>-9.7954900191654804E-3</v>
      </c>
      <c r="BI56">
        <v>-3.6845044818897602E-3</v>
      </c>
      <c r="BJ56">
        <v>-2.5173358046636701E-2</v>
      </c>
      <c r="BK56">
        <v>-7.3867870570810098E-3</v>
      </c>
      <c r="BL56">
        <v>-1.6517017005507499E-2</v>
      </c>
      <c r="BM56">
        <v>-4.1202266910630699E-3</v>
      </c>
      <c r="BN56">
        <v>-1.4184451639823899E-2</v>
      </c>
      <c r="BO56">
        <v>-9.4353542488222492E-3</v>
      </c>
      <c r="BP56">
        <v>-7.1507865890671199E-3</v>
      </c>
      <c r="BQ56">
        <v>-3.68450448188968E-3</v>
      </c>
      <c r="BR56">
        <v>-1.84114611521223E-3</v>
      </c>
      <c r="BS56">
        <v>-4.1202266910631401E-3</v>
      </c>
      <c r="BT56">
        <v>-1.0985557327983101E-2</v>
      </c>
      <c r="BU56">
        <v>-4.0694305043928597E-2</v>
      </c>
      <c r="BV56" s="1">
        <v>1.62933561439546E-2</v>
      </c>
    </row>
    <row r="57" spans="1:74" hidden="1" x14ac:dyDescent="0.25">
      <c r="A57" t="s">
        <v>1174</v>
      </c>
      <c r="B57">
        <v>-1.93667357739233E-2</v>
      </c>
      <c r="C57">
        <v>-1.1004258364114099E-2</v>
      </c>
      <c r="D57">
        <v>-1.39944853531904E-2</v>
      </c>
      <c r="E57">
        <v>-9.07755645263085E-3</v>
      </c>
      <c r="F57">
        <v>-3.1073711394894701E-2</v>
      </c>
      <c r="G57">
        <v>-1.9796047298254401E-2</v>
      </c>
      <c r="H57">
        <v>-2.6668806155911499E-2</v>
      </c>
      <c r="I57">
        <v>-4.0522624492773503E-2</v>
      </c>
      <c r="J57">
        <v>4.41147188836441E-2</v>
      </c>
      <c r="K57">
        <v>1.56039071294037E-2</v>
      </c>
      <c r="L57">
        <v>-2.2377462625107002E-2</v>
      </c>
      <c r="M57">
        <v>1.7033796092779201E-2</v>
      </c>
      <c r="N57">
        <v>-8.5623816901829203E-3</v>
      </c>
      <c r="O57">
        <v>-1.26673939210081E-2</v>
      </c>
      <c r="P57">
        <v>-9.8969484494830402E-3</v>
      </c>
      <c r="Q57">
        <v>-3.9554049685394197E-3</v>
      </c>
      <c r="R57">
        <v>5.5330634278004498E-2</v>
      </c>
      <c r="S57">
        <v>-1.1939187618535799E-2</v>
      </c>
      <c r="T57">
        <v>-3.25867233640936E-2</v>
      </c>
      <c r="U57">
        <v>8.7501513880118398E-2</v>
      </c>
      <c r="V57">
        <v>5.9251185908157498E-2</v>
      </c>
      <c r="W57">
        <v>-1.0143399595945001E-2</v>
      </c>
      <c r="X57">
        <v>-1.3873583341018E-2</v>
      </c>
      <c r="Y57">
        <v>-1.3691780393380201E-2</v>
      </c>
      <c r="Z57">
        <v>-7.9679377825047099E-3</v>
      </c>
      <c r="AA57">
        <v>-1.5088768220855199E-2</v>
      </c>
      <c r="AB57">
        <v>-5.0441252343189802E-2</v>
      </c>
      <c r="AC57">
        <v>-1.74289477556294E-2</v>
      </c>
      <c r="AD57">
        <v>-1.5743964822228101E-2</v>
      </c>
      <c r="AE57">
        <v>-7.3264914142383503E-3</v>
      </c>
      <c r="AF57">
        <v>-6.2442908724961001E-3</v>
      </c>
      <c r="AG57">
        <v>-2.96745653371406E-2</v>
      </c>
      <c r="AH57">
        <v>-2.22606933468057E-2</v>
      </c>
      <c r="AI57">
        <v>-7.6538083918799198E-3</v>
      </c>
      <c r="AJ57">
        <v>-2.2045960384206001E-3</v>
      </c>
      <c r="AK57">
        <v>-2.2612975574856701E-2</v>
      </c>
      <c r="AL57">
        <v>-3.8200012666276401E-3</v>
      </c>
      <c r="AM57">
        <v>-1.0143399595944701E-2</v>
      </c>
      <c r="AN57">
        <v>-1.0619719979867499E-2</v>
      </c>
      <c r="AO57">
        <v>-1.0384195123683901E-2</v>
      </c>
      <c r="AP57">
        <v>-1.9113432740624901E-2</v>
      </c>
      <c r="AQ57">
        <v>-1.8428280825944499E-2</v>
      </c>
      <c r="AR57">
        <v>-1.49208189066349E-2</v>
      </c>
      <c r="AS57">
        <v>-1.36917803933796E-2</v>
      </c>
      <c r="AT57">
        <v>-1.2746312033274899E-2</v>
      </c>
      <c r="AU57">
        <v>-2.20459603842049E-3</v>
      </c>
      <c r="AV57">
        <v>-5.83982766956189E-3</v>
      </c>
      <c r="AW57">
        <v>-1.7863374194477599E-2</v>
      </c>
      <c r="AX57">
        <v>-8.5623816901829498E-3</v>
      </c>
      <c r="AY57">
        <v>-2.1783530396447901E-2</v>
      </c>
      <c r="AZ57">
        <v>-7.9679377825050204E-3</v>
      </c>
      <c r="BA57">
        <v>-1.25491572746067E-2</v>
      </c>
      <c r="BB57">
        <v>-3.7142751119950898E-2</v>
      </c>
      <c r="BC57">
        <v>-1.8842024652800101E-2</v>
      </c>
      <c r="BD57">
        <v>-1.01433995959451E-2</v>
      </c>
      <c r="BE57">
        <v>1</v>
      </c>
      <c r="BF57">
        <v>-2.20232057202659E-2</v>
      </c>
      <c r="BG57">
        <v>-8.5623816901828492E-3</v>
      </c>
      <c r="BH57">
        <v>-1.1729160609365101E-2</v>
      </c>
      <c r="BI57">
        <v>-4.4118410359723298E-3</v>
      </c>
      <c r="BJ57">
        <v>-3.0142683931928899E-2</v>
      </c>
      <c r="BK57">
        <v>-8.8449696350228098E-3</v>
      </c>
      <c r="BL57">
        <v>-1.9777545060653798E-2</v>
      </c>
      <c r="BM57">
        <v>-4.9335766267864503E-3</v>
      </c>
      <c r="BN57">
        <v>-1.6984521561836701E-2</v>
      </c>
      <c r="BO57">
        <v>-1.12979325357048E-2</v>
      </c>
      <c r="BP57">
        <v>-8.5623816901829793E-3</v>
      </c>
      <c r="BQ57">
        <v>-4.4118410359724504E-3</v>
      </c>
      <c r="BR57">
        <v>-2.2045960384206001E-3</v>
      </c>
      <c r="BS57">
        <v>-4.9335766267863601E-3</v>
      </c>
      <c r="BT57">
        <v>-3.2498493594324003E-2</v>
      </c>
      <c r="BU57">
        <v>1.82844097221617E-3</v>
      </c>
      <c r="BV57" s="1">
        <v>-1.4931116141887701E-2</v>
      </c>
    </row>
    <row r="58" spans="1:74" hidden="1" x14ac:dyDescent="0.25">
      <c r="A58" t="s">
        <v>1175</v>
      </c>
      <c r="B58">
        <v>-2.07373393724779E-2</v>
      </c>
      <c r="C58">
        <v>-2.5142754353757901E-2</v>
      </c>
      <c r="D58">
        <v>-1.0280585622899199E-2</v>
      </c>
      <c r="E58">
        <v>6.9705749183419296E-3</v>
      </c>
      <c r="F58">
        <v>-3.2376923101709101E-2</v>
      </c>
      <c r="G58">
        <v>1.23336007893702E-2</v>
      </c>
      <c r="H58">
        <v>-5.5371025396496999E-2</v>
      </c>
      <c r="I58">
        <v>5.6356794797650503E-2</v>
      </c>
      <c r="J58">
        <v>-2.3815802066324099E-2</v>
      </c>
      <c r="K58">
        <v>4.9281020571856097E-3</v>
      </c>
      <c r="L58">
        <v>5.1765516056940398E-3</v>
      </c>
      <c r="M58">
        <v>-2.5792034017826499E-2</v>
      </c>
      <c r="N58">
        <v>-1.5525686691442799E-2</v>
      </c>
      <c r="O58">
        <v>-1.60003024073893E-2</v>
      </c>
      <c r="P58">
        <v>2.8787704100785599E-2</v>
      </c>
      <c r="Q58">
        <v>6.4718180354822505E-2</v>
      </c>
      <c r="R58">
        <v>-2.20232057202665E-2</v>
      </c>
      <c r="S58">
        <v>-2.1648659569599701E-2</v>
      </c>
      <c r="T58">
        <v>9.8112003624496805E-3</v>
      </c>
      <c r="U58">
        <v>-7.9997440122876896E-3</v>
      </c>
      <c r="V58">
        <v>7.4871420334934498E-3</v>
      </c>
      <c r="W58">
        <v>4.4156495967210604E-3</v>
      </c>
      <c r="X58">
        <v>8.4391495067548707E-3</v>
      </c>
      <c r="Y58">
        <v>-2.48265377937298E-2</v>
      </c>
      <c r="Z58">
        <v>-1.44478148795824E-2</v>
      </c>
      <c r="AA58">
        <v>-2.7359617502848502E-2</v>
      </c>
      <c r="AB58">
        <v>-9.1462295018014797E-2</v>
      </c>
      <c r="AC58">
        <v>-3.1602933857255301E-2</v>
      </c>
      <c r="AD58">
        <v>-2.8547648768246701E-2</v>
      </c>
      <c r="AE58">
        <v>-1.3284716141004901E-2</v>
      </c>
      <c r="AF58">
        <v>-1.1322422569384301E-2</v>
      </c>
      <c r="AG58">
        <v>-5.3807225699533098E-2</v>
      </c>
      <c r="AH58">
        <v>-4.0364067258652499E-2</v>
      </c>
      <c r="AI58">
        <v>-1.3878221666398001E-2</v>
      </c>
      <c r="AJ58">
        <v>-3.9974704016004902E-3</v>
      </c>
      <c r="AK58">
        <v>-4.1002840872999602E-2</v>
      </c>
      <c r="AL58">
        <v>-6.9265941384716E-3</v>
      </c>
      <c r="AM58">
        <v>-1.8392457824360199E-2</v>
      </c>
      <c r="AN58">
        <v>-1.9256142872878499E-2</v>
      </c>
      <c r="AO58">
        <v>-1.8829078855242602E-2</v>
      </c>
      <c r="AP58">
        <v>-3.46573160443353E-2</v>
      </c>
      <c r="AQ58">
        <v>-3.3414968488682799E-2</v>
      </c>
      <c r="AR58">
        <v>-2.7055084427009699E-2</v>
      </c>
      <c r="AS58">
        <v>-2.4826537793728998E-2</v>
      </c>
      <c r="AT58">
        <v>-2.3112173021542899E-2</v>
      </c>
      <c r="AU58">
        <v>-3.9974704016004399E-3</v>
      </c>
      <c r="AV58">
        <v>-1.0589032118666899E-2</v>
      </c>
      <c r="AW58">
        <v>-3.2390654963846501E-2</v>
      </c>
      <c r="AX58">
        <v>-1.55256866914429E-2</v>
      </c>
      <c r="AY58">
        <v>-3.9498854431652401E-2</v>
      </c>
      <c r="AZ58">
        <v>-1.44478148795822E-2</v>
      </c>
      <c r="BA58">
        <v>-2.27546833506122E-2</v>
      </c>
      <c r="BB58">
        <v>-6.73488682953442E-2</v>
      </c>
      <c r="BC58">
        <v>-3.4165186974462497E-2</v>
      </c>
      <c r="BD58">
        <v>-1.8392457824359599E-2</v>
      </c>
      <c r="BE58">
        <v>-2.20232057202659E-2</v>
      </c>
      <c r="BF58">
        <v>1</v>
      </c>
      <c r="BG58">
        <v>-1.55256866914427E-2</v>
      </c>
      <c r="BH58">
        <v>-2.1267829368480699E-2</v>
      </c>
      <c r="BI58">
        <v>-7.9997440122875196E-3</v>
      </c>
      <c r="BJ58">
        <v>-5.4656038903625498E-2</v>
      </c>
      <c r="BK58">
        <v>-1.60380875692731E-2</v>
      </c>
      <c r="BL58">
        <v>-3.5861513682538398E-2</v>
      </c>
      <c r="BM58">
        <v>-8.9457779093793308E-3</v>
      </c>
      <c r="BN58">
        <v>-3.07970807556355E-2</v>
      </c>
      <c r="BO58">
        <v>-2.0485907678178799E-2</v>
      </c>
      <c r="BP58">
        <v>-1.5525686691443E-2</v>
      </c>
      <c r="BQ58">
        <v>-7.9997440122872906E-3</v>
      </c>
      <c r="BR58">
        <v>-3.9974704016004798E-3</v>
      </c>
      <c r="BS58">
        <v>-8.9457779093794904E-3</v>
      </c>
      <c r="BT58">
        <v>3.3146829276855402E-2</v>
      </c>
      <c r="BU58">
        <v>-3.7625887341988101E-2</v>
      </c>
      <c r="BV58" s="1">
        <v>-2.5646424011847298E-2</v>
      </c>
    </row>
    <row r="59" spans="1:74" hidden="1" x14ac:dyDescent="0.25">
      <c r="A59" t="s">
        <v>1176</v>
      </c>
      <c r="B59">
        <v>-9.1178412009676607E-3</v>
      </c>
      <c r="C59">
        <v>-8.8151899714225101E-4</v>
      </c>
      <c r="D59">
        <v>2.14340755440551E-2</v>
      </c>
      <c r="E59">
        <v>-7.0429029011981701E-3</v>
      </c>
      <c r="F59">
        <v>1.44598624994691E-2</v>
      </c>
      <c r="G59">
        <v>4.1667999482295603E-2</v>
      </c>
      <c r="H59">
        <v>2.2547085679065701E-2</v>
      </c>
      <c r="I59">
        <v>7.7316594809402703E-3</v>
      </c>
      <c r="J59">
        <v>3.6448866952117999E-2</v>
      </c>
      <c r="K59">
        <v>5.4099480776196099E-3</v>
      </c>
      <c r="L59">
        <v>1.8106503816952599E-2</v>
      </c>
      <c r="M59">
        <v>1.63843891302383E-3</v>
      </c>
      <c r="N59">
        <v>-6.0362173038233102E-3</v>
      </c>
      <c r="O59">
        <v>-1.9767656267726599E-2</v>
      </c>
      <c r="P59">
        <v>-6.9770460658520302E-3</v>
      </c>
      <c r="Q59">
        <v>-1.5941456407202698E-2</v>
      </c>
      <c r="R59">
        <v>-8.5623816901831303E-3</v>
      </c>
      <c r="S59">
        <v>-8.41676224025667E-3</v>
      </c>
      <c r="T59">
        <v>3.4173236090510303E-2</v>
      </c>
      <c r="U59">
        <v>-3.1102130419611001E-3</v>
      </c>
      <c r="V59">
        <v>-1.4752424420678799E-2</v>
      </c>
      <c r="W59">
        <v>-7.1507865890673098E-3</v>
      </c>
      <c r="X59">
        <v>-9.7804520820534806E-3</v>
      </c>
      <c r="Y59">
        <v>-9.6522865624435392E-3</v>
      </c>
      <c r="Z59">
        <v>-5.6171525235423E-3</v>
      </c>
      <c r="AA59">
        <v>-1.06371202690631E-2</v>
      </c>
      <c r="AB59">
        <v>-3.55595407022746E-2</v>
      </c>
      <c r="AC59">
        <v>-1.2286875292021E-2</v>
      </c>
      <c r="AD59">
        <v>-1.1099013840935699E-2</v>
      </c>
      <c r="AE59">
        <v>-5.1649524456076797E-3</v>
      </c>
      <c r="AF59">
        <v>-4.40203415106821E-3</v>
      </c>
      <c r="AG59">
        <v>-2.09196612873319E-2</v>
      </c>
      <c r="AH59">
        <v>-1.56931082071654E-2</v>
      </c>
      <c r="AI59">
        <v>-5.3957009073988399E-3</v>
      </c>
      <c r="AJ59">
        <v>-1.55417280338155E-3</v>
      </c>
      <c r="AK59">
        <v>-1.5941456407203E-2</v>
      </c>
      <c r="AL59">
        <v>-2.69298409958559E-3</v>
      </c>
      <c r="AM59">
        <v>-7.1507865890670201E-3</v>
      </c>
      <c r="AN59">
        <v>-7.4865778966299304E-3</v>
      </c>
      <c r="AO59">
        <v>-7.3205400739987598E-3</v>
      </c>
      <c r="AP59">
        <v>-1.34743857047043E-2</v>
      </c>
      <c r="AQ59">
        <v>-1.29913745528093E-2</v>
      </c>
      <c r="AR59">
        <v>-1.0518721137449999E-2</v>
      </c>
      <c r="AS59">
        <v>-9.6522865624432495E-3</v>
      </c>
      <c r="AT59">
        <v>-8.9857602754847502E-3</v>
      </c>
      <c r="AU59">
        <v>-1.55417280338147E-3</v>
      </c>
      <c r="AV59">
        <v>-4.11689995912831E-3</v>
      </c>
      <c r="AW59">
        <v>-1.2593132649179301E-2</v>
      </c>
      <c r="AX59">
        <v>-6.0362173038233302E-3</v>
      </c>
      <c r="AY59">
        <v>-1.53567229160264E-2</v>
      </c>
      <c r="AZ59">
        <v>-5.6171525235421804E-3</v>
      </c>
      <c r="BA59">
        <v>-8.8467721984681301E-3</v>
      </c>
      <c r="BB59">
        <v>-2.6184503930593801E-2</v>
      </c>
      <c r="BC59">
        <v>-1.32830513008658E-2</v>
      </c>
      <c r="BD59">
        <v>-7.1507865890672803E-3</v>
      </c>
      <c r="BE59">
        <v>-8.5623816901828492E-3</v>
      </c>
      <c r="BF59">
        <v>-1.55256866914427E-2</v>
      </c>
      <c r="BG59">
        <v>1</v>
      </c>
      <c r="BH59">
        <v>-8.2686996201941608E-3</v>
      </c>
      <c r="BI59">
        <v>-3.1102130419608698E-3</v>
      </c>
      <c r="BJ59">
        <v>-2.12496705843176E-2</v>
      </c>
      <c r="BK59">
        <v>-6.23543316504214E-3</v>
      </c>
      <c r="BL59">
        <v>-1.39425645856382E-2</v>
      </c>
      <c r="BM59">
        <v>-3.47802068184939E-3</v>
      </c>
      <c r="BN59">
        <v>-1.1973568413361099E-2</v>
      </c>
      <c r="BO59">
        <v>-7.9646970127061293E-3</v>
      </c>
      <c r="BP59">
        <v>-6.0362173038235999E-3</v>
      </c>
      <c r="BQ59">
        <v>-3.1102130419609101E-3</v>
      </c>
      <c r="BR59">
        <v>-1.55417280338155E-3</v>
      </c>
      <c r="BS59">
        <v>-3.4780206818493501E-3</v>
      </c>
      <c r="BT59">
        <v>-2.2910444369369301E-2</v>
      </c>
      <c r="BU59">
        <v>-9.1061258429678601E-3</v>
      </c>
      <c r="BV59" s="1">
        <v>-2.4792968187356901E-3</v>
      </c>
    </row>
    <row r="60" spans="1:74" hidden="1" x14ac:dyDescent="0.25">
      <c r="A60" t="s">
        <v>1177</v>
      </c>
      <c r="B60">
        <v>-2.7393682966927801E-2</v>
      </c>
      <c r="C60">
        <v>-6.9303126548760103E-3</v>
      </c>
      <c r="D60">
        <v>-2.8827312111565501E-2</v>
      </c>
      <c r="E60">
        <v>1.4386526240326301E-2</v>
      </c>
      <c r="F60">
        <v>-2.57597182359216E-3</v>
      </c>
      <c r="G60">
        <v>-1.5179887251251601E-2</v>
      </c>
      <c r="H60">
        <v>-3.7943113187740803E-2</v>
      </c>
      <c r="I60">
        <v>-6.05744043983035E-3</v>
      </c>
      <c r="J60">
        <v>-1.3852197346959401E-2</v>
      </c>
      <c r="K60">
        <v>-1.26456012728446E-2</v>
      </c>
      <c r="L60">
        <v>-2.9566465612487301E-2</v>
      </c>
      <c r="M60">
        <v>4.84111169133691E-2</v>
      </c>
      <c r="N60">
        <v>-8.2686996201941001E-3</v>
      </c>
      <c r="O60">
        <v>-1.1172501520333999E-2</v>
      </c>
      <c r="P60">
        <v>-9.5574919276435206E-3</v>
      </c>
      <c r="Q60">
        <v>-2.1837370642054901E-2</v>
      </c>
      <c r="R60">
        <v>-1.1729160609365401E-2</v>
      </c>
      <c r="S60">
        <v>-1.15296841111392E-2</v>
      </c>
      <c r="T60">
        <v>2.4446089084710299E-2</v>
      </c>
      <c r="U60">
        <v>-4.2605188157319703E-3</v>
      </c>
      <c r="V60">
        <v>-2.0208577667829599E-2</v>
      </c>
      <c r="W60">
        <v>-9.7954900191654405E-3</v>
      </c>
      <c r="X60">
        <v>-1.3397731782282899E-2</v>
      </c>
      <c r="Y60">
        <v>-1.32221645139151E-2</v>
      </c>
      <c r="Z60">
        <v>-7.6946446093929602E-3</v>
      </c>
      <c r="AA60">
        <v>-1.4571236902464899E-2</v>
      </c>
      <c r="AB60">
        <v>-4.8711162289159698E-2</v>
      </c>
      <c r="AC60">
        <v>-1.68311503623556E-2</v>
      </c>
      <c r="AD60">
        <v>-1.52039608436476E-2</v>
      </c>
      <c r="AE60">
        <v>-7.0751992805608097E-3</v>
      </c>
      <c r="AF60">
        <v>-6.0301172540564701E-3</v>
      </c>
      <c r="AG60">
        <v>-2.86567541615157E-2</v>
      </c>
      <c r="AH60">
        <v>-2.14971713808353E-2</v>
      </c>
      <c r="AI60">
        <v>-7.3912895772370599E-3</v>
      </c>
      <c r="AJ60">
        <v>-2.1289803567703098E-3</v>
      </c>
      <c r="AK60">
        <v>-2.1837370642053901E-2</v>
      </c>
      <c r="AL60">
        <v>-3.6889786236367701E-3</v>
      </c>
      <c r="AM60">
        <v>-9.7954900191654995E-3</v>
      </c>
      <c r="AN60">
        <v>-1.02554730379257E-2</v>
      </c>
      <c r="AO60">
        <v>-1.00280264746519E-2</v>
      </c>
      <c r="AP60">
        <v>-1.8457859011846899E-2</v>
      </c>
      <c r="AQ60">
        <v>-1.77962071979368E-2</v>
      </c>
      <c r="AR60">
        <v>-1.4409048100217399E-2</v>
      </c>
      <c r="AS60">
        <v>-1.32221645139149E-2</v>
      </c>
      <c r="AT60">
        <v>-1.2309124876931201E-2</v>
      </c>
      <c r="AU60">
        <v>-2.1289803567702101E-3</v>
      </c>
      <c r="AV60">
        <v>-5.6395267789415499E-3</v>
      </c>
      <c r="AW60">
        <v>-1.7250676361065899E-2</v>
      </c>
      <c r="AX60">
        <v>-8.26869962019414E-3</v>
      </c>
      <c r="AY60">
        <v>-2.1036374694916701E-2</v>
      </c>
      <c r="AZ60">
        <v>-7.6946446093928301E-3</v>
      </c>
      <c r="BA60">
        <v>-1.21187323509845E-2</v>
      </c>
      <c r="BB60">
        <v>-3.5868787819938699E-2</v>
      </c>
      <c r="BC60">
        <v>-1.8195759979834199E-2</v>
      </c>
      <c r="BD60">
        <v>-9.7954900191654804E-3</v>
      </c>
      <c r="BE60">
        <v>-1.1729160609365101E-2</v>
      </c>
      <c r="BF60">
        <v>-2.1267829368480699E-2</v>
      </c>
      <c r="BG60">
        <v>-8.2686996201941608E-3</v>
      </c>
      <c r="BH60">
        <v>1</v>
      </c>
      <c r="BI60">
        <v>-4.2605188157316901E-3</v>
      </c>
      <c r="BJ60">
        <v>-2.9108816705208301E-2</v>
      </c>
      <c r="BK60">
        <v>-8.5415950500774204E-3</v>
      </c>
      <c r="BL60">
        <v>-1.9099192870470801E-2</v>
      </c>
      <c r="BM60">
        <v>-4.7643593402149596E-3</v>
      </c>
      <c r="BN60">
        <v>-1.6401967591395099E-2</v>
      </c>
      <c r="BO60">
        <v>-1.09104235068231E-2</v>
      </c>
      <c r="BP60">
        <v>-8.2686996201945997E-3</v>
      </c>
      <c r="BQ60">
        <v>-4.2605188157318003E-3</v>
      </c>
      <c r="BR60">
        <v>-2.1289803567703098E-3</v>
      </c>
      <c r="BS60">
        <v>-4.76435934021497E-3</v>
      </c>
      <c r="BT60">
        <v>2.4658719008988101E-2</v>
      </c>
      <c r="BU60">
        <v>-3.6884980777334701E-2</v>
      </c>
      <c r="BV60" s="1">
        <v>-3.70804982859915E-3</v>
      </c>
    </row>
    <row r="61" spans="1:74" hidden="1" x14ac:dyDescent="0.25">
      <c r="A61" t="s">
        <v>1178</v>
      </c>
      <c r="B61">
        <v>1.1256956117957699E-2</v>
      </c>
      <c r="C61">
        <v>-2.71068719802363E-2</v>
      </c>
      <c r="D61">
        <v>-2.1210850245519899E-2</v>
      </c>
      <c r="E61">
        <v>8.8950990465782795E-3</v>
      </c>
      <c r="F61">
        <v>-1.33083508036748E-2</v>
      </c>
      <c r="G61">
        <v>1.7811003403951399E-2</v>
      </c>
      <c r="H61">
        <v>2.2609761372894702E-3</v>
      </c>
      <c r="I61">
        <v>-2.2317720292237601E-2</v>
      </c>
      <c r="J61">
        <v>-2.6791168191272101E-3</v>
      </c>
      <c r="K61">
        <v>2.63113234995975E-2</v>
      </c>
      <c r="L61">
        <v>3.3770672313458698E-2</v>
      </c>
      <c r="M61">
        <v>-1.82736181356608E-3</v>
      </c>
      <c r="N61">
        <v>-3.1102130419608499E-3</v>
      </c>
      <c r="O61">
        <v>-1.0185455433147601E-2</v>
      </c>
      <c r="P61">
        <v>-3.59498317839403E-3</v>
      </c>
      <c r="Q61">
        <v>-8.2139729452954495E-3</v>
      </c>
      <c r="R61">
        <v>-4.4118410359724504E-3</v>
      </c>
      <c r="S61">
        <v>-4.3368093580974203E-3</v>
      </c>
      <c r="T61">
        <v>-1.1836852837099201E-2</v>
      </c>
      <c r="U61">
        <v>-1.6025641025639999E-3</v>
      </c>
      <c r="V61">
        <v>-7.60131395612214E-3</v>
      </c>
      <c r="W61">
        <v>-3.6845044818897498E-3</v>
      </c>
      <c r="X61">
        <v>-5.0394623140241502E-3</v>
      </c>
      <c r="Y61">
        <v>-4.9734239243245998E-3</v>
      </c>
      <c r="Z61">
        <v>-2.8942862985301002E-3</v>
      </c>
      <c r="AA61">
        <v>-5.4808679881015896E-3</v>
      </c>
      <c r="AB61">
        <v>-1.8322360129132301E-2</v>
      </c>
      <c r="AC61">
        <v>-6.3309184965865397E-3</v>
      </c>
      <c r="AD61">
        <v>-5.7188626358963398E-3</v>
      </c>
      <c r="AE61">
        <v>-2.6612863071154001E-3</v>
      </c>
      <c r="AF61">
        <v>-2.2681860739402E-3</v>
      </c>
      <c r="AG61">
        <v>-1.0779035958174501E-2</v>
      </c>
      <c r="AH61">
        <v>-8.0860093926558001E-3</v>
      </c>
      <c r="AI61">
        <v>-2.78018144278591E-3</v>
      </c>
      <c r="AJ61">
        <v>-8.00800945233573E-4</v>
      </c>
      <c r="AK61">
        <v>-8.2139729452954599E-3</v>
      </c>
      <c r="AL61">
        <v>-1.3875832904523099E-3</v>
      </c>
      <c r="AM61">
        <v>-3.6845044818897602E-3</v>
      </c>
      <c r="AN61">
        <v>-3.8575238500787399E-3</v>
      </c>
      <c r="AO61">
        <v>-3.7719714295124502E-3</v>
      </c>
      <c r="AP61">
        <v>-6.9427934817117998E-3</v>
      </c>
      <c r="AQ61">
        <v>-6.6939178186233303E-3</v>
      </c>
      <c r="AR61">
        <v>-5.4198618140741299E-3</v>
      </c>
      <c r="AS61">
        <v>-4.9734239243245798E-3</v>
      </c>
      <c r="AT61">
        <v>-4.6299905046569998E-3</v>
      </c>
      <c r="AU61">
        <v>-8.0080094523364901E-4</v>
      </c>
      <c r="AV61">
        <v>-2.1212682216093801E-3</v>
      </c>
      <c r="AW61">
        <v>-6.4887202420314399E-3</v>
      </c>
      <c r="AX61">
        <v>-3.1102130419608598E-3</v>
      </c>
      <c r="AY61">
        <v>-7.9126839693050201E-3</v>
      </c>
      <c r="AZ61">
        <v>-2.8942862985301201E-3</v>
      </c>
      <c r="BA61">
        <v>-4.5583756988840096E-3</v>
      </c>
      <c r="BB61">
        <v>-1.3491791551412301E-2</v>
      </c>
      <c r="BC61">
        <v>-6.8442067794384203E-3</v>
      </c>
      <c r="BD61">
        <v>-3.6845044818897602E-3</v>
      </c>
      <c r="BE61">
        <v>-4.4118410359723298E-3</v>
      </c>
      <c r="BF61">
        <v>-7.9997440122875196E-3</v>
      </c>
      <c r="BG61">
        <v>-3.1102130419608698E-3</v>
      </c>
      <c r="BH61">
        <v>-4.2605188157316901E-3</v>
      </c>
      <c r="BI61">
        <v>1</v>
      </c>
      <c r="BJ61">
        <v>-1.0949076095530299E-2</v>
      </c>
      <c r="BK61">
        <v>-3.2128607331457898E-3</v>
      </c>
      <c r="BL61">
        <v>-7.1840266892264299E-3</v>
      </c>
      <c r="BM61">
        <v>-1.79208016219798E-3</v>
      </c>
      <c r="BN61">
        <v>-6.1694844243694296E-3</v>
      </c>
      <c r="BO61">
        <v>-4.1038788495066699E-3</v>
      </c>
      <c r="BP61">
        <v>-3.1102130419610199E-3</v>
      </c>
      <c r="BQ61">
        <v>-1.60256410256408E-3</v>
      </c>
      <c r="BR61">
        <v>-8.0080094523357799E-4</v>
      </c>
      <c r="BS61">
        <v>-1.79208016219798E-3</v>
      </c>
      <c r="BT61">
        <v>2.50852087470247E-2</v>
      </c>
      <c r="BU61">
        <v>-3.6829064023174402E-2</v>
      </c>
      <c r="BV61" s="1">
        <v>-2.7149118192623799E-2</v>
      </c>
    </row>
    <row r="62" spans="1:74" hidden="1" x14ac:dyDescent="0.25">
      <c r="A62" t="s">
        <v>1179</v>
      </c>
      <c r="B62">
        <v>1.11393471980564E-2</v>
      </c>
      <c r="C62">
        <v>2.0980185451847801E-2</v>
      </c>
      <c r="D62">
        <v>-3.4730781050480303E-2</v>
      </c>
      <c r="E62">
        <v>6.3497694769198004E-2</v>
      </c>
      <c r="F62">
        <v>-9.4637051104587804E-3</v>
      </c>
      <c r="G62">
        <v>3.5130661904739E-2</v>
      </c>
      <c r="H62">
        <v>-1.8676331016159699E-2</v>
      </c>
      <c r="I62">
        <v>-3.2166611458803201E-4</v>
      </c>
      <c r="J62">
        <v>-4.7757704901892802E-2</v>
      </c>
      <c r="K62">
        <v>4.7939535250235898E-3</v>
      </c>
      <c r="L62">
        <v>8.6274045564412004E-3</v>
      </c>
      <c r="M62">
        <v>-1.8779027929341899E-2</v>
      </c>
      <c r="N62">
        <v>-2.1249670584317801E-2</v>
      </c>
      <c r="O62">
        <v>-1.03878776164857E-2</v>
      </c>
      <c r="P62">
        <v>-6.9168085990563904E-3</v>
      </c>
      <c r="Q62">
        <v>2.3713718201009201E-2</v>
      </c>
      <c r="R62">
        <v>-1.2703813151390599E-3</v>
      </c>
      <c r="S62">
        <v>-2.7011144154885598E-4</v>
      </c>
      <c r="T62">
        <v>-1.7282481466820002E-2</v>
      </c>
      <c r="U62">
        <v>-1.0949076095530299E-2</v>
      </c>
      <c r="V62">
        <v>1.6680043845793701E-2</v>
      </c>
      <c r="W62">
        <v>2.6496096072077101E-2</v>
      </c>
      <c r="X62">
        <v>2.89916308618667E-2</v>
      </c>
      <c r="Y62">
        <v>-3.3979543729724303E-2</v>
      </c>
      <c r="Z62">
        <v>-1.9774410817108699E-2</v>
      </c>
      <c r="AA62">
        <v>-3.7446514978877202E-2</v>
      </c>
      <c r="AB62">
        <v>-0.12518245914944401</v>
      </c>
      <c r="AC62">
        <v>-4.3254250025204798E-2</v>
      </c>
      <c r="AD62">
        <v>-3.9072547600514103E-2</v>
      </c>
      <c r="AE62">
        <v>-1.8182502804085201E-2</v>
      </c>
      <c r="AF62">
        <v>-1.5496754159573901E-2</v>
      </c>
      <c r="AG62">
        <v>-7.3644782604128795E-2</v>
      </c>
      <c r="AH62">
        <v>-5.5245423261203602E-2</v>
      </c>
      <c r="AI62">
        <v>-1.8994820942100601E-2</v>
      </c>
      <c r="AJ62">
        <v>-5.4712510237233001E-3</v>
      </c>
      <c r="AK62">
        <v>-5.6119698850598199E-2</v>
      </c>
      <c r="AL62">
        <v>-9.4802791424945503E-3</v>
      </c>
      <c r="AM62">
        <v>-2.5173358046636601E-2</v>
      </c>
      <c r="AN62">
        <v>-2.6355465037096199E-2</v>
      </c>
      <c r="AO62">
        <v>-2.57709517802234E-2</v>
      </c>
      <c r="AP62">
        <v>-4.74347166676133E-2</v>
      </c>
      <c r="AQ62">
        <v>-4.5734342517759298E-2</v>
      </c>
      <c r="AR62">
        <v>-3.70297071640441E-2</v>
      </c>
      <c r="AS62">
        <v>-3.39795437297239E-2</v>
      </c>
      <c r="AT62">
        <v>-3.1633129854812203E-2</v>
      </c>
      <c r="AU62">
        <v>-5.47125102372351E-3</v>
      </c>
      <c r="AV62">
        <v>-1.4492978558717199E-2</v>
      </c>
      <c r="AW62">
        <v>-4.4332386816189603E-2</v>
      </c>
      <c r="AX62">
        <v>-2.12496705843176E-2</v>
      </c>
      <c r="AY62">
        <v>-5.4061225233479199E-2</v>
      </c>
      <c r="AZ62">
        <v>-1.9774410817109098E-2</v>
      </c>
      <c r="BA62">
        <v>-3.1143841497037399E-2</v>
      </c>
      <c r="BB62">
        <v>-9.2178935073542301E-2</v>
      </c>
      <c r="BC62">
        <v>-4.6761150285168397E-2</v>
      </c>
      <c r="BD62">
        <v>-2.5173358046636701E-2</v>
      </c>
      <c r="BE62">
        <v>-3.0142683931928899E-2</v>
      </c>
      <c r="BF62">
        <v>-5.4656038903625498E-2</v>
      </c>
      <c r="BG62">
        <v>-2.12496705843176E-2</v>
      </c>
      <c r="BH62">
        <v>-2.9108816705208301E-2</v>
      </c>
      <c r="BI62">
        <v>-1.0949076095530299E-2</v>
      </c>
      <c r="BJ62">
        <v>1</v>
      </c>
      <c r="BK62">
        <v>-2.1950982550570201E-2</v>
      </c>
      <c r="BL62">
        <v>-4.9082875853017002E-2</v>
      </c>
      <c r="BM62">
        <v>-1.22438921686826E-2</v>
      </c>
      <c r="BN62">
        <v>-4.2151296365950303E-2</v>
      </c>
      <c r="BO62">
        <v>-2.8038617449491501E-2</v>
      </c>
      <c r="BP62">
        <v>-2.12496705843176E-2</v>
      </c>
      <c r="BQ62">
        <v>-1.0949076095530599E-2</v>
      </c>
      <c r="BR62">
        <v>-5.4712510237233097E-3</v>
      </c>
      <c r="BS62">
        <v>-1.22438921686825E-2</v>
      </c>
      <c r="BT62">
        <v>1.78456483117506E-2</v>
      </c>
      <c r="BU62">
        <v>-4.97232136961515E-2</v>
      </c>
      <c r="BV62" s="1">
        <v>2.2180334640667002E-2</v>
      </c>
    </row>
    <row r="63" spans="1:74" hidden="1" x14ac:dyDescent="0.25">
      <c r="A63" t="s">
        <v>1180</v>
      </c>
      <c r="B63">
        <v>-2.9009505166534E-2</v>
      </c>
      <c r="C63">
        <v>1.1537227956028601E-3</v>
      </c>
      <c r="D63">
        <v>-3.03992602079407E-2</v>
      </c>
      <c r="E63">
        <v>-6.5848422812065802E-3</v>
      </c>
      <c r="F63">
        <v>-1.73784399677895E-2</v>
      </c>
      <c r="G63">
        <v>-4.4066452221312299E-3</v>
      </c>
      <c r="H63">
        <v>1.6497962238603999E-2</v>
      </c>
      <c r="I63">
        <v>-1.83781475075275E-2</v>
      </c>
      <c r="J63">
        <v>-8.3314564042100796E-3</v>
      </c>
      <c r="K63">
        <v>-3.31509856716313E-2</v>
      </c>
      <c r="L63">
        <v>4.1454178427125801E-2</v>
      </c>
      <c r="M63">
        <v>6.3790601224972803E-3</v>
      </c>
      <c r="N63">
        <v>-6.2354331650420897E-3</v>
      </c>
      <c r="O63">
        <v>5.70955532218451E-4</v>
      </c>
      <c r="P63">
        <v>-7.2073125010735399E-3</v>
      </c>
      <c r="Q63">
        <v>-1.6467579110774701E-2</v>
      </c>
      <c r="R63">
        <v>-8.8449696350229694E-3</v>
      </c>
      <c r="S63">
        <v>-8.6945442441128291E-3</v>
      </c>
      <c r="T63">
        <v>-2.3730819643029501E-2</v>
      </c>
      <c r="U63">
        <v>-3.21286073314555E-3</v>
      </c>
      <c r="V63">
        <v>-1.52393049930814E-2</v>
      </c>
      <c r="W63">
        <v>-7.3867870570809699E-3</v>
      </c>
      <c r="X63">
        <v>-1.0103240524975099E-2</v>
      </c>
      <c r="Y63">
        <v>-9.9708451039083202E-3</v>
      </c>
      <c r="Z63">
        <v>-5.8025378105943199E-3</v>
      </c>
      <c r="AA63">
        <v>-1.09881816985369E-2</v>
      </c>
      <c r="AB63">
        <v>-3.6733127432006199E-2</v>
      </c>
      <c r="AC63">
        <v>-1.26923842920758E-2</v>
      </c>
      <c r="AD63">
        <v>-1.1465319341502101E-2</v>
      </c>
      <c r="AE63">
        <v>-5.33541358009278E-3</v>
      </c>
      <c r="AF63">
        <v>-4.5473163667966096E-3</v>
      </c>
      <c r="AG63">
        <v>-2.16100818156197E-2</v>
      </c>
      <c r="AH63">
        <v>-1.6211034568880001E-2</v>
      </c>
      <c r="AI63">
        <v>-5.5737775320536601E-3</v>
      </c>
      <c r="AJ63">
        <v>-1.60546583309236E-3</v>
      </c>
      <c r="AK63">
        <v>-1.6467579110774299E-2</v>
      </c>
      <c r="AL63">
        <v>-2.7818618055468298E-3</v>
      </c>
      <c r="AM63">
        <v>-7.3867870570810297E-3</v>
      </c>
      <c r="AN63">
        <v>-7.7336606287768698E-3</v>
      </c>
      <c r="AO63">
        <v>-7.5621429888753497E-3</v>
      </c>
      <c r="AP63">
        <v>-1.39190866187771E-2</v>
      </c>
      <c r="AQ63">
        <v>-1.34201344432643E-2</v>
      </c>
      <c r="AR63">
        <v>-1.0865874989745601E-2</v>
      </c>
      <c r="AS63">
        <v>-9.9708451039081901E-3</v>
      </c>
      <c r="AT63">
        <v>-9.2823211648442906E-3</v>
      </c>
      <c r="AU63">
        <v>-1.60546583309252E-3</v>
      </c>
      <c r="AV63">
        <v>-4.2527717691756804E-3</v>
      </c>
      <c r="AW63">
        <v>-1.30087491917702E-2</v>
      </c>
      <c r="AX63">
        <v>-6.2354331650422198E-3</v>
      </c>
      <c r="AY63">
        <v>-1.5863547410114299E-2</v>
      </c>
      <c r="AZ63">
        <v>-5.8025378105943399E-3</v>
      </c>
      <c r="BA63">
        <v>-9.1387460048792408E-3</v>
      </c>
      <c r="BB63">
        <v>-2.7048682312280799E-2</v>
      </c>
      <c r="BC63">
        <v>-1.37214375237814E-2</v>
      </c>
      <c r="BD63">
        <v>-7.3867870570810098E-3</v>
      </c>
      <c r="BE63">
        <v>-8.8449696350228098E-3</v>
      </c>
      <c r="BF63">
        <v>-1.60380875692731E-2</v>
      </c>
      <c r="BG63">
        <v>-6.23543316504214E-3</v>
      </c>
      <c r="BH63">
        <v>-8.5415950500774204E-3</v>
      </c>
      <c r="BI63">
        <v>-3.2128607331457898E-3</v>
      </c>
      <c r="BJ63">
        <v>-2.1950982550570201E-2</v>
      </c>
      <c r="BK63">
        <v>1</v>
      </c>
      <c r="BL63">
        <v>-1.4402717007548201E-2</v>
      </c>
      <c r="BM63">
        <v>-3.5928072858759201E-3</v>
      </c>
      <c r="BN63">
        <v>-1.23687372125062E-2</v>
      </c>
      <c r="BO63">
        <v>-8.2275593145207295E-3</v>
      </c>
      <c r="BP63">
        <v>-6.2354331650423603E-3</v>
      </c>
      <c r="BQ63">
        <v>-3.2128607331457799E-3</v>
      </c>
      <c r="BR63">
        <v>-1.60546583309237E-3</v>
      </c>
      <c r="BS63">
        <v>-3.5928072858759101E-3</v>
      </c>
      <c r="BT63">
        <v>-2.3666567563122399E-2</v>
      </c>
      <c r="BU63">
        <v>-1.34334824999941E-2</v>
      </c>
      <c r="BV63" s="1">
        <v>5.2264801411044202E-3</v>
      </c>
    </row>
    <row r="64" spans="1:74" hidden="1" x14ac:dyDescent="0.25">
      <c r="A64" t="s">
        <v>1181</v>
      </c>
      <c r="B64">
        <v>1.2010847705667699E-2</v>
      </c>
      <c r="C64">
        <v>1.0971126582437001E-2</v>
      </c>
      <c r="D64">
        <v>3.2824951259768198E-2</v>
      </c>
      <c r="E64">
        <v>1.9988802151177699E-2</v>
      </c>
      <c r="F64">
        <v>6.5414747272324797E-2</v>
      </c>
      <c r="G64">
        <v>4.8301909415617801E-2</v>
      </c>
      <c r="H64">
        <v>9.3203269209890499E-2</v>
      </c>
      <c r="I64">
        <v>1.1812300445759601E-2</v>
      </c>
      <c r="J64">
        <v>-1.64228896363217E-2</v>
      </c>
      <c r="K64">
        <v>-3.3964890411004099E-3</v>
      </c>
      <c r="L64">
        <v>-2.9214266767601998E-2</v>
      </c>
      <c r="M64">
        <v>-8.1917572086655996E-3</v>
      </c>
      <c r="N64">
        <v>-1.39425645856381E-2</v>
      </c>
      <c r="O64">
        <v>2.1736108539688399E-2</v>
      </c>
      <c r="P64">
        <v>9.7107471179387998E-3</v>
      </c>
      <c r="Q64">
        <v>-1.3451806390922199E-2</v>
      </c>
      <c r="R64">
        <v>-1.9777545060654E-2</v>
      </c>
      <c r="S64">
        <v>2.0455364120192799E-3</v>
      </c>
      <c r="T64">
        <v>4.00118903445058E-2</v>
      </c>
      <c r="U64">
        <v>-7.1840266892262998E-3</v>
      </c>
      <c r="V64">
        <v>2.8692446335292401E-2</v>
      </c>
      <c r="W64">
        <v>-1.65170170055076E-2</v>
      </c>
      <c r="X64">
        <v>-4.02510121347822E-3</v>
      </c>
      <c r="Y64">
        <v>-2.2295027170532101E-2</v>
      </c>
      <c r="Z64">
        <v>-1.2974601129298101E-2</v>
      </c>
      <c r="AA64">
        <v>-2.4569813989745101E-2</v>
      </c>
      <c r="AB64">
        <v>-8.2136074286637495E-2</v>
      </c>
      <c r="AC64">
        <v>-2.8380448166796499E-2</v>
      </c>
      <c r="AD64">
        <v>-2.56367041683765E-2</v>
      </c>
      <c r="AE64">
        <v>-1.1930101159384201E-2</v>
      </c>
      <c r="AF64">
        <v>-1.01678985977822E-2</v>
      </c>
      <c r="AG64">
        <v>-4.8320614372772602E-2</v>
      </c>
      <c r="AH64">
        <v>-3.6248226946569803E-2</v>
      </c>
      <c r="AI64">
        <v>-1.24630881559791E-2</v>
      </c>
      <c r="AJ64">
        <v>-3.5898566267088599E-3</v>
      </c>
      <c r="AK64">
        <v>-3.6821866138876398E-2</v>
      </c>
      <c r="AL64">
        <v>-6.22030368469117E-3</v>
      </c>
      <c r="AM64">
        <v>-1.6517017005507E-2</v>
      </c>
      <c r="AN64">
        <v>-1.7292633879012701E-2</v>
      </c>
      <c r="AO64">
        <v>-1.6909116694462802E-2</v>
      </c>
      <c r="AP64">
        <v>-3.11233813303287E-2</v>
      </c>
      <c r="AQ64">
        <v>-3.0007713381030799E-2</v>
      </c>
      <c r="AR64">
        <v>-2.4296333520716501E-2</v>
      </c>
      <c r="AS64">
        <v>-2.22950271705319E-2</v>
      </c>
      <c r="AT64">
        <v>-2.07554726223412E-2</v>
      </c>
      <c r="AU64">
        <v>-3.5898566267091002E-3</v>
      </c>
      <c r="AV64">
        <v>-9.5092904518859402E-3</v>
      </c>
      <c r="AW64">
        <v>-2.9087846984150501E-2</v>
      </c>
      <c r="AX64">
        <v>-1.39425645856382E-2</v>
      </c>
      <c r="AY64">
        <v>-3.5471238078993397E-2</v>
      </c>
      <c r="AZ64">
        <v>-1.2974601129297599E-2</v>
      </c>
      <c r="BA64">
        <v>-2.0434435432509199E-2</v>
      </c>
      <c r="BB64">
        <v>-6.0481443728669801E-2</v>
      </c>
      <c r="BC64">
        <v>-3.0681433642122301E-2</v>
      </c>
      <c r="BD64">
        <v>-1.6517017005507499E-2</v>
      </c>
      <c r="BE64">
        <v>-1.9777545060653798E-2</v>
      </c>
      <c r="BF64">
        <v>-3.5861513682538398E-2</v>
      </c>
      <c r="BG64">
        <v>-1.39425645856382E-2</v>
      </c>
      <c r="BH64">
        <v>-1.9099192870470801E-2</v>
      </c>
      <c r="BI64">
        <v>-7.1840266892264299E-3</v>
      </c>
      <c r="BJ64">
        <v>-4.9082875853017002E-2</v>
      </c>
      <c r="BK64">
        <v>-1.4402717007548201E-2</v>
      </c>
      <c r="BL64">
        <v>1</v>
      </c>
      <c r="BM64">
        <v>-8.0335954698247392E-3</v>
      </c>
      <c r="BN64">
        <v>-2.7656766236382899E-2</v>
      </c>
      <c r="BO64">
        <v>-1.8397002114943901E-2</v>
      </c>
      <c r="BP64">
        <v>-1.39425645856382E-2</v>
      </c>
      <c r="BQ64">
        <v>-7.1840266892258704E-3</v>
      </c>
      <c r="BR64">
        <v>-3.5898566267088599E-3</v>
      </c>
      <c r="BS64">
        <v>-8.0335954698248606E-3</v>
      </c>
      <c r="BT64">
        <v>-1.8996550234413E-2</v>
      </c>
      <c r="BU64">
        <v>-2.1956989018816701E-2</v>
      </c>
      <c r="BV64" s="1">
        <v>4.1202071654135603E-3</v>
      </c>
    </row>
    <row r="65" spans="1:75" hidden="1" x14ac:dyDescent="0.25">
      <c r="A65" t="s">
        <v>1182</v>
      </c>
      <c r="B65">
        <v>3.8776588518577099E-2</v>
      </c>
      <c r="C65">
        <v>4.7906040634438499E-2</v>
      </c>
      <c r="D65">
        <v>4.1205623466109599E-2</v>
      </c>
      <c r="E65">
        <v>3.4852032765094902E-2</v>
      </c>
      <c r="F65">
        <v>4.7016199138022003E-3</v>
      </c>
      <c r="G65">
        <v>-2.5858118263949498E-3</v>
      </c>
      <c r="H65">
        <v>4.5062537017147401E-2</v>
      </c>
      <c r="I65">
        <v>4.4549210583742904E-3</v>
      </c>
      <c r="J65">
        <v>-6.2983511398942999E-3</v>
      </c>
      <c r="K65">
        <v>-2.5658022686410299E-2</v>
      </c>
      <c r="L65">
        <v>2.6050824825193199E-2</v>
      </c>
      <c r="M65">
        <v>-1.10060146621455E-2</v>
      </c>
      <c r="N65">
        <v>-3.47802068184937E-3</v>
      </c>
      <c r="O65">
        <v>-1.13899672378105E-2</v>
      </c>
      <c r="P65">
        <v>-4.0201187753598801E-3</v>
      </c>
      <c r="Q65">
        <v>-9.1853411320915301E-3</v>
      </c>
      <c r="R65">
        <v>-4.9335766267863401E-3</v>
      </c>
      <c r="S65">
        <v>7.8765360065359294E-2</v>
      </c>
      <c r="T65">
        <v>-1.32366556309878E-2</v>
      </c>
      <c r="U65">
        <v>-1.79208016219798E-3</v>
      </c>
      <c r="V65">
        <v>-8.5002303031810004E-3</v>
      </c>
      <c r="W65">
        <v>-4.1202266910630898E-3</v>
      </c>
      <c r="X65">
        <v>-5.6354191552504696E-3</v>
      </c>
      <c r="Y65">
        <v>-5.5615711962617503E-3</v>
      </c>
      <c r="Z65">
        <v>-3.23655886901354E-3</v>
      </c>
      <c r="AA65">
        <v>-6.1290245908962602E-3</v>
      </c>
      <c r="AB65">
        <v>-2.0489126181929902E-2</v>
      </c>
      <c r="AC65">
        <v>-7.0796003904442699E-3</v>
      </c>
      <c r="AD65">
        <v>-6.3951640147980899E-3</v>
      </c>
      <c r="AE65">
        <v>-2.97600475967226E-3</v>
      </c>
      <c r="AF65">
        <v>-2.5364172707839998E-3</v>
      </c>
      <c r="AG65">
        <v>-1.20537434211561E-2</v>
      </c>
      <c r="AH65">
        <v>-9.0422448629292902E-3</v>
      </c>
      <c r="AI65">
        <v>-3.1089601988188199E-3</v>
      </c>
      <c r="AJ65">
        <v>-8.9550208040134905E-4</v>
      </c>
      <c r="AK65">
        <v>-9.1853411320918892E-3</v>
      </c>
      <c r="AL65">
        <v>-1.5516761446474599E-3</v>
      </c>
      <c r="AM65">
        <v>-4.12022669106303E-3</v>
      </c>
      <c r="AN65">
        <v>-4.3137069873654798E-3</v>
      </c>
      <c r="AO65">
        <v>-4.2180373068331301E-3</v>
      </c>
      <c r="AP65">
        <v>-7.7638345005395897E-3</v>
      </c>
      <c r="AQ65">
        <v>-7.4855272940064299E-3</v>
      </c>
      <c r="AR65">
        <v>-6.0608039474466897E-3</v>
      </c>
      <c r="AS65">
        <v>-5.56157119626168E-3</v>
      </c>
      <c r="AT65">
        <v>-5.1775240199658503E-3</v>
      </c>
      <c r="AU65">
        <v>-8.95502080401369E-4</v>
      </c>
      <c r="AV65">
        <v>-2.3721252039559299E-3</v>
      </c>
      <c r="AW65">
        <v>-7.2560634580494804E-3</v>
      </c>
      <c r="AX65">
        <v>-3.47802068184938E-3</v>
      </c>
      <c r="AY65">
        <v>-8.8484223179877402E-3</v>
      </c>
      <c r="AZ65">
        <v>-3.2365588690136601E-3</v>
      </c>
      <c r="BA65">
        <v>-5.0974401889729102E-3</v>
      </c>
      <c r="BB65">
        <v>-1.5087304122881401E-2</v>
      </c>
      <c r="BC65">
        <v>-7.6535891299374199E-3</v>
      </c>
      <c r="BD65">
        <v>-4.1202266910630699E-3</v>
      </c>
      <c r="BE65">
        <v>-4.9335766267864503E-3</v>
      </c>
      <c r="BF65">
        <v>-8.9457779093793308E-3</v>
      </c>
      <c r="BG65">
        <v>-3.47802068184939E-3</v>
      </c>
      <c r="BH65">
        <v>-4.7643593402149596E-3</v>
      </c>
      <c r="BI65">
        <v>-1.79208016219798E-3</v>
      </c>
      <c r="BJ65">
        <v>-1.22438921686826E-2</v>
      </c>
      <c r="BK65">
        <v>-3.5928072858759201E-3</v>
      </c>
      <c r="BL65">
        <v>-8.0335954698247392E-3</v>
      </c>
      <c r="BM65">
        <v>1</v>
      </c>
      <c r="BN65">
        <v>-6.8990754442911102E-3</v>
      </c>
      <c r="BO65">
        <v>-4.5891954415407899E-3</v>
      </c>
      <c r="BP65">
        <v>-3.4780206818493401E-3</v>
      </c>
      <c r="BQ65">
        <v>-1.792080162198E-3</v>
      </c>
      <c r="BR65">
        <v>-8.9550208040135003E-4</v>
      </c>
      <c r="BS65">
        <v>-2.00400801603207E-3</v>
      </c>
      <c r="BT65">
        <v>-1.32008168918248E-2</v>
      </c>
      <c r="BU65">
        <v>1.2721881566493599E-2</v>
      </c>
      <c r="BV65" s="1">
        <v>4.1769932705466098E-2</v>
      </c>
    </row>
    <row r="66" spans="1:75" hidden="1" x14ac:dyDescent="0.25">
      <c r="A66" t="s">
        <v>1183</v>
      </c>
      <c r="B66">
        <v>-4.9582995178869002E-3</v>
      </c>
      <c r="C66">
        <v>-3.0707330907645998E-3</v>
      </c>
      <c r="D66">
        <v>2.1107821753783701E-2</v>
      </c>
      <c r="E66">
        <v>1.20630016941059E-2</v>
      </c>
      <c r="F66">
        <v>-1.9019799170039299E-2</v>
      </c>
      <c r="G66">
        <v>-1.03591330978762E-2</v>
      </c>
      <c r="H66">
        <v>-6.1587901261028503E-3</v>
      </c>
      <c r="I66">
        <v>-3.2848360276697E-3</v>
      </c>
      <c r="J66">
        <v>5.9860188682289497E-2</v>
      </c>
      <c r="K66">
        <v>5.5053918576281197E-3</v>
      </c>
      <c r="L66">
        <v>4.8612903563090698E-3</v>
      </c>
      <c r="M66">
        <v>1.4244291931895499E-2</v>
      </c>
      <c r="N66">
        <v>-1.1973568413361099E-2</v>
      </c>
      <c r="O66">
        <v>-2.80921160919816E-2</v>
      </c>
      <c r="P66">
        <v>1.5987373955960501E-2</v>
      </c>
      <c r="Q66">
        <v>-1.81266710829463E-2</v>
      </c>
      <c r="R66">
        <v>7.4185266591939502E-3</v>
      </c>
      <c r="S66">
        <v>8.1195340131919695E-3</v>
      </c>
      <c r="T66">
        <v>2.2835325772674098E-2</v>
      </c>
      <c r="U66">
        <v>-6.16948442436944E-3</v>
      </c>
      <c r="V66">
        <v>-1.47649943620636E-2</v>
      </c>
      <c r="W66">
        <v>-1.4184451639824E-2</v>
      </c>
      <c r="X66">
        <v>2.0412773661657E-3</v>
      </c>
      <c r="Y66">
        <v>-1.9146479936630802E-2</v>
      </c>
      <c r="Z66">
        <v>-1.11423026447901E-2</v>
      </c>
      <c r="AA66">
        <v>-2.1100016923200599E-2</v>
      </c>
      <c r="AB66">
        <v>-7.0536657631049396E-2</v>
      </c>
      <c r="AC66">
        <v>-2.43725059073449E-2</v>
      </c>
      <c r="AD66">
        <v>-2.2016238789335899E-2</v>
      </c>
      <c r="AE66">
        <v>-1.02453089984142E-2</v>
      </c>
      <c r="AF66">
        <v>-8.7319681205615101E-3</v>
      </c>
      <c r="AG66">
        <v>-4.14966829390934E-2</v>
      </c>
      <c r="AH66">
        <v>-3.1129181618057E-2</v>
      </c>
      <c r="AI66">
        <v>-1.07030265315092E-2</v>
      </c>
      <c r="AJ66">
        <v>-3.08289007019106E-3</v>
      </c>
      <c r="AK66">
        <v>-3.1621810364473098E-2</v>
      </c>
      <c r="AL66">
        <v>-5.3418602627275597E-3</v>
      </c>
      <c r="AM66">
        <v>-1.4184451639823801E-2</v>
      </c>
      <c r="AN66">
        <v>-1.4850534385248901E-2</v>
      </c>
      <c r="AO66">
        <v>-1.4521178245730799E-2</v>
      </c>
      <c r="AP66">
        <v>-2.6728076698149798E-2</v>
      </c>
      <c r="AQ66">
        <v>-2.5769965553283199E-2</v>
      </c>
      <c r="AR66">
        <v>-2.0865157899559499E-2</v>
      </c>
      <c r="AS66">
        <v>-1.91464799366305E-2</v>
      </c>
      <c r="AT66">
        <v>-1.7824344285358399E-2</v>
      </c>
      <c r="AU66">
        <v>-3.0828900701911702E-3</v>
      </c>
      <c r="AV66">
        <v>-8.1663699019524309E-3</v>
      </c>
      <c r="AW66">
        <v>-2.4980004483597999E-2</v>
      </c>
      <c r="AX66">
        <v>-1.1973568413361099E-2</v>
      </c>
      <c r="AY66">
        <v>-3.0461920634237801E-2</v>
      </c>
      <c r="AZ66">
        <v>-1.1142302644790301E-2</v>
      </c>
      <c r="BA66">
        <v>-1.7548644593806301E-2</v>
      </c>
      <c r="BB66">
        <v>-5.1940136247966902E-2</v>
      </c>
      <c r="BC66">
        <v>-2.6348541724694498E-2</v>
      </c>
      <c r="BD66">
        <v>-1.4184451639823899E-2</v>
      </c>
      <c r="BE66">
        <v>-1.6984521561836701E-2</v>
      </c>
      <c r="BF66">
        <v>-3.07970807556355E-2</v>
      </c>
      <c r="BG66">
        <v>-1.1973568413361099E-2</v>
      </c>
      <c r="BH66">
        <v>-1.6401967591395099E-2</v>
      </c>
      <c r="BI66">
        <v>-6.1694844243694296E-3</v>
      </c>
      <c r="BJ66">
        <v>-4.2151296365950303E-2</v>
      </c>
      <c r="BK66">
        <v>-1.23687372125062E-2</v>
      </c>
      <c r="BL66">
        <v>-2.7656766236382899E-2</v>
      </c>
      <c r="BM66">
        <v>-6.8990754442911102E-3</v>
      </c>
      <c r="BN66">
        <v>1</v>
      </c>
      <c r="BO66">
        <v>-1.5798941584313799E-2</v>
      </c>
      <c r="BP66">
        <v>-1.1973568413361099E-2</v>
      </c>
      <c r="BQ66">
        <v>-6.1694844243695502E-3</v>
      </c>
      <c r="BR66">
        <v>-3.08289007019106E-3</v>
      </c>
      <c r="BS66">
        <v>-6.8990754442910503E-3</v>
      </c>
      <c r="BT66">
        <v>-1.6062683951661001E-2</v>
      </c>
      <c r="BU66">
        <v>-4.0460670306608403E-2</v>
      </c>
      <c r="BV66" s="1">
        <v>-3.6843824421399201E-3</v>
      </c>
    </row>
    <row r="67" spans="1:75" hidden="1" x14ac:dyDescent="0.25">
      <c r="A67" t="s">
        <v>1184</v>
      </c>
      <c r="B67">
        <v>-2.56259839011755E-2</v>
      </c>
      <c r="C67">
        <v>1.9429257379276799E-2</v>
      </c>
      <c r="D67">
        <v>2.1928158911366999E-2</v>
      </c>
      <c r="E67">
        <v>-1.49916697908322E-3</v>
      </c>
      <c r="F67">
        <v>-1.9149179814916699E-2</v>
      </c>
      <c r="G67">
        <v>1.13760281540833E-2</v>
      </c>
      <c r="H67">
        <v>-2.9984803492064198E-3</v>
      </c>
      <c r="I67">
        <v>2.0563881150405298E-2</v>
      </c>
      <c r="J67">
        <v>-2.7885996583890699E-3</v>
      </c>
      <c r="K67">
        <v>-2.2556211661864601E-2</v>
      </c>
      <c r="L67">
        <v>-2.70055936636323E-2</v>
      </c>
      <c r="M67">
        <v>3.4790304570490101E-2</v>
      </c>
      <c r="N67">
        <v>-7.9646970127061293E-3</v>
      </c>
      <c r="O67">
        <v>6.9167793364222898E-3</v>
      </c>
      <c r="P67">
        <v>-9.2061062684086099E-3</v>
      </c>
      <c r="Q67">
        <v>-2.1034509500544599E-2</v>
      </c>
      <c r="R67">
        <v>-1.1297932535705E-2</v>
      </c>
      <c r="S67">
        <v>-1.11057898841992E-2</v>
      </c>
      <c r="T67">
        <v>-1.3108542400782301E-3</v>
      </c>
      <c r="U67">
        <v>-4.1038788495067298E-3</v>
      </c>
      <c r="V67">
        <v>2.0481046715510702E-3</v>
      </c>
      <c r="W67">
        <v>-9.4353542488222093E-3</v>
      </c>
      <c r="X67">
        <v>-1.2905157909326399E-2</v>
      </c>
      <c r="Y67">
        <v>-1.27360454536629E-2</v>
      </c>
      <c r="Z67">
        <v>-7.4117474027701E-3</v>
      </c>
      <c r="AA67">
        <v>-1.40355185651036E-2</v>
      </c>
      <c r="AB67">
        <v>-4.6920273633162299E-2</v>
      </c>
      <c r="AC67">
        <v>-1.62123452500403E-2</v>
      </c>
      <c r="AD67">
        <v>-1.4644980114764301E-2</v>
      </c>
      <c r="AE67">
        <v>-6.8150762710685701E-3</v>
      </c>
      <c r="AF67">
        <v>-5.8084171738873704E-3</v>
      </c>
      <c r="AG67">
        <v>-2.7603175196574199E-2</v>
      </c>
      <c r="AH67">
        <v>-2.0706817824221398E-2</v>
      </c>
      <c r="AI67">
        <v>-7.1195453602032497E-3</v>
      </c>
      <c r="AJ67">
        <v>-2.0507073985691201E-3</v>
      </c>
      <c r="AK67">
        <v>-2.1034509500544599E-2</v>
      </c>
      <c r="AL67">
        <v>-3.55335159979203E-3</v>
      </c>
      <c r="AM67">
        <v>-9.4353542488220202E-3</v>
      </c>
      <c r="AN67">
        <v>-9.8784257768383295E-3</v>
      </c>
      <c r="AO67">
        <v>-9.65934139280244E-3</v>
      </c>
      <c r="AP67">
        <v>-1.77792471954781E-2</v>
      </c>
      <c r="AQ67">
        <v>-1.7141921319857801E-2</v>
      </c>
      <c r="AR67">
        <v>-1.38792927100006E-2</v>
      </c>
      <c r="AS67">
        <v>-1.2736045453662701E-2</v>
      </c>
      <c r="AT67">
        <v>-1.18565741458172E-2</v>
      </c>
      <c r="AU67">
        <v>-2.0507073985690499E-3</v>
      </c>
      <c r="AV67">
        <v>-5.43218694020693E-3</v>
      </c>
      <c r="AW67">
        <v>-1.6616447179262601E-2</v>
      </c>
      <c r="AX67">
        <v>-7.9646970127060495E-3</v>
      </c>
      <c r="AY67">
        <v>-2.0262962543902099E-2</v>
      </c>
      <c r="AZ67">
        <v>-7.4117474027703099E-3</v>
      </c>
      <c r="BA67">
        <v>-1.16731814901031E-2</v>
      </c>
      <c r="BB67">
        <v>-3.4550055065628901E-2</v>
      </c>
      <c r="BC67">
        <v>-1.7526784356921801E-2</v>
      </c>
      <c r="BD67">
        <v>-9.4353542488222492E-3</v>
      </c>
      <c r="BE67">
        <v>-1.12979325357048E-2</v>
      </c>
      <c r="BF67">
        <v>-2.0485907678178799E-2</v>
      </c>
      <c r="BG67">
        <v>-7.9646970127061293E-3</v>
      </c>
      <c r="BH67">
        <v>-1.09104235068231E-2</v>
      </c>
      <c r="BI67">
        <v>-4.1038788495066699E-3</v>
      </c>
      <c r="BJ67">
        <v>-2.8038617449491501E-2</v>
      </c>
      <c r="BK67">
        <v>-8.2275593145207295E-3</v>
      </c>
      <c r="BL67">
        <v>-1.8397002114943901E-2</v>
      </c>
      <c r="BM67">
        <v>-4.5891954415407899E-3</v>
      </c>
      <c r="BN67">
        <v>-1.5798941584313799E-2</v>
      </c>
      <c r="BO67">
        <v>1</v>
      </c>
      <c r="BP67">
        <v>-7.9646970127061501E-3</v>
      </c>
      <c r="BQ67">
        <v>-4.1038788495065103E-3</v>
      </c>
      <c r="BR67">
        <v>-2.0507073985691101E-3</v>
      </c>
      <c r="BS67">
        <v>-4.5891954415407596E-3</v>
      </c>
      <c r="BT67">
        <v>-3.0229983223584899E-2</v>
      </c>
      <c r="BU67">
        <v>6.4571667949657897E-4</v>
      </c>
      <c r="BV67" s="1">
        <v>1.4466310375414199E-2</v>
      </c>
    </row>
    <row r="68" spans="1:75" hidden="1" x14ac:dyDescent="0.25">
      <c r="A68" t="s">
        <v>1185</v>
      </c>
      <c r="B68">
        <v>-1.13106442503945E-2</v>
      </c>
      <c r="C68">
        <v>1.9640563515729698E-2</v>
      </c>
      <c r="D68">
        <v>2.1434075544056099E-2</v>
      </c>
      <c r="E68">
        <v>6.5453371292354803E-2</v>
      </c>
      <c r="F68">
        <v>-3.2434836612421497E-2</v>
      </c>
      <c r="G68">
        <v>2.98331893589442E-2</v>
      </c>
      <c r="H68">
        <v>2.7091379075581301E-3</v>
      </c>
      <c r="I68">
        <v>2.5881094882208001E-2</v>
      </c>
      <c r="J68">
        <v>-1.8572904696500199E-2</v>
      </c>
      <c r="K68">
        <v>-1.69513694104747E-2</v>
      </c>
      <c r="L68">
        <v>-8.9990408192040603E-3</v>
      </c>
      <c r="M68">
        <v>2.2378171989270699E-2</v>
      </c>
      <c r="N68">
        <v>-6.0362173038234802E-3</v>
      </c>
      <c r="O68">
        <v>2.35824671264129E-2</v>
      </c>
      <c r="P68">
        <v>-6.9770460658518498E-3</v>
      </c>
      <c r="Q68">
        <v>-1.59414564072029E-2</v>
      </c>
      <c r="R68">
        <v>-8.5623816901832499E-3</v>
      </c>
      <c r="S68">
        <v>-8.41676224025667E-3</v>
      </c>
      <c r="T68">
        <v>-2.29726436595033E-2</v>
      </c>
      <c r="U68">
        <v>-3.1102130419612098E-3</v>
      </c>
      <c r="V68">
        <v>-1.4752424420678799E-2</v>
      </c>
      <c r="W68">
        <v>-7.15078658906725E-3</v>
      </c>
      <c r="X68">
        <v>-9.7804520820534997E-3</v>
      </c>
      <c r="Y68">
        <v>-9.6522865624433397E-3</v>
      </c>
      <c r="Z68">
        <v>-5.6171525235425603E-3</v>
      </c>
      <c r="AA68">
        <v>-1.0637120269062999E-2</v>
      </c>
      <c r="AB68">
        <v>-3.5559540702274302E-2</v>
      </c>
      <c r="AC68">
        <v>-1.2286875292021099E-2</v>
      </c>
      <c r="AD68">
        <v>-1.10990138409356E-2</v>
      </c>
      <c r="AE68">
        <v>-5.1649524456077404E-3</v>
      </c>
      <c r="AF68">
        <v>-4.40203415106823E-3</v>
      </c>
      <c r="AG68">
        <v>-2.0919661287332299E-2</v>
      </c>
      <c r="AH68">
        <v>-1.56931082071654E-2</v>
      </c>
      <c r="AI68">
        <v>-5.3957009073990697E-3</v>
      </c>
      <c r="AJ68">
        <v>-1.55417280338156E-3</v>
      </c>
      <c r="AK68">
        <v>-1.5941456407203101E-2</v>
      </c>
      <c r="AL68">
        <v>-2.6929840995855202E-3</v>
      </c>
      <c r="AM68">
        <v>-7.1507865890670002E-3</v>
      </c>
      <c r="AN68">
        <v>-7.4865778966298202E-3</v>
      </c>
      <c r="AO68">
        <v>-7.3205400739992403E-3</v>
      </c>
      <c r="AP68">
        <v>-1.34743857047043E-2</v>
      </c>
      <c r="AQ68">
        <v>-1.29913745528099E-2</v>
      </c>
      <c r="AR68">
        <v>-1.0518721137449999E-2</v>
      </c>
      <c r="AS68">
        <v>-9.6522865624431801E-3</v>
      </c>
      <c r="AT68">
        <v>-8.9857602754847606E-3</v>
      </c>
      <c r="AU68">
        <v>-1.55417280338146E-3</v>
      </c>
      <c r="AV68">
        <v>-4.1168999591283603E-3</v>
      </c>
      <c r="AW68">
        <v>-1.25931326491795E-2</v>
      </c>
      <c r="AX68">
        <v>-6.0362173038236398E-3</v>
      </c>
      <c r="AY68">
        <v>-1.53567229160263E-2</v>
      </c>
      <c r="AZ68">
        <v>-5.6171525235423504E-3</v>
      </c>
      <c r="BA68">
        <v>-8.8467721984682307E-3</v>
      </c>
      <c r="BB68">
        <v>-2.61845039305931E-2</v>
      </c>
      <c r="BC68">
        <v>-1.3283051300865399E-2</v>
      </c>
      <c r="BD68">
        <v>-7.1507865890671199E-3</v>
      </c>
      <c r="BE68">
        <v>-8.5623816901829793E-3</v>
      </c>
      <c r="BF68">
        <v>-1.5525686691443E-2</v>
      </c>
      <c r="BG68">
        <v>-6.0362173038235999E-3</v>
      </c>
      <c r="BH68">
        <v>-8.2686996201945997E-3</v>
      </c>
      <c r="BI68">
        <v>-3.1102130419610199E-3</v>
      </c>
      <c r="BJ68">
        <v>-2.12496705843176E-2</v>
      </c>
      <c r="BK68">
        <v>-6.2354331650423603E-3</v>
      </c>
      <c r="BL68">
        <v>-1.39425645856382E-2</v>
      </c>
      <c r="BM68">
        <v>-3.4780206818493401E-3</v>
      </c>
      <c r="BN68">
        <v>-1.1973568413361099E-2</v>
      </c>
      <c r="BO68">
        <v>-7.9646970127061501E-3</v>
      </c>
      <c r="BP68">
        <v>1</v>
      </c>
      <c r="BQ68">
        <v>-3.1102130419609002E-3</v>
      </c>
      <c r="BR68">
        <v>-1.55417280338155E-3</v>
      </c>
      <c r="BS68">
        <v>-3.4780206818492798E-3</v>
      </c>
      <c r="BT68">
        <v>1.52736295795802E-2</v>
      </c>
      <c r="BU68">
        <v>1.2889949823381599E-3</v>
      </c>
      <c r="BV68" s="1">
        <v>1.9580910836096799E-2</v>
      </c>
    </row>
    <row r="69" spans="1:75" hidden="1" x14ac:dyDescent="0.25">
      <c r="A69" t="s">
        <v>1186</v>
      </c>
      <c r="B69">
        <v>-2.61054825802178E-2</v>
      </c>
      <c r="C69">
        <v>3.90611048253337E-3</v>
      </c>
      <c r="D69">
        <v>-2.1210850245519702E-2</v>
      </c>
      <c r="E69">
        <v>2.04991758445114E-2</v>
      </c>
      <c r="F69">
        <v>-9.5115729148868497E-3</v>
      </c>
      <c r="G69">
        <v>2.4671239924578099E-2</v>
      </c>
      <c r="H69">
        <v>-1.29638010364326E-3</v>
      </c>
      <c r="I69">
        <v>-2.2317720292237699E-2</v>
      </c>
      <c r="J69">
        <v>1.5039909762401601E-2</v>
      </c>
      <c r="K69">
        <v>-3.2738217985530199E-2</v>
      </c>
      <c r="L69">
        <v>7.5837365865208698E-3</v>
      </c>
      <c r="M69">
        <v>-1.82736181356563E-3</v>
      </c>
      <c r="N69">
        <v>-3.1102130419608802E-3</v>
      </c>
      <c r="O69">
        <v>3.1695529078150701E-2</v>
      </c>
      <c r="P69">
        <v>-3.5949831783940699E-3</v>
      </c>
      <c r="Q69">
        <v>-8.2139729452956906E-3</v>
      </c>
      <c r="R69">
        <v>-4.4118410359725302E-3</v>
      </c>
      <c r="S69">
        <v>-4.3368093580975504E-3</v>
      </c>
      <c r="T69">
        <v>-1.18368528370997E-2</v>
      </c>
      <c r="U69">
        <v>-1.60256410256408E-3</v>
      </c>
      <c r="V69">
        <v>-7.6013139561223698E-3</v>
      </c>
      <c r="W69">
        <v>-3.68450448188967E-3</v>
      </c>
      <c r="X69">
        <v>-5.0394623140239004E-3</v>
      </c>
      <c r="Y69">
        <v>-4.9734239243247602E-3</v>
      </c>
      <c r="Z69">
        <v>-2.8942862985299098E-3</v>
      </c>
      <c r="AA69">
        <v>-5.4808679881012904E-3</v>
      </c>
      <c r="AB69">
        <v>-1.83223601291326E-2</v>
      </c>
      <c r="AC69">
        <v>-6.3309184965863003E-3</v>
      </c>
      <c r="AD69">
        <v>-5.7188626358960198E-3</v>
      </c>
      <c r="AE69">
        <v>-2.6612863071153602E-3</v>
      </c>
      <c r="AF69">
        <v>-2.2681860739402E-3</v>
      </c>
      <c r="AG69">
        <v>-1.0779035958174201E-2</v>
      </c>
      <c r="AH69">
        <v>-8.0860093926560499E-3</v>
      </c>
      <c r="AI69">
        <v>-2.7801814427858302E-3</v>
      </c>
      <c r="AJ69">
        <v>-8.0080094523361203E-4</v>
      </c>
      <c r="AK69">
        <v>-8.2139729452956802E-3</v>
      </c>
      <c r="AL69">
        <v>-1.3875832904523E-3</v>
      </c>
      <c r="AM69">
        <v>-3.68450448188968E-3</v>
      </c>
      <c r="AN69">
        <v>-3.8575238500785898E-3</v>
      </c>
      <c r="AO69">
        <v>-3.7719714295124098E-3</v>
      </c>
      <c r="AP69">
        <v>-6.9427934817117799E-3</v>
      </c>
      <c r="AQ69">
        <v>-6.6939178186231898E-3</v>
      </c>
      <c r="AR69">
        <v>-5.41986181407426E-3</v>
      </c>
      <c r="AS69">
        <v>-4.9734239243246397E-3</v>
      </c>
      <c r="AT69">
        <v>-4.6299905046569296E-3</v>
      </c>
      <c r="AU69">
        <v>-8.00800945233667E-4</v>
      </c>
      <c r="AV69">
        <v>-2.12126822160943E-3</v>
      </c>
      <c r="AW69">
        <v>-6.4887202420314096E-3</v>
      </c>
      <c r="AX69">
        <v>-3.1102130419609002E-3</v>
      </c>
      <c r="AY69">
        <v>-7.9126839693050496E-3</v>
      </c>
      <c r="AZ69">
        <v>-2.8942862985299501E-3</v>
      </c>
      <c r="BA69">
        <v>-4.5583756988839897E-3</v>
      </c>
      <c r="BB69">
        <v>-1.34917915514124E-2</v>
      </c>
      <c r="BC69">
        <v>-6.8442067794383396E-3</v>
      </c>
      <c r="BD69">
        <v>-3.68450448188968E-3</v>
      </c>
      <c r="BE69">
        <v>-4.4118410359724504E-3</v>
      </c>
      <c r="BF69">
        <v>-7.9997440122872906E-3</v>
      </c>
      <c r="BG69">
        <v>-3.1102130419609101E-3</v>
      </c>
      <c r="BH69">
        <v>-4.2605188157318003E-3</v>
      </c>
      <c r="BI69">
        <v>-1.60256410256408E-3</v>
      </c>
      <c r="BJ69">
        <v>-1.0949076095530599E-2</v>
      </c>
      <c r="BK69">
        <v>-3.2128607331457799E-3</v>
      </c>
      <c r="BL69">
        <v>-7.1840266892258704E-3</v>
      </c>
      <c r="BM69">
        <v>-1.792080162198E-3</v>
      </c>
      <c r="BN69">
        <v>-6.1694844243695502E-3</v>
      </c>
      <c r="BO69">
        <v>-4.1038788495065103E-3</v>
      </c>
      <c r="BP69">
        <v>-3.1102130419609002E-3</v>
      </c>
      <c r="BQ69">
        <v>1</v>
      </c>
      <c r="BR69">
        <v>-8.0080094523361702E-4</v>
      </c>
      <c r="BS69">
        <v>-1.792080162198E-3</v>
      </c>
      <c r="BT69">
        <v>-1.18048041162469E-2</v>
      </c>
      <c r="BU69">
        <v>-1.67434051972725E-2</v>
      </c>
      <c r="BV69" s="1">
        <v>8.1491001660158203E-3</v>
      </c>
    </row>
    <row r="70" spans="1:75" hidden="1" x14ac:dyDescent="0.25">
      <c r="A70" t="s">
        <v>1187</v>
      </c>
      <c r="B70">
        <v>-1.9011606073179199E-2</v>
      </c>
      <c r="C70">
        <v>-2.71611092384462E-2</v>
      </c>
      <c r="D70">
        <v>-1.0599057409713101E-2</v>
      </c>
      <c r="E70">
        <v>-3.8465763543662802E-2</v>
      </c>
      <c r="F70">
        <v>-3.9467781321023097E-3</v>
      </c>
      <c r="G70">
        <v>-4.8120803325082196E-3</v>
      </c>
      <c r="H70">
        <v>-5.1740132134642002E-3</v>
      </c>
      <c r="I70">
        <v>-1.55331155681708E-2</v>
      </c>
      <c r="J70">
        <v>-2.6425636711109399E-2</v>
      </c>
      <c r="K70">
        <v>5.4169750085164503E-2</v>
      </c>
      <c r="L70">
        <v>-9.2960147005544409E-3</v>
      </c>
      <c r="M70">
        <v>-2.0937963765371801E-2</v>
      </c>
      <c r="N70">
        <v>-1.55417280338154E-3</v>
      </c>
      <c r="O70">
        <v>-5.0896699392245399E-3</v>
      </c>
      <c r="P70">
        <v>-1.7964123386708399E-3</v>
      </c>
      <c r="Q70">
        <v>-4.1045205543990097E-3</v>
      </c>
      <c r="R70">
        <v>-2.2045960384206101E-3</v>
      </c>
      <c r="S70">
        <v>-2.16710272475592E-3</v>
      </c>
      <c r="T70">
        <v>6.7653197708402404E-2</v>
      </c>
      <c r="U70">
        <v>-8.0080094523357701E-4</v>
      </c>
      <c r="V70">
        <v>-3.7983749862742599E-3</v>
      </c>
      <c r="W70">
        <v>-1.84114611521234E-3</v>
      </c>
      <c r="X70">
        <v>-2.5182182591527301E-3</v>
      </c>
      <c r="Y70">
        <v>-2.4852188897000701E-3</v>
      </c>
      <c r="Z70">
        <v>-1.44627425507123E-3</v>
      </c>
      <c r="AA70">
        <v>-2.7387885817168598E-3</v>
      </c>
      <c r="AB70">
        <v>-9.1556795056401893E-3</v>
      </c>
      <c r="AC70">
        <v>-3.1635586421483401E-3</v>
      </c>
      <c r="AD70">
        <v>-2.85771445719965E-3</v>
      </c>
      <c r="AE70">
        <v>-1.3298442083318799E-3</v>
      </c>
      <c r="AF70">
        <v>-1.13341210443363E-3</v>
      </c>
      <c r="AG70">
        <v>-5.38628200282375E-3</v>
      </c>
      <c r="AH70">
        <v>-4.0405771940404097E-3</v>
      </c>
      <c r="AI70">
        <v>-1.38925608263778E-3</v>
      </c>
      <c r="AJ70">
        <v>-4.0016006402552999E-4</v>
      </c>
      <c r="AK70">
        <v>-4.1045205543990097E-3</v>
      </c>
      <c r="AL70">
        <v>-6.9337507860486804E-4</v>
      </c>
      <c r="AM70">
        <v>-1.8411461152121899E-3</v>
      </c>
      <c r="AN70">
        <v>-1.92760385713205E-3</v>
      </c>
      <c r="AO70">
        <v>-1.88485333055634E-3</v>
      </c>
      <c r="AP70">
        <v>-3.46931244361543E-3</v>
      </c>
      <c r="AQ70">
        <v>-3.3449493270769899E-3</v>
      </c>
      <c r="AR70">
        <v>-2.7083038093782198E-3</v>
      </c>
      <c r="AS70">
        <v>-2.48521888970011E-3</v>
      </c>
      <c r="AT70">
        <v>-2.3136052820726099E-3</v>
      </c>
      <c r="AU70">
        <v>-4.0016006402555302E-4</v>
      </c>
      <c r="AV70">
        <v>-1.0599972845024999E-3</v>
      </c>
      <c r="AW70">
        <v>-3.2424121411812599E-3</v>
      </c>
      <c r="AX70">
        <v>-1.55417280338154E-3</v>
      </c>
      <c r="AY70">
        <v>-3.9539665164196602E-3</v>
      </c>
      <c r="AZ70">
        <v>-1.4462742550712499E-3</v>
      </c>
      <c r="BA70">
        <v>-2.27781937867918E-3</v>
      </c>
      <c r="BB70">
        <v>5.9354678152422298E-2</v>
      </c>
      <c r="BC70">
        <v>-3.4200486892100599E-3</v>
      </c>
      <c r="BD70">
        <v>-1.84114611521223E-3</v>
      </c>
      <c r="BE70">
        <v>-2.2045960384206001E-3</v>
      </c>
      <c r="BF70">
        <v>-3.9974704016004798E-3</v>
      </c>
      <c r="BG70">
        <v>-1.55417280338155E-3</v>
      </c>
      <c r="BH70">
        <v>-2.1289803567703098E-3</v>
      </c>
      <c r="BI70">
        <v>-8.0080094523357799E-4</v>
      </c>
      <c r="BJ70">
        <v>-5.4712510237233097E-3</v>
      </c>
      <c r="BK70">
        <v>-1.60546583309237E-3</v>
      </c>
      <c r="BL70">
        <v>-3.5898566267088599E-3</v>
      </c>
      <c r="BM70">
        <v>-8.9550208040135003E-4</v>
      </c>
      <c r="BN70">
        <v>-3.08289007019106E-3</v>
      </c>
      <c r="BO70">
        <v>-2.0507073985691101E-3</v>
      </c>
      <c r="BP70">
        <v>-1.55417280338155E-3</v>
      </c>
      <c r="BQ70">
        <v>-8.0080094523361702E-4</v>
      </c>
      <c r="BR70">
        <v>1</v>
      </c>
      <c r="BS70">
        <v>-8.9550208040134797E-4</v>
      </c>
      <c r="BT70">
        <v>-5.8988581358228502E-3</v>
      </c>
      <c r="BU70">
        <v>-1.8403475551860501E-2</v>
      </c>
      <c r="BV70" s="1">
        <v>-3.0303519325749099E-2</v>
      </c>
    </row>
    <row r="71" spans="1:75" hidden="1" x14ac:dyDescent="0.25">
      <c r="A71" t="s">
        <v>1188</v>
      </c>
      <c r="B71">
        <v>-1.59836003358955E-2</v>
      </c>
      <c r="C71">
        <v>3.2144838973839802E-2</v>
      </c>
      <c r="D71">
        <v>-2.0775944604757499E-3</v>
      </c>
      <c r="E71">
        <v>-2.9006202671648901E-3</v>
      </c>
      <c r="F71">
        <v>-5.5713722654984299E-4</v>
      </c>
      <c r="G71">
        <v>4.0374669466559501E-2</v>
      </c>
      <c r="H71">
        <v>4.5893185589784002E-2</v>
      </c>
      <c r="I71">
        <v>2.01412628132146E-2</v>
      </c>
      <c r="J71">
        <v>-1.01449951246612E-3</v>
      </c>
      <c r="K71">
        <v>-4.2407761308652502E-2</v>
      </c>
      <c r="L71">
        <v>2.6050824825193102E-2</v>
      </c>
      <c r="M71">
        <v>-1.10060146621472E-2</v>
      </c>
      <c r="N71">
        <v>-3.4780206818493201E-3</v>
      </c>
      <c r="O71">
        <v>-1.13899672378105E-2</v>
      </c>
      <c r="P71">
        <v>-4.0201187753598801E-3</v>
      </c>
      <c r="Q71">
        <v>-9.1853411320916099E-3</v>
      </c>
      <c r="R71">
        <v>7.7292700486325694E-2</v>
      </c>
      <c r="S71">
        <v>-4.8496718511579001E-3</v>
      </c>
      <c r="T71">
        <v>-1.32366556309875E-2</v>
      </c>
      <c r="U71">
        <v>-1.79208016219798E-3</v>
      </c>
      <c r="V71">
        <v>-8.5002303031809605E-3</v>
      </c>
      <c r="W71">
        <v>-4.1202266910631601E-3</v>
      </c>
      <c r="X71">
        <v>-5.6354191552504497E-3</v>
      </c>
      <c r="Y71">
        <v>-5.5615711962617304E-3</v>
      </c>
      <c r="Z71">
        <v>-3.23655886901354E-3</v>
      </c>
      <c r="AA71">
        <v>-6.1290245908961699E-3</v>
      </c>
      <c r="AB71">
        <v>-2.0489126181929999E-2</v>
      </c>
      <c r="AC71">
        <v>5.0949911006640897E-2</v>
      </c>
      <c r="AD71">
        <v>-6.3951640147980699E-3</v>
      </c>
      <c r="AE71">
        <v>-2.97600475967226E-3</v>
      </c>
      <c r="AF71">
        <v>-2.5364172707839899E-3</v>
      </c>
      <c r="AG71">
        <v>-1.20537434211561E-2</v>
      </c>
      <c r="AH71">
        <v>-9.0422448629291999E-3</v>
      </c>
      <c r="AI71">
        <v>-3.1089601988189101E-3</v>
      </c>
      <c r="AJ71">
        <v>0.44685553812030399</v>
      </c>
      <c r="AK71">
        <v>-9.1853411320919898E-3</v>
      </c>
      <c r="AL71">
        <v>-1.5516761446474499E-3</v>
      </c>
      <c r="AM71">
        <v>-4.1202266910631601E-3</v>
      </c>
      <c r="AN71">
        <v>-4.3137069873653896E-3</v>
      </c>
      <c r="AO71">
        <v>-4.2180373068331197E-3</v>
      </c>
      <c r="AP71">
        <v>-7.7638345005396001E-3</v>
      </c>
      <c r="AQ71">
        <v>-7.4855272940064603E-3</v>
      </c>
      <c r="AR71">
        <v>-6.0608039474467704E-3</v>
      </c>
      <c r="AS71">
        <v>-5.5615711962616601E-3</v>
      </c>
      <c r="AT71">
        <v>-5.1775240199658E-3</v>
      </c>
      <c r="AU71">
        <v>0.44685553812029899</v>
      </c>
      <c r="AV71">
        <v>-2.37212520395592E-3</v>
      </c>
      <c r="AW71">
        <v>-7.2560634580494596E-3</v>
      </c>
      <c r="AX71">
        <v>-3.4780206818493301E-3</v>
      </c>
      <c r="AY71">
        <v>-8.8484223179877593E-3</v>
      </c>
      <c r="AZ71">
        <v>-3.2365588690136302E-3</v>
      </c>
      <c r="BA71">
        <v>7.4550062763724695E-2</v>
      </c>
      <c r="BB71">
        <v>1.44956451376694E-2</v>
      </c>
      <c r="BC71">
        <v>-7.6535891299374902E-3</v>
      </c>
      <c r="BD71">
        <v>-4.1202266910631401E-3</v>
      </c>
      <c r="BE71">
        <v>-4.9335766267863601E-3</v>
      </c>
      <c r="BF71">
        <v>-8.9457779093794904E-3</v>
      </c>
      <c r="BG71">
        <v>-3.4780206818493501E-3</v>
      </c>
      <c r="BH71">
        <v>-4.76435934021497E-3</v>
      </c>
      <c r="BI71">
        <v>-1.79208016219798E-3</v>
      </c>
      <c r="BJ71">
        <v>-1.22438921686825E-2</v>
      </c>
      <c r="BK71">
        <v>-3.5928072858759101E-3</v>
      </c>
      <c r="BL71">
        <v>-8.0335954698248606E-3</v>
      </c>
      <c r="BM71">
        <v>-2.00400801603207E-3</v>
      </c>
      <c r="BN71">
        <v>-6.8990754442910503E-3</v>
      </c>
      <c r="BO71">
        <v>-4.5891954415407596E-3</v>
      </c>
      <c r="BP71">
        <v>-3.4780206818492798E-3</v>
      </c>
      <c r="BQ71">
        <v>-1.792080162198E-3</v>
      </c>
      <c r="BR71">
        <v>-8.9550208040134797E-4</v>
      </c>
      <c r="BS71">
        <v>1</v>
      </c>
      <c r="BT71">
        <v>-1.32008168918248E-2</v>
      </c>
      <c r="BU71">
        <v>-4.11843962576297E-2</v>
      </c>
      <c r="BV71" s="1">
        <v>3.2422199907528503E-2</v>
      </c>
    </row>
    <row r="72" spans="1:75" hidden="1" x14ac:dyDescent="0.25">
      <c r="A72" t="s">
        <v>1189</v>
      </c>
      <c r="B72">
        <v>-3.7239132047439498E-2</v>
      </c>
      <c r="C72">
        <v>-1.04843122646615E-2</v>
      </c>
      <c r="D72">
        <v>-3.1505267538470001E-2</v>
      </c>
      <c r="E72">
        <v>3.4045886951242901E-2</v>
      </c>
      <c r="F72">
        <v>-7.8723147857776302E-2</v>
      </c>
      <c r="G72">
        <v>-1.1306108709053599E-2</v>
      </c>
      <c r="H72">
        <v>-3.2363182360084897E-2</v>
      </c>
      <c r="I72">
        <v>-2.2319105057043501E-2</v>
      </c>
      <c r="J72">
        <v>-2.3650559956673201E-2</v>
      </c>
      <c r="K72">
        <v>5.3978790645565402E-3</v>
      </c>
      <c r="L72">
        <v>9.5677481168243705E-3</v>
      </c>
      <c r="M72">
        <v>-5.1835535415634598E-2</v>
      </c>
      <c r="N72">
        <v>3.4365666554055797E-2</v>
      </c>
      <c r="O72">
        <v>4.8373366777326503E-2</v>
      </c>
      <c r="P72">
        <v>6.6203392666541998E-3</v>
      </c>
      <c r="Q72">
        <v>4.4330944944106103E-2</v>
      </c>
      <c r="R72">
        <v>-1.8957454596688999E-2</v>
      </c>
      <c r="S72">
        <v>-1.8176056012661E-2</v>
      </c>
      <c r="T72">
        <v>1.04110565916616E-2</v>
      </c>
      <c r="U72">
        <v>-1.18048041162475E-2</v>
      </c>
      <c r="V72">
        <v>-7.7231423312478101E-3</v>
      </c>
      <c r="W72">
        <v>2.1324905401379799E-2</v>
      </c>
      <c r="X72">
        <v>-1.33257298648898E-2</v>
      </c>
      <c r="Y72">
        <v>-4.8204242385951299E-4</v>
      </c>
      <c r="Z72">
        <v>1.9679894098837199E-2</v>
      </c>
      <c r="AA72">
        <v>-4.0373157543603697E-2</v>
      </c>
      <c r="AB72">
        <v>-4.5352359508767197E-2</v>
      </c>
      <c r="AC72">
        <v>2.0259379329709799E-2</v>
      </c>
      <c r="AD72" s="28">
        <v>6.1024682342996503E-16</v>
      </c>
      <c r="AE72">
        <v>2.67321289867047E-3</v>
      </c>
      <c r="AF72">
        <v>-1.67079071964873E-2</v>
      </c>
      <c r="AG72">
        <v>3.2183047204814401E-2</v>
      </c>
      <c r="AH72">
        <v>-1.3979105305356E-2</v>
      </c>
      <c r="AI72">
        <v>-2.0479366339978499E-2</v>
      </c>
      <c r="AJ72">
        <v>-5.8988581358228199E-3</v>
      </c>
      <c r="AK72">
        <v>-1.55757374127947E-2</v>
      </c>
      <c r="AL72">
        <v>-1.0221212937790001E-2</v>
      </c>
      <c r="AM72">
        <v>5.1696740366983301E-3</v>
      </c>
      <c r="AN72">
        <v>-2.8415283576530701E-2</v>
      </c>
      <c r="AO72">
        <v>5.1149820220274297E-2</v>
      </c>
      <c r="AP72">
        <v>-2.4870419722745701E-2</v>
      </c>
      <c r="AQ72">
        <v>3.22682081055174E-2</v>
      </c>
      <c r="AR72">
        <v>2.6615849333746801E-2</v>
      </c>
      <c r="AS72">
        <v>1.15690181726395E-2</v>
      </c>
      <c r="AT72">
        <v>-8.26798199363841E-3</v>
      </c>
      <c r="AU72">
        <v>-5.8988581358233099E-3</v>
      </c>
      <c r="AV72">
        <v>1.22773209746705E-2</v>
      </c>
      <c r="AW72">
        <v>-3.8461806612928001E-2</v>
      </c>
      <c r="AX72">
        <v>1.5273629579580899E-2</v>
      </c>
      <c r="AY72">
        <v>1.922210898865E-2</v>
      </c>
      <c r="AZ72">
        <v>-8.1999558745103303E-4</v>
      </c>
      <c r="BA72">
        <v>5.77120102990741E-3</v>
      </c>
      <c r="BB72">
        <v>5.6512018426828903E-2</v>
      </c>
      <c r="BC72">
        <v>-2.3787727516262399E-2</v>
      </c>
      <c r="BD72">
        <v>-1.0985557327983101E-2</v>
      </c>
      <c r="BE72">
        <v>-3.2498493594324003E-2</v>
      </c>
      <c r="BF72">
        <v>3.3146829276855402E-2</v>
      </c>
      <c r="BG72">
        <v>-2.2910444369369301E-2</v>
      </c>
      <c r="BH72">
        <v>2.4658719008988101E-2</v>
      </c>
      <c r="BI72">
        <v>2.50852087470247E-2</v>
      </c>
      <c r="BJ72">
        <v>1.78456483117506E-2</v>
      </c>
      <c r="BK72">
        <v>-2.3666567563122399E-2</v>
      </c>
      <c r="BL72">
        <v>-1.8996550234413E-2</v>
      </c>
      <c r="BM72">
        <v>-1.32008168918248E-2</v>
      </c>
      <c r="BN72">
        <v>-1.6062683951661001E-2</v>
      </c>
      <c r="BO72">
        <v>-3.0229983223584899E-2</v>
      </c>
      <c r="BP72">
        <v>1.52736295795802E-2</v>
      </c>
      <c r="BQ72">
        <v>-1.18048041162469E-2</v>
      </c>
      <c r="BR72">
        <v>-5.8988581358228502E-3</v>
      </c>
      <c r="BS72">
        <v>-1.32008168918248E-2</v>
      </c>
      <c r="BT72">
        <v>1</v>
      </c>
      <c r="BU72">
        <v>-0.27129016922486099</v>
      </c>
      <c r="BV72" s="1">
        <v>-1.37396507946643E-2</v>
      </c>
    </row>
    <row r="73" spans="1:75" x14ac:dyDescent="0.25">
      <c r="A73" t="s">
        <v>1190</v>
      </c>
      <c r="B73">
        <v>-0.13391146155717101</v>
      </c>
      <c r="C73">
        <v>7.4992339516954803E-2</v>
      </c>
      <c r="D73">
        <v>-6.44299987870212E-2</v>
      </c>
      <c r="E73">
        <v>-1.1685222752069801E-2</v>
      </c>
      <c r="F73">
        <v>-0.210431060745943</v>
      </c>
      <c r="G73">
        <v>-0.154724147105371</v>
      </c>
      <c r="H73">
        <v>-0.199249556999228</v>
      </c>
      <c r="I73">
        <v>-8.2149835056496701E-2</v>
      </c>
      <c r="J73">
        <v>-0.22585007165395099</v>
      </c>
      <c r="K73">
        <v>-0.152436520264394</v>
      </c>
      <c r="L73">
        <v>2.1993715391096399E-2</v>
      </c>
      <c r="M73">
        <v>-1.8142509234251401E-3</v>
      </c>
      <c r="N73">
        <v>1.2889949823383501E-3</v>
      </c>
      <c r="O73">
        <v>-0.183683699034355</v>
      </c>
      <c r="P73">
        <v>3.4532103176378497E-2</v>
      </c>
      <c r="Q73">
        <v>-9.3710481592461699E-3</v>
      </c>
      <c r="R73">
        <v>2.3946678539343399E-2</v>
      </c>
      <c r="S73">
        <v>8.0268742807780194E-2</v>
      </c>
      <c r="T73">
        <v>4.9781689977802503E-2</v>
      </c>
      <c r="U73">
        <v>2.3427912454533E-2</v>
      </c>
      <c r="V73">
        <v>4.9023891439916398E-3</v>
      </c>
      <c r="W73">
        <v>1.2082331274499499E-2</v>
      </c>
      <c r="X73">
        <v>3.31836188301914E-2</v>
      </c>
      <c r="Y73">
        <v>-4.21195237648797E-2</v>
      </c>
      <c r="Z73">
        <v>-1.0706264512046201E-2</v>
      </c>
      <c r="AA73">
        <v>1.7404121283985999E-2</v>
      </c>
      <c r="AB73">
        <v>0.15807204234739899</v>
      </c>
      <c r="AC73">
        <v>1.06019678270881E-2</v>
      </c>
      <c r="AD73">
        <v>2.3395400621267399E-2</v>
      </c>
      <c r="AE73">
        <v>2.3743980839629E-2</v>
      </c>
      <c r="AF73">
        <v>-9.4836472731803997E-3</v>
      </c>
      <c r="AG73">
        <v>-3.02799750666666E-2</v>
      </c>
      <c r="AH73">
        <v>-7.4140306875029399E-2</v>
      </c>
      <c r="AI73">
        <v>4.0643520808365197E-2</v>
      </c>
      <c r="AJ73">
        <v>-1.84034755518604E-2</v>
      </c>
      <c r="AK73">
        <v>-5.2938430777781402E-3</v>
      </c>
      <c r="AL73">
        <v>1.44880351182774E-2</v>
      </c>
      <c r="AM73">
        <v>-2.31020929377856E-2</v>
      </c>
      <c r="AN73">
        <v>-3.8200874244671799E-2</v>
      </c>
      <c r="AO73">
        <v>-3.5111321355166397E-2</v>
      </c>
      <c r="AP73">
        <v>5.0240133667226503E-2</v>
      </c>
      <c r="AQ73">
        <v>-3.0455921719821401E-2</v>
      </c>
      <c r="AR73">
        <v>-9.8301639941449897E-3</v>
      </c>
      <c r="AS73">
        <v>-2.8996541535043201E-2</v>
      </c>
      <c r="AT73">
        <v>-4.3098174924775197E-2</v>
      </c>
      <c r="AU73">
        <v>-1.84034755518615E-2</v>
      </c>
      <c r="AV73">
        <v>-3.3557113904045199E-2</v>
      </c>
      <c r="AW73">
        <v>-3.2213251535323999E-2</v>
      </c>
      <c r="AX73">
        <v>-4.0291488318887597E-2</v>
      </c>
      <c r="AY73">
        <v>5.8703804472685799E-2</v>
      </c>
      <c r="AZ73">
        <v>-5.5352905513073702E-2</v>
      </c>
      <c r="BA73">
        <v>-3.3342339635777797E-2</v>
      </c>
      <c r="BB73">
        <v>0.103735095549931</v>
      </c>
      <c r="BC73">
        <v>-6.5466531383864005E-2</v>
      </c>
      <c r="BD73">
        <v>-4.0694305043928597E-2</v>
      </c>
      <c r="BE73">
        <v>1.82844097221617E-3</v>
      </c>
      <c r="BF73">
        <v>-3.7625887341988101E-2</v>
      </c>
      <c r="BG73">
        <v>-9.1061258429678601E-3</v>
      </c>
      <c r="BH73">
        <v>-3.6884980777334701E-2</v>
      </c>
      <c r="BI73">
        <v>-3.6829064023174402E-2</v>
      </c>
      <c r="BJ73">
        <v>-4.97232136961515E-2</v>
      </c>
      <c r="BK73">
        <v>-1.34334824999941E-2</v>
      </c>
      <c r="BL73">
        <v>-2.1956989018816701E-2</v>
      </c>
      <c r="BM73">
        <v>1.2721881566493599E-2</v>
      </c>
      <c r="BN73">
        <v>-4.0460670306608403E-2</v>
      </c>
      <c r="BO73">
        <v>6.4571667949657897E-4</v>
      </c>
      <c r="BP73">
        <v>1.2889949823381599E-3</v>
      </c>
      <c r="BQ73">
        <v>-1.67434051972725E-2</v>
      </c>
      <c r="BR73">
        <v>-1.8403475551860501E-2</v>
      </c>
      <c r="BS73">
        <v>-4.11843962576297E-2</v>
      </c>
      <c r="BT73">
        <v>-0.27129016922486099</v>
      </c>
      <c r="BU73">
        <v>1</v>
      </c>
      <c r="BV73">
        <v>8.6008927772039806E-2</v>
      </c>
      <c r="BW73">
        <v>1</v>
      </c>
    </row>
    <row r="74" spans="1:75" hidden="1" x14ac:dyDescent="0.25">
      <c r="A74" t="s">
        <v>1191</v>
      </c>
      <c r="B74">
        <v>0.30199068174033</v>
      </c>
      <c r="C74">
        <v>0.982431494520279</v>
      </c>
      <c r="D74">
        <v>0.386342044266058</v>
      </c>
      <c r="E74">
        <v>0.17877152767964199</v>
      </c>
      <c r="F74">
        <v>1.4244571942061E-2</v>
      </c>
      <c r="G74">
        <v>6.8330996526005605E-2</v>
      </c>
      <c r="H74">
        <v>7.9789300010020603E-2</v>
      </c>
      <c r="I74">
        <v>0.177426828883333</v>
      </c>
      <c r="J74">
        <v>3.6027378694369797E-2</v>
      </c>
      <c r="K74">
        <v>-0.744195500612989</v>
      </c>
      <c r="L74">
        <v>5.0538954140266802E-3</v>
      </c>
      <c r="M74">
        <v>0.13356483392468299</v>
      </c>
      <c r="N74">
        <v>-3.6673304457432498E-2</v>
      </c>
      <c r="O74">
        <v>-9.7747560602258698E-2</v>
      </c>
      <c r="P74">
        <v>3.1788884833775601E-3</v>
      </c>
      <c r="Q74">
        <v>-0.111811612859121</v>
      </c>
      <c r="R74">
        <v>-4.5235053776551203E-2</v>
      </c>
      <c r="S74">
        <v>9.5556719369508797E-3</v>
      </c>
      <c r="T74">
        <v>7.8454420027543308E-3</v>
      </c>
      <c r="U74">
        <v>-3.1531268211865297E-2</v>
      </c>
      <c r="V74">
        <v>-1.12964565749801E-2</v>
      </c>
      <c r="W74">
        <v>-2.51172276320616E-2</v>
      </c>
      <c r="X74">
        <v>-2.65967292136319E-2</v>
      </c>
      <c r="Y74">
        <v>-1.0201685958954199E-3</v>
      </c>
      <c r="Z74">
        <v>5.3024821555328798E-3</v>
      </c>
      <c r="AA74">
        <v>8.4090363446322203E-3</v>
      </c>
      <c r="AB74">
        <v>-3.2149202080419799E-3</v>
      </c>
      <c r="AC74">
        <v>-3.3108758449547498E-3</v>
      </c>
      <c r="AD74">
        <v>1.99929596100108E-2</v>
      </c>
      <c r="AE74">
        <v>8.0653715617785803E-3</v>
      </c>
      <c r="AF74">
        <v>-1.43598730878842E-2</v>
      </c>
      <c r="AG74">
        <v>-8.2524875350555495E-3</v>
      </c>
      <c r="AH74">
        <v>-2.5957523194562598E-2</v>
      </c>
      <c r="AI74">
        <v>4.4349050391708902E-2</v>
      </c>
      <c r="AJ74">
        <v>7.8405592031639097E-3</v>
      </c>
      <c r="AK74">
        <v>-2.2861666811663201E-2</v>
      </c>
      <c r="AL74">
        <v>3.02271734116166E-3</v>
      </c>
      <c r="AM74">
        <v>1.46549651217613E-2</v>
      </c>
      <c r="AN74">
        <v>-1.41294794257294E-2</v>
      </c>
      <c r="AO74">
        <v>3.8103744017795801E-2</v>
      </c>
      <c r="AP74">
        <v>-1.5526176690695099E-2</v>
      </c>
      <c r="AQ74">
        <v>4.7047284863449999E-3</v>
      </c>
      <c r="AR74">
        <v>5.0574173803526697E-2</v>
      </c>
      <c r="AS74">
        <v>2.0014488203508801E-2</v>
      </c>
      <c r="AT74">
        <v>-1.0781419629827999E-2</v>
      </c>
      <c r="AU74">
        <v>1.39524080704309E-2</v>
      </c>
      <c r="AV74">
        <v>-3.1111199221120801E-2</v>
      </c>
      <c r="AW74">
        <v>-1.8162344250860898E-2</v>
      </c>
      <c r="AX74">
        <v>-2.4670965542067502E-2</v>
      </c>
      <c r="AY74">
        <v>-1.0208374435326E-2</v>
      </c>
      <c r="AZ74">
        <v>2.1548639106862499E-2</v>
      </c>
      <c r="BA74">
        <v>1.1776629843160601E-2</v>
      </c>
      <c r="BB74">
        <v>-3.9696939826638401E-4</v>
      </c>
      <c r="BC74">
        <v>-3.6395600166823E-2</v>
      </c>
      <c r="BD74">
        <v>1.62933561439546E-2</v>
      </c>
      <c r="BE74">
        <v>-1.4931116141887701E-2</v>
      </c>
      <c r="BF74">
        <v>-2.5646424011847298E-2</v>
      </c>
      <c r="BG74">
        <v>-2.4792968187356901E-3</v>
      </c>
      <c r="BH74">
        <v>-3.70804982859915E-3</v>
      </c>
      <c r="BI74">
        <v>-2.7149118192623799E-2</v>
      </c>
      <c r="BJ74">
        <v>2.2180334640667002E-2</v>
      </c>
      <c r="BK74">
        <v>5.2264801411044202E-3</v>
      </c>
      <c r="BL74">
        <v>4.1202071654135603E-3</v>
      </c>
      <c r="BM74">
        <v>4.1769932705466098E-2</v>
      </c>
      <c r="BN74">
        <v>-3.6843824421399201E-3</v>
      </c>
      <c r="BO74">
        <v>1.4466310375414199E-2</v>
      </c>
      <c r="BP74">
        <v>1.9580910836096799E-2</v>
      </c>
      <c r="BQ74">
        <v>8.1491001660158203E-3</v>
      </c>
      <c r="BR74">
        <v>-3.0303519325749099E-2</v>
      </c>
      <c r="BS74">
        <v>3.2422199907528503E-2</v>
      </c>
      <c r="BT74">
        <v>-1.37396507946643E-2</v>
      </c>
      <c r="BU74">
        <v>8.6008927772039806E-2</v>
      </c>
      <c r="BV74">
        <v>1</v>
      </c>
    </row>
  </sheetData>
  <autoFilter ref="A1:BW74">
    <filterColumn colId="74">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01"/>
  <sheetViews>
    <sheetView workbookViewId="0">
      <selection activeCell="D1" sqref="D1:D1048576"/>
    </sheetView>
  </sheetViews>
  <sheetFormatPr defaultRowHeight="15" x14ac:dyDescent="0.25"/>
  <cols>
    <col min="1" max="1" width="18.5703125" bestFit="1" customWidth="1"/>
    <col min="2" max="2" width="27.42578125" bestFit="1" customWidth="1"/>
    <col min="3" max="3" width="12.5703125" bestFit="1" customWidth="1"/>
    <col min="4" max="4" width="11.7109375" bestFit="1" customWidth="1"/>
    <col min="5" max="5" width="19.5703125" bestFit="1" customWidth="1"/>
    <col min="6" max="6" width="20.5703125" bestFit="1" customWidth="1"/>
    <col min="7" max="7" width="5.5703125" bestFit="1" customWidth="1"/>
    <col min="8" max="8" width="16.7109375" bestFit="1" customWidth="1"/>
    <col min="9" max="9" width="15.7109375" bestFit="1" customWidth="1"/>
    <col min="10" max="10" width="16.5703125" customWidth="1"/>
    <col min="11" max="11" width="18" bestFit="1" customWidth="1"/>
    <col min="12" max="12" width="24.28515625" bestFit="1" customWidth="1"/>
    <col min="13" max="13" width="28.140625" bestFit="1" customWidth="1"/>
    <col min="14" max="14" width="19.140625" bestFit="1" customWidth="1"/>
  </cols>
  <sheetData>
    <row r="1" spans="1:14" x14ac:dyDescent="0.25">
      <c r="A1" s="1" t="s">
        <v>795</v>
      </c>
      <c r="B1" s="1" t="s">
        <v>796</v>
      </c>
      <c r="C1" s="1" t="s">
        <v>797</v>
      </c>
      <c r="D1" s="1" t="s">
        <v>798</v>
      </c>
      <c r="E1" s="1" t="s">
        <v>799</v>
      </c>
      <c r="F1" s="26" t="s">
        <v>800</v>
      </c>
      <c r="G1" s="26" t="s">
        <v>801</v>
      </c>
      <c r="H1" s="26" t="s">
        <v>802</v>
      </c>
      <c r="I1" s="26" t="s">
        <v>803</v>
      </c>
      <c r="J1" s="26" t="s">
        <v>804</v>
      </c>
      <c r="K1" s="26" t="s">
        <v>805</v>
      </c>
      <c r="L1" s="26" t="s">
        <v>806</v>
      </c>
      <c r="M1" s="26" t="s">
        <v>807</v>
      </c>
      <c r="N1" s="26" t="s">
        <v>808</v>
      </c>
    </row>
    <row r="2" spans="1:14" x14ac:dyDescent="0.25">
      <c r="A2">
        <v>20000</v>
      </c>
      <c r="B2">
        <v>20000</v>
      </c>
      <c r="C2" s="13">
        <v>8.8999999999999996E-2</v>
      </c>
      <c r="D2" t="s">
        <v>809</v>
      </c>
      <c r="E2" t="s">
        <v>810</v>
      </c>
      <c r="F2" s="13">
        <v>0.14899999999999999</v>
      </c>
      <c r="G2" t="s">
        <v>811</v>
      </c>
      <c r="H2" t="s">
        <v>812</v>
      </c>
      <c r="I2">
        <v>6541.67</v>
      </c>
      <c r="J2" t="s">
        <v>813</v>
      </c>
      <c r="K2">
        <v>14</v>
      </c>
      <c r="L2">
        <v>14272</v>
      </c>
      <c r="M2">
        <v>2</v>
      </c>
      <c r="N2" t="s">
        <v>814</v>
      </c>
    </row>
    <row r="3" spans="1:14" x14ac:dyDescent="0.25">
      <c r="A3">
        <v>19200</v>
      </c>
      <c r="B3">
        <v>19200</v>
      </c>
      <c r="C3" s="13">
        <v>0.1212</v>
      </c>
      <c r="D3" t="s">
        <v>809</v>
      </c>
      <c r="E3" t="s">
        <v>810</v>
      </c>
      <c r="F3" s="13">
        <v>0.28360000000000002</v>
      </c>
      <c r="G3" t="s">
        <v>815</v>
      </c>
      <c r="H3" t="s">
        <v>812</v>
      </c>
      <c r="I3">
        <v>4583.33</v>
      </c>
      <c r="J3" t="s">
        <v>816</v>
      </c>
      <c r="K3">
        <v>12</v>
      </c>
      <c r="L3">
        <v>11140</v>
      </c>
      <c r="M3">
        <v>1</v>
      </c>
      <c r="N3" t="s">
        <v>817</v>
      </c>
    </row>
    <row r="4" spans="1:14" x14ac:dyDescent="0.25">
      <c r="A4">
        <v>35000</v>
      </c>
      <c r="B4">
        <v>35000</v>
      </c>
      <c r="C4" s="13">
        <v>0.2198</v>
      </c>
      <c r="D4" t="s">
        <v>818</v>
      </c>
      <c r="E4" t="s">
        <v>810</v>
      </c>
      <c r="F4" s="13">
        <v>0.23810000000000001</v>
      </c>
      <c r="G4" t="s">
        <v>819</v>
      </c>
      <c r="H4" t="s">
        <v>812</v>
      </c>
      <c r="I4">
        <v>11500</v>
      </c>
      <c r="J4" t="s">
        <v>820</v>
      </c>
      <c r="K4">
        <v>14</v>
      </c>
      <c r="L4">
        <v>21977</v>
      </c>
      <c r="M4">
        <v>1</v>
      </c>
      <c r="N4" t="s">
        <v>817</v>
      </c>
    </row>
    <row r="5" spans="1:14" x14ac:dyDescent="0.25">
      <c r="A5">
        <v>10000</v>
      </c>
      <c r="B5">
        <v>9975</v>
      </c>
      <c r="C5" s="13">
        <v>9.9900000000000003E-2</v>
      </c>
      <c r="D5" t="s">
        <v>809</v>
      </c>
      <c r="E5" t="s">
        <v>810</v>
      </c>
      <c r="F5" s="13">
        <v>0.14299999999999999</v>
      </c>
      <c r="G5" t="s">
        <v>821</v>
      </c>
      <c r="H5" t="s">
        <v>812</v>
      </c>
      <c r="I5">
        <v>3833.33</v>
      </c>
      <c r="J5" t="s">
        <v>822</v>
      </c>
      <c r="K5">
        <v>10</v>
      </c>
      <c r="L5">
        <v>9346</v>
      </c>
      <c r="M5">
        <v>0</v>
      </c>
      <c r="N5" t="s">
        <v>823</v>
      </c>
    </row>
    <row r="6" spans="1:14" x14ac:dyDescent="0.25">
      <c r="A6">
        <v>12000</v>
      </c>
      <c r="B6">
        <v>12000</v>
      </c>
      <c r="C6" s="13">
        <v>0.1171</v>
      </c>
      <c r="D6" t="s">
        <v>809</v>
      </c>
      <c r="E6" t="s">
        <v>824</v>
      </c>
      <c r="F6" s="13">
        <v>0.18779999999999999</v>
      </c>
      <c r="G6" t="s">
        <v>825</v>
      </c>
      <c r="H6" t="s">
        <v>826</v>
      </c>
      <c r="I6">
        <v>3195</v>
      </c>
      <c r="J6" t="s">
        <v>822</v>
      </c>
      <c r="K6">
        <v>11</v>
      </c>
      <c r="L6">
        <v>14469</v>
      </c>
      <c r="M6">
        <v>0</v>
      </c>
      <c r="N6" t="s">
        <v>827</v>
      </c>
    </row>
    <row r="7" spans="1:14" x14ac:dyDescent="0.25">
      <c r="A7">
        <v>6000</v>
      </c>
      <c r="B7">
        <v>6000</v>
      </c>
      <c r="C7" s="13">
        <v>0.15310000000000001</v>
      </c>
      <c r="D7" t="s">
        <v>809</v>
      </c>
      <c r="E7" t="s">
        <v>828</v>
      </c>
      <c r="F7" s="13">
        <v>0.20050000000000001</v>
      </c>
      <c r="G7" t="s">
        <v>829</v>
      </c>
      <c r="H7" t="s">
        <v>830</v>
      </c>
      <c r="I7">
        <v>4891.67</v>
      </c>
      <c r="J7" t="s">
        <v>831</v>
      </c>
      <c r="K7">
        <v>17</v>
      </c>
      <c r="L7">
        <v>10391</v>
      </c>
      <c r="M7">
        <v>2</v>
      </c>
      <c r="N7" t="s">
        <v>832</v>
      </c>
    </row>
    <row r="8" spans="1:14" x14ac:dyDescent="0.25">
      <c r="A8">
        <v>10000</v>
      </c>
      <c r="B8">
        <v>10000</v>
      </c>
      <c r="C8" s="13">
        <v>7.9000000000000001E-2</v>
      </c>
      <c r="D8" t="s">
        <v>809</v>
      </c>
      <c r="E8" t="s">
        <v>810</v>
      </c>
      <c r="F8" s="13">
        <v>0.26090000000000002</v>
      </c>
      <c r="G8" t="s">
        <v>833</v>
      </c>
      <c r="H8" t="s">
        <v>826</v>
      </c>
      <c r="I8">
        <v>2916.67</v>
      </c>
      <c r="J8" t="s">
        <v>834</v>
      </c>
      <c r="K8">
        <v>10</v>
      </c>
      <c r="L8">
        <v>15957</v>
      </c>
      <c r="M8">
        <v>0</v>
      </c>
      <c r="N8" t="s">
        <v>835</v>
      </c>
    </row>
    <row r="9" spans="1:14" x14ac:dyDescent="0.25">
      <c r="A9">
        <v>33500</v>
      </c>
      <c r="B9">
        <v>33450</v>
      </c>
      <c r="C9" s="13">
        <v>0.1714</v>
      </c>
      <c r="D9" t="s">
        <v>818</v>
      </c>
      <c r="E9" t="s">
        <v>824</v>
      </c>
      <c r="F9" s="13">
        <v>0.14699999999999999</v>
      </c>
      <c r="G9" t="s">
        <v>836</v>
      </c>
      <c r="H9" t="s">
        <v>812</v>
      </c>
      <c r="I9">
        <v>13863.42</v>
      </c>
      <c r="J9" t="s">
        <v>837</v>
      </c>
      <c r="K9">
        <v>12</v>
      </c>
      <c r="L9">
        <v>27874</v>
      </c>
      <c r="M9">
        <v>0</v>
      </c>
      <c r="N9" t="s">
        <v>835</v>
      </c>
    </row>
    <row r="10" spans="1:14" x14ac:dyDescent="0.25">
      <c r="A10">
        <v>14675</v>
      </c>
      <c r="B10">
        <v>14675</v>
      </c>
      <c r="C10" s="13">
        <v>0.14330000000000001</v>
      </c>
      <c r="D10" t="s">
        <v>809</v>
      </c>
      <c r="E10" t="s">
        <v>824</v>
      </c>
      <c r="F10" s="13">
        <v>0.26919999999999999</v>
      </c>
      <c r="G10" t="s">
        <v>819</v>
      </c>
      <c r="H10" t="s">
        <v>826</v>
      </c>
      <c r="I10">
        <v>3150</v>
      </c>
      <c r="J10" t="s">
        <v>838</v>
      </c>
      <c r="K10">
        <v>9</v>
      </c>
      <c r="L10">
        <v>7246</v>
      </c>
      <c r="M10">
        <v>1</v>
      </c>
      <c r="N10" t="s">
        <v>839</v>
      </c>
    </row>
    <row r="11" spans="1:14" x14ac:dyDescent="0.25">
      <c r="A11">
        <v>7000</v>
      </c>
      <c r="B11">
        <v>7000</v>
      </c>
      <c r="C11" s="13">
        <v>6.9099999999999995E-2</v>
      </c>
      <c r="D11" t="s">
        <v>809</v>
      </c>
      <c r="E11" t="s">
        <v>824</v>
      </c>
      <c r="F11" s="13">
        <v>7.0999999999999994E-2</v>
      </c>
      <c r="G11" t="s">
        <v>819</v>
      </c>
      <c r="H11" t="s">
        <v>826</v>
      </c>
      <c r="I11">
        <v>5000</v>
      </c>
      <c r="J11" t="s">
        <v>816</v>
      </c>
      <c r="K11">
        <v>8</v>
      </c>
      <c r="L11">
        <v>7612</v>
      </c>
      <c r="M11">
        <v>0</v>
      </c>
      <c r="N11" t="s">
        <v>832</v>
      </c>
    </row>
    <row r="12" spans="1:14" x14ac:dyDescent="0.25">
      <c r="A12">
        <v>2000</v>
      </c>
      <c r="B12">
        <v>2000</v>
      </c>
      <c r="C12" s="13">
        <v>0.19719999999999999</v>
      </c>
      <c r="D12" t="s">
        <v>809</v>
      </c>
      <c r="E12" t="s">
        <v>840</v>
      </c>
      <c r="F12" s="13">
        <v>0.10290000000000001</v>
      </c>
      <c r="G12" t="s">
        <v>841</v>
      </c>
      <c r="H12" t="s">
        <v>826</v>
      </c>
      <c r="I12">
        <v>3575</v>
      </c>
      <c r="J12" t="s">
        <v>831</v>
      </c>
      <c r="K12">
        <v>10</v>
      </c>
      <c r="L12">
        <v>12036</v>
      </c>
      <c r="M12">
        <v>0</v>
      </c>
      <c r="N12" t="s">
        <v>842</v>
      </c>
    </row>
    <row r="13" spans="1:14" x14ac:dyDescent="0.25">
      <c r="A13">
        <v>10625</v>
      </c>
      <c r="B13">
        <v>10625</v>
      </c>
      <c r="C13" s="13">
        <v>0.14269999999999999</v>
      </c>
      <c r="D13" t="s">
        <v>809</v>
      </c>
      <c r="E13" t="s">
        <v>810</v>
      </c>
      <c r="F13" s="13">
        <v>0.12540000000000001</v>
      </c>
      <c r="G13" t="s">
        <v>819</v>
      </c>
      <c r="H13" t="s">
        <v>812</v>
      </c>
      <c r="I13">
        <v>4250</v>
      </c>
      <c r="J13" t="s">
        <v>843</v>
      </c>
      <c r="K13">
        <v>14</v>
      </c>
      <c r="L13">
        <v>10767</v>
      </c>
      <c r="M13">
        <v>0</v>
      </c>
      <c r="N13" t="s">
        <v>814</v>
      </c>
    </row>
    <row r="14" spans="1:14" x14ac:dyDescent="0.25">
      <c r="A14">
        <v>28000</v>
      </c>
      <c r="B14">
        <v>27975</v>
      </c>
      <c r="C14" s="13">
        <v>0.2167</v>
      </c>
      <c r="D14" t="s">
        <v>818</v>
      </c>
      <c r="E14" t="s">
        <v>810</v>
      </c>
      <c r="F14" s="13">
        <v>0.13070000000000001</v>
      </c>
      <c r="G14" t="s">
        <v>829</v>
      </c>
      <c r="H14" t="s">
        <v>812</v>
      </c>
      <c r="I14">
        <v>14166.67</v>
      </c>
      <c r="J14" t="s">
        <v>831</v>
      </c>
      <c r="K14">
        <v>12</v>
      </c>
      <c r="L14">
        <v>10311</v>
      </c>
      <c r="M14">
        <v>0</v>
      </c>
      <c r="N14" t="s">
        <v>844</v>
      </c>
    </row>
    <row r="15" spans="1:14" x14ac:dyDescent="0.25">
      <c r="A15">
        <v>35000</v>
      </c>
      <c r="B15">
        <v>34950</v>
      </c>
      <c r="C15" s="13">
        <v>8.8999999999999996E-2</v>
      </c>
      <c r="D15" t="s">
        <v>809</v>
      </c>
      <c r="E15" t="s">
        <v>810</v>
      </c>
      <c r="F15" s="13">
        <v>0.2046</v>
      </c>
      <c r="G15" t="s">
        <v>829</v>
      </c>
      <c r="H15" t="s">
        <v>826</v>
      </c>
      <c r="I15">
        <v>9166.67</v>
      </c>
      <c r="J15" t="s">
        <v>813</v>
      </c>
      <c r="K15">
        <v>19</v>
      </c>
      <c r="L15">
        <v>21536</v>
      </c>
      <c r="M15">
        <v>0</v>
      </c>
      <c r="N15" t="s">
        <v>844</v>
      </c>
    </row>
    <row r="16" spans="1:14" x14ac:dyDescent="0.25">
      <c r="A16">
        <v>9600</v>
      </c>
      <c r="B16">
        <v>9600</v>
      </c>
      <c r="C16" s="13">
        <v>7.6200000000000004E-2</v>
      </c>
      <c r="D16" t="s">
        <v>809</v>
      </c>
      <c r="E16" t="s">
        <v>810</v>
      </c>
      <c r="F16" s="13">
        <v>3.4500000000000003E-2</v>
      </c>
      <c r="G16" t="s">
        <v>845</v>
      </c>
      <c r="H16" t="s">
        <v>826</v>
      </c>
      <c r="I16">
        <v>11250</v>
      </c>
      <c r="J16" t="s">
        <v>846</v>
      </c>
      <c r="K16">
        <v>13</v>
      </c>
      <c r="L16">
        <v>4606</v>
      </c>
      <c r="M16">
        <v>0</v>
      </c>
      <c r="N16" t="s">
        <v>814</v>
      </c>
    </row>
    <row r="17" spans="1:14" x14ac:dyDescent="0.25">
      <c r="A17">
        <v>25000</v>
      </c>
      <c r="B17">
        <v>24975</v>
      </c>
      <c r="C17" s="13">
        <v>0.1565</v>
      </c>
      <c r="D17" t="s">
        <v>818</v>
      </c>
      <c r="E17" t="s">
        <v>810</v>
      </c>
      <c r="F17" s="13">
        <v>0.21990000000000001</v>
      </c>
      <c r="G17" t="s">
        <v>819</v>
      </c>
      <c r="H17" t="s">
        <v>826</v>
      </c>
      <c r="I17">
        <v>5416.67</v>
      </c>
      <c r="J17" t="s">
        <v>847</v>
      </c>
      <c r="K17">
        <v>6</v>
      </c>
      <c r="L17">
        <v>13929</v>
      </c>
      <c r="M17">
        <v>0</v>
      </c>
      <c r="N17" t="s">
        <v>827</v>
      </c>
    </row>
    <row r="18" spans="1:14" x14ac:dyDescent="0.25">
      <c r="A18">
        <v>10000</v>
      </c>
      <c r="B18">
        <v>10000</v>
      </c>
      <c r="C18" s="13">
        <v>0.1212</v>
      </c>
      <c r="D18" t="s">
        <v>809</v>
      </c>
      <c r="E18" t="s">
        <v>810</v>
      </c>
      <c r="F18" s="13">
        <v>0.1772</v>
      </c>
      <c r="G18" t="s">
        <v>819</v>
      </c>
      <c r="H18" t="s">
        <v>826</v>
      </c>
      <c r="I18">
        <v>9000</v>
      </c>
      <c r="J18" t="s">
        <v>822</v>
      </c>
      <c r="K18">
        <v>18</v>
      </c>
      <c r="L18">
        <v>20317</v>
      </c>
      <c r="M18">
        <v>0</v>
      </c>
      <c r="N18" t="s">
        <v>848</v>
      </c>
    </row>
    <row r="19" spans="1:14" x14ac:dyDescent="0.25">
      <c r="A19">
        <v>14000</v>
      </c>
      <c r="B19">
        <v>13900.25</v>
      </c>
      <c r="C19" s="13">
        <v>0.1037</v>
      </c>
      <c r="D19" t="s">
        <v>818</v>
      </c>
      <c r="E19" t="s">
        <v>810</v>
      </c>
      <c r="F19" s="13">
        <v>0.1195</v>
      </c>
      <c r="G19" t="s">
        <v>849</v>
      </c>
      <c r="H19" t="s">
        <v>826</v>
      </c>
      <c r="I19">
        <v>4333.33</v>
      </c>
      <c r="J19" t="s">
        <v>850</v>
      </c>
      <c r="K19">
        <v>6</v>
      </c>
      <c r="L19">
        <v>7419</v>
      </c>
      <c r="M19">
        <v>0</v>
      </c>
      <c r="N19" t="s">
        <v>827</v>
      </c>
    </row>
    <row r="20" spans="1:14" x14ac:dyDescent="0.25">
      <c r="A20">
        <v>10000</v>
      </c>
      <c r="B20">
        <v>10000</v>
      </c>
      <c r="C20" s="13">
        <v>9.7600000000000006E-2</v>
      </c>
      <c r="D20" t="s">
        <v>809</v>
      </c>
      <c r="E20" t="s">
        <v>824</v>
      </c>
      <c r="F20" s="13">
        <v>7.1300000000000002E-2</v>
      </c>
      <c r="G20" t="s">
        <v>841</v>
      </c>
      <c r="H20" t="s">
        <v>826</v>
      </c>
      <c r="I20">
        <v>2733.33</v>
      </c>
      <c r="J20" t="s">
        <v>847</v>
      </c>
      <c r="K20">
        <v>7</v>
      </c>
      <c r="L20">
        <v>6112</v>
      </c>
      <c r="M20">
        <v>2</v>
      </c>
      <c r="N20" t="s">
        <v>832</v>
      </c>
    </row>
    <row r="21" spans="1:14" x14ac:dyDescent="0.25">
      <c r="A21">
        <v>5200</v>
      </c>
      <c r="B21">
        <v>5175</v>
      </c>
      <c r="C21" s="13">
        <v>9.9900000000000003E-2</v>
      </c>
      <c r="D21" t="s">
        <v>818</v>
      </c>
      <c r="E21" t="s">
        <v>810</v>
      </c>
      <c r="F21" s="13">
        <v>0.10290000000000001</v>
      </c>
      <c r="G21" t="s">
        <v>851</v>
      </c>
      <c r="H21" t="s">
        <v>812</v>
      </c>
      <c r="I21">
        <v>3750</v>
      </c>
      <c r="J21" t="s">
        <v>852</v>
      </c>
      <c r="K21">
        <v>10</v>
      </c>
      <c r="L21">
        <v>16094</v>
      </c>
      <c r="M21">
        <v>0</v>
      </c>
      <c r="N21" t="s">
        <v>814</v>
      </c>
    </row>
    <row r="22" spans="1:14" x14ac:dyDescent="0.25">
      <c r="A22">
        <v>22000</v>
      </c>
      <c r="B22">
        <v>21975</v>
      </c>
      <c r="C22" s="13">
        <v>0.2198</v>
      </c>
      <c r="D22" t="s">
        <v>809</v>
      </c>
      <c r="E22" t="s">
        <v>810</v>
      </c>
      <c r="F22" s="13">
        <v>0.1119</v>
      </c>
      <c r="G22" t="s">
        <v>815</v>
      </c>
      <c r="H22" t="s">
        <v>812</v>
      </c>
      <c r="I22">
        <v>6666.67</v>
      </c>
      <c r="J22" t="s">
        <v>843</v>
      </c>
      <c r="K22">
        <v>9</v>
      </c>
      <c r="L22">
        <v>23124</v>
      </c>
      <c r="M22">
        <v>0</v>
      </c>
      <c r="N22" t="s">
        <v>835</v>
      </c>
    </row>
    <row r="23" spans="1:14" x14ac:dyDescent="0.25">
      <c r="A23">
        <v>30000</v>
      </c>
      <c r="B23">
        <v>30000</v>
      </c>
      <c r="C23" s="13">
        <v>0.1905</v>
      </c>
      <c r="D23" t="s">
        <v>818</v>
      </c>
      <c r="E23" t="s">
        <v>824</v>
      </c>
      <c r="F23" s="13">
        <v>0.21249999999999999</v>
      </c>
      <c r="G23" t="s">
        <v>841</v>
      </c>
      <c r="H23" t="s">
        <v>812</v>
      </c>
      <c r="I23">
        <v>6250</v>
      </c>
      <c r="J23" t="s">
        <v>822</v>
      </c>
      <c r="K23">
        <v>12</v>
      </c>
      <c r="L23">
        <v>34927</v>
      </c>
      <c r="M23">
        <v>0</v>
      </c>
      <c r="N23" t="s">
        <v>842</v>
      </c>
    </row>
    <row r="24" spans="1:14" x14ac:dyDescent="0.25">
      <c r="A24">
        <v>6500</v>
      </c>
      <c r="B24">
        <v>6500</v>
      </c>
      <c r="C24" s="13">
        <v>0.1799</v>
      </c>
      <c r="D24" t="s">
        <v>818</v>
      </c>
      <c r="E24" t="s">
        <v>853</v>
      </c>
      <c r="F24" s="13">
        <v>0.1963</v>
      </c>
      <c r="G24" t="s">
        <v>841</v>
      </c>
      <c r="H24" t="s">
        <v>826</v>
      </c>
      <c r="I24">
        <v>4100</v>
      </c>
      <c r="J24" t="s">
        <v>843</v>
      </c>
      <c r="K24">
        <v>11</v>
      </c>
      <c r="L24">
        <v>11697</v>
      </c>
      <c r="M24">
        <v>1</v>
      </c>
      <c r="N24" t="s">
        <v>817</v>
      </c>
    </row>
    <row r="25" spans="1:14" x14ac:dyDescent="0.25">
      <c r="A25">
        <v>17400</v>
      </c>
      <c r="B25">
        <v>17400</v>
      </c>
      <c r="C25" s="13">
        <v>0.11990000000000001</v>
      </c>
      <c r="D25" t="s">
        <v>809</v>
      </c>
      <c r="E25" t="s">
        <v>824</v>
      </c>
      <c r="F25" s="13">
        <v>0.12470000000000001</v>
      </c>
      <c r="G25" t="s">
        <v>854</v>
      </c>
      <c r="H25" t="s">
        <v>826</v>
      </c>
      <c r="I25">
        <v>6833.33</v>
      </c>
      <c r="J25" t="s">
        <v>822</v>
      </c>
      <c r="K25">
        <v>7</v>
      </c>
      <c r="L25">
        <v>26587</v>
      </c>
      <c r="M25">
        <v>0</v>
      </c>
      <c r="N25" t="s">
        <v>848</v>
      </c>
    </row>
    <row r="26" spans="1:14" x14ac:dyDescent="0.25">
      <c r="A26">
        <v>4000</v>
      </c>
      <c r="B26">
        <v>4000</v>
      </c>
      <c r="C26" s="13">
        <v>0.16819999999999999</v>
      </c>
      <c r="D26" t="s">
        <v>818</v>
      </c>
      <c r="E26" t="s">
        <v>855</v>
      </c>
      <c r="F26" s="13">
        <v>0.1371</v>
      </c>
      <c r="G26" t="s">
        <v>856</v>
      </c>
      <c r="H26" t="s">
        <v>812</v>
      </c>
      <c r="I26">
        <v>4500</v>
      </c>
      <c r="J26" t="s">
        <v>831</v>
      </c>
      <c r="K26">
        <v>5</v>
      </c>
      <c r="L26">
        <v>20804</v>
      </c>
      <c r="M26">
        <v>0</v>
      </c>
      <c r="N26" t="s">
        <v>832</v>
      </c>
    </row>
    <row r="27" spans="1:14" x14ac:dyDescent="0.25">
      <c r="A27">
        <v>7200</v>
      </c>
      <c r="B27">
        <v>7200</v>
      </c>
      <c r="C27" s="13">
        <v>7.9000000000000001E-2</v>
      </c>
      <c r="D27" t="s">
        <v>809</v>
      </c>
      <c r="E27" t="s">
        <v>810</v>
      </c>
      <c r="F27" s="13">
        <v>0.2482</v>
      </c>
      <c r="G27" t="s">
        <v>815</v>
      </c>
      <c r="H27" t="s">
        <v>826</v>
      </c>
      <c r="I27">
        <v>5416.67</v>
      </c>
      <c r="J27" t="s">
        <v>837</v>
      </c>
      <c r="K27">
        <v>8</v>
      </c>
      <c r="L27">
        <v>12017</v>
      </c>
      <c r="M27">
        <v>0</v>
      </c>
      <c r="N27" t="s">
        <v>848</v>
      </c>
    </row>
    <row r="28" spans="1:14" x14ac:dyDescent="0.25">
      <c r="A28">
        <v>8000</v>
      </c>
      <c r="B28">
        <v>8000</v>
      </c>
      <c r="C28" s="13">
        <v>0.14419999999999999</v>
      </c>
      <c r="D28" t="s">
        <v>809</v>
      </c>
      <c r="E28" t="s">
        <v>810</v>
      </c>
      <c r="F28" s="13">
        <v>0.24629999999999999</v>
      </c>
      <c r="G28" t="s">
        <v>833</v>
      </c>
      <c r="H28" t="s">
        <v>826</v>
      </c>
      <c r="I28">
        <v>2964.17</v>
      </c>
      <c r="J28" t="s">
        <v>857</v>
      </c>
      <c r="K28">
        <v>9</v>
      </c>
      <c r="L28">
        <v>8928</v>
      </c>
      <c r="M28">
        <v>2</v>
      </c>
      <c r="N28" t="s">
        <v>842</v>
      </c>
    </row>
    <row r="29" spans="1:14" x14ac:dyDescent="0.25">
      <c r="A29">
        <v>8000</v>
      </c>
      <c r="B29">
        <v>8000</v>
      </c>
      <c r="C29" s="13">
        <v>0.15310000000000001</v>
      </c>
      <c r="D29" t="s">
        <v>809</v>
      </c>
      <c r="E29" t="s">
        <v>810</v>
      </c>
      <c r="F29" s="13">
        <v>0.15459999999999999</v>
      </c>
      <c r="G29" t="s">
        <v>819</v>
      </c>
      <c r="H29" t="s">
        <v>812</v>
      </c>
      <c r="I29">
        <v>2916.67</v>
      </c>
      <c r="J29" t="s">
        <v>857</v>
      </c>
      <c r="K29">
        <v>13</v>
      </c>
      <c r="L29">
        <v>7152</v>
      </c>
      <c r="M29">
        <v>1</v>
      </c>
      <c r="N29" t="s">
        <v>823</v>
      </c>
    </row>
    <row r="30" spans="1:14" x14ac:dyDescent="0.25">
      <c r="A30">
        <v>3000</v>
      </c>
      <c r="B30">
        <v>3000</v>
      </c>
      <c r="C30" s="13">
        <v>8.5900000000000004E-2</v>
      </c>
      <c r="D30" t="s">
        <v>809</v>
      </c>
      <c r="E30" t="s">
        <v>828</v>
      </c>
      <c r="F30" s="13">
        <v>3.7199999999999997E-2</v>
      </c>
      <c r="G30" t="s">
        <v>833</v>
      </c>
      <c r="H30" t="s">
        <v>812</v>
      </c>
      <c r="I30">
        <v>4167</v>
      </c>
      <c r="J30" t="s">
        <v>858</v>
      </c>
      <c r="K30">
        <v>4</v>
      </c>
      <c r="L30">
        <v>7074</v>
      </c>
      <c r="M30">
        <v>0</v>
      </c>
      <c r="N30" t="s">
        <v>823</v>
      </c>
    </row>
    <row r="31" spans="1:14" x14ac:dyDescent="0.25">
      <c r="A31">
        <v>14500</v>
      </c>
      <c r="B31">
        <v>14500</v>
      </c>
      <c r="C31" s="13">
        <v>7.9000000000000001E-2</v>
      </c>
      <c r="D31" t="s">
        <v>809</v>
      </c>
      <c r="E31" t="s">
        <v>810</v>
      </c>
      <c r="F31" s="13">
        <v>4.8500000000000001E-2</v>
      </c>
      <c r="G31" t="s">
        <v>856</v>
      </c>
      <c r="H31" t="s">
        <v>812</v>
      </c>
      <c r="I31">
        <v>3958.33</v>
      </c>
      <c r="J31" t="s">
        <v>852</v>
      </c>
      <c r="K31">
        <v>4</v>
      </c>
      <c r="L31">
        <v>9598</v>
      </c>
      <c r="M31">
        <v>0</v>
      </c>
      <c r="N31" t="s">
        <v>859</v>
      </c>
    </row>
    <row r="32" spans="1:14" x14ac:dyDescent="0.25">
      <c r="A32">
        <v>23850</v>
      </c>
      <c r="B32">
        <v>23850</v>
      </c>
      <c r="C32" s="13">
        <v>0.21</v>
      </c>
      <c r="D32" t="s">
        <v>818</v>
      </c>
      <c r="E32" t="s">
        <v>810</v>
      </c>
      <c r="F32" s="13">
        <v>0.28810000000000002</v>
      </c>
      <c r="G32" t="s">
        <v>836</v>
      </c>
      <c r="H32" t="s">
        <v>812</v>
      </c>
      <c r="I32">
        <v>5833.33</v>
      </c>
      <c r="J32" t="s">
        <v>838</v>
      </c>
      <c r="K32">
        <v>19</v>
      </c>
      <c r="L32">
        <v>25968</v>
      </c>
      <c r="M32">
        <v>3</v>
      </c>
      <c r="N32" t="s">
        <v>827</v>
      </c>
    </row>
    <row r="33" spans="1:14" x14ac:dyDescent="0.25">
      <c r="A33">
        <v>14000</v>
      </c>
      <c r="B33">
        <v>14000</v>
      </c>
      <c r="C33" s="13">
        <v>0.1212</v>
      </c>
      <c r="D33" t="s">
        <v>809</v>
      </c>
      <c r="E33" t="s">
        <v>810</v>
      </c>
      <c r="F33" s="13">
        <v>0.14929999999999999</v>
      </c>
      <c r="G33" t="s">
        <v>819</v>
      </c>
      <c r="H33" t="s">
        <v>812</v>
      </c>
      <c r="I33">
        <v>10583.33</v>
      </c>
      <c r="J33" t="s">
        <v>838</v>
      </c>
      <c r="K33">
        <v>9</v>
      </c>
      <c r="L33">
        <v>35457</v>
      </c>
      <c r="M33">
        <v>0</v>
      </c>
      <c r="N33" t="s">
        <v>817</v>
      </c>
    </row>
    <row r="34" spans="1:14" x14ac:dyDescent="0.25">
      <c r="A34">
        <v>35000</v>
      </c>
      <c r="B34">
        <v>34975</v>
      </c>
      <c r="C34" s="13">
        <v>0.16489999999999999</v>
      </c>
      <c r="D34" t="s">
        <v>818</v>
      </c>
      <c r="E34" t="s">
        <v>810</v>
      </c>
      <c r="F34" s="13">
        <v>7.4499999999999997E-2</v>
      </c>
      <c r="G34" t="s">
        <v>856</v>
      </c>
      <c r="H34" t="s">
        <v>812</v>
      </c>
      <c r="I34">
        <v>10416.67</v>
      </c>
      <c r="J34" t="s">
        <v>834</v>
      </c>
      <c r="K34">
        <v>7</v>
      </c>
      <c r="L34">
        <v>31414</v>
      </c>
      <c r="M34">
        <v>0</v>
      </c>
      <c r="N34" t="s">
        <v>839</v>
      </c>
    </row>
    <row r="35" spans="1:14" x14ac:dyDescent="0.25">
      <c r="A35">
        <v>16000</v>
      </c>
      <c r="B35">
        <v>16000</v>
      </c>
      <c r="C35" s="13">
        <v>0.158</v>
      </c>
      <c r="D35" t="s">
        <v>818</v>
      </c>
      <c r="E35" t="s">
        <v>853</v>
      </c>
      <c r="F35" s="13">
        <v>0.11940000000000001</v>
      </c>
      <c r="G35" t="s">
        <v>860</v>
      </c>
      <c r="H35" t="s">
        <v>826</v>
      </c>
      <c r="I35">
        <v>5250</v>
      </c>
      <c r="J35" t="s">
        <v>838</v>
      </c>
      <c r="K35">
        <v>14</v>
      </c>
      <c r="L35">
        <v>154</v>
      </c>
      <c r="M35">
        <v>1</v>
      </c>
      <c r="N35" t="s">
        <v>832</v>
      </c>
    </row>
    <row r="36" spans="1:14" x14ac:dyDescent="0.25">
      <c r="A36">
        <v>17350</v>
      </c>
      <c r="B36">
        <v>7019.25</v>
      </c>
      <c r="C36" s="13">
        <v>0.13550000000000001</v>
      </c>
      <c r="D36" t="s">
        <v>809</v>
      </c>
      <c r="E36" t="s">
        <v>810</v>
      </c>
      <c r="F36" s="13">
        <v>0.1852</v>
      </c>
      <c r="G36" t="s">
        <v>861</v>
      </c>
      <c r="H36" t="s">
        <v>830</v>
      </c>
      <c r="I36">
        <v>3666.67</v>
      </c>
      <c r="J36" t="s">
        <v>857</v>
      </c>
      <c r="K36">
        <v>8</v>
      </c>
      <c r="L36">
        <v>18966</v>
      </c>
      <c r="M36">
        <v>2</v>
      </c>
      <c r="N36" t="s">
        <v>842</v>
      </c>
    </row>
    <row r="37" spans="1:14" x14ac:dyDescent="0.25">
      <c r="A37">
        <v>8000</v>
      </c>
      <c r="B37">
        <v>7975</v>
      </c>
      <c r="C37" s="13">
        <v>7.9000000000000001E-2</v>
      </c>
      <c r="D37" t="s">
        <v>809</v>
      </c>
      <c r="E37" t="s">
        <v>853</v>
      </c>
      <c r="F37" s="13">
        <v>0.29620000000000002</v>
      </c>
      <c r="G37" t="s">
        <v>851</v>
      </c>
      <c r="H37" t="s">
        <v>812</v>
      </c>
      <c r="I37">
        <v>5583.33</v>
      </c>
      <c r="J37" t="s">
        <v>862</v>
      </c>
      <c r="K37">
        <v>9</v>
      </c>
      <c r="L37">
        <v>6065</v>
      </c>
      <c r="M37">
        <v>1</v>
      </c>
      <c r="N37" t="s">
        <v>835</v>
      </c>
    </row>
    <row r="38" spans="1:14" x14ac:dyDescent="0.25">
      <c r="A38">
        <v>7200</v>
      </c>
      <c r="B38">
        <v>7200</v>
      </c>
      <c r="C38" s="13">
        <v>7.9000000000000001E-2</v>
      </c>
      <c r="D38" t="s">
        <v>809</v>
      </c>
      <c r="E38" t="s">
        <v>810</v>
      </c>
      <c r="F38" s="13">
        <v>7.9799999999999996E-2</v>
      </c>
      <c r="G38" t="s">
        <v>856</v>
      </c>
      <c r="H38" t="s">
        <v>826</v>
      </c>
      <c r="I38">
        <v>5666.67</v>
      </c>
      <c r="J38" t="s">
        <v>834</v>
      </c>
      <c r="K38">
        <v>5</v>
      </c>
      <c r="L38">
        <v>8783</v>
      </c>
      <c r="M38">
        <v>0</v>
      </c>
      <c r="N38" t="s">
        <v>832</v>
      </c>
    </row>
    <row r="39" spans="1:14" x14ac:dyDescent="0.25">
      <c r="A39">
        <v>20125</v>
      </c>
      <c r="B39">
        <v>20125</v>
      </c>
      <c r="C39" s="13">
        <v>7.6200000000000004E-2</v>
      </c>
      <c r="D39" t="s">
        <v>809</v>
      </c>
      <c r="E39" t="s">
        <v>863</v>
      </c>
      <c r="F39" s="13">
        <v>4.2900000000000001E-2</v>
      </c>
      <c r="G39" t="s">
        <v>864</v>
      </c>
      <c r="H39" t="s">
        <v>812</v>
      </c>
      <c r="I39">
        <v>3750</v>
      </c>
      <c r="J39" t="s">
        <v>865</v>
      </c>
      <c r="K39">
        <v>13</v>
      </c>
      <c r="L39">
        <v>73952</v>
      </c>
      <c r="M39">
        <v>0</v>
      </c>
      <c r="N39" t="s">
        <v>844</v>
      </c>
    </row>
    <row r="40" spans="1:14" x14ac:dyDescent="0.25">
      <c r="A40">
        <v>12000</v>
      </c>
      <c r="B40">
        <v>11875</v>
      </c>
      <c r="C40" s="13">
        <v>8.8999999999999996E-2</v>
      </c>
      <c r="D40" t="s">
        <v>809</v>
      </c>
      <c r="E40" t="s">
        <v>810</v>
      </c>
      <c r="F40" s="13">
        <v>0.1206</v>
      </c>
      <c r="G40" t="s">
        <v>866</v>
      </c>
      <c r="H40" t="s">
        <v>826</v>
      </c>
      <c r="I40">
        <v>5000</v>
      </c>
      <c r="J40" t="s">
        <v>816</v>
      </c>
      <c r="K40">
        <v>11</v>
      </c>
      <c r="L40">
        <v>14717</v>
      </c>
      <c r="M40">
        <v>0</v>
      </c>
      <c r="N40" t="s">
        <v>859</v>
      </c>
    </row>
    <row r="41" spans="1:14" x14ac:dyDescent="0.25">
      <c r="A41">
        <v>2400</v>
      </c>
      <c r="B41">
        <v>1850</v>
      </c>
      <c r="C41" s="13">
        <v>0.1249</v>
      </c>
      <c r="D41" t="s">
        <v>809</v>
      </c>
      <c r="E41" t="s">
        <v>863</v>
      </c>
      <c r="F41" s="13">
        <v>0.2056</v>
      </c>
      <c r="G41" t="s">
        <v>867</v>
      </c>
      <c r="H41" t="s">
        <v>812</v>
      </c>
      <c r="I41">
        <v>3448.33</v>
      </c>
      <c r="J41" t="s">
        <v>868</v>
      </c>
      <c r="K41">
        <v>10</v>
      </c>
      <c r="L41">
        <v>18749</v>
      </c>
      <c r="M41">
        <v>5</v>
      </c>
      <c r="N41" t="s">
        <v>814</v>
      </c>
    </row>
    <row r="42" spans="1:14" x14ac:dyDescent="0.25">
      <c r="A42">
        <v>3200</v>
      </c>
      <c r="B42">
        <v>3200</v>
      </c>
      <c r="C42" s="13">
        <v>0.17269999999999999</v>
      </c>
      <c r="D42" t="s">
        <v>809</v>
      </c>
      <c r="E42" t="s">
        <v>863</v>
      </c>
      <c r="F42" s="13">
        <v>8.3599999999999994E-2</v>
      </c>
      <c r="G42" t="s">
        <v>869</v>
      </c>
      <c r="H42" t="s">
        <v>812</v>
      </c>
      <c r="I42">
        <v>2500</v>
      </c>
      <c r="J42" t="s">
        <v>831</v>
      </c>
      <c r="K42">
        <v>7</v>
      </c>
      <c r="L42">
        <v>6619</v>
      </c>
      <c r="M42">
        <v>1</v>
      </c>
      <c r="N42" t="s">
        <v>832</v>
      </c>
    </row>
    <row r="43" spans="1:14" x14ac:dyDescent="0.25">
      <c r="A43">
        <v>12725</v>
      </c>
      <c r="B43">
        <v>12725</v>
      </c>
      <c r="C43" s="13">
        <v>0.1114</v>
      </c>
      <c r="D43" t="s">
        <v>809</v>
      </c>
      <c r="E43" t="s">
        <v>810</v>
      </c>
      <c r="F43" s="13">
        <v>0.2215</v>
      </c>
      <c r="G43" t="s">
        <v>815</v>
      </c>
      <c r="H43" t="s">
        <v>826</v>
      </c>
      <c r="I43">
        <v>4416.67</v>
      </c>
      <c r="J43" t="s">
        <v>834</v>
      </c>
      <c r="K43">
        <v>23</v>
      </c>
      <c r="L43">
        <v>4079</v>
      </c>
      <c r="M43">
        <v>0</v>
      </c>
      <c r="N43" t="s">
        <v>832</v>
      </c>
    </row>
    <row r="44" spans="1:14" x14ac:dyDescent="0.25">
      <c r="A44">
        <v>5500</v>
      </c>
      <c r="B44">
        <v>5500</v>
      </c>
      <c r="C44" s="13">
        <v>0.1913</v>
      </c>
      <c r="D44" t="s">
        <v>809</v>
      </c>
      <c r="E44" t="s">
        <v>824</v>
      </c>
      <c r="F44" s="13">
        <v>3.5799999999999998E-2</v>
      </c>
      <c r="G44" t="s">
        <v>845</v>
      </c>
      <c r="H44" t="s">
        <v>826</v>
      </c>
      <c r="I44">
        <v>12000</v>
      </c>
      <c r="J44" t="s">
        <v>868</v>
      </c>
      <c r="K44">
        <v>2</v>
      </c>
      <c r="L44">
        <v>0</v>
      </c>
      <c r="M44">
        <v>1</v>
      </c>
      <c r="N44" t="s">
        <v>839</v>
      </c>
    </row>
    <row r="45" spans="1:14" x14ac:dyDescent="0.25">
      <c r="A45">
        <v>15650</v>
      </c>
      <c r="B45">
        <v>15650</v>
      </c>
      <c r="C45" s="13">
        <v>0.21740000000000001</v>
      </c>
      <c r="D45" t="s">
        <v>809</v>
      </c>
      <c r="E45" t="s">
        <v>870</v>
      </c>
      <c r="F45" s="13">
        <v>0.1386</v>
      </c>
      <c r="G45" t="s">
        <v>867</v>
      </c>
      <c r="H45" t="s">
        <v>826</v>
      </c>
      <c r="I45">
        <v>3700</v>
      </c>
      <c r="J45" t="s">
        <v>868</v>
      </c>
      <c r="K45">
        <v>5</v>
      </c>
      <c r="L45">
        <v>10605</v>
      </c>
      <c r="M45">
        <v>1</v>
      </c>
      <c r="N45" t="s">
        <v>859</v>
      </c>
    </row>
    <row r="46" spans="1:14" x14ac:dyDescent="0.25">
      <c r="A46">
        <v>9000</v>
      </c>
      <c r="B46">
        <v>9000</v>
      </c>
      <c r="C46" s="13">
        <v>0.17269999999999999</v>
      </c>
      <c r="D46" t="s">
        <v>809</v>
      </c>
      <c r="E46" t="s">
        <v>824</v>
      </c>
      <c r="F46" s="13">
        <v>0.25219999999999998</v>
      </c>
      <c r="G46" t="s">
        <v>819</v>
      </c>
      <c r="H46" t="s">
        <v>826</v>
      </c>
      <c r="I46">
        <v>5166.67</v>
      </c>
      <c r="J46" t="s">
        <v>857</v>
      </c>
      <c r="K46">
        <v>14</v>
      </c>
      <c r="L46">
        <v>5852</v>
      </c>
      <c r="M46">
        <v>1</v>
      </c>
      <c r="N46" t="s">
        <v>835</v>
      </c>
    </row>
    <row r="47" spans="1:14" x14ac:dyDescent="0.25">
      <c r="A47">
        <v>5000</v>
      </c>
      <c r="B47">
        <v>5000</v>
      </c>
      <c r="C47" s="13">
        <v>0.1186</v>
      </c>
      <c r="D47" t="s">
        <v>809</v>
      </c>
      <c r="E47" t="s">
        <v>871</v>
      </c>
      <c r="F47" s="12">
        <v>0.04</v>
      </c>
      <c r="G47" t="s">
        <v>815</v>
      </c>
      <c r="H47" t="s">
        <v>826</v>
      </c>
      <c r="I47">
        <v>5577</v>
      </c>
      <c r="J47" t="s">
        <v>816</v>
      </c>
      <c r="K47">
        <v>3</v>
      </c>
      <c r="L47">
        <v>1069</v>
      </c>
      <c r="M47">
        <v>0</v>
      </c>
      <c r="N47" t="s">
        <v>844</v>
      </c>
    </row>
    <row r="48" spans="1:14" x14ac:dyDescent="0.25">
      <c r="A48">
        <v>3000</v>
      </c>
      <c r="B48">
        <v>3000</v>
      </c>
      <c r="C48" s="13">
        <v>0.1038</v>
      </c>
      <c r="D48" t="s">
        <v>809</v>
      </c>
      <c r="E48" t="s">
        <v>810</v>
      </c>
      <c r="F48" s="13">
        <v>0.15210000000000001</v>
      </c>
      <c r="G48" t="s">
        <v>872</v>
      </c>
      <c r="H48" t="s">
        <v>826</v>
      </c>
      <c r="I48">
        <v>3083.33</v>
      </c>
      <c r="J48" t="s">
        <v>873</v>
      </c>
      <c r="K48">
        <v>11</v>
      </c>
      <c r="L48">
        <v>3098</v>
      </c>
      <c r="M48">
        <v>0</v>
      </c>
      <c r="N48" t="s">
        <v>817</v>
      </c>
    </row>
    <row r="49" spans="1:14" x14ac:dyDescent="0.25">
      <c r="A49">
        <v>20000</v>
      </c>
      <c r="B49">
        <v>19975</v>
      </c>
      <c r="C49" s="13">
        <v>0.23910000000000001</v>
      </c>
      <c r="D49" t="s">
        <v>818</v>
      </c>
      <c r="E49" t="s">
        <v>810</v>
      </c>
      <c r="F49" s="13">
        <v>9.4700000000000006E-2</v>
      </c>
      <c r="G49" t="s">
        <v>819</v>
      </c>
      <c r="H49" t="s">
        <v>812</v>
      </c>
      <c r="I49">
        <v>11250</v>
      </c>
      <c r="J49" t="s">
        <v>831</v>
      </c>
      <c r="K49">
        <v>5</v>
      </c>
      <c r="L49">
        <v>11168</v>
      </c>
      <c r="M49">
        <v>0</v>
      </c>
      <c r="N49" t="s">
        <v>814</v>
      </c>
    </row>
    <row r="50" spans="1:14" x14ac:dyDescent="0.25">
      <c r="A50">
        <v>5450</v>
      </c>
      <c r="B50">
        <v>5450</v>
      </c>
      <c r="C50" s="13">
        <v>7.4899999999999994E-2</v>
      </c>
      <c r="D50" t="s">
        <v>818</v>
      </c>
      <c r="E50" t="s">
        <v>828</v>
      </c>
      <c r="F50" s="13">
        <v>2.4799999999999999E-2</v>
      </c>
      <c r="G50" t="s">
        <v>874</v>
      </c>
      <c r="H50" t="s">
        <v>812</v>
      </c>
      <c r="I50">
        <v>4600</v>
      </c>
      <c r="J50" t="s">
        <v>875</v>
      </c>
      <c r="K50">
        <v>14</v>
      </c>
      <c r="L50">
        <v>4326</v>
      </c>
      <c r="M50">
        <v>0</v>
      </c>
      <c r="N50" t="s">
        <v>835</v>
      </c>
    </row>
    <row r="51" spans="1:14" x14ac:dyDescent="0.25">
      <c r="A51">
        <v>14000</v>
      </c>
      <c r="B51">
        <v>14000</v>
      </c>
      <c r="C51" s="13">
        <v>0.1212</v>
      </c>
      <c r="D51" t="s">
        <v>809</v>
      </c>
      <c r="E51" t="s">
        <v>810</v>
      </c>
      <c r="F51" s="13">
        <v>0.1138</v>
      </c>
      <c r="G51" t="s">
        <v>866</v>
      </c>
      <c r="H51" t="s">
        <v>812</v>
      </c>
      <c r="I51">
        <v>4500</v>
      </c>
      <c r="J51" t="s">
        <v>837</v>
      </c>
      <c r="K51">
        <v>22</v>
      </c>
      <c r="L51">
        <v>18583</v>
      </c>
      <c r="M51">
        <v>0</v>
      </c>
      <c r="N51" t="s">
        <v>823</v>
      </c>
    </row>
    <row r="52" spans="1:14" x14ac:dyDescent="0.25">
      <c r="A52">
        <v>8800</v>
      </c>
      <c r="B52">
        <v>8799.0400000000009</v>
      </c>
      <c r="C52" s="13">
        <v>0.1038</v>
      </c>
      <c r="D52" t="s">
        <v>818</v>
      </c>
      <c r="E52" t="s">
        <v>824</v>
      </c>
      <c r="F52" s="13">
        <v>0.21590000000000001</v>
      </c>
      <c r="G52" t="s">
        <v>876</v>
      </c>
      <c r="H52" t="s">
        <v>826</v>
      </c>
      <c r="I52">
        <v>3750</v>
      </c>
      <c r="J52" t="s">
        <v>877</v>
      </c>
      <c r="K52">
        <v>11</v>
      </c>
      <c r="L52">
        <v>18694</v>
      </c>
      <c r="M52">
        <v>1</v>
      </c>
      <c r="N52" t="s">
        <v>817</v>
      </c>
    </row>
    <row r="53" spans="1:14" x14ac:dyDescent="0.25">
      <c r="A53">
        <v>3000</v>
      </c>
      <c r="B53">
        <v>3000</v>
      </c>
      <c r="C53" s="13">
        <v>0.1744</v>
      </c>
      <c r="D53" t="s">
        <v>809</v>
      </c>
      <c r="E53" t="s">
        <v>828</v>
      </c>
      <c r="F53" s="13">
        <v>0.15790000000000001</v>
      </c>
      <c r="G53" t="s">
        <v>867</v>
      </c>
      <c r="H53" t="s">
        <v>826</v>
      </c>
      <c r="I53">
        <v>7952</v>
      </c>
      <c r="J53" t="s">
        <v>868</v>
      </c>
      <c r="K53">
        <v>4</v>
      </c>
      <c r="L53">
        <v>12578</v>
      </c>
      <c r="M53">
        <v>0</v>
      </c>
      <c r="N53" t="s">
        <v>839</v>
      </c>
    </row>
    <row r="54" spans="1:14" x14ac:dyDescent="0.25">
      <c r="A54">
        <v>32000</v>
      </c>
      <c r="B54">
        <v>32000</v>
      </c>
      <c r="C54" s="13">
        <v>0.17269999999999999</v>
      </c>
      <c r="D54" t="s">
        <v>818</v>
      </c>
      <c r="E54" t="s">
        <v>810</v>
      </c>
      <c r="F54" s="13">
        <v>0.15609999999999999</v>
      </c>
      <c r="G54" t="s">
        <v>876</v>
      </c>
      <c r="H54" t="s">
        <v>826</v>
      </c>
      <c r="I54">
        <v>9250</v>
      </c>
      <c r="J54" t="s">
        <v>878</v>
      </c>
      <c r="K54">
        <v>15</v>
      </c>
      <c r="L54">
        <v>32566</v>
      </c>
      <c r="M54">
        <v>1</v>
      </c>
      <c r="N54" t="s">
        <v>817</v>
      </c>
    </row>
    <row r="55" spans="1:14" x14ac:dyDescent="0.25">
      <c r="A55">
        <v>22250</v>
      </c>
      <c r="B55">
        <v>22250</v>
      </c>
      <c r="C55" s="13">
        <v>0.21490000000000001</v>
      </c>
      <c r="D55" t="s">
        <v>818</v>
      </c>
      <c r="E55" t="s">
        <v>810</v>
      </c>
      <c r="F55" s="13">
        <v>0.28870000000000001</v>
      </c>
      <c r="G55" t="s">
        <v>869</v>
      </c>
      <c r="H55" t="s">
        <v>826</v>
      </c>
      <c r="I55">
        <v>4166.67</v>
      </c>
      <c r="J55" t="s">
        <v>843</v>
      </c>
      <c r="K55">
        <v>15</v>
      </c>
      <c r="L55">
        <v>14107</v>
      </c>
      <c r="M55">
        <v>0</v>
      </c>
      <c r="N55" t="s">
        <v>827</v>
      </c>
    </row>
    <row r="56" spans="1:14" x14ac:dyDescent="0.25">
      <c r="A56">
        <v>7325</v>
      </c>
      <c r="B56">
        <v>7300</v>
      </c>
      <c r="C56" s="13">
        <v>0.17799999999999999</v>
      </c>
      <c r="D56" t="s">
        <v>818</v>
      </c>
      <c r="E56" t="s">
        <v>810</v>
      </c>
      <c r="F56" s="13">
        <v>0.20369999999999999</v>
      </c>
      <c r="G56" t="s">
        <v>866</v>
      </c>
      <c r="H56" t="s">
        <v>830</v>
      </c>
      <c r="I56">
        <v>3000</v>
      </c>
      <c r="J56" t="s">
        <v>879</v>
      </c>
      <c r="K56">
        <v>6</v>
      </c>
      <c r="L56">
        <v>13583</v>
      </c>
      <c r="M56">
        <v>0</v>
      </c>
      <c r="N56" t="s">
        <v>823</v>
      </c>
    </row>
    <row r="57" spans="1:14" x14ac:dyDescent="0.25">
      <c r="A57">
        <v>16450</v>
      </c>
      <c r="B57">
        <v>16450</v>
      </c>
      <c r="C57" s="13">
        <v>0.1114</v>
      </c>
      <c r="D57" t="s">
        <v>809</v>
      </c>
      <c r="E57" t="s">
        <v>810</v>
      </c>
      <c r="F57" s="13">
        <v>7.5700000000000003E-2</v>
      </c>
      <c r="G57" t="s">
        <v>880</v>
      </c>
      <c r="H57" t="s">
        <v>826</v>
      </c>
      <c r="I57">
        <v>7500</v>
      </c>
      <c r="J57" t="s">
        <v>846</v>
      </c>
      <c r="K57">
        <v>5</v>
      </c>
      <c r="L57">
        <v>2928</v>
      </c>
      <c r="M57">
        <v>0</v>
      </c>
      <c r="N57" t="s">
        <v>844</v>
      </c>
    </row>
    <row r="58" spans="1:14" x14ac:dyDescent="0.25">
      <c r="A58">
        <v>2500</v>
      </c>
      <c r="B58">
        <v>2500</v>
      </c>
      <c r="C58" s="13">
        <v>0.1298</v>
      </c>
      <c r="D58" t="s">
        <v>809</v>
      </c>
      <c r="E58" t="s">
        <v>810</v>
      </c>
      <c r="F58" s="13">
        <v>0.16450000000000001</v>
      </c>
      <c r="G58" t="s">
        <v>881</v>
      </c>
      <c r="H58" t="s">
        <v>826</v>
      </c>
      <c r="I58">
        <v>1100</v>
      </c>
      <c r="J58" t="s">
        <v>831</v>
      </c>
      <c r="K58">
        <v>6</v>
      </c>
      <c r="L58">
        <v>5019</v>
      </c>
      <c r="M58">
        <v>1</v>
      </c>
      <c r="N58" t="s">
        <v>859</v>
      </c>
    </row>
    <row r="59" spans="1:14" x14ac:dyDescent="0.25">
      <c r="A59">
        <v>6000</v>
      </c>
      <c r="B59">
        <v>6000</v>
      </c>
      <c r="C59" s="13">
        <v>9.9900000000000003E-2</v>
      </c>
      <c r="D59" t="s">
        <v>809</v>
      </c>
      <c r="E59" t="s">
        <v>828</v>
      </c>
      <c r="F59" s="13">
        <v>7.4999999999999997E-2</v>
      </c>
      <c r="G59" t="s">
        <v>841</v>
      </c>
      <c r="H59" t="s">
        <v>812</v>
      </c>
      <c r="I59">
        <v>2625</v>
      </c>
      <c r="J59" t="s">
        <v>816</v>
      </c>
      <c r="K59">
        <v>4</v>
      </c>
      <c r="L59">
        <v>5167</v>
      </c>
      <c r="M59">
        <v>0</v>
      </c>
      <c r="N59" t="s">
        <v>835</v>
      </c>
    </row>
    <row r="60" spans="1:14" x14ac:dyDescent="0.25">
      <c r="A60">
        <v>27575</v>
      </c>
      <c r="B60">
        <v>27575</v>
      </c>
      <c r="C60" s="13">
        <v>0.14330000000000001</v>
      </c>
      <c r="D60" t="s">
        <v>809</v>
      </c>
      <c r="E60" t="s">
        <v>810</v>
      </c>
      <c r="F60" s="13">
        <v>0.1963</v>
      </c>
      <c r="G60" t="s">
        <v>819</v>
      </c>
      <c r="H60" t="s">
        <v>812</v>
      </c>
      <c r="I60">
        <v>5166.67</v>
      </c>
      <c r="J60" t="s">
        <v>820</v>
      </c>
      <c r="K60">
        <v>6</v>
      </c>
      <c r="L60">
        <v>8720</v>
      </c>
      <c r="M60">
        <v>0</v>
      </c>
      <c r="N60" t="s">
        <v>835</v>
      </c>
    </row>
    <row r="61" spans="1:14" x14ac:dyDescent="0.25">
      <c r="A61">
        <v>1000</v>
      </c>
      <c r="B61">
        <v>1000</v>
      </c>
      <c r="C61" s="13">
        <v>8.5900000000000004E-2</v>
      </c>
      <c r="D61" t="s">
        <v>809</v>
      </c>
      <c r="E61" t="s">
        <v>882</v>
      </c>
      <c r="F61" s="13">
        <v>0.1069</v>
      </c>
      <c r="G61" t="s">
        <v>866</v>
      </c>
      <c r="H61" t="s">
        <v>830</v>
      </c>
      <c r="I61">
        <v>4583.33</v>
      </c>
      <c r="J61" t="s">
        <v>883</v>
      </c>
      <c r="K61">
        <v>22</v>
      </c>
      <c r="L61">
        <v>17069</v>
      </c>
      <c r="M61">
        <v>1</v>
      </c>
      <c r="N61" t="s">
        <v>814</v>
      </c>
    </row>
    <row r="62" spans="1:14" x14ac:dyDescent="0.25">
      <c r="A62">
        <v>12000</v>
      </c>
      <c r="B62">
        <v>12000</v>
      </c>
      <c r="C62" s="13">
        <v>0.1149</v>
      </c>
      <c r="D62" t="s">
        <v>809</v>
      </c>
      <c r="E62" t="s">
        <v>810</v>
      </c>
      <c r="F62" s="13">
        <v>0.1285</v>
      </c>
      <c r="G62" t="s">
        <v>876</v>
      </c>
      <c r="H62" t="s">
        <v>826</v>
      </c>
      <c r="I62">
        <v>2708.33</v>
      </c>
      <c r="J62" t="s">
        <v>837</v>
      </c>
      <c r="K62">
        <v>8</v>
      </c>
      <c r="L62">
        <v>12150</v>
      </c>
      <c r="M62">
        <v>1</v>
      </c>
      <c r="N62" t="s">
        <v>814</v>
      </c>
    </row>
    <row r="63" spans="1:14" x14ac:dyDescent="0.25">
      <c r="A63">
        <v>30000</v>
      </c>
      <c r="B63">
        <v>30000</v>
      </c>
      <c r="C63" s="13">
        <v>0.1016</v>
      </c>
      <c r="D63" t="s">
        <v>809</v>
      </c>
      <c r="E63" t="s">
        <v>810</v>
      </c>
      <c r="F63" s="13">
        <v>0.22209999999999999</v>
      </c>
      <c r="G63" t="s">
        <v>884</v>
      </c>
      <c r="H63" t="s">
        <v>812</v>
      </c>
      <c r="I63">
        <v>8000</v>
      </c>
      <c r="J63" t="s">
        <v>816</v>
      </c>
      <c r="K63">
        <v>14</v>
      </c>
      <c r="L63">
        <v>33218</v>
      </c>
      <c r="M63">
        <v>0</v>
      </c>
      <c r="N63" t="s">
        <v>835</v>
      </c>
    </row>
    <row r="64" spans="1:14" x14ac:dyDescent="0.25">
      <c r="A64">
        <v>13500</v>
      </c>
      <c r="B64">
        <v>13500</v>
      </c>
      <c r="C64" s="13">
        <v>0.14330000000000001</v>
      </c>
      <c r="D64" t="s">
        <v>809</v>
      </c>
      <c r="E64" t="s">
        <v>810</v>
      </c>
      <c r="F64" s="13">
        <v>0.317</v>
      </c>
      <c r="G64" t="s">
        <v>860</v>
      </c>
      <c r="H64" t="s">
        <v>826</v>
      </c>
      <c r="I64">
        <v>4166.67</v>
      </c>
      <c r="J64" t="s">
        <v>879</v>
      </c>
      <c r="K64">
        <v>11</v>
      </c>
      <c r="L64">
        <v>31168</v>
      </c>
      <c r="M64">
        <v>0</v>
      </c>
      <c r="N64" t="s">
        <v>844</v>
      </c>
    </row>
    <row r="65" spans="1:14" x14ac:dyDescent="0.25">
      <c r="A65">
        <v>9000</v>
      </c>
      <c r="B65">
        <v>9000</v>
      </c>
      <c r="C65" s="13">
        <v>0.158</v>
      </c>
      <c r="D65" t="s">
        <v>809</v>
      </c>
      <c r="E65" t="s">
        <v>810</v>
      </c>
      <c r="F65" s="13">
        <v>0.22650000000000001</v>
      </c>
      <c r="G65" t="s">
        <v>849</v>
      </c>
      <c r="H65" t="s">
        <v>812</v>
      </c>
      <c r="I65">
        <v>3250</v>
      </c>
      <c r="J65" t="s">
        <v>843</v>
      </c>
      <c r="K65">
        <v>9</v>
      </c>
      <c r="L65">
        <v>16480</v>
      </c>
      <c r="M65">
        <v>0</v>
      </c>
      <c r="N65" t="s">
        <v>832</v>
      </c>
    </row>
    <row r="66" spans="1:14" x14ac:dyDescent="0.25">
      <c r="A66">
        <v>15000</v>
      </c>
      <c r="B66">
        <v>15000</v>
      </c>
      <c r="C66" s="13">
        <v>9.9099999999999994E-2</v>
      </c>
      <c r="D66" t="s">
        <v>809</v>
      </c>
      <c r="E66" t="s">
        <v>810</v>
      </c>
      <c r="F66" s="13">
        <v>9.1600000000000001E-2</v>
      </c>
      <c r="G66" t="s">
        <v>885</v>
      </c>
      <c r="H66" t="s">
        <v>812</v>
      </c>
      <c r="I66">
        <v>4250</v>
      </c>
      <c r="J66" t="s">
        <v>847</v>
      </c>
      <c r="K66">
        <v>11</v>
      </c>
      <c r="L66">
        <v>11615</v>
      </c>
      <c r="M66">
        <v>1</v>
      </c>
      <c r="N66" t="s">
        <v>835</v>
      </c>
    </row>
    <row r="67" spans="1:14" x14ac:dyDescent="0.25">
      <c r="A67">
        <v>5300</v>
      </c>
      <c r="B67">
        <v>5300</v>
      </c>
      <c r="C67" s="13">
        <v>7.9000000000000001E-2</v>
      </c>
      <c r="D67" t="s">
        <v>809</v>
      </c>
      <c r="E67" t="s">
        <v>886</v>
      </c>
      <c r="F67" s="13">
        <v>0.12820000000000001</v>
      </c>
      <c r="G67" t="s">
        <v>819</v>
      </c>
      <c r="H67" t="s">
        <v>826</v>
      </c>
      <c r="I67">
        <v>5500</v>
      </c>
      <c r="J67" t="s">
        <v>846</v>
      </c>
      <c r="K67">
        <v>8</v>
      </c>
      <c r="L67">
        <v>9996</v>
      </c>
      <c r="M67">
        <v>2</v>
      </c>
      <c r="N67" t="s">
        <v>844</v>
      </c>
    </row>
    <row r="68" spans="1:14" x14ac:dyDescent="0.25">
      <c r="A68">
        <v>7000</v>
      </c>
      <c r="B68">
        <v>7000</v>
      </c>
      <c r="C68" s="13">
        <v>0.13109999999999999</v>
      </c>
      <c r="D68" t="s">
        <v>809</v>
      </c>
      <c r="E68" t="s">
        <v>810</v>
      </c>
      <c r="F68" s="13">
        <v>0.1676</v>
      </c>
      <c r="G68" t="s">
        <v>825</v>
      </c>
      <c r="H68" t="s">
        <v>826</v>
      </c>
      <c r="I68">
        <v>3650</v>
      </c>
      <c r="J68" t="s">
        <v>838</v>
      </c>
      <c r="K68">
        <v>12</v>
      </c>
      <c r="L68">
        <v>6444</v>
      </c>
      <c r="M68">
        <v>1</v>
      </c>
      <c r="N68" t="s">
        <v>823</v>
      </c>
    </row>
    <row r="69" spans="1:14" x14ac:dyDescent="0.25">
      <c r="A69">
        <v>20000</v>
      </c>
      <c r="B69">
        <v>19975</v>
      </c>
      <c r="C69" s="13">
        <v>0.16289999999999999</v>
      </c>
      <c r="D69" t="s">
        <v>809</v>
      </c>
      <c r="E69" t="s">
        <v>810</v>
      </c>
      <c r="F69" s="13">
        <v>0.11849999999999999</v>
      </c>
      <c r="G69" t="s">
        <v>819</v>
      </c>
      <c r="H69" t="s">
        <v>826</v>
      </c>
      <c r="I69">
        <v>9166.67</v>
      </c>
      <c r="J69" t="s">
        <v>838</v>
      </c>
      <c r="K69">
        <v>10</v>
      </c>
      <c r="L69">
        <v>12421</v>
      </c>
      <c r="M69">
        <v>3</v>
      </c>
      <c r="N69" t="s">
        <v>814</v>
      </c>
    </row>
    <row r="70" spans="1:14" x14ac:dyDescent="0.25">
      <c r="A70">
        <v>15000</v>
      </c>
      <c r="B70">
        <v>14993.57</v>
      </c>
      <c r="C70" s="13">
        <v>0.1825</v>
      </c>
      <c r="D70" t="s">
        <v>818</v>
      </c>
      <c r="E70" t="s">
        <v>810</v>
      </c>
      <c r="F70" s="13">
        <v>0.13650000000000001</v>
      </c>
      <c r="G70" t="s">
        <v>819</v>
      </c>
      <c r="H70" t="s">
        <v>826</v>
      </c>
      <c r="I70">
        <v>2916.67</v>
      </c>
      <c r="J70" t="s">
        <v>837</v>
      </c>
      <c r="K70">
        <v>4</v>
      </c>
      <c r="L70">
        <v>12786</v>
      </c>
      <c r="M70">
        <v>0</v>
      </c>
      <c r="N70" t="s">
        <v>814</v>
      </c>
    </row>
    <row r="71" spans="1:14" x14ac:dyDescent="0.25">
      <c r="A71">
        <v>8000</v>
      </c>
      <c r="B71">
        <v>8000</v>
      </c>
      <c r="C71" s="13">
        <v>0.1409</v>
      </c>
      <c r="D71" t="s">
        <v>809</v>
      </c>
      <c r="E71" t="s">
        <v>863</v>
      </c>
      <c r="F71" s="13">
        <v>0.1206</v>
      </c>
      <c r="G71" t="s">
        <v>869</v>
      </c>
      <c r="H71" t="s">
        <v>826</v>
      </c>
      <c r="I71">
        <v>5000</v>
      </c>
      <c r="J71" t="s">
        <v>822</v>
      </c>
      <c r="K71">
        <v>10</v>
      </c>
      <c r="L71">
        <v>15360</v>
      </c>
      <c r="M71">
        <v>1</v>
      </c>
      <c r="N71" t="s">
        <v>842</v>
      </c>
    </row>
    <row r="72" spans="1:14" x14ac:dyDescent="0.25">
      <c r="A72">
        <v>24000</v>
      </c>
      <c r="B72">
        <v>23947.48</v>
      </c>
      <c r="C72" s="13">
        <v>0.1903</v>
      </c>
      <c r="D72" t="s">
        <v>818</v>
      </c>
      <c r="E72" t="s">
        <v>810</v>
      </c>
      <c r="F72" s="13">
        <v>3.6299999999999999E-2</v>
      </c>
      <c r="G72" t="s">
        <v>819</v>
      </c>
      <c r="H72" t="s">
        <v>826</v>
      </c>
      <c r="I72">
        <v>7500</v>
      </c>
      <c r="J72" t="s">
        <v>822</v>
      </c>
      <c r="K72">
        <v>6</v>
      </c>
      <c r="L72">
        <v>8568</v>
      </c>
      <c r="M72">
        <v>1</v>
      </c>
      <c r="N72" t="s">
        <v>835</v>
      </c>
    </row>
    <row r="73" spans="1:14" x14ac:dyDescent="0.25">
      <c r="A73">
        <v>7500</v>
      </c>
      <c r="B73">
        <v>7500</v>
      </c>
      <c r="C73" s="13">
        <v>8.8999999999999996E-2</v>
      </c>
      <c r="D73" t="s">
        <v>809</v>
      </c>
      <c r="E73" t="s">
        <v>810</v>
      </c>
      <c r="F73" s="13">
        <v>0.1002</v>
      </c>
      <c r="G73" t="s">
        <v>887</v>
      </c>
      <c r="H73" t="s">
        <v>826</v>
      </c>
      <c r="I73">
        <v>5500</v>
      </c>
      <c r="J73" t="s">
        <v>816</v>
      </c>
      <c r="K73">
        <v>9</v>
      </c>
      <c r="L73">
        <v>2382</v>
      </c>
      <c r="M73">
        <v>0</v>
      </c>
      <c r="N73" t="s">
        <v>842</v>
      </c>
    </row>
    <row r="74" spans="1:14" x14ac:dyDescent="0.25">
      <c r="A74">
        <v>17000</v>
      </c>
      <c r="B74">
        <v>16875</v>
      </c>
      <c r="C74" s="13">
        <v>0.1183</v>
      </c>
      <c r="D74" t="s">
        <v>809</v>
      </c>
      <c r="E74" t="s">
        <v>810</v>
      </c>
      <c r="F74" s="13">
        <v>0.127</v>
      </c>
      <c r="G74" t="s">
        <v>856</v>
      </c>
      <c r="H74" t="s">
        <v>826</v>
      </c>
      <c r="I74">
        <v>4583.33</v>
      </c>
      <c r="J74" t="s">
        <v>813</v>
      </c>
      <c r="K74">
        <v>5</v>
      </c>
      <c r="L74">
        <v>3644</v>
      </c>
      <c r="M74">
        <v>1</v>
      </c>
      <c r="N74" t="s">
        <v>842</v>
      </c>
    </row>
    <row r="75" spans="1:14" x14ac:dyDescent="0.25">
      <c r="A75">
        <v>12000</v>
      </c>
      <c r="B75">
        <v>12000</v>
      </c>
      <c r="C75" s="13">
        <v>0.17269999999999999</v>
      </c>
      <c r="D75" t="s">
        <v>809</v>
      </c>
      <c r="E75" t="s">
        <v>824</v>
      </c>
      <c r="F75" s="13">
        <v>0.14860000000000001</v>
      </c>
      <c r="G75" t="s">
        <v>825</v>
      </c>
      <c r="H75" t="s">
        <v>830</v>
      </c>
      <c r="I75">
        <v>4583.33</v>
      </c>
      <c r="J75" t="s">
        <v>843</v>
      </c>
      <c r="K75">
        <v>12</v>
      </c>
      <c r="L75">
        <v>9145</v>
      </c>
      <c r="M75">
        <v>1</v>
      </c>
      <c r="N75" t="s">
        <v>835</v>
      </c>
    </row>
    <row r="76" spans="1:14" x14ac:dyDescent="0.25">
      <c r="A76">
        <v>6000</v>
      </c>
      <c r="B76">
        <v>6000</v>
      </c>
      <c r="C76" s="13">
        <v>0.15310000000000001</v>
      </c>
      <c r="D76" t="s">
        <v>809</v>
      </c>
      <c r="E76" t="s">
        <v>828</v>
      </c>
      <c r="F76" s="13">
        <v>0.15909999999999999</v>
      </c>
      <c r="G76" t="s">
        <v>888</v>
      </c>
      <c r="H76" t="s">
        <v>826</v>
      </c>
      <c r="I76">
        <v>3833.33</v>
      </c>
      <c r="J76" t="s">
        <v>831</v>
      </c>
      <c r="K76">
        <v>11</v>
      </c>
      <c r="L76">
        <v>5760</v>
      </c>
      <c r="M76">
        <v>1</v>
      </c>
      <c r="N76" t="s">
        <v>835</v>
      </c>
    </row>
    <row r="77" spans="1:14" x14ac:dyDescent="0.25">
      <c r="A77">
        <v>6725</v>
      </c>
      <c r="B77">
        <v>825</v>
      </c>
      <c r="C77" s="13">
        <v>0.13120000000000001</v>
      </c>
      <c r="D77" t="s">
        <v>809</v>
      </c>
      <c r="E77" t="s">
        <v>810</v>
      </c>
      <c r="F77" s="13">
        <v>0.13159999999999999</v>
      </c>
      <c r="G77" t="s">
        <v>889</v>
      </c>
      <c r="H77" t="s">
        <v>812</v>
      </c>
      <c r="I77">
        <v>5000</v>
      </c>
      <c r="J77" t="s">
        <v>831</v>
      </c>
      <c r="K77">
        <v>10</v>
      </c>
      <c r="L77">
        <v>5513</v>
      </c>
      <c r="M77">
        <v>9</v>
      </c>
      <c r="N77" t="s">
        <v>835</v>
      </c>
    </row>
    <row r="78" spans="1:14" x14ac:dyDescent="0.25">
      <c r="A78">
        <v>4500</v>
      </c>
      <c r="B78">
        <v>4500</v>
      </c>
      <c r="C78" s="13">
        <v>6.7599999999999993E-2</v>
      </c>
      <c r="D78" t="s">
        <v>809</v>
      </c>
      <c r="E78" t="s">
        <v>810</v>
      </c>
      <c r="F78" s="13">
        <v>0.1474</v>
      </c>
      <c r="G78" t="s">
        <v>860</v>
      </c>
      <c r="H78" t="s">
        <v>812</v>
      </c>
      <c r="I78">
        <v>2666.67</v>
      </c>
      <c r="J78" t="s">
        <v>890</v>
      </c>
      <c r="K78">
        <v>7</v>
      </c>
      <c r="L78">
        <v>2705</v>
      </c>
      <c r="M78">
        <v>0</v>
      </c>
      <c r="N78" t="s">
        <v>848</v>
      </c>
    </row>
    <row r="79" spans="1:14" x14ac:dyDescent="0.25">
      <c r="A79">
        <v>1600</v>
      </c>
      <c r="B79">
        <v>1600</v>
      </c>
      <c r="C79" s="13">
        <v>0.10829999999999999</v>
      </c>
      <c r="D79" t="s">
        <v>809</v>
      </c>
      <c r="E79" t="s">
        <v>828</v>
      </c>
      <c r="F79" s="13">
        <v>5.3600000000000002E-2</v>
      </c>
      <c r="G79" t="s">
        <v>891</v>
      </c>
      <c r="H79" t="s">
        <v>826</v>
      </c>
      <c r="I79">
        <v>2427</v>
      </c>
      <c r="J79" t="s">
        <v>878</v>
      </c>
      <c r="K79">
        <v>5</v>
      </c>
      <c r="L79">
        <v>7020</v>
      </c>
      <c r="M79">
        <v>0</v>
      </c>
      <c r="N79" t="s">
        <v>832</v>
      </c>
    </row>
    <row r="80" spans="1:14" x14ac:dyDescent="0.25">
      <c r="A80">
        <v>10000</v>
      </c>
      <c r="B80">
        <v>10000</v>
      </c>
      <c r="C80" s="13">
        <v>0.1777</v>
      </c>
      <c r="D80" t="s">
        <v>809</v>
      </c>
      <c r="E80" t="s">
        <v>892</v>
      </c>
      <c r="F80" s="13">
        <v>0.30399999999999999</v>
      </c>
      <c r="G80" t="s">
        <v>866</v>
      </c>
      <c r="H80" t="s">
        <v>830</v>
      </c>
      <c r="I80">
        <v>2500</v>
      </c>
      <c r="J80" t="s">
        <v>843</v>
      </c>
      <c r="K80">
        <v>5</v>
      </c>
      <c r="L80">
        <v>8379</v>
      </c>
      <c r="M80">
        <v>0</v>
      </c>
      <c r="N80" t="s">
        <v>839</v>
      </c>
    </row>
    <row r="81" spans="1:14" x14ac:dyDescent="0.25">
      <c r="A81">
        <v>18550</v>
      </c>
      <c r="B81">
        <v>18525</v>
      </c>
      <c r="C81" s="13">
        <v>7.9000000000000001E-2</v>
      </c>
      <c r="D81" t="s">
        <v>809</v>
      </c>
      <c r="E81" t="s">
        <v>810</v>
      </c>
      <c r="F81" s="13">
        <v>0.16930000000000001</v>
      </c>
      <c r="G81" t="s">
        <v>856</v>
      </c>
      <c r="H81" t="s">
        <v>812</v>
      </c>
      <c r="I81">
        <v>5416.67</v>
      </c>
      <c r="J81" t="s">
        <v>846</v>
      </c>
      <c r="K81">
        <v>10</v>
      </c>
      <c r="L81">
        <v>28877</v>
      </c>
      <c r="M81">
        <v>0</v>
      </c>
      <c r="N81" t="s">
        <v>832</v>
      </c>
    </row>
    <row r="82" spans="1:14" x14ac:dyDescent="0.25">
      <c r="A82">
        <v>7450</v>
      </c>
      <c r="B82">
        <v>7450</v>
      </c>
      <c r="C82" s="13">
        <v>0.13059999999999999</v>
      </c>
      <c r="D82" t="s">
        <v>809</v>
      </c>
      <c r="E82" t="s">
        <v>810</v>
      </c>
      <c r="F82" s="13">
        <v>3.3000000000000002E-2</v>
      </c>
      <c r="G82" t="s">
        <v>874</v>
      </c>
      <c r="H82" t="s">
        <v>812</v>
      </c>
      <c r="I82">
        <v>5883.33</v>
      </c>
      <c r="J82" t="s">
        <v>873</v>
      </c>
      <c r="K82">
        <v>2</v>
      </c>
      <c r="L82">
        <v>6416</v>
      </c>
      <c r="M82">
        <v>1</v>
      </c>
      <c r="N82" t="s">
        <v>835</v>
      </c>
    </row>
    <row r="83" spans="1:14" x14ac:dyDescent="0.25">
      <c r="A83">
        <v>3225</v>
      </c>
      <c r="B83">
        <v>3225</v>
      </c>
      <c r="C83" s="13">
        <v>7.6200000000000004E-2</v>
      </c>
      <c r="D83" t="s">
        <v>809</v>
      </c>
      <c r="E83" t="s">
        <v>810</v>
      </c>
      <c r="F83" s="13">
        <v>0.1779</v>
      </c>
      <c r="G83" t="s">
        <v>819</v>
      </c>
      <c r="H83" t="s">
        <v>812</v>
      </c>
      <c r="I83">
        <v>5833.33</v>
      </c>
      <c r="J83" t="s">
        <v>852</v>
      </c>
      <c r="K83">
        <v>5</v>
      </c>
      <c r="L83">
        <v>70323</v>
      </c>
      <c r="M83">
        <v>1</v>
      </c>
      <c r="N83" t="s">
        <v>835</v>
      </c>
    </row>
    <row r="84" spans="1:14" x14ac:dyDescent="0.25">
      <c r="A84">
        <v>23675</v>
      </c>
      <c r="B84">
        <v>23675</v>
      </c>
      <c r="C84" s="13">
        <v>0.1777</v>
      </c>
      <c r="D84" t="s">
        <v>809</v>
      </c>
      <c r="E84" t="s">
        <v>824</v>
      </c>
      <c r="F84" s="13">
        <v>0.2994</v>
      </c>
      <c r="G84" t="s">
        <v>872</v>
      </c>
      <c r="H84" t="s">
        <v>830</v>
      </c>
      <c r="I84">
        <v>6399</v>
      </c>
      <c r="J84" t="s">
        <v>879</v>
      </c>
      <c r="K84">
        <v>21</v>
      </c>
      <c r="L84">
        <v>21920</v>
      </c>
      <c r="M84">
        <v>0</v>
      </c>
      <c r="N84" t="s">
        <v>835</v>
      </c>
    </row>
    <row r="85" spans="1:14" x14ac:dyDescent="0.25">
      <c r="A85">
        <v>12000</v>
      </c>
      <c r="B85">
        <v>12000</v>
      </c>
      <c r="C85" s="13">
        <v>0.1212</v>
      </c>
      <c r="D85" t="s">
        <v>809</v>
      </c>
      <c r="E85" t="s">
        <v>810</v>
      </c>
      <c r="F85" s="13">
        <v>0.1862</v>
      </c>
      <c r="G85" t="s">
        <v>864</v>
      </c>
      <c r="H85" t="s">
        <v>826</v>
      </c>
      <c r="I85">
        <v>5833.33</v>
      </c>
      <c r="J85" t="s">
        <v>820</v>
      </c>
      <c r="K85">
        <v>16</v>
      </c>
      <c r="L85">
        <v>18838</v>
      </c>
      <c r="M85">
        <v>0</v>
      </c>
      <c r="N85" t="s">
        <v>835</v>
      </c>
    </row>
    <row r="86" spans="1:14" x14ac:dyDescent="0.25">
      <c r="A86">
        <v>25000</v>
      </c>
      <c r="B86">
        <v>25000</v>
      </c>
      <c r="C86" s="13">
        <v>0.16489999999999999</v>
      </c>
      <c r="D86" t="s">
        <v>809</v>
      </c>
      <c r="E86" t="s">
        <v>810</v>
      </c>
      <c r="F86" s="13">
        <v>0.18179999999999999</v>
      </c>
      <c r="G86" t="s">
        <v>833</v>
      </c>
      <c r="H86" t="s">
        <v>826</v>
      </c>
      <c r="I86">
        <v>6000</v>
      </c>
      <c r="J86" t="s">
        <v>822</v>
      </c>
      <c r="K86">
        <v>9</v>
      </c>
      <c r="L86">
        <v>10630</v>
      </c>
      <c r="M86">
        <v>2</v>
      </c>
      <c r="N86" t="s">
        <v>848</v>
      </c>
    </row>
    <row r="87" spans="1:14" x14ac:dyDescent="0.25">
      <c r="A87">
        <v>16000</v>
      </c>
      <c r="B87">
        <v>15850</v>
      </c>
      <c r="C87" s="13">
        <v>0.11119999999999999</v>
      </c>
      <c r="D87" t="s">
        <v>809</v>
      </c>
      <c r="E87" t="s">
        <v>824</v>
      </c>
      <c r="F87" s="13">
        <v>0.17860000000000001</v>
      </c>
      <c r="G87" t="s">
        <v>819</v>
      </c>
      <c r="H87" t="s">
        <v>812</v>
      </c>
      <c r="I87">
        <v>6666.67</v>
      </c>
      <c r="J87" t="s">
        <v>846</v>
      </c>
      <c r="K87">
        <v>7</v>
      </c>
      <c r="L87">
        <v>18659</v>
      </c>
      <c r="M87">
        <v>4</v>
      </c>
      <c r="N87" t="s">
        <v>823</v>
      </c>
    </row>
    <row r="88" spans="1:14" x14ac:dyDescent="0.25">
      <c r="A88">
        <v>4200</v>
      </c>
      <c r="B88">
        <v>4175</v>
      </c>
      <c r="C88" s="13">
        <v>8.8999999999999996E-2</v>
      </c>
      <c r="D88" t="s">
        <v>809</v>
      </c>
      <c r="E88" t="s">
        <v>853</v>
      </c>
      <c r="F88" s="13">
        <v>0.1016</v>
      </c>
      <c r="G88" t="s">
        <v>880</v>
      </c>
      <c r="H88" t="s">
        <v>812</v>
      </c>
      <c r="I88">
        <v>3041.67</v>
      </c>
      <c r="J88" t="s">
        <v>893</v>
      </c>
      <c r="K88">
        <v>4</v>
      </c>
      <c r="L88">
        <v>1548</v>
      </c>
      <c r="M88">
        <v>0</v>
      </c>
      <c r="N88" t="s">
        <v>835</v>
      </c>
    </row>
    <row r="89" spans="1:14" x14ac:dyDescent="0.25">
      <c r="A89">
        <v>10000</v>
      </c>
      <c r="B89">
        <v>10000</v>
      </c>
      <c r="C89" s="13">
        <v>0.1409</v>
      </c>
      <c r="D89" t="s">
        <v>809</v>
      </c>
      <c r="E89" t="s">
        <v>810</v>
      </c>
      <c r="F89" s="13">
        <v>0.2145</v>
      </c>
      <c r="G89" t="s">
        <v>894</v>
      </c>
      <c r="H89" t="s">
        <v>826</v>
      </c>
      <c r="I89">
        <v>4583.33</v>
      </c>
      <c r="J89" t="s">
        <v>857</v>
      </c>
      <c r="K89">
        <v>11</v>
      </c>
      <c r="L89">
        <v>8548</v>
      </c>
      <c r="M89">
        <v>0</v>
      </c>
      <c r="N89" t="s">
        <v>842</v>
      </c>
    </row>
    <row r="90" spans="1:14" x14ac:dyDescent="0.25">
      <c r="A90">
        <v>6000</v>
      </c>
      <c r="B90">
        <v>6000</v>
      </c>
      <c r="C90" s="13">
        <v>7.51E-2</v>
      </c>
      <c r="D90" t="s">
        <v>809</v>
      </c>
      <c r="E90" t="s">
        <v>863</v>
      </c>
      <c r="F90" s="13">
        <v>2.52E-2</v>
      </c>
      <c r="G90" t="s">
        <v>825</v>
      </c>
      <c r="H90" t="s">
        <v>812</v>
      </c>
      <c r="I90">
        <v>4800</v>
      </c>
      <c r="J90" t="s">
        <v>877</v>
      </c>
      <c r="K90">
        <v>4</v>
      </c>
      <c r="L90">
        <v>1442</v>
      </c>
      <c r="M90">
        <v>0</v>
      </c>
      <c r="N90" t="s">
        <v>835</v>
      </c>
    </row>
    <row r="91" spans="1:14" x14ac:dyDescent="0.25">
      <c r="A91">
        <v>6000</v>
      </c>
      <c r="B91">
        <v>6000</v>
      </c>
      <c r="C91" s="13">
        <v>0.13109999999999999</v>
      </c>
      <c r="D91" t="s">
        <v>809</v>
      </c>
      <c r="E91" t="s">
        <v>810</v>
      </c>
      <c r="F91" s="13">
        <v>0.15329999999999999</v>
      </c>
      <c r="G91" t="s">
        <v>821</v>
      </c>
      <c r="H91" t="s">
        <v>826</v>
      </c>
      <c r="I91">
        <v>3333.33</v>
      </c>
      <c r="J91" t="s">
        <v>838</v>
      </c>
      <c r="K91">
        <v>7</v>
      </c>
      <c r="L91">
        <v>12503</v>
      </c>
      <c r="M91">
        <v>2</v>
      </c>
      <c r="N91" t="s">
        <v>817</v>
      </c>
    </row>
    <row r="92" spans="1:14" x14ac:dyDescent="0.25">
      <c r="A92">
        <v>7925</v>
      </c>
      <c r="B92">
        <v>7925</v>
      </c>
      <c r="C92" s="13">
        <v>0.16289999999999999</v>
      </c>
      <c r="D92" t="s">
        <v>809</v>
      </c>
      <c r="E92" t="s">
        <v>810</v>
      </c>
      <c r="F92" s="13">
        <v>0.21249999999999999</v>
      </c>
      <c r="G92" t="s">
        <v>856</v>
      </c>
      <c r="H92" t="s">
        <v>826</v>
      </c>
      <c r="I92">
        <v>2000</v>
      </c>
      <c r="J92" t="s">
        <v>843</v>
      </c>
      <c r="K92">
        <v>6</v>
      </c>
      <c r="L92">
        <v>7840</v>
      </c>
      <c r="M92">
        <v>0</v>
      </c>
      <c r="N92" t="s">
        <v>842</v>
      </c>
    </row>
    <row r="93" spans="1:14" x14ac:dyDescent="0.25">
      <c r="A93">
        <v>16000</v>
      </c>
      <c r="B93">
        <v>15925</v>
      </c>
      <c r="C93" s="13">
        <v>7.6200000000000004E-2</v>
      </c>
      <c r="D93" t="s">
        <v>809</v>
      </c>
      <c r="E93" t="s">
        <v>810</v>
      </c>
      <c r="F93" s="13">
        <v>6.4799999999999996E-2</v>
      </c>
      <c r="G93" t="s">
        <v>876</v>
      </c>
      <c r="H93" t="s">
        <v>812</v>
      </c>
      <c r="I93">
        <v>6000</v>
      </c>
      <c r="J93" t="s">
        <v>858</v>
      </c>
      <c r="K93">
        <v>8</v>
      </c>
      <c r="L93">
        <v>19539</v>
      </c>
      <c r="M93">
        <v>0</v>
      </c>
      <c r="N93" t="s">
        <v>895</v>
      </c>
    </row>
    <row r="94" spans="1:14" x14ac:dyDescent="0.25">
      <c r="A94">
        <v>9525</v>
      </c>
      <c r="B94">
        <v>9500</v>
      </c>
      <c r="C94" s="13">
        <v>0.15809999999999999</v>
      </c>
      <c r="D94" t="s">
        <v>809</v>
      </c>
      <c r="E94" t="s">
        <v>896</v>
      </c>
      <c r="F94" s="13">
        <v>0.1135</v>
      </c>
      <c r="G94" t="s">
        <v>819</v>
      </c>
      <c r="H94" t="s">
        <v>826</v>
      </c>
      <c r="I94">
        <v>2666.67</v>
      </c>
      <c r="J94" t="s">
        <v>831</v>
      </c>
      <c r="K94">
        <v>15</v>
      </c>
      <c r="L94">
        <v>5610</v>
      </c>
      <c r="M94">
        <v>1</v>
      </c>
      <c r="N94" t="s">
        <v>895</v>
      </c>
    </row>
    <row r="95" spans="1:14" x14ac:dyDescent="0.25">
      <c r="A95">
        <v>6000</v>
      </c>
      <c r="B95">
        <v>6000</v>
      </c>
      <c r="C95" s="13">
        <v>0.14349999999999999</v>
      </c>
      <c r="D95" t="s">
        <v>809</v>
      </c>
      <c r="E95" t="s">
        <v>810</v>
      </c>
      <c r="F95" s="13">
        <v>0.14080000000000001</v>
      </c>
      <c r="G95" t="s">
        <v>876</v>
      </c>
      <c r="H95" t="s">
        <v>812</v>
      </c>
      <c r="I95">
        <v>2500</v>
      </c>
      <c r="J95" t="s">
        <v>857</v>
      </c>
      <c r="K95">
        <v>9</v>
      </c>
      <c r="L95">
        <v>3621</v>
      </c>
      <c r="M95">
        <v>3</v>
      </c>
      <c r="N95" t="s">
        <v>814</v>
      </c>
    </row>
    <row r="96" spans="1:14" x14ac:dyDescent="0.25">
      <c r="A96">
        <v>10000</v>
      </c>
      <c r="B96">
        <v>9975</v>
      </c>
      <c r="C96" s="13">
        <v>0.14960000000000001</v>
      </c>
      <c r="D96" t="s">
        <v>809</v>
      </c>
      <c r="E96" t="s">
        <v>810</v>
      </c>
      <c r="F96" s="13">
        <v>0.115</v>
      </c>
      <c r="G96" t="s">
        <v>841</v>
      </c>
      <c r="H96" t="s">
        <v>812</v>
      </c>
      <c r="I96">
        <v>5250</v>
      </c>
      <c r="J96" t="s">
        <v>857</v>
      </c>
      <c r="K96">
        <v>4</v>
      </c>
      <c r="L96">
        <v>3035</v>
      </c>
      <c r="M96">
        <v>5</v>
      </c>
      <c r="N96" t="s">
        <v>817</v>
      </c>
    </row>
    <row r="97" spans="1:14" x14ac:dyDescent="0.25">
      <c r="A97">
        <v>7000</v>
      </c>
      <c r="B97">
        <v>7000</v>
      </c>
      <c r="C97" s="13">
        <v>6.6199999999999995E-2</v>
      </c>
      <c r="D97" t="s">
        <v>809</v>
      </c>
      <c r="E97" t="s">
        <v>871</v>
      </c>
      <c r="F97" s="13">
        <v>8.0299999999999996E-2</v>
      </c>
      <c r="G97" t="s">
        <v>897</v>
      </c>
      <c r="H97" t="s">
        <v>812</v>
      </c>
      <c r="I97">
        <v>10000</v>
      </c>
      <c r="J97" t="s">
        <v>877</v>
      </c>
      <c r="K97">
        <v>9</v>
      </c>
      <c r="L97">
        <v>6761</v>
      </c>
      <c r="M97">
        <v>1</v>
      </c>
      <c r="N97" t="s">
        <v>842</v>
      </c>
    </row>
    <row r="98" spans="1:14" x14ac:dyDescent="0.25">
      <c r="A98">
        <v>4500</v>
      </c>
      <c r="B98">
        <v>4500</v>
      </c>
      <c r="C98" s="13">
        <v>5.9900000000000002E-2</v>
      </c>
      <c r="D98" t="s">
        <v>809</v>
      </c>
      <c r="E98" t="s">
        <v>810</v>
      </c>
      <c r="F98" s="13">
        <v>0.18479999999999999</v>
      </c>
      <c r="G98" t="s">
        <v>819</v>
      </c>
      <c r="H98" t="s">
        <v>812</v>
      </c>
      <c r="I98">
        <v>10000</v>
      </c>
      <c r="J98" t="s">
        <v>858</v>
      </c>
      <c r="K98">
        <v>18</v>
      </c>
      <c r="L98">
        <v>17863</v>
      </c>
      <c r="M98">
        <v>3</v>
      </c>
      <c r="N98" t="s">
        <v>842</v>
      </c>
    </row>
    <row r="99" spans="1:14" x14ac:dyDescent="0.25">
      <c r="A99">
        <v>12000</v>
      </c>
      <c r="B99">
        <v>12000</v>
      </c>
      <c r="C99" s="13">
        <v>0.1114</v>
      </c>
      <c r="D99" t="s">
        <v>809</v>
      </c>
      <c r="E99" t="s">
        <v>810</v>
      </c>
      <c r="F99" s="13">
        <v>2.3699999999999999E-2</v>
      </c>
      <c r="G99" t="s">
        <v>867</v>
      </c>
      <c r="H99" t="s">
        <v>812</v>
      </c>
      <c r="I99">
        <v>12500</v>
      </c>
      <c r="J99" t="s">
        <v>813</v>
      </c>
      <c r="K99">
        <v>13</v>
      </c>
      <c r="L99">
        <v>10944</v>
      </c>
      <c r="M99">
        <v>0</v>
      </c>
      <c r="N99" t="s">
        <v>823</v>
      </c>
    </row>
    <row r="100" spans="1:14" x14ac:dyDescent="0.25">
      <c r="A100">
        <v>10375</v>
      </c>
      <c r="B100">
        <v>10375</v>
      </c>
      <c r="C100" s="13">
        <v>0.19719999999999999</v>
      </c>
      <c r="D100" t="s">
        <v>809</v>
      </c>
      <c r="E100" t="s">
        <v>810</v>
      </c>
      <c r="F100" s="13">
        <v>4.99E-2</v>
      </c>
      <c r="G100" t="s">
        <v>829</v>
      </c>
      <c r="H100" t="s">
        <v>826</v>
      </c>
      <c r="I100">
        <v>4166.67</v>
      </c>
      <c r="J100" t="s">
        <v>843</v>
      </c>
      <c r="K100">
        <v>9</v>
      </c>
      <c r="L100">
        <v>6122</v>
      </c>
      <c r="M100">
        <v>1</v>
      </c>
      <c r="N100" t="s">
        <v>823</v>
      </c>
    </row>
    <row r="101" spans="1:14" x14ac:dyDescent="0.25">
      <c r="A101">
        <v>4800</v>
      </c>
      <c r="B101">
        <v>4800</v>
      </c>
      <c r="C101" s="13">
        <v>0.1875</v>
      </c>
      <c r="D101" t="s">
        <v>809</v>
      </c>
      <c r="E101" t="s">
        <v>828</v>
      </c>
      <c r="F101" s="13">
        <v>0.1089</v>
      </c>
      <c r="G101" t="s">
        <v>897</v>
      </c>
      <c r="H101" t="s">
        <v>812</v>
      </c>
      <c r="I101">
        <v>5833.33</v>
      </c>
      <c r="J101" t="s">
        <v>831</v>
      </c>
      <c r="K101">
        <v>8</v>
      </c>
      <c r="L101">
        <v>17943</v>
      </c>
      <c r="M101">
        <v>0</v>
      </c>
      <c r="N101" t="s">
        <v>835</v>
      </c>
    </row>
    <row r="102" spans="1:14" x14ac:dyDescent="0.25">
      <c r="A102">
        <v>6400</v>
      </c>
      <c r="B102">
        <v>6400</v>
      </c>
      <c r="C102" s="13">
        <v>0.13109999999999999</v>
      </c>
      <c r="D102" t="s">
        <v>809</v>
      </c>
      <c r="E102" t="s">
        <v>824</v>
      </c>
      <c r="F102" s="13">
        <v>0.11459999999999999</v>
      </c>
      <c r="G102" t="s">
        <v>836</v>
      </c>
      <c r="H102" t="s">
        <v>812</v>
      </c>
      <c r="I102">
        <v>4666.67</v>
      </c>
      <c r="J102" t="s">
        <v>878</v>
      </c>
      <c r="K102">
        <v>7</v>
      </c>
      <c r="L102">
        <v>8942</v>
      </c>
      <c r="M102">
        <v>1</v>
      </c>
      <c r="N102" t="s">
        <v>835</v>
      </c>
    </row>
    <row r="103" spans="1:14" x14ac:dyDescent="0.25">
      <c r="A103">
        <v>5000</v>
      </c>
      <c r="B103">
        <v>5000</v>
      </c>
      <c r="C103" s="13">
        <v>7.9000000000000001E-2</v>
      </c>
      <c r="D103" t="s">
        <v>809</v>
      </c>
      <c r="E103" t="s">
        <v>810</v>
      </c>
      <c r="F103" s="13">
        <v>0.17219999999999999</v>
      </c>
      <c r="G103" t="s">
        <v>819</v>
      </c>
      <c r="H103" t="s">
        <v>830</v>
      </c>
      <c r="I103">
        <v>4000</v>
      </c>
      <c r="J103" t="s">
        <v>837</v>
      </c>
      <c r="K103">
        <v>10</v>
      </c>
      <c r="L103">
        <v>6023</v>
      </c>
      <c r="M103">
        <v>0</v>
      </c>
      <c r="N103" t="s">
        <v>835</v>
      </c>
    </row>
    <row r="104" spans="1:14" x14ac:dyDescent="0.25">
      <c r="A104">
        <v>12000</v>
      </c>
      <c r="B104">
        <v>12000</v>
      </c>
      <c r="C104" s="13">
        <v>6.6199999999999995E-2</v>
      </c>
      <c r="D104" t="s">
        <v>809</v>
      </c>
      <c r="E104" t="s">
        <v>824</v>
      </c>
      <c r="F104" s="13">
        <v>0.21659999999999999</v>
      </c>
      <c r="G104" t="s">
        <v>880</v>
      </c>
      <c r="H104" t="s">
        <v>826</v>
      </c>
      <c r="I104">
        <v>5250</v>
      </c>
      <c r="J104" t="s">
        <v>850</v>
      </c>
      <c r="K104">
        <v>11</v>
      </c>
      <c r="L104">
        <v>20639</v>
      </c>
      <c r="M104">
        <v>0</v>
      </c>
      <c r="N104" t="s">
        <v>814</v>
      </c>
    </row>
    <row r="105" spans="1:14" x14ac:dyDescent="0.25">
      <c r="A105">
        <v>23850</v>
      </c>
      <c r="B105">
        <v>23820.25</v>
      </c>
      <c r="C105" s="13">
        <v>0.21479999999999999</v>
      </c>
      <c r="D105" t="s">
        <v>818</v>
      </c>
      <c r="E105" t="s">
        <v>828</v>
      </c>
      <c r="F105" s="13">
        <v>0.1875</v>
      </c>
      <c r="G105" t="s">
        <v>866</v>
      </c>
      <c r="H105" t="s">
        <v>812</v>
      </c>
      <c r="I105">
        <v>4250</v>
      </c>
      <c r="J105" t="s">
        <v>820</v>
      </c>
      <c r="K105">
        <v>23</v>
      </c>
      <c r="L105">
        <v>37251</v>
      </c>
      <c r="M105">
        <v>0</v>
      </c>
      <c r="N105" t="s">
        <v>859</v>
      </c>
    </row>
    <row r="106" spans="1:14" x14ac:dyDescent="0.25">
      <c r="A106">
        <v>15000</v>
      </c>
      <c r="B106">
        <v>15000</v>
      </c>
      <c r="C106" s="13">
        <v>0.1065</v>
      </c>
      <c r="D106" t="s">
        <v>809</v>
      </c>
      <c r="E106" t="s">
        <v>896</v>
      </c>
      <c r="F106" s="13">
        <v>0.1615</v>
      </c>
      <c r="G106" t="s">
        <v>849</v>
      </c>
      <c r="H106" t="s">
        <v>812</v>
      </c>
      <c r="I106">
        <v>7083.33</v>
      </c>
      <c r="J106" t="s">
        <v>834</v>
      </c>
      <c r="K106">
        <v>14</v>
      </c>
      <c r="L106">
        <v>338</v>
      </c>
      <c r="M106">
        <v>2</v>
      </c>
      <c r="N106" t="s">
        <v>827</v>
      </c>
    </row>
    <row r="107" spans="1:14" x14ac:dyDescent="0.25">
      <c r="A107">
        <v>8000</v>
      </c>
      <c r="B107">
        <v>8000</v>
      </c>
      <c r="C107" s="13">
        <v>7.6200000000000004E-2</v>
      </c>
      <c r="D107" t="s">
        <v>809</v>
      </c>
      <c r="E107" t="s">
        <v>828</v>
      </c>
      <c r="F107" s="12">
        <v>0</v>
      </c>
      <c r="G107" t="s">
        <v>880</v>
      </c>
      <c r="H107" t="s">
        <v>812</v>
      </c>
      <c r="I107">
        <v>3500</v>
      </c>
      <c r="J107" t="s">
        <v>858</v>
      </c>
      <c r="K107">
        <v>7</v>
      </c>
      <c r="L107">
        <v>0</v>
      </c>
      <c r="M107">
        <v>1</v>
      </c>
      <c r="N107" t="s">
        <v>895</v>
      </c>
    </row>
    <row r="108" spans="1:14" x14ac:dyDescent="0.25">
      <c r="A108">
        <v>20000</v>
      </c>
      <c r="B108">
        <v>20000</v>
      </c>
      <c r="C108" s="13">
        <v>6.0299999999999999E-2</v>
      </c>
      <c r="D108" t="s">
        <v>809</v>
      </c>
      <c r="E108" t="s">
        <v>824</v>
      </c>
      <c r="F108" s="13">
        <v>0.1867</v>
      </c>
      <c r="G108" t="s">
        <v>841</v>
      </c>
      <c r="H108" t="s">
        <v>812</v>
      </c>
      <c r="I108">
        <v>14583.33</v>
      </c>
      <c r="J108" t="s">
        <v>816</v>
      </c>
      <c r="K108">
        <v>9</v>
      </c>
      <c r="L108">
        <v>29044</v>
      </c>
      <c r="M108">
        <v>0</v>
      </c>
      <c r="N108" t="s">
        <v>848</v>
      </c>
    </row>
    <row r="109" spans="1:14" x14ac:dyDescent="0.25">
      <c r="A109">
        <v>20000</v>
      </c>
      <c r="B109">
        <v>19975</v>
      </c>
      <c r="C109" s="13">
        <v>0.13109999999999999</v>
      </c>
      <c r="D109" t="s">
        <v>809</v>
      </c>
      <c r="E109" t="s">
        <v>810</v>
      </c>
      <c r="F109" s="13">
        <v>0.15090000000000001</v>
      </c>
      <c r="G109" t="s">
        <v>880</v>
      </c>
      <c r="H109" t="s">
        <v>826</v>
      </c>
      <c r="I109">
        <v>8233.33</v>
      </c>
      <c r="J109" t="s">
        <v>873</v>
      </c>
      <c r="K109">
        <v>17</v>
      </c>
      <c r="L109">
        <v>29756</v>
      </c>
      <c r="M109">
        <v>2</v>
      </c>
      <c r="N109" t="s">
        <v>814</v>
      </c>
    </row>
    <row r="110" spans="1:14" x14ac:dyDescent="0.25">
      <c r="A110">
        <v>10000</v>
      </c>
      <c r="B110">
        <v>10000</v>
      </c>
      <c r="C110" s="13">
        <v>0.1409</v>
      </c>
      <c r="D110" t="s">
        <v>809</v>
      </c>
      <c r="E110" t="s">
        <v>810</v>
      </c>
      <c r="F110" s="13">
        <v>0.10589999999999999</v>
      </c>
      <c r="G110" t="s">
        <v>819</v>
      </c>
      <c r="H110" t="s">
        <v>826</v>
      </c>
      <c r="I110">
        <v>2916.67</v>
      </c>
      <c r="J110" t="s">
        <v>820</v>
      </c>
      <c r="K110">
        <v>9</v>
      </c>
      <c r="L110">
        <v>10390</v>
      </c>
      <c r="M110">
        <v>3</v>
      </c>
      <c r="N110" t="s">
        <v>814</v>
      </c>
    </row>
    <row r="111" spans="1:14" x14ac:dyDescent="0.25">
      <c r="A111">
        <v>18825</v>
      </c>
      <c r="B111">
        <v>18825</v>
      </c>
      <c r="C111" s="13">
        <v>0.1409</v>
      </c>
      <c r="D111" t="s">
        <v>809</v>
      </c>
      <c r="E111" t="s">
        <v>824</v>
      </c>
      <c r="F111" s="13">
        <v>0.1308</v>
      </c>
      <c r="G111" t="s">
        <v>898</v>
      </c>
      <c r="H111" t="s">
        <v>826</v>
      </c>
      <c r="I111">
        <v>4000</v>
      </c>
      <c r="J111" t="s">
        <v>873</v>
      </c>
      <c r="K111">
        <v>6</v>
      </c>
      <c r="L111">
        <v>20694</v>
      </c>
      <c r="M111">
        <v>1</v>
      </c>
      <c r="N111" t="s">
        <v>859</v>
      </c>
    </row>
    <row r="112" spans="1:14" x14ac:dyDescent="0.25">
      <c r="A112">
        <v>35000</v>
      </c>
      <c r="B112">
        <v>34975</v>
      </c>
      <c r="C112" s="13">
        <v>7.9000000000000001E-2</v>
      </c>
      <c r="D112" t="s">
        <v>809</v>
      </c>
      <c r="E112" t="s">
        <v>896</v>
      </c>
      <c r="F112" s="13">
        <v>1.5900000000000001E-2</v>
      </c>
      <c r="G112" t="s">
        <v>876</v>
      </c>
      <c r="H112" t="s">
        <v>826</v>
      </c>
      <c r="I112">
        <v>18333.330000000002</v>
      </c>
      <c r="J112" t="s">
        <v>899</v>
      </c>
      <c r="K112">
        <v>10</v>
      </c>
      <c r="L112">
        <v>1992</v>
      </c>
      <c r="M112">
        <v>0</v>
      </c>
      <c r="N112" t="s">
        <v>844</v>
      </c>
    </row>
    <row r="113" spans="1:14" x14ac:dyDescent="0.25">
      <c r="A113">
        <v>9000</v>
      </c>
      <c r="B113">
        <v>9000</v>
      </c>
      <c r="C113" s="13">
        <v>6.0299999999999999E-2</v>
      </c>
      <c r="D113" t="s">
        <v>809</v>
      </c>
      <c r="E113" t="s">
        <v>855</v>
      </c>
      <c r="F113" s="13">
        <v>5.5800000000000002E-2</v>
      </c>
      <c r="G113" t="s">
        <v>825</v>
      </c>
      <c r="H113" t="s">
        <v>812</v>
      </c>
      <c r="I113">
        <v>9583.33</v>
      </c>
      <c r="J113" t="s">
        <v>900</v>
      </c>
      <c r="K113">
        <v>11</v>
      </c>
      <c r="L113">
        <v>675</v>
      </c>
      <c r="M113">
        <v>0</v>
      </c>
      <c r="N113" t="s">
        <v>895</v>
      </c>
    </row>
    <row r="114" spans="1:14" x14ac:dyDescent="0.25">
      <c r="A114">
        <v>4000</v>
      </c>
      <c r="B114">
        <v>4000</v>
      </c>
      <c r="C114" s="13">
        <v>6.1699999999999998E-2</v>
      </c>
      <c r="D114" t="s">
        <v>809</v>
      </c>
      <c r="E114" t="s">
        <v>863</v>
      </c>
      <c r="F114" s="12">
        <v>0.15</v>
      </c>
      <c r="G114" t="s">
        <v>829</v>
      </c>
      <c r="H114" t="s">
        <v>826</v>
      </c>
      <c r="I114">
        <v>4234</v>
      </c>
      <c r="J114" t="s">
        <v>901</v>
      </c>
      <c r="K114">
        <v>5</v>
      </c>
      <c r="L114">
        <v>587</v>
      </c>
      <c r="M114">
        <v>1</v>
      </c>
      <c r="N114" t="s">
        <v>817</v>
      </c>
    </row>
    <row r="115" spans="1:14" x14ac:dyDescent="0.25">
      <c r="A115">
        <v>5750</v>
      </c>
      <c r="B115">
        <v>5750</v>
      </c>
      <c r="C115" s="13">
        <v>0.1399</v>
      </c>
      <c r="D115" t="s">
        <v>809</v>
      </c>
      <c r="E115" t="s">
        <v>824</v>
      </c>
      <c r="F115" s="13">
        <v>0.1244</v>
      </c>
      <c r="G115" t="s">
        <v>819</v>
      </c>
      <c r="H115" t="s">
        <v>826</v>
      </c>
      <c r="I115">
        <v>5000</v>
      </c>
      <c r="J115" t="s">
        <v>868</v>
      </c>
      <c r="K115">
        <v>13</v>
      </c>
      <c r="L115">
        <v>12465</v>
      </c>
      <c r="M115">
        <v>0</v>
      </c>
      <c r="N115" t="s">
        <v>835</v>
      </c>
    </row>
    <row r="116" spans="1:14" x14ac:dyDescent="0.25">
      <c r="A116">
        <v>20950</v>
      </c>
      <c r="B116">
        <v>20950</v>
      </c>
      <c r="C116" s="13">
        <v>0.158</v>
      </c>
      <c r="D116" t="s">
        <v>809</v>
      </c>
      <c r="E116" t="s">
        <v>810</v>
      </c>
      <c r="F116" s="13">
        <v>0.15709999999999999</v>
      </c>
      <c r="G116" t="s">
        <v>833</v>
      </c>
      <c r="H116" t="s">
        <v>812</v>
      </c>
      <c r="I116">
        <v>12916.67</v>
      </c>
      <c r="J116" t="s">
        <v>820</v>
      </c>
      <c r="K116">
        <v>8</v>
      </c>
      <c r="L116">
        <v>30188</v>
      </c>
      <c r="M116">
        <v>1</v>
      </c>
      <c r="N116" t="s">
        <v>859</v>
      </c>
    </row>
    <row r="117" spans="1:14" x14ac:dyDescent="0.25">
      <c r="A117">
        <v>8000</v>
      </c>
      <c r="B117">
        <v>8000</v>
      </c>
      <c r="C117" s="13">
        <v>0.1099</v>
      </c>
      <c r="D117" t="s">
        <v>809</v>
      </c>
      <c r="E117" t="s">
        <v>824</v>
      </c>
      <c r="F117" s="13">
        <v>0.14760000000000001</v>
      </c>
      <c r="G117" t="s">
        <v>866</v>
      </c>
      <c r="H117" t="s">
        <v>826</v>
      </c>
      <c r="I117">
        <v>7500</v>
      </c>
      <c r="J117" t="s">
        <v>873</v>
      </c>
      <c r="K117">
        <v>9</v>
      </c>
      <c r="L117">
        <v>7120</v>
      </c>
      <c r="M117">
        <v>2</v>
      </c>
      <c r="N117" t="s">
        <v>814</v>
      </c>
    </row>
    <row r="118" spans="1:14" x14ac:dyDescent="0.25">
      <c r="A118">
        <v>10000</v>
      </c>
      <c r="B118">
        <v>10000</v>
      </c>
      <c r="C118" s="13">
        <v>0.1016</v>
      </c>
      <c r="D118" t="s">
        <v>809</v>
      </c>
      <c r="E118" t="s">
        <v>810</v>
      </c>
      <c r="F118" s="13">
        <v>9.2999999999999999E-2</v>
      </c>
      <c r="G118" t="s">
        <v>815</v>
      </c>
      <c r="H118" t="s">
        <v>812</v>
      </c>
      <c r="I118">
        <v>3333.33</v>
      </c>
      <c r="J118" t="s">
        <v>846</v>
      </c>
      <c r="K118">
        <v>8</v>
      </c>
      <c r="L118">
        <v>8940</v>
      </c>
      <c r="M118">
        <v>2</v>
      </c>
      <c r="N118" t="s">
        <v>895</v>
      </c>
    </row>
    <row r="119" spans="1:14" x14ac:dyDescent="0.25">
      <c r="A119">
        <v>10000</v>
      </c>
      <c r="B119">
        <v>10000</v>
      </c>
      <c r="C119" s="13">
        <v>0.1409</v>
      </c>
      <c r="D119" t="s">
        <v>809</v>
      </c>
      <c r="E119" t="s">
        <v>896</v>
      </c>
      <c r="F119" s="13">
        <v>0.14760000000000001</v>
      </c>
      <c r="G119" t="s">
        <v>866</v>
      </c>
      <c r="H119" t="s">
        <v>826</v>
      </c>
      <c r="I119">
        <v>5000</v>
      </c>
      <c r="J119" t="s">
        <v>857</v>
      </c>
      <c r="K119">
        <v>7</v>
      </c>
      <c r="L119">
        <v>4762</v>
      </c>
      <c r="M119">
        <v>0</v>
      </c>
      <c r="N119" t="s">
        <v>859</v>
      </c>
    </row>
    <row r="120" spans="1:14" x14ac:dyDescent="0.25">
      <c r="A120">
        <v>14000</v>
      </c>
      <c r="B120">
        <v>14000</v>
      </c>
      <c r="C120" s="13">
        <v>6.0299999999999999E-2</v>
      </c>
      <c r="D120" t="s">
        <v>809</v>
      </c>
      <c r="E120" t="s">
        <v>824</v>
      </c>
      <c r="F120" s="13">
        <v>0.1953</v>
      </c>
      <c r="G120" t="s">
        <v>829</v>
      </c>
      <c r="H120" t="s">
        <v>812</v>
      </c>
      <c r="I120">
        <v>6000</v>
      </c>
      <c r="J120" t="s">
        <v>858</v>
      </c>
      <c r="K120">
        <v>13</v>
      </c>
      <c r="L120">
        <v>4140</v>
      </c>
      <c r="M120">
        <v>0</v>
      </c>
      <c r="N120" t="s">
        <v>839</v>
      </c>
    </row>
    <row r="121" spans="1:14" x14ac:dyDescent="0.25">
      <c r="A121">
        <v>5000</v>
      </c>
      <c r="B121">
        <v>5000</v>
      </c>
      <c r="C121" s="13">
        <v>7.6600000000000001E-2</v>
      </c>
      <c r="D121" t="s">
        <v>809</v>
      </c>
      <c r="E121" t="s">
        <v>824</v>
      </c>
      <c r="F121" s="13">
        <v>3.3300000000000003E-2</v>
      </c>
      <c r="G121" t="s">
        <v>891</v>
      </c>
      <c r="H121" t="s">
        <v>826</v>
      </c>
      <c r="I121">
        <v>9000</v>
      </c>
      <c r="J121" t="s">
        <v>813</v>
      </c>
      <c r="K121">
        <v>3</v>
      </c>
      <c r="L121">
        <v>12297</v>
      </c>
      <c r="M121">
        <v>0</v>
      </c>
      <c r="N121" t="s">
        <v>835</v>
      </c>
    </row>
    <row r="122" spans="1:14" x14ac:dyDescent="0.25">
      <c r="A122">
        <v>25000</v>
      </c>
      <c r="B122">
        <v>25000</v>
      </c>
      <c r="C122" s="13">
        <v>0.1905</v>
      </c>
      <c r="D122" t="s">
        <v>818</v>
      </c>
      <c r="E122" t="s">
        <v>810</v>
      </c>
      <c r="F122" s="13">
        <v>0.1053</v>
      </c>
      <c r="G122" t="s">
        <v>876</v>
      </c>
      <c r="H122" t="s">
        <v>812</v>
      </c>
      <c r="I122">
        <v>6250</v>
      </c>
      <c r="J122" t="s">
        <v>878</v>
      </c>
      <c r="K122">
        <v>8</v>
      </c>
      <c r="L122">
        <v>15159</v>
      </c>
      <c r="M122">
        <v>1</v>
      </c>
      <c r="N122" t="s">
        <v>827</v>
      </c>
    </row>
    <row r="123" spans="1:14" x14ac:dyDescent="0.25">
      <c r="A123">
        <v>35000</v>
      </c>
      <c r="B123">
        <v>35000</v>
      </c>
      <c r="C123" s="13">
        <v>8.8999999999999996E-2</v>
      </c>
      <c r="D123" t="s">
        <v>809</v>
      </c>
      <c r="E123" t="s">
        <v>810</v>
      </c>
      <c r="F123" s="13">
        <v>0.1462</v>
      </c>
      <c r="G123" t="s">
        <v>819</v>
      </c>
      <c r="H123" t="s">
        <v>826</v>
      </c>
      <c r="I123">
        <v>10416.67</v>
      </c>
      <c r="J123" t="s">
        <v>813</v>
      </c>
      <c r="K123">
        <v>9</v>
      </c>
      <c r="L123">
        <v>21321</v>
      </c>
      <c r="M123">
        <v>0</v>
      </c>
      <c r="N123" t="s">
        <v>835</v>
      </c>
    </row>
    <row r="124" spans="1:14" x14ac:dyDescent="0.25">
      <c r="A124">
        <v>7200</v>
      </c>
      <c r="B124">
        <v>7175</v>
      </c>
      <c r="C124" s="13">
        <v>0.1114</v>
      </c>
      <c r="D124" t="s">
        <v>809</v>
      </c>
      <c r="E124" t="s">
        <v>810</v>
      </c>
      <c r="F124" s="13">
        <v>0.27889999999999998</v>
      </c>
      <c r="G124" t="s">
        <v>902</v>
      </c>
      <c r="H124" t="s">
        <v>812</v>
      </c>
      <c r="I124">
        <v>3750</v>
      </c>
      <c r="J124" t="s">
        <v>820</v>
      </c>
      <c r="K124">
        <v>8</v>
      </c>
      <c r="L124">
        <v>20342</v>
      </c>
      <c r="M124">
        <v>0</v>
      </c>
      <c r="N124" t="s">
        <v>835</v>
      </c>
    </row>
    <row r="125" spans="1:14" x14ac:dyDescent="0.25">
      <c r="A125">
        <v>14000</v>
      </c>
      <c r="B125">
        <v>14000</v>
      </c>
      <c r="C125" s="13">
        <v>8.4900000000000003E-2</v>
      </c>
      <c r="D125" t="s">
        <v>818</v>
      </c>
      <c r="E125" t="s">
        <v>810</v>
      </c>
      <c r="F125" s="13">
        <v>9.8900000000000002E-2</v>
      </c>
      <c r="G125" t="s">
        <v>819</v>
      </c>
      <c r="H125" t="s">
        <v>812</v>
      </c>
      <c r="I125">
        <v>9000</v>
      </c>
      <c r="J125" t="s">
        <v>852</v>
      </c>
      <c r="K125">
        <v>17</v>
      </c>
      <c r="L125">
        <v>23773</v>
      </c>
      <c r="M125">
        <v>0</v>
      </c>
      <c r="N125" t="s">
        <v>859</v>
      </c>
    </row>
    <row r="126" spans="1:14" x14ac:dyDescent="0.25">
      <c r="A126">
        <v>15000</v>
      </c>
      <c r="B126">
        <v>14975</v>
      </c>
      <c r="C126" s="13">
        <v>0.15210000000000001</v>
      </c>
      <c r="D126" t="s">
        <v>809</v>
      </c>
      <c r="E126" t="s">
        <v>810</v>
      </c>
      <c r="F126" s="13">
        <v>0.191</v>
      </c>
      <c r="G126" t="s">
        <v>815</v>
      </c>
      <c r="H126" t="s">
        <v>826</v>
      </c>
      <c r="I126">
        <v>5132</v>
      </c>
      <c r="J126" t="s">
        <v>879</v>
      </c>
      <c r="K126">
        <v>4</v>
      </c>
      <c r="L126">
        <v>34044</v>
      </c>
      <c r="M126">
        <v>1</v>
      </c>
      <c r="N126" t="s">
        <v>832</v>
      </c>
    </row>
    <row r="127" spans="1:14" x14ac:dyDescent="0.25">
      <c r="A127">
        <v>25000</v>
      </c>
      <c r="B127">
        <v>25000</v>
      </c>
      <c r="C127" s="13">
        <v>0.19719999999999999</v>
      </c>
      <c r="D127" t="s">
        <v>818</v>
      </c>
      <c r="E127" t="s">
        <v>810</v>
      </c>
      <c r="F127" s="13">
        <v>0.32100000000000001</v>
      </c>
      <c r="G127" t="s">
        <v>866</v>
      </c>
      <c r="H127" t="s">
        <v>830</v>
      </c>
      <c r="I127">
        <v>4916.67</v>
      </c>
      <c r="J127" t="s">
        <v>822</v>
      </c>
      <c r="K127">
        <v>21</v>
      </c>
      <c r="L127">
        <v>35208</v>
      </c>
      <c r="M127">
        <v>1</v>
      </c>
      <c r="N127" t="s">
        <v>848</v>
      </c>
    </row>
    <row r="128" spans="1:14" x14ac:dyDescent="0.25">
      <c r="A128">
        <v>10800</v>
      </c>
      <c r="B128">
        <v>10800</v>
      </c>
      <c r="C128" s="13">
        <v>0.14649999999999999</v>
      </c>
      <c r="D128" t="s">
        <v>809</v>
      </c>
      <c r="E128" t="s">
        <v>810</v>
      </c>
      <c r="F128" s="13">
        <v>7.8899999999999998E-2</v>
      </c>
      <c r="G128" t="s">
        <v>819</v>
      </c>
      <c r="H128" t="s">
        <v>826</v>
      </c>
      <c r="I128">
        <v>9583.33</v>
      </c>
      <c r="J128" t="s">
        <v>857</v>
      </c>
      <c r="K128">
        <v>6</v>
      </c>
      <c r="L128">
        <v>6487</v>
      </c>
      <c r="M128">
        <v>1</v>
      </c>
      <c r="N128" t="s">
        <v>814</v>
      </c>
    </row>
    <row r="129" spans="1:14" x14ac:dyDescent="0.25">
      <c r="A129">
        <v>20000</v>
      </c>
      <c r="B129">
        <v>20000</v>
      </c>
      <c r="C129" s="13">
        <v>0.14330000000000001</v>
      </c>
      <c r="D129" t="s">
        <v>809</v>
      </c>
      <c r="E129" t="s">
        <v>824</v>
      </c>
      <c r="F129" s="13">
        <v>0.21440000000000001</v>
      </c>
      <c r="G129" t="s">
        <v>856</v>
      </c>
      <c r="H129" t="s">
        <v>812</v>
      </c>
      <c r="I129">
        <v>6250</v>
      </c>
      <c r="J129" t="s">
        <v>878</v>
      </c>
      <c r="K129">
        <v>9</v>
      </c>
      <c r="L129">
        <v>14268</v>
      </c>
      <c r="M129">
        <v>1</v>
      </c>
      <c r="N129" t="s">
        <v>827</v>
      </c>
    </row>
    <row r="130" spans="1:14" x14ac:dyDescent="0.25">
      <c r="A130">
        <v>4000</v>
      </c>
      <c r="B130">
        <v>4000</v>
      </c>
      <c r="C130" s="13">
        <v>0.1074</v>
      </c>
      <c r="D130" t="s">
        <v>809</v>
      </c>
      <c r="E130" t="s">
        <v>810</v>
      </c>
      <c r="F130" s="13">
        <v>1.9699999999999999E-2</v>
      </c>
      <c r="G130" t="s">
        <v>821</v>
      </c>
      <c r="H130" t="s">
        <v>826</v>
      </c>
      <c r="I130">
        <v>2900</v>
      </c>
      <c r="J130" t="s">
        <v>822</v>
      </c>
      <c r="K130">
        <v>13</v>
      </c>
      <c r="L130">
        <v>1869</v>
      </c>
      <c r="M130">
        <v>1</v>
      </c>
      <c r="N130" t="s">
        <v>895</v>
      </c>
    </row>
    <row r="131" spans="1:14" x14ac:dyDescent="0.25">
      <c r="A131">
        <v>16000</v>
      </c>
      <c r="B131">
        <v>15950</v>
      </c>
      <c r="C131" s="13">
        <v>0.157</v>
      </c>
      <c r="D131" t="s">
        <v>809</v>
      </c>
      <c r="E131" t="s">
        <v>810</v>
      </c>
      <c r="F131" s="13">
        <v>0.2351</v>
      </c>
      <c r="G131" t="s">
        <v>849</v>
      </c>
      <c r="H131" t="s">
        <v>812</v>
      </c>
      <c r="I131">
        <v>9333.33</v>
      </c>
      <c r="J131" t="s">
        <v>857</v>
      </c>
      <c r="K131">
        <v>20</v>
      </c>
      <c r="L131">
        <v>12721</v>
      </c>
      <c r="M131">
        <v>5</v>
      </c>
      <c r="N131" t="s">
        <v>835</v>
      </c>
    </row>
    <row r="132" spans="1:14" x14ac:dyDescent="0.25">
      <c r="A132">
        <v>1400</v>
      </c>
      <c r="B132">
        <v>1400</v>
      </c>
      <c r="C132" s="13">
        <v>9.7600000000000006E-2</v>
      </c>
      <c r="D132" t="s">
        <v>809</v>
      </c>
      <c r="E132" t="s">
        <v>855</v>
      </c>
      <c r="F132" s="13">
        <v>0.27139999999999997</v>
      </c>
      <c r="G132" t="s">
        <v>903</v>
      </c>
      <c r="H132" t="s">
        <v>812</v>
      </c>
      <c r="I132">
        <v>4683.33</v>
      </c>
      <c r="J132" t="s">
        <v>847</v>
      </c>
      <c r="K132">
        <v>6</v>
      </c>
      <c r="L132">
        <v>6466</v>
      </c>
      <c r="M132">
        <v>0</v>
      </c>
      <c r="N132" t="s">
        <v>817</v>
      </c>
    </row>
    <row r="133" spans="1:14" x14ac:dyDescent="0.25">
      <c r="A133">
        <v>7500</v>
      </c>
      <c r="B133">
        <v>7500</v>
      </c>
      <c r="C133" s="13">
        <v>0.16320000000000001</v>
      </c>
      <c r="D133" t="s">
        <v>809</v>
      </c>
      <c r="E133" t="s">
        <v>810</v>
      </c>
      <c r="F133" s="13">
        <v>0.12540000000000001</v>
      </c>
      <c r="G133" t="s">
        <v>819</v>
      </c>
      <c r="H133" t="s">
        <v>812</v>
      </c>
      <c r="I133">
        <v>4600</v>
      </c>
      <c r="J133" t="s">
        <v>843</v>
      </c>
      <c r="K133">
        <v>3</v>
      </c>
      <c r="L133">
        <v>6120</v>
      </c>
      <c r="M133">
        <v>0</v>
      </c>
      <c r="N133" t="s">
        <v>817</v>
      </c>
    </row>
    <row r="134" spans="1:14" x14ac:dyDescent="0.25">
      <c r="A134">
        <v>24625</v>
      </c>
      <c r="B134">
        <v>917.28</v>
      </c>
      <c r="C134" s="13">
        <v>0.14069999999999999</v>
      </c>
      <c r="D134" t="s">
        <v>809</v>
      </c>
      <c r="E134" t="s">
        <v>824</v>
      </c>
      <c r="F134" s="13">
        <v>0.12809999999999999</v>
      </c>
      <c r="G134" t="s">
        <v>866</v>
      </c>
      <c r="H134" t="s">
        <v>812</v>
      </c>
      <c r="I134">
        <v>10000</v>
      </c>
      <c r="J134" t="s">
        <v>857</v>
      </c>
      <c r="K134">
        <v>14</v>
      </c>
      <c r="L134">
        <v>33698</v>
      </c>
      <c r="M134">
        <v>0</v>
      </c>
      <c r="N134" t="s">
        <v>839</v>
      </c>
    </row>
    <row r="135" spans="1:14" x14ac:dyDescent="0.25">
      <c r="A135">
        <v>5000</v>
      </c>
      <c r="B135">
        <v>5000</v>
      </c>
      <c r="C135" s="13">
        <v>0.1409</v>
      </c>
      <c r="D135" t="s">
        <v>809</v>
      </c>
      <c r="E135" t="s">
        <v>810</v>
      </c>
      <c r="F135" s="13">
        <v>0.29020000000000001</v>
      </c>
      <c r="G135" t="s">
        <v>841</v>
      </c>
      <c r="H135" t="s">
        <v>812</v>
      </c>
      <c r="I135">
        <v>5416.67</v>
      </c>
      <c r="J135" t="s">
        <v>879</v>
      </c>
      <c r="K135">
        <v>11</v>
      </c>
      <c r="L135">
        <v>3977</v>
      </c>
      <c r="M135">
        <v>1</v>
      </c>
      <c r="N135" t="s">
        <v>814</v>
      </c>
    </row>
    <row r="136" spans="1:14" x14ac:dyDescent="0.25">
      <c r="A136">
        <v>25000</v>
      </c>
      <c r="B136">
        <v>24975</v>
      </c>
      <c r="C136" s="13">
        <v>9.9099999999999994E-2</v>
      </c>
      <c r="D136" t="s">
        <v>809</v>
      </c>
      <c r="E136" t="s">
        <v>810</v>
      </c>
      <c r="F136" s="13">
        <v>0.2049</v>
      </c>
      <c r="G136" t="s">
        <v>866</v>
      </c>
      <c r="H136" t="s">
        <v>826</v>
      </c>
      <c r="I136">
        <v>7916.67</v>
      </c>
      <c r="J136" t="s">
        <v>846</v>
      </c>
      <c r="K136">
        <v>14</v>
      </c>
      <c r="L136">
        <v>27203</v>
      </c>
      <c r="M136">
        <v>0</v>
      </c>
      <c r="N136" t="s">
        <v>844</v>
      </c>
    </row>
    <row r="137" spans="1:14" x14ac:dyDescent="0.25">
      <c r="A137">
        <v>7500</v>
      </c>
      <c r="B137">
        <v>7500</v>
      </c>
      <c r="C137" s="13">
        <v>0.16400000000000001</v>
      </c>
      <c r="D137" t="s">
        <v>809</v>
      </c>
      <c r="E137" t="s">
        <v>810</v>
      </c>
      <c r="F137" s="13">
        <v>0.13339999999999999</v>
      </c>
      <c r="G137" t="s">
        <v>819</v>
      </c>
      <c r="H137" t="s">
        <v>826</v>
      </c>
      <c r="I137">
        <v>4166.67</v>
      </c>
      <c r="J137" t="s">
        <v>868</v>
      </c>
      <c r="K137">
        <v>8</v>
      </c>
      <c r="L137">
        <v>7430</v>
      </c>
      <c r="M137">
        <v>0</v>
      </c>
      <c r="N137" t="s">
        <v>814</v>
      </c>
    </row>
    <row r="138" spans="1:14" x14ac:dyDescent="0.25">
      <c r="A138">
        <v>34500</v>
      </c>
      <c r="B138">
        <v>34450</v>
      </c>
      <c r="C138" s="13">
        <v>6.6199999999999995E-2</v>
      </c>
      <c r="D138" t="s">
        <v>809</v>
      </c>
      <c r="E138" t="s">
        <v>896</v>
      </c>
      <c r="F138" s="13">
        <v>0.1646</v>
      </c>
      <c r="G138" t="s">
        <v>819</v>
      </c>
      <c r="H138" t="s">
        <v>812</v>
      </c>
      <c r="I138">
        <v>10000</v>
      </c>
      <c r="J138" t="s">
        <v>904</v>
      </c>
      <c r="K138">
        <v>8</v>
      </c>
      <c r="L138">
        <v>5317</v>
      </c>
      <c r="M138">
        <v>0</v>
      </c>
      <c r="N138" t="s">
        <v>827</v>
      </c>
    </row>
    <row r="139" spans="1:14" x14ac:dyDescent="0.25">
      <c r="A139">
        <v>10000</v>
      </c>
      <c r="B139">
        <v>10000</v>
      </c>
      <c r="C139" s="13">
        <v>5.79E-2</v>
      </c>
      <c r="D139" t="s">
        <v>809</v>
      </c>
      <c r="E139" t="s">
        <v>810</v>
      </c>
      <c r="F139" s="13">
        <v>6.4899999999999999E-2</v>
      </c>
      <c r="G139" t="s">
        <v>856</v>
      </c>
      <c r="H139" t="s">
        <v>812</v>
      </c>
      <c r="I139">
        <v>12500</v>
      </c>
      <c r="J139" t="s">
        <v>901</v>
      </c>
      <c r="K139">
        <v>17</v>
      </c>
      <c r="L139">
        <v>75629</v>
      </c>
      <c r="M139">
        <v>0</v>
      </c>
      <c r="N139" t="s">
        <v>844</v>
      </c>
    </row>
    <row r="140" spans="1:14" x14ac:dyDescent="0.25">
      <c r="A140">
        <v>3200</v>
      </c>
      <c r="B140">
        <v>3200</v>
      </c>
      <c r="C140" s="13">
        <v>9.8799999999999999E-2</v>
      </c>
      <c r="D140" t="s">
        <v>809</v>
      </c>
      <c r="E140" t="s">
        <v>810</v>
      </c>
      <c r="F140" s="13">
        <v>6.5100000000000005E-2</v>
      </c>
      <c r="G140" t="s">
        <v>833</v>
      </c>
      <c r="H140" t="s">
        <v>826</v>
      </c>
      <c r="I140">
        <v>4500</v>
      </c>
      <c r="J140" t="s">
        <v>850</v>
      </c>
      <c r="K140">
        <v>7</v>
      </c>
      <c r="L140">
        <v>3198</v>
      </c>
      <c r="M140">
        <v>0</v>
      </c>
      <c r="N140" t="s">
        <v>823</v>
      </c>
    </row>
    <row r="141" spans="1:14" x14ac:dyDescent="0.25">
      <c r="A141">
        <v>5500</v>
      </c>
      <c r="B141">
        <v>5500</v>
      </c>
      <c r="C141" s="13">
        <v>0.15989999999999999</v>
      </c>
      <c r="D141" t="s">
        <v>818</v>
      </c>
      <c r="E141" t="s">
        <v>810</v>
      </c>
      <c r="F141" s="13">
        <v>0.17949999999999999</v>
      </c>
      <c r="G141" t="s">
        <v>891</v>
      </c>
      <c r="H141" t="s">
        <v>826</v>
      </c>
      <c r="I141">
        <v>4250</v>
      </c>
      <c r="J141" t="s">
        <v>878</v>
      </c>
      <c r="K141">
        <v>16</v>
      </c>
      <c r="L141">
        <v>13256</v>
      </c>
      <c r="M141">
        <v>0</v>
      </c>
      <c r="N141" t="s">
        <v>835</v>
      </c>
    </row>
    <row r="142" spans="1:14" x14ac:dyDescent="0.25">
      <c r="A142">
        <v>3000</v>
      </c>
      <c r="B142">
        <v>3000</v>
      </c>
      <c r="C142" s="13">
        <v>9.7600000000000006E-2</v>
      </c>
      <c r="D142" t="s">
        <v>809</v>
      </c>
      <c r="E142" t="s">
        <v>810</v>
      </c>
      <c r="F142" s="13">
        <v>0.21820000000000001</v>
      </c>
      <c r="G142" t="s">
        <v>864</v>
      </c>
      <c r="H142" t="s">
        <v>830</v>
      </c>
      <c r="I142">
        <v>1100</v>
      </c>
      <c r="J142" t="s">
        <v>834</v>
      </c>
      <c r="K142">
        <v>4</v>
      </c>
      <c r="L142">
        <v>2413</v>
      </c>
      <c r="M142">
        <v>0</v>
      </c>
      <c r="N142" t="s">
        <v>895</v>
      </c>
    </row>
    <row r="143" spans="1:14" x14ac:dyDescent="0.25">
      <c r="A143">
        <v>18000</v>
      </c>
      <c r="B143">
        <v>18000</v>
      </c>
      <c r="C143" s="13">
        <v>0.23280000000000001</v>
      </c>
      <c r="D143" t="s">
        <v>818</v>
      </c>
      <c r="E143" t="s">
        <v>810</v>
      </c>
      <c r="F143" s="13">
        <v>9.0499999999999997E-2</v>
      </c>
      <c r="G143" t="s">
        <v>881</v>
      </c>
      <c r="H143" t="s">
        <v>826</v>
      </c>
      <c r="I143">
        <v>7083.33</v>
      </c>
      <c r="J143" t="s">
        <v>868</v>
      </c>
      <c r="K143">
        <v>6</v>
      </c>
      <c r="L143">
        <v>13106</v>
      </c>
      <c r="M143">
        <v>0</v>
      </c>
      <c r="N143" t="s">
        <v>835</v>
      </c>
    </row>
    <row r="144" spans="1:14" x14ac:dyDescent="0.25">
      <c r="A144">
        <v>10000</v>
      </c>
      <c r="B144">
        <v>9700</v>
      </c>
      <c r="C144" s="13">
        <v>9.6299999999999997E-2</v>
      </c>
      <c r="D144" t="s">
        <v>809</v>
      </c>
      <c r="E144" t="s">
        <v>810</v>
      </c>
      <c r="F144" s="13">
        <v>0.13769999999999999</v>
      </c>
      <c r="G144" t="s">
        <v>902</v>
      </c>
      <c r="H144" t="s">
        <v>812</v>
      </c>
      <c r="I144">
        <v>4190</v>
      </c>
      <c r="J144" t="s">
        <v>813</v>
      </c>
      <c r="K144">
        <v>6</v>
      </c>
      <c r="L144">
        <v>1251</v>
      </c>
      <c r="M144">
        <v>1</v>
      </c>
      <c r="N144" t="s">
        <v>814</v>
      </c>
    </row>
    <row r="145" spans="1:14" x14ac:dyDescent="0.25">
      <c r="A145">
        <v>8800</v>
      </c>
      <c r="B145">
        <v>8800</v>
      </c>
      <c r="C145" s="13">
        <v>0.13109999999999999</v>
      </c>
      <c r="D145" t="s">
        <v>809</v>
      </c>
      <c r="E145" t="s">
        <v>824</v>
      </c>
      <c r="F145" s="13">
        <v>0.1673</v>
      </c>
      <c r="G145" t="s">
        <v>881</v>
      </c>
      <c r="H145" t="s">
        <v>826</v>
      </c>
      <c r="I145">
        <v>3150.25</v>
      </c>
      <c r="J145" t="s">
        <v>878</v>
      </c>
      <c r="K145">
        <v>13</v>
      </c>
      <c r="L145">
        <v>14266</v>
      </c>
      <c r="M145">
        <v>1</v>
      </c>
      <c r="N145" t="s">
        <v>859</v>
      </c>
    </row>
    <row r="146" spans="1:14" x14ac:dyDescent="0.25">
      <c r="A146">
        <v>7000</v>
      </c>
      <c r="B146">
        <v>7000</v>
      </c>
      <c r="C146" s="13">
        <v>0.1114</v>
      </c>
      <c r="D146" t="s">
        <v>809</v>
      </c>
      <c r="E146" t="s">
        <v>810</v>
      </c>
      <c r="F146" s="13">
        <v>0.23019999999999999</v>
      </c>
      <c r="G146" t="s">
        <v>815</v>
      </c>
      <c r="H146" t="s">
        <v>812</v>
      </c>
      <c r="I146">
        <v>6000</v>
      </c>
      <c r="J146" t="s">
        <v>837</v>
      </c>
      <c r="K146">
        <v>17</v>
      </c>
      <c r="L146">
        <v>19634</v>
      </c>
      <c r="M146">
        <v>2</v>
      </c>
      <c r="N146" t="s">
        <v>842</v>
      </c>
    </row>
    <row r="147" spans="1:14" x14ac:dyDescent="0.25">
      <c r="A147">
        <v>8000</v>
      </c>
      <c r="B147">
        <v>8000</v>
      </c>
      <c r="C147" s="13">
        <v>0.13109999999999999</v>
      </c>
      <c r="D147" t="s">
        <v>809</v>
      </c>
      <c r="E147" t="s">
        <v>810</v>
      </c>
      <c r="F147" s="13">
        <v>0.19009999999999999</v>
      </c>
      <c r="G147" t="s">
        <v>885</v>
      </c>
      <c r="H147" t="s">
        <v>826</v>
      </c>
      <c r="I147">
        <v>2625</v>
      </c>
      <c r="J147" t="s">
        <v>846</v>
      </c>
      <c r="K147">
        <v>8</v>
      </c>
      <c r="L147">
        <v>7554</v>
      </c>
      <c r="M147">
        <v>1</v>
      </c>
      <c r="N147" t="s">
        <v>823</v>
      </c>
    </row>
    <row r="148" spans="1:14" x14ac:dyDescent="0.25">
      <c r="A148">
        <v>3000</v>
      </c>
      <c r="B148">
        <v>3000</v>
      </c>
      <c r="C148" s="13">
        <v>0.17269999999999999</v>
      </c>
      <c r="D148" t="s">
        <v>809</v>
      </c>
      <c r="E148" t="s">
        <v>824</v>
      </c>
      <c r="F148" s="13">
        <v>0.16619999999999999</v>
      </c>
      <c r="G148" t="s">
        <v>811</v>
      </c>
      <c r="H148" t="s">
        <v>826</v>
      </c>
      <c r="I148">
        <v>3833.33</v>
      </c>
      <c r="J148" t="s">
        <v>868</v>
      </c>
      <c r="K148">
        <v>4</v>
      </c>
      <c r="L148">
        <v>4136</v>
      </c>
      <c r="M148">
        <v>0</v>
      </c>
      <c r="N148" t="s">
        <v>895</v>
      </c>
    </row>
    <row r="149" spans="1:14" x14ac:dyDescent="0.25">
      <c r="A149">
        <v>12000</v>
      </c>
      <c r="B149">
        <v>11975</v>
      </c>
      <c r="C149" s="13">
        <v>7.51E-2</v>
      </c>
      <c r="D149" t="s">
        <v>809</v>
      </c>
      <c r="E149" t="s">
        <v>810</v>
      </c>
      <c r="F149" s="13">
        <v>0.1191</v>
      </c>
      <c r="G149" t="s">
        <v>867</v>
      </c>
      <c r="H149" t="s">
        <v>826</v>
      </c>
      <c r="I149">
        <v>7500</v>
      </c>
      <c r="J149" t="s">
        <v>813</v>
      </c>
      <c r="K149">
        <v>18</v>
      </c>
      <c r="L149">
        <v>33702</v>
      </c>
      <c r="M149">
        <v>1</v>
      </c>
      <c r="N149" t="s">
        <v>835</v>
      </c>
    </row>
    <row r="150" spans="1:14" x14ac:dyDescent="0.25">
      <c r="A150">
        <v>3600</v>
      </c>
      <c r="B150">
        <v>3575</v>
      </c>
      <c r="C150" s="13">
        <v>0.1411</v>
      </c>
      <c r="D150" t="s">
        <v>809</v>
      </c>
      <c r="E150" t="s">
        <v>896</v>
      </c>
      <c r="F150" s="13">
        <v>4.0000000000000002E-4</v>
      </c>
      <c r="G150" t="s">
        <v>881</v>
      </c>
      <c r="H150" t="s">
        <v>826</v>
      </c>
      <c r="I150">
        <v>2500</v>
      </c>
      <c r="J150" t="s">
        <v>846</v>
      </c>
      <c r="K150">
        <v>4</v>
      </c>
      <c r="L150">
        <v>1</v>
      </c>
      <c r="M150">
        <v>0</v>
      </c>
      <c r="N150" t="s">
        <v>832</v>
      </c>
    </row>
    <row r="151" spans="1:14" x14ac:dyDescent="0.25">
      <c r="A151">
        <v>11625</v>
      </c>
      <c r="B151">
        <v>11625</v>
      </c>
      <c r="C151" s="13">
        <v>0.14330000000000001</v>
      </c>
      <c r="D151" t="s">
        <v>809</v>
      </c>
      <c r="E151" t="s">
        <v>810</v>
      </c>
      <c r="F151" s="13">
        <v>0.22839999999999999</v>
      </c>
      <c r="G151" t="s">
        <v>866</v>
      </c>
      <c r="H151" t="s">
        <v>812</v>
      </c>
      <c r="I151">
        <v>2833.33</v>
      </c>
      <c r="J151" t="s">
        <v>837</v>
      </c>
      <c r="K151">
        <v>6</v>
      </c>
      <c r="L151">
        <v>27411</v>
      </c>
      <c r="M151">
        <v>2</v>
      </c>
      <c r="N151" t="s">
        <v>839</v>
      </c>
    </row>
    <row r="152" spans="1:14" x14ac:dyDescent="0.25">
      <c r="A152">
        <v>30000</v>
      </c>
      <c r="B152">
        <v>30000</v>
      </c>
      <c r="C152" s="13">
        <v>0.21490000000000001</v>
      </c>
      <c r="D152" t="s">
        <v>809</v>
      </c>
      <c r="E152" t="s">
        <v>824</v>
      </c>
      <c r="F152" s="13">
        <v>0.16700000000000001</v>
      </c>
      <c r="G152" t="s">
        <v>867</v>
      </c>
      <c r="H152" t="s">
        <v>812</v>
      </c>
      <c r="I152">
        <v>12500</v>
      </c>
      <c r="J152" t="s">
        <v>831</v>
      </c>
      <c r="K152">
        <v>14</v>
      </c>
      <c r="L152">
        <v>19096</v>
      </c>
      <c r="M152">
        <v>2</v>
      </c>
      <c r="N152" t="s">
        <v>827</v>
      </c>
    </row>
    <row r="153" spans="1:14" x14ac:dyDescent="0.25">
      <c r="A153">
        <v>16000</v>
      </c>
      <c r="B153">
        <v>16000</v>
      </c>
      <c r="C153" s="13">
        <v>8.8999999999999996E-2</v>
      </c>
      <c r="D153" t="s">
        <v>809</v>
      </c>
      <c r="E153" t="s">
        <v>810</v>
      </c>
      <c r="F153" s="13">
        <v>0.1971</v>
      </c>
      <c r="G153" t="s">
        <v>894</v>
      </c>
      <c r="H153" t="s">
        <v>826</v>
      </c>
      <c r="I153">
        <v>7083.33</v>
      </c>
      <c r="J153" t="s">
        <v>834</v>
      </c>
      <c r="K153">
        <v>11</v>
      </c>
      <c r="L153">
        <v>6185</v>
      </c>
      <c r="M153">
        <v>1</v>
      </c>
      <c r="N153" t="s">
        <v>859</v>
      </c>
    </row>
    <row r="154" spans="1:14" x14ac:dyDescent="0.25">
      <c r="A154">
        <v>10800</v>
      </c>
      <c r="B154">
        <v>10700</v>
      </c>
      <c r="C154" s="13">
        <v>0.1075</v>
      </c>
      <c r="D154" t="s">
        <v>809</v>
      </c>
      <c r="E154" t="s">
        <v>871</v>
      </c>
      <c r="F154" s="13">
        <v>0.1532</v>
      </c>
      <c r="G154" t="s">
        <v>841</v>
      </c>
      <c r="H154" t="s">
        <v>812</v>
      </c>
      <c r="I154">
        <v>8400</v>
      </c>
      <c r="J154" t="s">
        <v>816</v>
      </c>
      <c r="K154">
        <v>6</v>
      </c>
      <c r="L154">
        <v>24675</v>
      </c>
      <c r="M154">
        <v>0</v>
      </c>
      <c r="N154" t="s">
        <v>835</v>
      </c>
    </row>
    <row r="155" spans="1:14" x14ac:dyDescent="0.25">
      <c r="A155">
        <v>25000</v>
      </c>
      <c r="B155">
        <v>23655.48</v>
      </c>
      <c r="C155" s="13">
        <v>0.16689999999999999</v>
      </c>
      <c r="D155" t="s">
        <v>818</v>
      </c>
      <c r="E155" t="s">
        <v>810</v>
      </c>
      <c r="F155" s="13">
        <v>0.1411</v>
      </c>
      <c r="G155" t="s">
        <v>894</v>
      </c>
      <c r="H155" t="s">
        <v>812</v>
      </c>
      <c r="I155">
        <v>7666.67</v>
      </c>
      <c r="J155" t="s">
        <v>837</v>
      </c>
      <c r="K155">
        <v>15</v>
      </c>
      <c r="L155">
        <v>28748</v>
      </c>
      <c r="M155">
        <v>3</v>
      </c>
      <c r="N155" t="s">
        <v>839</v>
      </c>
    </row>
    <row r="156" spans="1:14" x14ac:dyDescent="0.25">
      <c r="A156">
        <v>10000</v>
      </c>
      <c r="B156">
        <v>10000</v>
      </c>
      <c r="C156" s="13">
        <v>0.13980000000000001</v>
      </c>
      <c r="D156" t="s">
        <v>818</v>
      </c>
      <c r="E156" t="s">
        <v>828</v>
      </c>
      <c r="F156" s="13">
        <v>0.14860000000000001</v>
      </c>
      <c r="G156" t="s">
        <v>889</v>
      </c>
      <c r="H156" t="s">
        <v>826</v>
      </c>
      <c r="I156">
        <v>3916.67</v>
      </c>
      <c r="J156" t="s">
        <v>873</v>
      </c>
      <c r="K156">
        <v>9</v>
      </c>
      <c r="L156">
        <v>5188</v>
      </c>
      <c r="M156">
        <v>4</v>
      </c>
      <c r="N156" t="s">
        <v>859</v>
      </c>
    </row>
    <row r="157" spans="1:14" x14ac:dyDescent="0.25">
      <c r="A157">
        <v>12375</v>
      </c>
      <c r="B157">
        <v>275</v>
      </c>
      <c r="C157" s="13">
        <v>0.1091</v>
      </c>
      <c r="D157" t="s">
        <v>809</v>
      </c>
      <c r="E157" t="s">
        <v>896</v>
      </c>
      <c r="F157" s="13">
        <v>0.16389999999999999</v>
      </c>
      <c r="G157" t="s">
        <v>864</v>
      </c>
      <c r="H157" t="s">
        <v>812</v>
      </c>
      <c r="I157">
        <v>3892.75</v>
      </c>
      <c r="J157" t="s">
        <v>820</v>
      </c>
      <c r="K157">
        <v>11</v>
      </c>
      <c r="L157">
        <v>8332</v>
      </c>
      <c r="M157">
        <v>2</v>
      </c>
      <c r="N157" t="s">
        <v>832</v>
      </c>
    </row>
    <row r="158" spans="1:14" x14ac:dyDescent="0.25">
      <c r="A158">
        <v>6000</v>
      </c>
      <c r="B158">
        <v>6000</v>
      </c>
      <c r="C158" s="13">
        <v>0.1148</v>
      </c>
      <c r="D158" t="s">
        <v>809</v>
      </c>
      <c r="E158" t="s">
        <v>824</v>
      </c>
      <c r="F158" s="13">
        <v>0.182</v>
      </c>
      <c r="G158" t="s">
        <v>866</v>
      </c>
      <c r="H158" t="s">
        <v>812</v>
      </c>
      <c r="I158">
        <v>5031.67</v>
      </c>
      <c r="J158" t="s">
        <v>837</v>
      </c>
      <c r="K158">
        <v>9</v>
      </c>
      <c r="L158">
        <v>50935</v>
      </c>
      <c r="M158">
        <v>0</v>
      </c>
      <c r="N158" t="s">
        <v>835</v>
      </c>
    </row>
    <row r="159" spans="1:14" x14ac:dyDescent="0.25">
      <c r="A159">
        <v>8000</v>
      </c>
      <c r="B159">
        <v>8000</v>
      </c>
      <c r="C159" s="13">
        <v>0.13489999999999999</v>
      </c>
      <c r="D159" t="s">
        <v>809</v>
      </c>
      <c r="E159" t="s">
        <v>810</v>
      </c>
      <c r="F159" s="13">
        <v>0.1492</v>
      </c>
      <c r="G159" t="s">
        <v>894</v>
      </c>
      <c r="H159" t="s">
        <v>826</v>
      </c>
      <c r="I159">
        <v>5000</v>
      </c>
      <c r="J159" t="s">
        <v>838</v>
      </c>
      <c r="K159">
        <v>18</v>
      </c>
      <c r="L159">
        <v>4786</v>
      </c>
      <c r="M159">
        <v>1</v>
      </c>
      <c r="N159" t="s">
        <v>817</v>
      </c>
    </row>
    <row r="160" spans="1:14" x14ac:dyDescent="0.25">
      <c r="A160">
        <v>15000</v>
      </c>
      <c r="B160">
        <v>15000</v>
      </c>
      <c r="C160" s="13">
        <v>0.1825</v>
      </c>
      <c r="D160" t="s">
        <v>809</v>
      </c>
      <c r="E160" t="s">
        <v>824</v>
      </c>
      <c r="F160" s="13">
        <v>9.7299999999999998E-2</v>
      </c>
      <c r="G160" t="s">
        <v>856</v>
      </c>
      <c r="H160" t="s">
        <v>812</v>
      </c>
      <c r="I160">
        <v>5000</v>
      </c>
      <c r="J160" t="s">
        <v>868</v>
      </c>
      <c r="K160">
        <v>11</v>
      </c>
      <c r="L160">
        <v>14596</v>
      </c>
      <c r="M160">
        <v>0</v>
      </c>
      <c r="N160" t="s">
        <v>839</v>
      </c>
    </row>
    <row r="161" spans="1:14" x14ac:dyDescent="0.25">
      <c r="A161">
        <v>7000</v>
      </c>
      <c r="B161">
        <v>7000</v>
      </c>
      <c r="C161" s="13">
        <v>0.1777</v>
      </c>
      <c r="D161" t="s">
        <v>809</v>
      </c>
      <c r="E161" t="s">
        <v>828</v>
      </c>
      <c r="F161" s="13">
        <v>0.32250000000000001</v>
      </c>
      <c r="G161" t="s">
        <v>866</v>
      </c>
      <c r="H161" t="s">
        <v>826</v>
      </c>
      <c r="I161">
        <v>3333.33</v>
      </c>
      <c r="J161" t="s">
        <v>843</v>
      </c>
      <c r="K161">
        <v>12</v>
      </c>
      <c r="L161">
        <v>35604</v>
      </c>
      <c r="M161">
        <v>3</v>
      </c>
      <c r="N161" t="s">
        <v>848</v>
      </c>
    </row>
    <row r="162" spans="1:14" x14ac:dyDescent="0.25">
      <c r="A162">
        <v>8400</v>
      </c>
      <c r="B162">
        <v>8400</v>
      </c>
      <c r="C162" s="13">
        <v>6.9199999999999998E-2</v>
      </c>
      <c r="D162" t="s">
        <v>809</v>
      </c>
      <c r="E162" t="s">
        <v>905</v>
      </c>
      <c r="F162" s="13">
        <v>0.13300000000000001</v>
      </c>
      <c r="G162" t="s">
        <v>867</v>
      </c>
      <c r="H162" t="s">
        <v>826</v>
      </c>
      <c r="I162">
        <v>3000</v>
      </c>
      <c r="J162" t="s">
        <v>901</v>
      </c>
      <c r="K162">
        <v>9</v>
      </c>
      <c r="L162">
        <v>6998</v>
      </c>
      <c r="M162">
        <v>1</v>
      </c>
      <c r="N162" t="s">
        <v>844</v>
      </c>
    </row>
    <row r="163" spans="1:14" x14ac:dyDescent="0.25">
      <c r="A163">
        <v>15000</v>
      </c>
      <c r="B163">
        <v>15000</v>
      </c>
      <c r="C163" s="13">
        <v>7.9000000000000001E-2</v>
      </c>
      <c r="D163" t="s">
        <v>809</v>
      </c>
      <c r="E163" t="s">
        <v>810</v>
      </c>
      <c r="F163" s="13">
        <v>0.1862</v>
      </c>
      <c r="G163" t="s">
        <v>872</v>
      </c>
      <c r="H163" t="s">
        <v>812</v>
      </c>
      <c r="I163">
        <v>4500</v>
      </c>
      <c r="J163" t="s">
        <v>850</v>
      </c>
      <c r="K163">
        <v>10</v>
      </c>
      <c r="L163">
        <v>17212</v>
      </c>
      <c r="M163">
        <v>0</v>
      </c>
      <c r="N163" t="s">
        <v>848</v>
      </c>
    </row>
    <row r="164" spans="1:14" x14ac:dyDescent="0.25">
      <c r="A164">
        <v>15000</v>
      </c>
      <c r="B164">
        <v>14925</v>
      </c>
      <c r="C164" s="13">
        <v>0.14330000000000001</v>
      </c>
      <c r="D164" t="s">
        <v>809</v>
      </c>
      <c r="E164" t="s">
        <v>810</v>
      </c>
      <c r="F164" s="13">
        <v>0.13300000000000001</v>
      </c>
      <c r="G164" t="s">
        <v>815</v>
      </c>
      <c r="H164" t="s">
        <v>826</v>
      </c>
      <c r="I164">
        <v>5000</v>
      </c>
      <c r="J164" t="s">
        <v>843</v>
      </c>
      <c r="K164">
        <v>7</v>
      </c>
      <c r="L164">
        <v>11368</v>
      </c>
      <c r="M164">
        <v>1</v>
      </c>
      <c r="N164" t="s">
        <v>814</v>
      </c>
    </row>
    <row r="165" spans="1:14" x14ac:dyDescent="0.25">
      <c r="A165">
        <v>2800</v>
      </c>
      <c r="B165">
        <v>2800</v>
      </c>
      <c r="C165" s="13">
        <v>0.1016</v>
      </c>
      <c r="D165" t="s">
        <v>809</v>
      </c>
      <c r="E165" t="s">
        <v>871</v>
      </c>
      <c r="F165" s="12">
        <v>0.12</v>
      </c>
      <c r="G165" t="s">
        <v>866</v>
      </c>
      <c r="H165" t="s">
        <v>826</v>
      </c>
      <c r="I165">
        <v>2083.33</v>
      </c>
      <c r="J165" t="s">
        <v>822</v>
      </c>
      <c r="K165">
        <v>7</v>
      </c>
      <c r="L165">
        <v>7261</v>
      </c>
      <c r="M165">
        <v>0</v>
      </c>
      <c r="N165" t="s">
        <v>814</v>
      </c>
    </row>
    <row r="166" spans="1:14" x14ac:dyDescent="0.25">
      <c r="A166">
        <v>7750</v>
      </c>
      <c r="B166">
        <v>7750</v>
      </c>
      <c r="C166" s="13">
        <v>0.16289999999999999</v>
      </c>
      <c r="D166" t="s">
        <v>809</v>
      </c>
      <c r="E166" t="s">
        <v>810</v>
      </c>
      <c r="F166" s="13">
        <v>0.26740000000000003</v>
      </c>
      <c r="G166" t="s">
        <v>841</v>
      </c>
      <c r="H166" t="s">
        <v>812</v>
      </c>
      <c r="I166">
        <v>2916.67</v>
      </c>
      <c r="J166" t="s">
        <v>879</v>
      </c>
      <c r="K166">
        <v>18</v>
      </c>
      <c r="L166">
        <v>17102</v>
      </c>
      <c r="M166">
        <v>0</v>
      </c>
      <c r="N166" t="s">
        <v>823</v>
      </c>
    </row>
    <row r="167" spans="1:14" x14ac:dyDescent="0.25">
      <c r="A167">
        <v>4500</v>
      </c>
      <c r="B167">
        <v>4500</v>
      </c>
      <c r="C167" s="13">
        <v>8.8999999999999996E-2</v>
      </c>
      <c r="D167" t="s">
        <v>809</v>
      </c>
      <c r="E167" t="s">
        <v>824</v>
      </c>
      <c r="F167" s="13">
        <v>0.18179999999999999</v>
      </c>
      <c r="G167" t="s">
        <v>906</v>
      </c>
      <c r="H167" t="s">
        <v>826</v>
      </c>
      <c r="I167">
        <v>2166.67</v>
      </c>
      <c r="J167" t="s">
        <v>878</v>
      </c>
      <c r="K167">
        <v>8</v>
      </c>
      <c r="L167">
        <v>5361</v>
      </c>
      <c r="M167">
        <v>0</v>
      </c>
      <c r="N167" t="s">
        <v>859</v>
      </c>
    </row>
    <row r="168" spans="1:14" x14ac:dyDescent="0.25">
      <c r="A168">
        <v>17500</v>
      </c>
      <c r="B168">
        <v>17375</v>
      </c>
      <c r="C168" s="13">
        <v>0.12529999999999999</v>
      </c>
      <c r="D168" t="s">
        <v>809</v>
      </c>
      <c r="E168" t="s">
        <v>810</v>
      </c>
      <c r="F168" s="13">
        <v>0.21629999999999999</v>
      </c>
      <c r="G168" t="s">
        <v>894</v>
      </c>
      <c r="H168" t="s">
        <v>826</v>
      </c>
      <c r="I168">
        <v>3666.67</v>
      </c>
      <c r="J168" t="s">
        <v>816</v>
      </c>
      <c r="K168">
        <v>7</v>
      </c>
      <c r="L168">
        <v>20010</v>
      </c>
      <c r="M168">
        <v>0</v>
      </c>
      <c r="N168" t="s">
        <v>842</v>
      </c>
    </row>
    <row r="169" spans="1:14" x14ac:dyDescent="0.25">
      <c r="A169">
        <v>18000</v>
      </c>
      <c r="B169">
        <v>18000</v>
      </c>
      <c r="C169" s="13">
        <v>0.15310000000000001</v>
      </c>
      <c r="D169" t="s">
        <v>818</v>
      </c>
      <c r="E169" t="s">
        <v>810</v>
      </c>
      <c r="F169" s="13">
        <v>4.9299999999999997E-2</v>
      </c>
      <c r="G169" t="s">
        <v>819</v>
      </c>
      <c r="H169" t="s">
        <v>826</v>
      </c>
      <c r="I169">
        <v>5258.5</v>
      </c>
      <c r="J169" t="s">
        <v>873</v>
      </c>
      <c r="K169">
        <v>6</v>
      </c>
      <c r="L169">
        <v>11596</v>
      </c>
      <c r="M169">
        <v>0</v>
      </c>
      <c r="N169" t="s">
        <v>835</v>
      </c>
    </row>
    <row r="170" spans="1:14" x14ac:dyDescent="0.25">
      <c r="A170">
        <v>15000</v>
      </c>
      <c r="B170">
        <v>14975</v>
      </c>
      <c r="C170" s="13">
        <v>0.1527</v>
      </c>
      <c r="D170" t="s">
        <v>818</v>
      </c>
      <c r="E170" t="s">
        <v>810</v>
      </c>
      <c r="F170" s="13">
        <v>0.17899999999999999</v>
      </c>
      <c r="G170" t="s">
        <v>872</v>
      </c>
      <c r="H170" t="s">
        <v>812</v>
      </c>
      <c r="I170">
        <v>2748</v>
      </c>
      <c r="J170" t="s">
        <v>834</v>
      </c>
      <c r="K170">
        <v>14</v>
      </c>
      <c r="L170">
        <v>7956</v>
      </c>
      <c r="M170">
        <v>1</v>
      </c>
      <c r="N170" t="s">
        <v>842</v>
      </c>
    </row>
    <row r="171" spans="1:14" x14ac:dyDescent="0.25">
      <c r="A171">
        <v>6000</v>
      </c>
      <c r="B171">
        <v>6000</v>
      </c>
      <c r="C171" s="13">
        <v>0.15229999999999999</v>
      </c>
      <c r="D171" t="s">
        <v>809</v>
      </c>
      <c r="E171" t="s">
        <v>824</v>
      </c>
      <c r="F171" s="13">
        <v>0.19570000000000001</v>
      </c>
      <c r="G171" t="s">
        <v>821</v>
      </c>
      <c r="H171" t="s">
        <v>830</v>
      </c>
      <c r="I171">
        <v>4583.33</v>
      </c>
      <c r="J171" t="s">
        <v>843</v>
      </c>
      <c r="K171">
        <v>13</v>
      </c>
      <c r="L171">
        <v>8077</v>
      </c>
      <c r="M171">
        <v>1</v>
      </c>
      <c r="N171" t="s">
        <v>844</v>
      </c>
    </row>
    <row r="172" spans="1:14" x14ac:dyDescent="0.25">
      <c r="A172">
        <v>11500</v>
      </c>
      <c r="B172">
        <v>11475</v>
      </c>
      <c r="C172" s="13">
        <v>0.1114</v>
      </c>
      <c r="D172" t="s">
        <v>809</v>
      </c>
      <c r="E172" t="s">
        <v>824</v>
      </c>
      <c r="F172" s="13">
        <v>0.28249999999999997</v>
      </c>
      <c r="G172" t="s">
        <v>819</v>
      </c>
      <c r="H172" t="s">
        <v>826</v>
      </c>
      <c r="I172">
        <v>2750</v>
      </c>
      <c r="J172" t="s">
        <v>878</v>
      </c>
      <c r="K172">
        <v>6</v>
      </c>
      <c r="L172">
        <v>9079</v>
      </c>
      <c r="M172">
        <v>0</v>
      </c>
      <c r="N172" t="s">
        <v>823</v>
      </c>
    </row>
    <row r="173" spans="1:14" x14ac:dyDescent="0.25">
      <c r="A173">
        <v>10000</v>
      </c>
      <c r="B173">
        <v>10000</v>
      </c>
      <c r="C173" s="13">
        <v>0.13109999999999999</v>
      </c>
      <c r="D173" t="s">
        <v>809</v>
      </c>
      <c r="E173" t="s">
        <v>824</v>
      </c>
      <c r="F173" s="13">
        <v>7.5600000000000001E-2</v>
      </c>
      <c r="G173" t="s">
        <v>872</v>
      </c>
      <c r="H173" t="s">
        <v>826</v>
      </c>
      <c r="I173">
        <v>2500</v>
      </c>
      <c r="J173" t="s">
        <v>838</v>
      </c>
      <c r="K173">
        <v>8</v>
      </c>
      <c r="L173">
        <v>10906</v>
      </c>
      <c r="M173">
        <v>0</v>
      </c>
      <c r="N173" t="s">
        <v>848</v>
      </c>
    </row>
    <row r="174" spans="1:14" x14ac:dyDescent="0.25">
      <c r="A174">
        <v>12000</v>
      </c>
      <c r="B174">
        <v>12000</v>
      </c>
      <c r="C174" s="13">
        <v>8.8999999999999996E-2</v>
      </c>
      <c r="D174" t="s">
        <v>809</v>
      </c>
      <c r="E174" t="s">
        <v>824</v>
      </c>
      <c r="F174" s="13">
        <v>0.1246</v>
      </c>
      <c r="G174" t="s">
        <v>867</v>
      </c>
      <c r="H174" t="s">
        <v>826</v>
      </c>
      <c r="I174">
        <v>5000</v>
      </c>
      <c r="J174" t="s">
        <v>846</v>
      </c>
      <c r="K174">
        <v>5</v>
      </c>
      <c r="L174">
        <v>13940</v>
      </c>
      <c r="M174">
        <v>0</v>
      </c>
      <c r="N174" t="s">
        <v>835</v>
      </c>
    </row>
    <row r="175" spans="1:14" x14ac:dyDescent="0.25">
      <c r="A175">
        <v>10000</v>
      </c>
      <c r="B175">
        <v>10000</v>
      </c>
      <c r="C175" s="13">
        <v>0.1212</v>
      </c>
      <c r="D175" t="s">
        <v>809</v>
      </c>
      <c r="E175" t="s">
        <v>810</v>
      </c>
      <c r="F175" s="13">
        <v>0.184</v>
      </c>
      <c r="G175" t="s">
        <v>819</v>
      </c>
      <c r="H175" t="s">
        <v>812</v>
      </c>
      <c r="I175">
        <v>5000</v>
      </c>
      <c r="J175" t="s">
        <v>838</v>
      </c>
      <c r="K175">
        <v>7</v>
      </c>
      <c r="L175">
        <v>13202</v>
      </c>
      <c r="M175">
        <v>0</v>
      </c>
      <c r="N175" t="s">
        <v>835</v>
      </c>
    </row>
    <row r="176" spans="1:14" x14ac:dyDescent="0.25">
      <c r="A176">
        <v>35000</v>
      </c>
      <c r="B176">
        <v>34975</v>
      </c>
      <c r="C176" s="13">
        <v>0.21279999999999999</v>
      </c>
      <c r="D176" t="s">
        <v>818</v>
      </c>
      <c r="E176" t="s">
        <v>810</v>
      </c>
      <c r="F176" s="13">
        <v>0.18210000000000001</v>
      </c>
      <c r="G176" t="s">
        <v>851</v>
      </c>
      <c r="H176" t="s">
        <v>826</v>
      </c>
      <c r="I176">
        <v>7916.67</v>
      </c>
      <c r="J176" t="s">
        <v>879</v>
      </c>
      <c r="K176">
        <v>8</v>
      </c>
      <c r="L176">
        <v>19789</v>
      </c>
      <c r="M176">
        <v>2</v>
      </c>
      <c r="N176" t="s">
        <v>835</v>
      </c>
    </row>
    <row r="177" spans="1:14" x14ac:dyDescent="0.25">
      <c r="A177">
        <v>7200</v>
      </c>
      <c r="B177">
        <v>7100</v>
      </c>
      <c r="C177" s="13">
        <v>0.1038</v>
      </c>
      <c r="D177" t="s">
        <v>818</v>
      </c>
      <c r="E177" t="s">
        <v>871</v>
      </c>
      <c r="F177" s="13">
        <v>0.1797</v>
      </c>
      <c r="G177" t="s">
        <v>872</v>
      </c>
      <c r="H177" t="s">
        <v>826</v>
      </c>
      <c r="I177">
        <v>3000</v>
      </c>
      <c r="J177" t="s">
        <v>877</v>
      </c>
      <c r="K177">
        <v>7</v>
      </c>
      <c r="L177">
        <v>2753</v>
      </c>
      <c r="M177">
        <v>1</v>
      </c>
      <c r="N177" t="s">
        <v>817</v>
      </c>
    </row>
    <row r="178" spans="1:14" x14ac:dyDescent="0.25">
      <c r="A178">
        <v>4000</v>
      </c>
      <c r="B178">
        <v>3975</v>
      </c>
      <c r="C178" s="13">
        <v>7.9000000000000001E-2</v>
      </c>
      <c r="D178" t="s">
        <v>818</v>
      </c>
      <c r="E178" t="s">
        <v>853</v>
      </c>
      <c r="F178" s="13">
        <v>4.48E-2</v>
      </c>
      <c r="G178" t="s">
        <v>815</v>
      </c>
      <c r="H178" t="s">
        <v>830</v>
      </c>
      <c r="I178">
        <v>4000</v>
      </c>
      <c r="J178" t="s">
        <v>907</v>
      </c>
      <c r="K178">
        <v>16</v>
      </c>
      <c r="L178">
        <v>6696</v>
      </c>
      <c r="M178">
        <v>0</v>
      </c>
      <c r="N178" t="s">
        <v>814</v>
      </c>
    </row>
    <row r="179" spans="1:14" x14ac:dyDescent="0.25">
      <c r="A179">
        <v>5300</v>
      </c>
      <c r="B179">
        <v>5200</v>
      </c>
      <c r="C179" s="13">
        <v>0.1114</v>
      </c>
      <c r="D179" t="s">
        <v>809</v>
      </c>
      <c r="E179" t="s">
        <v>810</v>
      </c>
      <c r="F179" s="13">
        <v>8.4699999999999998E-2</v>
      </c>
      <c r="G179" t="s">
        <v>906</v>
      </c>
      <c r="H179" t="s">
        <v>812</v>
      </c>
      <c r="I179">
        <v>8333.33</v>
      </c>
      <c r="J179" t="s">
        <v>850</v>
      </c>
      <c r="K179">
        <v>5</v>
      </c>
      <c r="L179">
        <v>73258</v>
      </c>
      <c r="M179">
        <v>1</v>
      </c>
      <c r="N179" t="s">
        <v>832</v>
      </c>
    </row>
    <row r="180" spans="1:14" x14ac:dyDescent="0.25">
      <c r="A180">
        <v>1200</v>
      </c>
      <c r="B180">
        <v>1200</v>
      </c>
      <c r="C180" s="13">
        <v>7.6200000000000004E-2</v>
      </c>
      <c r="D180" t="s">
        <v>809</v>
      </c>
      <c r="E180" t="s">
        <v>828</v>
      </c>
      <c r="F180" s="13">
        <v>8.6900000000000005E-2</v>
      </c>
      <c r="G180" t="s">
        <v>866</v>
      </c>
      <c r="H180" t="s">
        <v>812</v>
      </c>
      <c r="I180">
        <v>3833.33</v>
      </c>
      <c r="J180" t="s">
        <v>847</v>
      </c>
      <c r="K180">
        <v>14</v>
      </c>
      <c r="L180">
        <v>350</v>
      </c>
      <c r="M180">
        <v>1</v>
      </c>
      <c r="N180" t="s">
        <v>848</v>
      </c>
    </row>
    <row r="181" spans="1:14" x14ac:dyDescent="0.25">
      <c r="A181">
        <v>2500</v>
      </c>
      <c r="B181">
        <v>2500</v>
      </c>
      <c r="C181" s="13">
        <v>0.1114</v>
      </c>
      <c r="D181" t="s">
        <v>809</v>
      </c>
      <c r="E181" t="s">
        <v>871</v>
      </c>
      <c r="F181" s="13">
        <v>0.1008</v>
      </c>
      <c r="G181" t="s">
        <v>819</v>
      </c>
      <c r="H181" t="s">
        <v>826</v>
      </c>
      <c r="I181">
        <v>4333.33</v>
      </c>
      <c r="J181" t="s">
        <v>834</v>
      </c>
      <c r="K181">
        <v>4</v>
      </c>
      <c r="L181">
        <v>4922</v>
      </c>
      <c r="M181">
        <v>0</v>
      </c>
      <c r="N181" t="s">
        <v>832</v>
      </c>
    </row>
    <row r="182" spans="1:14" x14ac:dyDescent="0.25">
      <c r="A182">
        <v>17000</v>
      </c>
      <c r="B182">
        <v>16975</v>
      </c>
      <c r="C182" s="13">
        <v>0.14330000000000001</v>
      </c>
      <c r="D182" t="s">
        <v>809</v>
      </c>
      <c r="E182" t="s">
        <v>810</v>
      </c>
      <c r="F182" s="13">
        <v>0.26350000000000001</v>
      </c>
      <c r="G182" t="s">
        <v>888</v>
      </c>
      <c r="H182" t="s">
        <v>830</v>
      </c>
      <c r="I182">
        <v>7500</v>
      </c>
      <c r="J182" t="s">
        <v>878</v>
      </c>
      <c r="K182">
        <v>21</v>
      </c>
      <c r="L182">
        <v>39130</v>
      </c>
      <c r="M182">
        <v>3</v>
      </c>
      <c r="N182" t="s">
        <v>835</v>
      </c>
    </row>
    <row r="183" spans="1:14" x14ac:dyDescent="0.25">
      <c r="A183">
        <v>16000</v>
      </c>
      <c r="B183">
        <v>16000</v>
      </c>
      <c r="C183" s="13">
        <v>7.9000000000000001E-2</v>
      </c>
      <c r="D183" t="s">
        <v>809</v>
      </c>
      <c r="E183" t="s">
        <v>824</v>
      </c>
      <c r="F183" s="13">
        <v>0.123</v>
      </c>
      <c r="G183" t="s">
        <v>819</v>
      </c>
      <c r="H183" t="s">
        <v>812</v>
      </c>
      <c r="I183">
        <v>8416.67</v>
      </c>
      <c r="J183" t="s">
        <v>822</v>
      </c>
      <c r="K183">
        <v>14</v>
      </c>
      <c r="L183">
        <v>21913</v>
      </c>
      <c r="M183">
        <v>1</v>
      </c>
      <c r="N183" t="s">
        <v>823</v>
      </c>
    </row>
    <row r="184" spans="1:14" x14ac:dyDescent="0.25">
      <c r="A184">
        <v>10000</v>
      </c>
      <c r="B184">
        <v>9950</v>
      </c>
      <c r="C184" s="13">
        <v>0.12690000000000001</v>
      </c>
      <c r="D184" t="s">
        <v>809</v>
      </c>
      <c r="E184" t="s">
        <v>810</v>
      </c>
      <c r="F184" s="13">
        <v>3.7999999999999999E-2</v>
      </c>
      <c r="G184" t="s">
        <v>819</v>
      </c>
      <c r="H184" t="s">
        <v>812</v>
      </c>
      <c r="I184">
        <v>6666.67</v>
      </c>
      <c r="J184" t="s">
        <v>822</v>
      </c>
      <c r="K184">
        <v>8</v>
      </c>
      <c r="L184">
        <v>7967</v>
      </c>
      <c r="M184">
        <v>1</v>
      </c>
      <c r="N184" t="s">
        <v>832</v>
      </c>
    </row>
    <row r="185" spans="1:14" x14ac:dyDescent="0.25">
      <c r="A185">
        <v>5000</v>
      </c>
      <c r="B185">
        <v>5000</v>
      </c>
      <c r="C185" s="13">
        <v>0.1016</v>
      </c>
      <c r="D185" t="s">
        <v>809</v>
      </c>
      <c r="E185" t="s">
        <v>810</v>
      </c>
      <c r="F185" s="13">
        <v>0.245</v>
      </c>
      <c r="G185" t="s">
        <v>851</v>
      </c>
      <c r="H185" t="s">
        <v>812</v>
      </c>
      <c r="I185">
        <v>6250</v>
      </c>
      <c r="J185" t="s">
        <v>878</v>
      </c>
      <c r="K185">
        <v>9</v>
      </c>
      <c r="L185">
        <v>33705</v>
      </c>
      <c r="M185">
        <v>0</v>
      </c>
      <c r="N185" t="s">
        <v>842</v>
      </c>
    </row>
    <row r="186" spans="1:14" x14ac:dyDescent="0.25">
      <c r="A186">
        <v>4375</v>
      </c>
      <c r="B186">
        <v>4375</v>
      </c>
      <c r="C186" s="13">
        <v>0.1905</v>
      </c>
      <c r="D186" t="s">
        <v>809</v>
      </c>
      <c r="E186" t="s">
        <v>824</v>
      </c>
      <c r="F186" s="13">
        <v>9.0899999999999995E-2</v>
      </c>
      <c r="G186" t="s">
        <v>819</v>
      </c>
      <c r="H186" t="s">
        <v>826</v>
      </c>
      <c r="I186">
        <v>2916.67</v>
      </c>
      <c r="J186" t="s">
        <v>831</v>
      </c>
      <c r="K186">
        <v>9</v>
      </c>
      <c r="L186">
        <v>6944</v>
      </c>
      <c r="M186">
        <v>2</v>
      </c>
      <c r="N186" t="s">
        <v>842</v>
      </c>
    </row>
    <row r="187" spans="1:14" x14ac:dyDescent="0.25">
      <c r="A187">
        <v>8500</v>
      </c>
      <c r="B187">
        <v>8475</v>
      </c>
      <c r="C187" s="13">
        <v>6.0299999999999999E-2</v>
      </c>
      <c r="D187" t="s">
        <v>809</v>
      </c>
      <c r="E187" t="s">
        <v>863</v>
      </c>
      <c r="F187" s="13">
        <v>0.12330000000000001</v>
      </c>
      <c r="G187" t="s">
        <v>889</v>
      </c>
      <c r="H187" t="s">
        <v>812</v>
      </c>
      <c r="I187">
        <v>6100</v>
      </c>
      <c r="J187" t="s">
        <v>901</v>
      </c>
      <c r="K187">
        <v>17</v>
      </c>
      <c r="L187">
        <v>6370</v>
      </c>
      <c r="M187">
        <v>0</v>
      </c>
      <c r="N187" t="s">
        <v>835</v>
      </c>
    </row>
    <row r="188" spans="1:14" x14ac:dyDescent="0.25">
      <c r="A188">
        <v>12000</v>
      </c>
      <c r="B188">
        <v>12000</v>
      </c>
      <c r="C188" s="13">
        <v>0.16889999999999999</v>
      </c>
      <c r="D188" t="s">
        <v>818</v>
      </c>
      <c r="E188" t="s">
        <v>896</v>
      </c>
      <c r="F188" s="13">
        <v>0.15240000000000001</v>
      </c>
      <c r="G188" t="s">
        <v>849</v>
      </c>
      <c r="H188" t="s">
        <v>812</v>
      </c>
      <c r="I188">
        <v>7500</v>
      </c>
      <c r="J188" t="s">
        <v>857</v>
      </c>
      <c r="K188">
        <v>14</v>
      </c>
      <c r="L188">
        <v>28589</v>
      </c>
      <c r="M188">
        <v>2</v>
      </c>
      <c r="N188" t="s">
        <v>832</v>
      </c>
    </row>
    <row r="189" spans="1:14" x14ac:dyDescent="0.25">
      <c r="A189">
        <v>6200</v>
      </c>
      <c r="B189">
        <v>6100</v>
      </c>
      <c r="C189" s="13">
        <v>8.5900000000000004E-2</v>
      </c>
      <c r="D189" t="s">
        <v>809</v>
      </c>
      <c r="E189" t="s">
        <v>828</v>
      </c>
      <c r="F189" s="13">
        <v>0.191</v>
      </c>
      <c r="G189" t="s">
        <v>881</v>
      </c>
      <c r="H189" t="s">
        <v>826</v>
      </c>
      <c r="I189">
        <v>5000</v>
      </c>
      <c r="J189" t="s">
        <v>850</v>
      </c>
      <c r="K189">
        <v>17</v>
      </c>
      <c r="L189">
        <v>9367</v>
      </c>
      <c r="M189">
        <v>0</v>
      </c>
      <c r="N189" t="s">
        <v>844</v>
      </c>
    </row>
    <row r="190" spans="1:14" x14ac:dyDescent="0.25">
      <c r="A190">
        <v>7000</v>
      </c>
      <c r="B190">
        <v>7000</v>
      </c>
      <c r="C190" s="13">
        <v>0.18490000000000001</v>
      </c>
      <c r="D190" t="s">
        <v>809</v>
      </c>
      <c r="E190" t="s">
        <v>810</v>
      </c>
      <c r="F190" s="13">
        <v>0.189</v>
      </c>
      <c r="G190" t="s">
        <v>908</v>
      </c>
      <c r="H190" t="s">
        <v>812</v>
      </c>
      <c r="I190">
        <v>2000</v>
      </c>
      <c r="J190" t="s">
        <v>868</v>
      </c>
      <c r="K190">
        <v>10</v>
      </c>
      <c r="L190">
        <v>7315</v>
      </c>
      <c r="M190">
        <v>2</v>
      </c>
      <c r="N190" t="s">
        <v>844</v>
      </c>
    </row>
    <row r="191" spans="1:14" x14ac:dyDescent="0.25">
      <c r="A191">
        <v>20800</v>
      </c>
      <c r="B191">
        <v>20800</v>
      </c>
      <c r="C191" s="13">
        <v>0.12690000000000001</v>
      </c>
      <c r="D191" t="s">
        <v>818</v>
      </c>
      <c r="E191" t="s">
        <v>810</v>
      </c>
      <c r="F191" s="13">
        <v>7.0800000000000002E-2</v>
      </c>
      <c r="G191" t="s">
        <v>856</v>
      </c>
      <c r="H191" t="s">
        <v>812</v>
      </c>
      <c r="I191">
        <v>6541.67</v>
      </c>
      <c r="J191" t="s">
        <v>847</v>
      </c>
      <c r="K191">
        <v>9</v>
      </c>
      <c r="L191">
        <v>13197</v>
      </c>
      <c r="M191">
        <v>0</v>
      </c>
      <c r="N191" t="s">
        <v>844</v>
      </c>
    </row>
    <row r="192" spans="1:14" x14ac:dyDescent="0.25">
      <c r="A192">
        <v>19200</v>
      </c>
      <c r="B192">
        <v>19200</v>
      </c>
      <c r="C192" s="13">
        <v>0.13109999999999999</v>
      </c>
      <c r="D192" t="s">
        <v>818</v>
      </c>
      <c r="E192" t="s">
        <v>828</v>
      </c>
      <c r="F192" s="13">
        <v>3.4500000000000003E-2</v>
      </c>
      <c r="G192" t="s">
        <v>876</v>
      </c>
      <c r="H192" t="s">
        <v>812</v>
      </c>
      <c r="I192">
        <v>8333.33</v>
      </c>
      <c r="J192" t="s">
        <v>901</v>
      </c>
      <c r="K192">
        <v>14</v>
      </c>
      <c r="L192">
        <v>50625</v>
      </c>
      <c r="M192">
        <v>3</v>
      </c>
      <c r="N192" t="s">
        <v>817</v>
      </c>
    </row>
    <row r="193" spans="1:14" x14ac:dyDescent="0.25">
      <c r="A193">
        <v>22000</v>
      </c>
      <c r="B193">
        <v>22000</v>
      </c>
      <c r="C193" s="13">
        <v>0.158</v>
      </c>
      <c r="D193" t="s">
        <v>818</v>
      </c>
      <c r="E193" t="s">
        <v>810</v>
      </c>
      <c r="F193" s="13">
        <v>0.2132</v>
      </c>
      <c r="G193" t="s">
        <v>909</v>
      </c>
      <c r="H193" t="s">
        <v>812</v>
      </c>
      <c r="I193">
        <v>5416.67</v>
      </c>
      <c r="J193" t="s">
        <v>878</v>
      </c>
      <c r="K193">
        <v>9</v>
      </c>
      <c r="L193">
        <v>10267</v>
      </c>
      <c r="M193">
        <v>1</v>
      </c>
      <c r="N193" t="s">
        <v>835</v>
      </c>
    </row>
    <row r="194" spans="1:14" x14ac:dyDescent="0.25">
      <c r="A194">
        <v>15000</v>
      </c>
      <c r="B194">
        <v>15000</v>
      </c>
      <c r="C194" s="13">
        <v>0.1905</v>
      </c>
      <c r="D194" t="s">
        <v>809</v>
      </c>
      <c r="E194" t="s">
        <v>810</v>
      </c>
      <c r="F194" s="13">
        <v>0.24879999999999999</v>
      </c>
      <c r="G194" t="s">
        <v>854</v>
      </c>
      <c r="H194" t="s">
        <v>826</v>
      </c>
      <c r="I194">
        <v>6000</v>
      </c>
      <c r="J194" t="s">
        <v>857</v>
      </c>
      <c r="K194">
        <v>12</v>
      </c>
      <c r="L194">
        <v>12162</v>
      </c>
      <c r="M194">
        <v>0</v>
      </c>
      <c r="N194" t="s">
        <v>844</v>
      </c>
    </row>
    <row r="195" spans="1:14" x14ac:dyDescent="0.25">
      <c r="A195">
        <v>7000</v>
      </c>
      <c r="B195">
        <v>6965.1</v>
      </c>
      <c r="C195" s="13">
        <v>0.19470000000000001</v>
      </c>
      <c r="D195" t="s">
        <v>809</v>
      </c>
      <c r="E195" t="s">
        <v>810</v>
      </c>
      <c r="F195" s="13">
        <v>0.17080000000000001</v>
      </c>
      <c r="G195" t="s">
        <v>825</v>
      </c>
      <c r="H195" t="s">
        <v>826</v>
      </c>
      <c r="I195">
        <v>5000</v>
      </c>
      <c r="J195" t="s">
        <v>843</v>
      </c>
      <c r="K195">
        <v>11</v>
      </c>
      <c r="L195">
        <v>13859</v>
      </c>
      <c r="M195">
        <v>0</v>
      </c>
      <c r="N195" t="s">
        <v>832</v>
      </c>
    </row>
    <row r="196" spans="1:14" x14ac:dyDescent="0.25">
      <c r="A196">
        <v>20000</v>
      </c>
      <c r="B196">
        <v>20000</v>
      </c>
      <c r="C196" s="13">
        <v>8.8999999999999996E-2</v>
      </c>
      <c r="D196" t="s">
        <v>809</v>
      </c>
      <c r="E196" t="s">
        <v>824</v>
      </c>
      <c r="F196" s="13">
        <v>0.17080000000000001</v>
      </c>
      <c r="G196" t="s">
        <v>894</v>
      </c>
      <c r="H196" t="s">
        <v>826</v>
      </c>
      <c r="I196">
        <v>4916.67</v>
      </c>
      <c r="J196" t="s">
        <v>847</v>
      </c>
      <c r="K196">
        <v>10</v>
      </c>
      <c r="L196">
        <v>14952</v>
      </c>
      <c r="M196">
        <v>2</v>
      </c>
      <c r="N196" t="s">
        <v>859</v>
      </c>
    </row>
    <row r="197" spans="1:14" x14ac:dyDescent="0.25">
      <c r="A197">
        <v>2000</v>
      </c>
      <c r="B197">
        <v>2000</v>
      </c>
      <c r="C197" s="13">
        <v>6.1699999999999998E-2</v>
      </c>
      <c r="D197" t="s">
        <v>809</v>
      </c>
      <c r="E197" t="s">
        <v>840</v>
      </c>
      <c r="F197" s="13">
        <v>0.1835</v>
      </c>
      <c r="G197" t="s">
        <v>874</v>
      </c>
      <c r="H197" t="s">
        <v>826</v>
      </c>
      <c r="I197">
        <v>5733.58</v>
      </c>
      <c r="J197" t="s">
        <v>901</v>
      </c>
      <c r="K197">
        <v>9</v>
      </c>
      <c r="L197">
        <v>21998</v>
      </c>
      <c r="M197">
        <v>0</v>
      </c>
      <c r="N197" t="s">
        <v>832</v>
      </c>
    </row>
    <row r="198" spans="1:14" x14ac:dyDescent="0.25">
      <c r="A198">
        <v>18000</v>
      </c>
      <c r="B198">
        <v>17738.580000000002</v>
      </c>
      <c r="C198" s="13">
        <v>0.10589999999999999</v>
      </c>
      <c r="D198" t="s">
        <v>818</v>
      </c>
      <c r="E198" t="s">
        <v>871</v>
      </c>
      <c r="F198" s="13">
        <v>0.15029999999999999</v>
      </c>
      <c r="G198" t="s">
        <v>849</v>
      </c>
      <c r="H198" t="s">
        <v>812</v>
      </c>
      <c r="I198">
        <v>4000</v>
      </c>
      <c r="J198" t="s">
        <v>883</v>
      </c>
      <c r="K198">
        <v>9</v>
      </c>
      <c r="L198">
        <v>6718</v>
      </c>
      <c r="M198">
        <v>0</v>
      </c>
      <c r="N198" t="s">
        <v>835</v>
      </c>
    </row>
    <row r="199" spans="1:14" x14ac:dyDescent="0.25">
      <c r="A199">
        <v>20800</v>
      </c>
      <c r="B199">
        <v>20775</v>
      </c>
      <c r="C199" s="13">
        <v>0.1148</v>
      </c>
      <c r="D199" t="s">
        <v>809</v>
      </c>
      <c r="E199" t="s">
        <v>863</v>
      </c>
      <c r="F199" s="13">
        <v>0.2177</v>
      </c>
      <c r="G199" t="s">
        <v>819</v>
      </c>
      <c r="H199" t="s">
        <v>830</v>
      </c>
      <c r="I199">
        <v>11666.67</v>
      </c>
      <c r="J199" t="s">
        <v>890</v>
      </c>
      <c r="K199">
        <v>6</v>
      </c>
      <c r="L199">
        <v>682</v>
      </c>
      <c r="M199">
        <v>1</v>
      </c>
      <c r="N199" t="s">
        <v>835</v>
      </c>
    </row>
    <row r="200" spans="1:14" x14ac:dyDescent="0.25">
      <c r="A200">
        <v>9000</v>
      </c>
      <c r="B200">
        <v>8875</v>
      </c>
      <c r="C200" s="13">
        <v>7.8799999999999995E-2</v>
      </c>
      <c r="D200" t="s">
        <v>809</v>
      </c>
      <c r="E200" t="s">
        <v>810</v>
      </c>
      <c r="F200" s="13">
        <v>0.14510000000000001</v>
      </c>
      <c r="G200" t="s">
        <v>833</v>
      </c>
      <c r="H200" t="s">
        <v>812</v>
      </c>
      <c r="I200">
        <v>5708.33</v>
      </c>
      <c r="J200" t="s">
        <v>846</v>
      </c>
      <c r="K200">
        <v>9</v>
      </c>
      <c r="L200">
        <v>12217</v>
      </c>
      <c r="M200">
        <v>0</v>
      </c>
      <c r="N200" t="s">
        <v>848</v>
      </c>
    </row>
    <row r="201" spans="1:14" x14ac:dyDescent="0.25">
      <c r="A201">
        <v>6000</v>
      </c>
      <c r="B201">
        <v>6000</v>
      </c>
      <c r="C201" s="13">
        <v>0.1409</v>
      </c>
      <c r="D201" t="s">
        <v>809</v>
      </c>
      <c r="E201" t="s">
        <v>824</v>
      </c>
      <c r="F201" s="13">
        <v>0.22500000000000001</v>
      </c>
      <c r="G201" t="s">
        <v>906</v>
      </c>
      <c r="H201" t="s">
        <v>826</v>
      </c>
      <c r="I201">
        <v>2666.67</v>
      </c>
      <c r="J201" t="s">
        <v>831</v>
      </c>
      <c r="K201">
        <v>18</v>
      </c>
      <c r="L201">
        <v>5955</v>
      </c>
      <c r="M201">
        <v>0</v>
      </c>
      <c r="N201" t="s">
        <v>835</v>
      </c>
    </row>
    <row r="202" spans="1:14" x14ac:dyDescent="0.25">
      <c r="A202">
        <v>5000</v>
      </c>
      <c r="B202">
        <v>5000</v>
      </c>
      <c r="C202" s="13">
        <v>0.158</v>
      </c>
      <c r="D202" t="s">
        <v>809</v>
      </c>
      <c r="E202" t="s">
        <v>810</v>
      </c>
      <c r="F202" s="13">
        <v>0.34200000000000003</v>
      </c>
      <c r="G202" t="s">
        <v>819</v>
      </c>
      <c r="H202" t="s">
        <v>826</v>
      </c>
      <c r="I202">
        <v>3750</v>
      </c>
      <c r="J202" t="s">
        <v>843</v>
      </c>
      <c r="K202">
        <v>18</v>
      </c>
      <c r="L202">
        <v>5414</v>
      </c>
      <c r="M202">
        <v>3</v>
      </c>
      <c r="N202" t="s">
        <v>832</v>
      </c>
    </row>
    <row r="203" spans="1:14" x14ac:dyDescent="0.25">
      <c r="A203">
        <v>12000</v>
      </c>
      <c r="B203">
        <v>11975</v>
      </c>
      <c r="C203" s="13">
        <v>0.14829999999999999</v>
      </c>
      <c r="D203" t="s">
        <v>818</v>
      </c>
      <c r="E203" t="s">
        <v>824</v>
      </c>
      <c r="F203" s="13">
        <v>0.22309999999999999</v>
      </c>
      <c r="G203" t="s">
        <v>819</v>
      </c>
      <c r="H203" t="s">
        <v>826</v>
      </c>
      <c r="I203">
        <v>4186</v>
      </c>
      <c r="J203" t="s">
        <v>838</v>
      </c>
      <c r="K203">
        <v>9</v>
      </c>
      <c r="L203">
        <v>9398</v>
      </c>
      <c r="M203">
        <v>0</v>
      </c>
      <c r="N203" t="s">
        <v>832</v>
      </c>
    </row>
    <row r="204" spans="1:14" x14ac:dyDescent="0.25">
      <c r="A204">
        <v>7000</v>
      </c>
      <c r="B204">
        <v>1998</v>
      </c>
      <c r="C204" s="13">
        <v>0.08</v>
      </c>
      <c r="D204" t="s">
        <v>809</v>
      </c>
      <c r="E204" t="s">
        <v>824</v>
      </c>
      <c r="F204" s="13">
        <v>6.3600000000000004E-2</v>
      </c>
      <c r="G204" t="s">
        <v>854</v>
      </c>
      <c r="H204" t="s">
        <v>812</v>
      </c>
      <c r="I204">
        <v>7583.33</v>
      </c>
      <c r="J204" t="s">
        <v>877</v>
      </c>
      <c r="K204">
        <v>9</v>
      </c>
      <c r="L204">
        <v>21135</v>
      </c>
      <c r="M204">
        <v>0</v>
      </c>
      <c r="N204" t="s">
        <v>835</v>
      </c>
    </row>
    <row r="205" spans="1:14" x14ac:dyDescent="0.25">
      <c r="A205">
        <v>6000</v>
      </c>
      <c r="B205">
        <v>5950</v>
      </c>
      <c r="C205" s="13">
        <v>0.1</v>
      </c>
      <c r="D205" t="s">
        <v>809</v>
      </c>
      <c r="E205" t="s">
        <v>871</v>
      </c>
      <c r="F205" s="13">
        <v>8.7400000000000005E-2</v>
      </c>
      <c r="G205" t="s">
        <v>841</v>
      </c>
      <c r="H205" t="s">
        <v>812</v>
      </c>
      <c r="I205">
        <v>15416.67</v>
      </c>
      <c r="J205" t="s">
        <v>816</v>
      </c>
      <c r="K205">
        <v>9</v>
      </c>
      <c r="L205">
        <v>105730</v>
      </c>
      <c r="M205">
        <v>1</v>
      </c>
      <c r="N205" t="s">
        <v>835</v>
      </c>
    </row>
    <row r="206" spans="1:14" x14ac:dyDescent="0.25">
      <c r="A206">
        <v>17000</v>
      </c>
      <c r="B206">
        <v>16975</v>
      </c>
      <c r="C206" s="13">
        <v>0.13980000000000001</v>
      </c>
      <c r="D206" t="s">
        <v>809</v>
      </c>
      <c r="E206" t="s">
        <v>810</v>
      </c>
      <c r="F206" s="13">
        <v>0.17649999999999999</v>
      </c>
      <c r="G206" t="s">
        <v>815</v>
      </c>
      <c r="H206" t="s">
        <v>812</v>
      </c>
      <c r="I206">
        <v>9166.67</v>
      </c>
      <c r="J206" t="s">
        <v>878</v>
      </c>
      <c r="K206">
        <v>14</v>
      </c>
      <c r="L206">
        <v>16230</v>
      </c>
      <c r="M206">
        <v>4</v>
      </c>
      <c r="N206" t="s">
        <v>832</v>
      </c>
    </row>
    <row r="207" spans="1:14" x14ac:dyDescent="0.25">
      <c r="A207">
        <v>12000</v>
      </c>
      <c r="B207">
        <v>11975</v>
      </c>
      <c r="C207" s="13">
        <v>8.9399999999999993E-2</v>
      </c>
      <c r="D207" t="s">
        <v>809</v>
      </c>
      <c r="E207" t="s">
        <v>824</v>
      </c>
      <c r="F207" s="13">
        <v>0.18990000000000001</v>
      </c>
      <c r="G207" t="s">
        <v>815</v>
      </c>
      <c r="H207" t="s">
        <v>826</v>
      </c>
      <c r="I207">
        <v>4750</v>
      </c>
      <c r="J207" t="s">
        <v>877</v>
      </c>
      <c r="K207">
        <v>13</v>
      </c>
      <c r="L207">
        <v>25577</v>
      </c>
      <c r="M207">
        <v>1</v>
      </c>
      <c r="N207" t="s">
        <v>859</v>
      </c>
    </row>
    <row r="208" spans="1:14" x14ac:dyDescent="0.25">
      <c r="A208">
        <v>16350</v>
      </c>
      <c r="B208">
        <v>16350</v>
      </c>
      <c r="C208" s="13">
        <v>7.9000000000000001E-2</v>
      </c>
      <c r="D208" t="s">
        <v>809</v>
      </c>
      <c r="E208" t="s">
        <v>824</v>
      </c>
      <c r="F208" s="13">
        <v>0.25030000000000002</v>
      </c>
      <c r="G208" t="s">
        <v>888</v>
      </c>
      <c r="H208" t="s">
        <v>830</v>
      </c>
      <c r="I208">
        <v>4541.67</v>
      </c>
      <c r="J208" t="s">
        <v>847</v>
      </c>
      <c r="K208">
        <v>7</v>
      </c>
      <c r="L208">
        <v>25731</v>
      </c>
      <c r="M208">
        <v>0</v>
      </c>
      <c r="N208" t="s">
        <v>827</v>
      </c>
    </row>
    <row r="209" spans="1:14" x14ac:dyDescent="0.25">
      <c r="A209">
        <v>20000</v>
      </c>
      <c r="B209">
        <v>20000</v>
      </c>
      <c r="C209" s="13">
        <v>7.9000000000000001E-2</v>
      </c>
      <c r="D209" t="s">
        <v>809</v>
      </c>
      <c r="E209" t="s">
        <v>810</v>
      </c>
      <c r="F209" s="13">
        <v>0.20039999999999999</v>
      </c>
      <c r="G209" t="s">
        <v>815</v>
      </c>
      <c r="H209" t="s">
        <v>812</v>
      </c>
      <c r="I209">
        <v>4625</v>
      </c>
      <c r="J209" t="s">
        <v>883</v>
      </c>
      <c r="K209">
        <v>14</v>
      </c>
      <c r="L209">
        <v>31335</v>
      </c>
      <c r="M209">
        <v>1</v>
      </c>
      <c r="N209" t="s">
        <v>835</v>
      </c>
    </row>
    <row r="210" spans="1:14" x14ac:dyDescent="0.25">
      <c r="A210">
        <v>12300</v>
      </c>
      <c r="B210">
        <v>12300</v>
      </c>
      <c r="C210" s="13">
        <v>0.1212</v>
      </c>
      <c r="D210" t="s">
        <v>809</v>
      </c>
      <c r="E210" t="s">
        <v>810</v>
      </c>
      <c r="F210" s="13">
        <v>0.10009999999999999</v>
      </c>
      <c r="G210" t="s">
        <v>819</v>
      </c>
      <c r="H210" t="s">
        <v>826</v>
      </c>
      <c r="I210">
        <v>6583.33</v>
      </c>
      <c r="J210" t="s">
        <v>820</v>
      </c>
      <c r="K210">
        <v>15</v>
      </c>
      <c r="L210">
        <v>12450</v>
      </c>
      <c r="M210">
        <v>0</v>
      </c>
      <c r="N210" t="s">
        <v>844</v>
      </c>
    </row>
    <row r="211" spans="1:14" x14ac:dyDescent="0.25">
      <c r="A211">
        <v>4800</v>
      </c>
      <c r="B211">
        <v>4800</v>
      </c>
      <c r="C211" s="13">
        <v>0.13109999999999999</v>
      </c>
      <c r="D211" t="s">
        <v>809</v>
      </c>
      <c r="E211" t="s">
        <v>840</v>
      </c>
      <c r="F211" s="13">
        <v>4.6100000000000002E-2</v>
      </c>
      <c r="G211" t="s">
        <v>815</v>
      </c>
      <c r="H211" t="s">
        <v>826</v>
      </c>
      <c r="I211">
        <v>2666.67</v>
      </c>
      <c r="J211" t="s">
        <v>820</v>
      </c>
      <c r="K211">
        <v>3</v>
      </c>
      <c r="L211">
        <v>7911</v>
      </c>
      <c r="M211">
        <v>0</v>
      </c>
      <c r="N211" t="s">
        <v>814</v>
      </c>
    </row>
    <row r="212" spans="1:14" x14ac:dyDescent="0.25">
      <c r="A212">
        <v>14500</v>
      </c>
      <c r="B212">
        <v>14500</v>
      </c>
      <c r="C212" s="13">
        <v>7.9000000000000001E-2</v>
      </c>
      <c r="D212" t="s">
        <v>809</v>
      </c>
      <c r="E212" t="s">
        <v>824</v>
      </c>
      <c r="F212" s="13">
        <v>0.1196</v>
      </c>
      <c r="G212" t="s">
        <v>876</v>
      </c>
      <c r="H212" t="s">
        <v>826</v>
      </c>
      <c r="I212">
        <v>4500</v>
      </c>
      <c r="J212" t="s">
        <v>813</v>
      </c>
      <c r="K212">
        <v>8</v>
      </c>
      <c r="L212">
        <v>16398</v>
      </c>
      <c r="M212">
        <v>0</v>
      </c>
      <c r="N212" t="s">
        <v>842</v>
      </c>
    </row>
    <row r="213" spans="1:14" x14ac:dyDescent="0.25">
      <c r="A213">
        <v>4200</v>
      </c>
      <c r="B213">
        <v>4200</v>
      </c>
      <c r="C213" s="13">
        <v>8.8999999999999996E-2</v>
      </c>
      <c r="D213" t="s">
        <v>809</v>
      </c>
      <c r="E213" t="s">
        <v>810</v>
      </c>
      <c r="F213" s="13">
        <v>0.1043</v>
      </c>
      <c r="G213" t="s">
        <v>819</v>
      </c>
      <c r="H213" t="s">
        <v>812</v>
      </c>
      <c r="I213">
        <v>2254</v>
      </c>
      <c r="J213" t="s">
        <v>878</v>
      </c>
      <c r="K213">
        <v>7</v>
      </c>
      <c r="L213">
        <v>4490</v>
      </c>
      <c r="M213">
        <v>0</v>
      </c>
      <c r="N213" t="s">
        <v>895</v>
      </c>
    </row>
    <row r="214" spans="1:14" x14ac:dyDescent="0.25">
      <c r="A214">
        <v>22250</v>
      </c>
      <c r="B214">
        <v>22250</v>
      </c>
      <c r="C214" s="13">
        <v>0.1409</v>
      </c>
      <c r="D214" t="s">
        <v>809</v>
      </c>
      <c r="E214" t="s">
        <v>824</v>
      </c>
      <c r="F214" s="13">
        <v>0.32100000000000001</v>
      </c>
      <c r="G214" t="s">
        <v>888</v>
      </c>
      <c r="H214" t="s">
        <v>812</v>
      </c>
      <c r="I214">
        <v>6583.33</v>
      </c>
      <c r="J214" t="s">
        <v>820</v>
      </c>
      <c r="K214">
        <v>18</v>
      </c>
      <c r="L214">
        <v>44868</v>
      </c>
      <c r="M214">
        <v>0</v>
      </c>
      <c r="N214" t="s">
        <v>835</v>
      </c>
    </row>
    <row r="215" spans="1:14" x14ac:dyDescent="0.25">
      <c r="A215">
        <v>8000</v>
      </c>
      <c r="B215">
        <v>8000</v>
      </c>
      <c r="C215" s="13">
        <v>0.1409</v>
      </c>
      <c r="D215" t="s">
        <v>809</v>
      </c>
      <c r="E215" t="s">
        <v>863</v>
      </c>
      <c r="F215" s="13">
        <v>7.6799999999999993E-2</v>
      </c>
      <c r="G215" t="s">
        <v>876</v>
      </c>
      <c r="H215" t="s">
        <v>826</v>
      </c>
      <c r="I215">
        <v>25000</v>
      </c>
      <c r="J215" t="s">
        <v>857</v>
      </c>
      <c r="K215">
        <v>6</v>
      </c>
      <c r="L215">
        <v>28579</v>
      </c>
      <c r="M215">
        <v>1</v>
      </c>
      <c r="N215" t="s">
        <v>839</v>
      </c>
    </row>
    <row r="216" spans="1:14" x14ac:dyDescent="0.25">
      <c r="A216">
        <v>8325</v>
      </c>
      <c r="B216">
        <v>8325</v>
      </c>
      <c r="C216" s="13">
        <v>0.1777</v>
      </c>
      <c r="D216" t="s">
        <v>809</v>
      </c>
      <c r="E216" t="s">
        <v>810</v>
      </c>
      <c r="F216" s="13">
        <v>0.20749999999999999</v>
      </c>
      <c r="G216" t="s">
        <v>889</v>
      </c>
      <c r="H216" t="s">
        <v>826</v>
      </c>
      <c r="I216">
        <v>2000</v>
      </c>
      <c r="J216" t="s">
        <v>843</v>
      </c>
      <c r="K216">
        <v>7</v>
      </c>
      <c r="L216">
        <v>7676</v>
      </c>
      <c r="M216">
        <v>0</v>
      </c>
      <c r="N216" t="s">
        <v>814</v>
      </c>
    </row>
    <row r="217" spans="1:14" x14ac:dyDescent="0.25">
      <c r="A217">
        <v>14000</v>
      </c>
      <c r="B217">
        <v>14000</v>
      </c>
      <c r="C217" s="13">
        <v>0.13109999999999999</v>
      </c>
      <c r="D217" t="s">
        <v>809</v>
      </c>
      <c r="E217" t="s">
        <v>810</v>
      </c>
      <c r="F217" s="13">
        <v>8.1199999999999994E-2</v>
      </c>
      <c r="G217" t="s">
        <v>819</v>
      </c>
      <c r="H217" t="s">
        <v>830</v>
      </c>
      <c r="I217">
        <v>10416.67</v>
      </c>
      <c r="J217" t="s">
        <v>847</v>
      </c>
      <c r="K217">
        <v>4</v>
      </c>
      <c r="L217">
        <v>4776</v>
      </c>
      <c r="M217">
        <v>0</v>
      </c>
      <c r="N217" t="s">
        <v>848</v>
      </c>
    </row>
    <row r="218" spans="1:14" x14ac:dyDescent="0.25">
      <c r="A218">
        <v>9000</v>
      </c>
      <c r="B218">
        <v>9000</v>
      </c>
      <c r="C218" s="13">
        <v>0.1016</v>
      </c>
      <c r="D218" t="s">
        <v>809</v>
      </c>
      <c r="E218" t="s">
        <v>810</v>
      </c>
      <c r="F218" s="13">
        <v>3.9800000000000002E-2</v>
      </c>
      <c r="G218" t="s">
        <v>867</v>
      </c>
      <c r="H218" t="s">
        <v>812</v>
      </c>
      <c r="I218">
        <v>6000</v>
      </c>
      <c r="J218" t="s">
        <v>837</v>
      </c>
      <c r="K218">
        <v>6</v>
      </c>
      <c r="L218">
        <v>5659</v>
      </c>
      <c r="M218">
        <v>0</v>
      </c>
      <c r="N218" t="s">
        <v>848</v>
      </c>
    </row>
    <row r="219" spans="1:14" x14ac:dyDescent="0.25">
      <c r="A219">
        <v>16000</v>
      </c>
      <c r="B219">
        <v>16000</v>
      </c>
      <c r="C219" s="13">
        <v>0.13109999999999999</v>
      </c>
      <c r="D219" t="s">
        <v>809</v>
      </c>
      <c r="E219" t="s">
        <v>824</v>
      </c>
      <c r="F219" s="13">
        <v>0.17610000000000001</v>
      </c>
      <c r="G219" t="s">
        <v>856</v>
      </c>
      <c r="H219" t="s">
        <v>812</v>
      </c>
      <c r="I219">
        <v>6083.33</v>
      </c>
      <c r="J219" t="s">
        <v>879</v>
      </c>
      <c r="K219">
        <v>13</v>
      </c>
      <c r="L219">
        <v>15148</v>
      </c>
      <c r="M219">
        <v>0</v>
      </c>
      <c r="N219" t="s">
        <v>817</v>
      </c>
    </row>
    <row r="220" spans="1:14" x14ac:dyDescent="0.25">
      <c r="A220">
        <v>15200</v>
      </c>
      <c r="B220">
        <v>13694.22</v>
      </c>
      <c r="C220" s="13">
        <v>0.1114</v>
      </c>
      <c r="D220" t="s">
        <v>809</v>
      </c>
      <c r="E220" t="s">
        <v>824</v>
      </c>
      <c r="F220" s="13">
        <v>0.14499999999999999</v>
      </c>
      <c r="G220" t="s">
        <v>854</v>
      </c>
      <c r="H220" t="s">
        <v>812</v>
      </c>
      <c r="I220">
        <v>7916.67</v>
      </c>
      <c r="J220" t="s">
        <v>852</v>
      </c>
      <c r="K220">
        <v>7</v>
      </c>
      <c r="L220">
        <v>217827</v>
      </c>
      <c r="M220">
        <v>2</v>
      </c>
      <c r="N220" t="s">
        <v>842</v>
      </c>
    </row>
    <row r="221" spans="1:14" x14ac:dyDescent="0.25">
      <c r="A221">
        <v>24000</v>
      </c>
      <c r="B221">
        <v>24000</v>
      </c>
      <c r="C221" s="13">
        <v>0.1065</v>
      </c>
      <c r="D221" t="s">
        <v>809</v>
      </c>
      <c r="E221" t="s">
        <v>810</v>
      </c>
      <c r="F221" s="13">
        <v>0.14799999999999999</v>
      </c>
      <c r="G221" t="s">
        <v>819</v>
      </c>
      <c r="H221" t="s">
        <v>826</v>
      </c>
      <c r="I221">
        <v>3750</v>
      </c>
      <c r="J221" t="s">
        <v>846</v>
      </c>
      <c r="K221">
        <v>5</v>
      </c>
      <c r="L221">
        <v>24708</v>
      </c>
      <c r="M221">
        <v>0</v>
      </c>
      <c r="N221" t="s">
        <v>835</v>
      </c>
    </row>
    <row r="222" spans="1:14" x14ac:dyDescent="0.25">
      <c r="A222">
        <v>16450</v>
      </c>
      <c r="B222">
        <v>16450</v>
      </c>
      <c r="C222" s="13">
        <v>0.15310000000000001</v>
      </c>
      <c r="D222" t="s">
        <v>809</v>
      </c>
      <c r="E222" t="s">
        <v>810</v>
      </c>
      <c r="F222" s="13">
        <v>0.1166</v>
      </c>
      <c r="G222" t="s">
        <v>849</v>
      </c>
      <c r="H222" t="s">
        <v>812</v>
      </c>
      <c r="I222">
        <v>6666.67</v>
      </c>
      <c r="J222" t="s">
        <v>838</v>
      </c>
      <c r="K222">
        <v>8</v>
      </c>
      <c r="L222">
        <v>12697</v>
      </c>
      <c r="M222">
        <v>3</v>
      </c>
      <c r="N222" t="s">
        <v>827</v>
      </c>
    </row>
    <row r="223" spans="1:14" x14ac:dyDescent="0.25">
      <c r="A223">
        <v>7500</v>
      </c>
      <c r="B223">
        <v>7500</v>
      </c>
      <c r="C223" s="13">
        <v>0.1212</v>
      </c>
      <c r="D223" t="s">
        <v>809</v>
      </c>
      <c r="E223" t="s">
        <v>863</v>
      </c>
      <c r="F223" s="13">
        <v>0.2656</v>
      </c>
      <c r="G223" t="s">
        <v>861</v>
      </c>
      <c r="H223" t="s">
        <v>812</v>
      </c>
      <c r="I223">
        <v>5000</v>
      </c>
      <c r="J223" t="s">
        <v>873</v>
      </c>
      <c r="K223">
        <v>8</v>
      </c>
      <c r="L223">
        <v>9047</v>
      </c>
      <c r="M223">
        <v>1</v>
      </c>
      <c r="N223" t="s">
        <v>835</v>
      </c>
    </row>
    <row r="224" spans="1:14" x14ac:dyDescent="0.25">
      <c r="A224">
        <v>4750</v>
      </c>
      <c r="B224">
        <v>4750</v>
      </c>
      <c r="C224" s="13">
        <v>0.22470000000000001</v>
      </c>
      <c r="D224" t="s">
        <v>809</v>
      </c>
      <c r="E224" t="s">
        <v>810</v>
      </c>
      <c r="F224" s="13">
        <v>0.2445</v>
      </c>
      <c r="G224" t="s">
        <v>906</v>
      </c>
      <c r="H224" t="s">
        <v>826</v>
      </c>
      <c r="I224">
        <v>1333.33</v>
      </c>
      <c r="J224" t="s">
        <v>843</v>
      </c>
      <c r="K224">
        <v>9</v>
      </c>
      <c r="L224">
        <v>4752</v>
      </c>
      <c r="M224">
        <v>2</v>
      </c>
      <c r="N224" t="s">
        <v>814</v>
      </c>
    </row>
    <row r="225" spans="1:14" x14ac:dyDescent="0.25">
      <c r="A225">
        <v>6500</v>
      </c>
      <c r="B225">
        <v>6500</v>
      </c>
      <c r="C225" s="13">
        <v>7.9000000000000001E-2</v>
      </c>
      <c r="D225" t="s">
        <v>809</v>
      </c>
      <c r="E225" t="s">
        <v>810</v>
      </c>
      <c r="F225" s="13">
        <v>0.12559999999999999</v>
      </c>
      <c r="G225" t="s">
        <v>908</v>
      </c>
      <c r="H225" t="s">
        <v>826</v>
      </c>
      <c r="I225">
        <v>6750</v>
      </c>
      <c r="J225" t="s">
        <v>834</v>
      </c>
      <c r="K225">
        <v>17</v>
      </c>
      <c r="L225">
        <v>33229</v>
      </c>
      <c r="M225">
        <v>0</v>
      </c>
      <c r="N225" t="s">
        <v>839</v>
      </c>
    </row>
    <row r="226" spans="1:14" x14ac:dyDescent="0.25">
      <c r="A226">
        <v>5500</v>
      </c>
      <c r="B226">
        <v>5450</v>
      </c>
      <c r="C226" s="13">
        <v>0.1867</v>
      </c>
      <c r="D226" t="s">
        <v>818</v>
      </c>
      <c r="E226" t="s">
        <v>810</v>
      </c>
      <c r="F226" s="13">
        <v>0.17710000000000001</v>
      </c>
      <c r="G226" t="s">
        <v>866</v>
      </c>
      <c r="H226" t="s">
        <v>826</v>
      </c>
      <c r="I226">
        <v>1750</v>
      </c>
      <c r="J226" t="s">
        <v>868</v>
      </c>
      <c r="K226">
        <v>6</v>
      </c>
      <c r="L226">
        <v>4492</v>
      </c>
      <c r="M226">
        <v>6</v>
      </c>
      <c r="N226" t="s">
        <v>817</v>
      </c>
    </row>
    <row r="227" spans="1:14" x14ac:dyDescent="0.25">
      <c r="A227">
        <v>9600</v>
      </c>
      <c r="B227">
        <v>9600</v>
      </c>
      <c r="C227" s="13">
        <v>6.0299999999999999E-2</v>
      </c>
      <c r="D227" t="s">
        <v>809</v>
      </c>
      <c r="E227" t="s">
        <v>863</v>
      </c>
      <c r="F227" s="13">
        <v>7.5200000000000003E-2</v>
      </c>
      <c r="G227" t="s">
        <v>851</v>
      </c>
      <c r="H227" t="s">
        <v>812</v>
      </c>
      <c r="I227">
        <v>6250</v>
      </c>
      <c r="J227" t="s">
        <v>877</v>
      </c>
      <c r="K227">
        <v>7</v>
      </c>
      <c r="L227">
        <v>765</v>
      </c>
      <c r="M227">
        <v>0</v>
      </c>
      <c r="N227" t="s">
        <v>814</v>
      </c>
    </row>
    <row r="228" spans="1:14" x14ac:dyDescent="0.25">
      <c r="A228">
        <v>12000</v>
      </c>
      <c r="B228">
        <v>11975</v>
      </c>
      <c r="C228" s="13">
        <v>0.1212</v>
      </c>
      <c r="D228" t="s">
        <v>809</v>
      </c>
      <c r="E228" t="s">
        <v>871</v>
      </c>
      <c r="F228" s="13">
        <v>0.31340000000000001</v>
      </c>
      <c r="G228" t="s">
        <v>866</v>
      </c>
      <c r="H228" t="s">
        <v>830</v>
      </c>
      <c r="I228">
        <v>4166.67</v>
      </c>
      <c r="J228" t="s">
        <v>873</v>
      </c>
      <c r="K228">
        <v>21</v>
      </c>
      <c r="L228">
        <v>28703</v>
      </c>
      <c r="M228">
        <v>2</v>
      </c>
      <c r="N228" t="s">
        <v>832</v>
      </c>
    </row>
    <row r="229" spans="1:14" x14ac:dyDescent="0.25">
      <c r="A229">
        <v>2000</v>
      </c>
      <c r="B229">
        <v>2000</v>
      </c>
      <c r="C229" s="13">
        <v>7.51E-2</v>
      </c>
      <c r="D229" t="s">
        <v>809</v>
      </c>
      <c r="E229" t="s">
        <v>828</v>
      </c>
      <c r="F229" s="13">
        <v>0.1673</v>
      </c>
      <c r="G229" t="s">
        <v>819</v>
      </c>
      <c r="H229" t="s">
        <v>826</v>
      </c>
      <c r="I229">
        <v>1500</v>
      </c>
      <c r="J229" t="s">
        <v>847</v>
      </c>
      <c r="K229">
        <v>5</v>
      </c>
      <c r="L229">
        <v>2925</v>
      </c>
      <c r="M229">
        <v>0</v>
      </c>
      <c r="N229" t="s">
        <v>859</v>
      </c>
    </row>
    <row r="230" spans="1:14" x14ac:dyDescent="0.25">
      <c r="A230">
        <v>18000</v>
      </c>
      <c r="B230">
        <v>18000</v>
      </c>
      <c r="C230" s="13">
        <v>0.24890000000000001</v>
      </c>
      <c r="D230" t="s">
        <v>818</v>
      </c>
      <c r="E230" t="s">
        <v>840</v>
      </c>
      <c r="F230" s="13">
        <v>0.14879999999999999</v>
      </c>
      <c r="G230" t="s">
        <v>910</v>
      </c>
      <c r="H230" t="s">
        <v>826</v>
      </c>
      <c r="I230">
        <v>4000</v>
      </c>
      <c r="J230" t="s">
        <v>843</v>
      </c>
      <c r="K230">
        <v>10</v>
      </c>
      <c r="L230">
        <v>7377</v>
      </c>
      <c r="M230">
        <v>3</v>
      </c>
      <c r="N230" t="s">
        <v>839</v>
      </c>
    </row>
    <row r="231" spans="1:14" x14ac:dyDescent="0.25">
      <c r="A231">
        <v>5825</v>
      </c>
      <c r="B231">
        <v>5825</v>
      </c>
      <c r="C231" s="13">
        <v>0.1212</v>
      </c>
      <c r="D231" t="s">
        <v>809</v>
      </c>
      <c r="E231" t="s">
        <v>863</v>
      </c>
      <c r="F231" s="12">
        <v>0.04</v>
      </c>
      <c r="G231" t="s">
        <v>908</v>
      </c>
      <c r="H231" t="s">
        <v>830</v>
      </c>
      <c r="I231">
        <v>3750</v>
      </c>
      <c r="J231" t="s">
        <v>820</v>
      </c>
      <c r="K231">
        <v>4</v>
      </c>
      <c r="L231">
        <v>5643</v>
      </c>
      <c r="M231">
        <v>0</v>
      </c>
      <c r="N231" t="s">
        <v>844</v>
      </c>
    </row>
    <row r="232" spans="1:14" x14ac:dyDescent="0.25">
      <c r="A232">
        <v>2500</v>
      </c>
      <c r="B232">
        <v>2500</v>
      </c>
      <c r="C232" s="13">
        <v>0.15310000000000001</v>
      </c>
      <c r="D232" t="s">
        <v>809</v>
      </c>
      <c r="E232" t="s">
        <v>863</v>
      </c>
      <c r="F232" s="13">
        <v>0.2281</v>
      </c>
      <c r="G232" t="s">
        <v>864</v>
      </c>
      <c r="H232" t="s">
        <v>826</v>
      </c>
      <c r="I232">
        <v>2530</v>
      </c>
      <c r="J232" t="s">
        <v>831</v>
      </c>
      <c r="K232">
        <v>7</v>
      </c>
      <c r="L232">
        <v>5276</v>
      </c>
      <c r="M232">
        <v>6</v>
      </c>
      <c r="N232" t="s">
        <v>814</v>
      </c>
    </row>
    <row r="233" spans="1:14" x14ac:dyDescent="0.25">
      <c r="A233">
        <v>7200</v>
      </c>
      <c r="B233">
        <v>7200</v>
      </c>
      <c r="C233" s="13">
        <v>0.1991</v>
      </c>
      <c r="D233" t="s">
        <v>818</v>
      </c>
      <c r="E233" t="s">
        <v>828</v>
      </c>
      <c r="F233" s="12">
        <v>0.02</v>
      </c>
      <c r="G233" t="s">
        <v>866</v>
      </c>
      <c r="H233" t="s">
        <v>826</v>
      </c>
      <c r="I233">
        <v>5500</v>
      </c>
      <c r="J233" t="s">
        <v>868</v>
      </c>
      <c r="K233">
        <v>13</v>
      </c>
      <c r="L233">
        <v>2130</v>
      </c>
      <c r="M233">
        <v>0</v>
      </c>
      <c r="N233" t="s">
        <v>827</v>
      </c>
    </row>
    <row r="234" spans="1:14" x14ac:dyDescent="0.25">
      <c r="A234">
        <v>8000</v>
      </c>
      <c r="B234">
        <v>8000</v>
      </c>
      <c r="C234" s="13">
        <v>0.14330000000000001</v>
      </c>
      <c r="D234" t="s">
        <v>809</v>
      </c>
      <c r="E234" t="s">
        <v>828</v>
      </c>
      <c r="F234" s="13">
        <v>0.11849999999999999</v>
      </c>
      <c r="G234" t="s">
        <v>867</v>
      </c>
      <c r="H234" t="s">
        <v>826</v>
      </c>
      <c r="I234">
        <v>3941.58</v>
      </c>
      <c r="J234" t="s">
        <v>831</v>
      </c>
      <c r="K234">
        <v>15</v>
      </c>
      <c r="L234">
        <v>9660</v>
      </c>
      <c r="M234">
        <v>0</v>
      </c>
      <c r="N234" t="s">
        <v>817</v>
      </c>
    </row>
    <row r="235" spans="1:14" x14ac:dyDescent="0.25">
      <c r="A235">
        <v>25000</v>
      </c>
      <c r="B235">
        <v>24675</v>
      </c>
      <c r="C235" s="13">
        <v>0.2077</v>
      </c>
      <c r="D235" t="s">
        <v>818</v>
      </c>
      <c r="E235" t="s">
        <v>863</v>
      </c>
      <c r="F235" s="13">
        <v>0.19120000000000001</v>
      </c>
      <c r="G235" t="s">
        <v>815</v>
      </c>
      <c r="H235" t="s">
        <v>812</v>
      </c>
      <c r="I235">
        <v>6000</v>
      </c>
      <c r="J235" t="s">
        <v>843</v>
      </c>
      <c r="K235">
        <v>17</v>
      </c>
      <c r="L235">
        <v>12757</v>
      </c>
      <c r="M235">
        <v>2</v>
      </c>
      <c r="N235" t="s">
        <v>835</v>
      </c>
    </row>
    <row r="236" spans="1:14" x14ac:dyDescent="0.25">
      <c r="A236">
        <v>2500</v>
      </c>
      <c r="B236">
        <v>2500</v>
      </c>
      <c r="C236" s="13">
        <v>0.1409</v>
      </c>
      <c r="D236" t="s">
        <v>809</v>
      </c>
      <c r="E236" t="s">
        <v>886</v>
      </c>
      <c r="F236" s="13">
        <v>0.20949999999999999</v>
      </c>
      <c r="G236" t="s">
        <v>866</v>
      </c>
      <c r="H236" t="s">
        <v>826</v>
      </c>
      <c r="I236">
        <v>2666.67</v>
      </c>
      <c r="J236" t="s">
        <v>843</v>
      </c>
      <c r="K236">
        <v>9</v>
      </c>
      <c r="L236">
        <v>15787</v>
      </c>
      <c r="M236">
        <v>0</v>
      </c>
      <c r="N236" t="s">
        <v>895</v>
      </c>
    </row>
    <row r="237" spans="1:14" x14ac:dyDescent="0.25">
      <c r="A237">
        <v>20000</v>
      </c>
      <c r="B237">
        <v>2050</v>
      </c>
      <c r="C237" s="13">
        <v>0.12839999999999999</v>
      </c>
      <c r="D237" t="s">
        <v>809</v>
      </c>
      <c r="E237" t="s">
        <v>863</v>
      </c>
      <c r="F237" s="13">
        <v>1.49E-2</v>
      </c>
      <c r="G237" t="s">
        <v>898</v>
      </c>
      <c r="H237" t="s">
        <v>812</v>
      </c>
      <c r="I237">
        <v>3500</v>
      </c>
      <c r="J237" t="s">
        <v>877</v>
      </c>
      <c r="K237">
        <v>6</v>
      </c>
      <c r="L237">
        <v>1954</v>
      </c>
      <c r="M237">
        <v>5</v>
      </c>
      <c r="N237" t="s">
        <v>817</v>
      </c>
    </row>
    <row r="238" spans="1:14" x14ac:dyDescent="0.25">
      <c r="A238">
        <v>6250</v>
      </c>
      <c r="B238">
        <v>6250</v>
      </c>
      <c r="C238" s="13">
        <v>0.13109999999999999</v>
      </c>
      <c r="D238" t="s">
        <v>809</v>
      </c>
      <c r="E238" t="s">
        <v>810</v>
      </c>
      <c r="F238" s="13">
        <v>0.28610000000000002</v>
      </c>
      <c r="G238" t="s">
        <v>829</v>
      </c>
      <c r="H238" t="s">
        <v>826</v>
      </c>
      <c r="I238">
        <v>1779.17</v>
      </c>
      <c r="J238" t="s">
        <v>834</v>
      </c>
      <c r="K238">
        <v>19</v>
      </c>
      <c r="L238">
        <v>7455</v>
      </c>
      <c r="M238">
        <v>1</v>
      </c>
      <c r="N238" t="s">
        <v>832</v>
      </c>
    </row>
    <row r="239" spans="1:14" x14ac:dyDescent="0.25">
      <c r="A239">
        <v>12375</v>
      </c>
      <c r="B239">
        <v>12375</v>
      </c>
      <c r="C239" s="13">
        <v>0.13669999999999999</v>
      </c>
      <c r="D239" t="s">
        <v>809</v>
      </c>
      <c r="E239" t="s">
        <v>810</v>
      </c>
      <c r="F239" s="13">
        <v>0.22420000000000001</v>
      </c>
      <c r="G239" t="s">
        <v>821</v>
      </c>
      <c r="H239" t="s">
        <v>812</v>
      </c>
      <c r="I239">
        <v>2083.33</v>
      </c>
      <c r="J239" t="s">
        <v>879</v>
      </c>
      <c r="K239">
        <v>8</v>
      </c>
      <c r="L239">
        <v>12226</v>
      </c>
      <c r="M239">
        <v>0</v>
      </c>
      <c r="N239" t="s">
        <v>832</v>
      </c>
    </row>
    <row r="240" spans="1:14" x14ac:dyDescent="0.25">
      <c r="A240">
        <v>18000</v>
      </c>
      <c r="B240">
        <v>18000</v>
      </c>
      <c r="C240" s="13">
        <v>0.1016</v>
      </c>
      <c r="D240" t="s">
        <v>809</v>
      </c>
      <c r="E240" t="s">
        <v>810</v>
      </c>
      <c r="F240" s="13">
        <v>0.1671</v>
      </c>
      <c r="G240" t="s">
        <v>866</v>
      </c>
      <c r="H240" t="s">
        <v>812</v>
      </c>
      <c r="I240">
        <v>6666.67</v>
      </c>
      <c r="J240" t="s">
        <v>838</v>
      </c>
      <c r="K240">
        <v>16</v>
      </c>
      <c r="L240">
        <v>19850</v>
      </c>
      <c r="M240">
        <v>1</v>
      </c>
      <c r="N240" t="s">
        <v>842</v>
      </c>
    </row>
    <row r="241" spans="1:14" x14ac:dyDescent="0.25">
      <c r="A241">
        <v>3300</v>
      </c>
      <c r="B241">
        <v>3300</v>
      </c>
      <c r="C241" s="13">
        <v>6.9900000000000004E-2</v>
      </c>
      <c r="D241" t="s">
        <v>809</v>
      </c>
      <c r="E241" t="s">
        <v>828</v>
      </c>
      <c r="F241" s="13">
        <v>0.20039999999999999</v>
      </c>
      <c r="G241" t="s">
        <v>876</v>
      </c>
      <c r="H241" t="s">
        <v>826</v>
      </c>
      <c r="I241">
        <v>3333.33</v>
      </c>
      <c r="J241" t="s">
        <v>852</v>
      </c>
      <c r="K241">
        <v>10</v>
      </c>
      <c r="L241">
        <v>0</v>
      </c>
      <c r="M241">
        <v>2</v>
      </c>
      <c r="N241" t="s">
        <v>844</v>
      </c>
    </row>
    <row r="242" spans="1:14" x14ac:dyDescent="0.25">
      <c r="A242">
        <v>21000</v>
      </c>
      <c r="B242">
        <v>21000</v>
      </c>
      <c r="C242" s="13">
        <v>0.18490000000000001</v>
      </c>
      <c r="D242" t="s">
        <v>818</v>
      </c>
      <c r="E242" t="s">
        <v>828</v>
      </c>
      <c r="F242" s="13">
        <v>0.16400000000000001</v>
      </c>
      <c r="G242" t="s">
        <v>815</v>
      </c>
      <c r="H242" t="s">
        <v>812</v>
      </c>
      <c r="I242">
        <v>8833.33</v>
      </c>
      <c r="J242" t="s">
        <v>878</v>
      </c>
      <c r="K242">
        <v>11</v>
      </c>
      <c r="L242">
        <v>29293</v>
      </c>
      <c r="M242">
        <v>0</v>
      </c>
      <c r="N242" t="s">
        <v>844</v>
      </c>
    </row>
    <row r="243" spans="1:14" x14ac:dyDescent="0.25">
      <c r="A243">
        <v>24575</v>
      </c>
      <c r="B243">
        <v>24575</v>
      </c>
      <c r="C243" s="13">
        <v>0.16289999999999999</v>
      </c>
      <c r="D243" t="s">
        <v>809</v>
      </c>
      <c r="E243" t="s">
        <v>810</v>
      </c>
      <c r="F243" s="13">
        <v>0.19600000000000001</v>
      </c>
      <c r="G243" t="s">
        <v>856</v>
      </c>
      <c r="H243" t="s">
        <v>812</v>
      </c>
      <c r="I243">
        <v>5250</v>
      </c>
      <c r="J243" t="s">
        <v>822</v>
      </c>
      <c r="K243">
        <v>8</v>
      </c>
      <c r="L243">
        <v>20858</v>
      </c>
      <c r="M243">
        <v>2</v>
      </c>
      <c r="N243" t="s">
        <v>835</v>
      </c>
    </row>
    <row r="244" spans="1:14" x14ac:dyDescent="0.25">
      <c r="A244">
        <v>5000</v>
      </c>
      <c r="B244">
        <v>4900</v>
      </c>
      <c r="C244" s="13">
        <v>7.7399999999999997E-2</v>
      </c>
      <c r="D244" t="s">
        <v>809</v>
      </c>
      <c r="E244" t="s">
        <v>828</v>
      </c>
      <c r="F244" s="13">
        <v>0.14399999999999999</v>
      </c>
      <c r="G244" t="s">
        <v>849</v>
      </c>
      <c r="H244" t="s">
        <v>826</v>
      </c>
      <c r="I244">
        <v>5166.67</v>
      </c>
      <c r="J244" t="s">
        <v>877</v>
      </c>
      <c r="K244">
        <v>8</v>
      </c>
      <c r="L244">
        <v>15489</v>
      </c>
      <c r="M244">
        <v>1</v>
      </c>
      <c r="N244" t="s">
        <v>835</v>
      </c>
    </row>
    <row r="245" spans="1:14" x14ac:dyDescent="0.25">
      <c r="A245">
        <v>20000</v>
      </c>
      <c r="B245">
        <v>20000</v>
      </c>
      <c r="C245" s="13">
        <v>0.16289999999999999</v>
      </c>
      <c r="D245" t="s">
        <v>809</v>
      </c>
      <c r="E245" t="s">
        <v>810</v>
      </c>
      <c r="F245" s="13">
        <v>0.2359</v>
      </c>
      <c r="G245" t="s">
        <v>898</v>
      </c>
      <c r="H245" t="s">
        <v>812</v>
      </c>
      <c r="I245">
        <v>5833.33</v>
      </c>
      <c r="J245" t="s">
        <v>879</v>
      </c>
      <c r="K245">
        <v>14</v>
      </c>
      <c r="L245">
        <v>12696</v>
      </c>
      <c r="M245">
        <v>1</v>
      </c>
      <c r="N245" t="s">
        <v>814</v>
      </c>
    </row>
    <row r="246" spans="1:14" x14ac:dyDescent="0.25">
      <c r="A246">
        <v>13250</v>
      </c>
      <c r="B246">
        <v>13250</v>
      </c>
      <c r="C246" s="13">
        <v>6.6199999999999995E-2</v>
      </c>
      <c r="D246" t="s">
        <v>809</v>
      </c>
      <c r="E246" t="s">
        <v>810</v>
      </c>
      <c r="F246" s="13">
        <v>0.28639999999999999</v>
      </c>
      <c r="G246" t="s">
        <v>876</v>
      </c>
      <c r="H246" t="s">
        <v>812</v>
      </c>
      <c r="I246">
        <v>5750</v>
      </c>
      <c r="J246" t="s">
        <v>877</v>
      </c>
      <c r="K246">
        <v>12</v>
      </c>
      <c r="L246">
        <v>7174</v>
      </c>
      <c r="M246">
        <v>3</v>
      </c>
      <c r="N246" t="s">
        <v>839</v>
      </c>
    </row>
    <row r="247" spans="1:14" x14ac:dyDescent="0.25">
      <c r="A247">
        <v>10000</v>
      </c>
      <c r="B247">
        <v>9975</v>
      </c>
      <c r="C247" s="13">
        <v>8.5900000000000004E-2</v>
      </c>
      <c r="D247" t="s">
        <v>809</v>
      </c>
      <c r="E247" t="s">
        <v>871</v>
      </c>
      <c r="F247" s="13">
        <v>2.8500000000000001E-2</v>
      </c>
      <c r="G247" t="s">
        <v>872</v>
      </c>
      <c r="H247" t="s">
        <v>812</v>
      </c>
      <c r="I247">
        <v>10167</v>
      </c>
      <c r="J247" t="s">
        <v>890</v>
      </c>
      <c r="K247">
        <v>9</v>
      </c>
      <c r="L247">
        <v>16</v>
      </c>
      <c r="M247">
        <v>3</v>
      </c>
      <c r="N247" t="s">
        <v>835</v>
      </c>
    </row>
    <row r="248" spans="1:14" x14ac:dyDescent="0.25">
      <c r="A248">
        <v>20000</v>
      </c>
      <c r="B248">
        <v>19950</v>
      </c>
      <c r="C248" s="13">
        <v>0.1075</v>
      </c>
      <c r="D248" t="s">
        <v>809</v>
      </c>
      <c r="E248" t="s">
        <v>810</v>
      </c>
      <c r="F248" s="13">
        <v>0.1137</v>
      </c>
      <c r="G248" t="s">
        <v>866</v>
      </c>
      <c r="H248" t="s">
        <v>826</v>
      </c>
      <c r="I248">
        <v>8416.67</v>
      </c>
      <c r="J248" t="s">
        <v>850</v>
      </c>
      <c r="K248">
        <v>10</v>
      </c>
      <c r="L248">
        <v>12283</v>
      </c>
      <c r="M248">
        <v>0</v>
      </c>
      <c r="N248" t="s">
        <v>832</v>
      </c>
    </row>
    <row r="249" spans="1:14" x14ac:dyDescent="0.25">
      <c r="A249">
        <v>10000</v>
      </c>
      <c r="B249">
        <v>10000</v>
      </c>
      <c r="C249" s="13">
        <v>8.4900000000000003E-2</v>
      </c>
      <c r="D249" t="s">
        <v>809</v>
      </c>
      <c r="E249" t="s">
        <v>810</v>
      </c>
      <c r="F249" s="13">
        <v>0.1358</v>
      </c>
      <c r="G249" t="s">
        <v>841</v>
      </c>
      <c r="H249" t="s">
        <v>812</v>
      </c>
      <c r="I249">
        <v>4166.67</v>
      </c>
      <c r="J249" t="s">
        <v>816</v>
      </c>
      <c r="K249">
        <v>8</v>
      </c>
      <c r="L249">
        <v>8455</v>
      </c>
      <c r="M249">
        <v>0</v>
      </c>
      <c r="N249" t="s">
        <v>835</v>
      </c>
    </row>
    <row r="250" spans="1:14" x14ac:dyDescent="0.25">
      <c r="A250">
        <v>12000</v>
      </c>
      <c r="B250">
        <v>12000</v>
      </c>
      <c r="C250" s="13">
        <v>0.1212</v>
      </c>
      <c r="D250" t="s">
        <v>809</v>
      </c>
      <c r="E250" t="s">
        <v>810</v>
      </c>
      <c r="F250" s="13">
        <v>0.14660000000000001</v>
      </c>
      <c r="G250" t="s">
        <v>841</v>
      </c>
      <c r="H250" t="s">
        <v>812</v>
      </c>
      <c r="I250">
        <v>5000</v>
      </c>
      <c r="J250" t="s">
        <v>873</v>
      </c>
      <c r="K250">
        <v>11</v>
      </c>
      <c r="L250">
        <v>13235</v>
      </c>
      <c r="M250">
        <v>2</v>
      </c>
      <c r="N250" t="s">
        <v>817</v>
      </c>
    </row>
    <row r="251" spans="1:14" x14ac:dyDescent="0.25">
      <c r="A251">
        <v>8000</v>
      </c>
      <c r="B251">
        <v>7950</v>
      </c>
      <c r="C251" s="13">
        <v>7.9000000000000001E-2</v>
      </c>
      <c r="D251" t="s">
        <v>809</v>
      </c>
      <c r="E251" t="s">
        <v>863</v>
      </c>
      <c r="F251" s="13">
        <v>0.12540000000000001</v>
      </c>
      <c r="G251" t="s">
        <v>876</v>
      </c>
      <c r="H251" t="s">
        <v>812</v>
      </c>
      <c r="I251">
        <v>3500</v>
      </c>
      <c r="J251" t="s">
        <v>846</v>
      </c>
      <c r="K251">
        <v>8</v>
      </c>
      <c r="L251">
        <v>6834</v>
      </c>
      <c r="M251">
        <v>2</v>
      </c>
      <c r="N251" t="s">
        <v>823</v>
      </c>
    </row>
    <row r="252" spans="1:14" x14ac:dyDescent="0.25">
      <c r="A252">
        <v>11000</v>
      </c>
      <c r="B252">
        <v>10950</v>
      </c>
      <c r="C252" s="13">
        <v>8.9399999999999993E-2</v>
      </c>
      <c r="D252" t="s">
        <v>809</v>
      </c>
      <c r="E252" t="s">
        <v>824</v>
      </c>
      <c r="F252" s="13">
        <v>0.2238</v>
      </c>
      <c r="G252" t="s">
        <v>885</v>
      </c>
      <c r="H252" t="s">
        <v>812</v>
      </c>
      <c r="I252">
        <v>4200</v>
      </c>
      <c r="J252" t="s">
        <v>852</v>
      </c>
      <c r="K252">
        <v>6</v>
      </c>
      <c r="L252">
        <v>8694</v>
      </c>
      <c r="M252">
        <v>4</v>
      </c>
      <c r="N252" t="s">
        <v>848</v>
      </c>
    </row>
    <row r="253" spans="1:14" x14ac:dyDescent="0.25">
      <c r="A253">
        <v>12500</v>
      </c>
      <c r="B253">
        <v>12425</v>
      </c>
      <c r="C253" s="13">
        <v>7.4899999999999994E-2</v>
      </c>
      <c r="D253" t="s">
        <v>809</v>
      </c>
      <c r="E253" t="s">
        <v>810</v>
      </c>
      <c r="F253" s="13">
        <v>0.14069999999999999</v>
      </c>
      <c r="G253" t="s">
        <v>867</v>
      </c>
      <c r="H253" t="s">
        <v>826</v>
      </c>
      <c r="I253">
        <v>8237.5</v>
      </c>
      <c r="J253" t="s">
        <v>847</v>
      </c>
      <c r="K253">
        <v>15</v>
      </c>
      <c r="L253">
        <v>13261</v>
      </c>
      <c r="M253">
        <v>0</v>
      </c>
      <c r="N253" t="s">
        <v>842</v>
      </c>
    </row>
    <row r="254" spans="1:14" x14ac:dyDescent="0.25">
      <c r="A254">
        <v>7500</v>
      </c>
      <c r="B254">
        <v>0</v>
      </c>
      <c r="C254" s="13">
        <v>0.1103</v>
      </c>
      <c r="D254" t="s">
        <v>809</v>
      </c>
      <c r="E254" t="s">
        <v>824</v>
      </c>
      <c r="F254" s="13">
        <v>0.11409999999999999</v>
      </c>
      <c r="G254" t="s">
        <v>851</v>
      </c>
      <c r="H254" t="s">
        <v>812</v>
      </c>
      <c r="I254">
        <v>3750</v>
      </c>
      <c r="J254" t="s">
        <v>838</v>
      </c>
      <c r="K254">
        <v>15</v>
      </c>
      <c r="L254">
        <v>5148</v>
      </c>
      <c r="M254">
        <v>7</v>
      </c>
      <c r="N254" t="s">
        <v>842</v>
      </c>
    </row>
    <row r="255" spans="1:14" x14ac:dyDescent="0.25">
      <c r="A255">
        <v>4825</v>
      </c>
      <c r="B255">
        <v>4825</v>
      </c>
      <c r="C255" s="13">
        <v>0.1016</v>
      </c>
      <c r="D255" t="s">
        <v>809</v>
      </c>
      <c r="E255" t="s">
        <v>810</v>
      </c>
      <c r="F255" s="13">
        <v>0.1489</v>
      </c>
      <c r="G255" t="s">
        <v>906</v>
      </c>
      <c r="H255" t="s">
        <v>826</v>
      </c>
      <c r="I255">
        <v>2400</v>
      </c>
      <c r="J255" t="s">
        <v>837</v>
      </c>
      <c r="K255">
        <v>14</v>
      </c>
      <c r="L255">
        <v>6109</v>
      </c>
      <c r="M255">
        <v>1</v>
      </c>
      <c r="N255" t="s">
        <v>844</v>
      </c>
    </row>
    <row r="256" spans="1:14" x14ac:dyDescent="0.25">
      <c r="A256">
        <v>7550</v>
      </c>
      <c r="B256">
        <v>7550</v>
      </c>
      <c r="C256" s="13">
        <v>0.16889999999999999</v>
      </c>
      <c r="D256" t="s">
        <v>809</v>
      </c>
      <c r="E256" t="s">
        <v>828</v>
      </c>
      <c r="F256" s="13">
        <v>0.21940000000000001</v>
      </c>
      <c r="G256" t="s">
        <v>851</v>
      </c>
      <c r="H256" t="s">
        <v>826</v>
      </c>
      <c r="I256">
        <v>2880</v>
      </c>
      <c r="J256" t="s">
        <v>831</v>
      </c>
      <c r="K256">
        <v>2</v>
      </c>
      <c r="L256">
        <v>1989</v>
      </c>
      <c r="M256">
        <v>1</v>
      </c>
      <c r="N256" t="s">
        <v>839</v>
      </c>
    </row>
    <row r="257" spans="1:14" x14ac:dyDescent="0.25">
      <c r="A257">
        <v>8000</v>
      </c>
      <c r="B257">
        <v>7827.03</v>
      </c>
      <c r="C257" s="13">
        <v>0.14349999999999999</v>
      </c>
      <c r="D257" t="s">
        <v>809</v>
      </c>
      <c r="E257" t="s">
        <v>828</v>
      </c>
      <c r="F257" s="13">
        <v>0.20349999999999999</v>
      </c>
      <c r="G257" t="s">
        <v>866</v>
      </c>
      <c r="H257" t="s">
        <v>826</v>
      </c>
      <c r="I257">
        <v>4000</v>
      </c>
      <c r="J257" t="s">
        <v>857</v>
      </c>
      <c r="K257">
        <v>7</v>
      </c>
      <c r="L257">
        <v>2082</v>
      </c>
      <c r="M257">
        <v>0</v>
      </c>
      <c r="N257" t="s">
        <v>859</v>
      </c>
    </row>
    <row r="258" spans="1:14" x14ac:dyDescent="0.25">
      <c r="A258">
        <v>6000</v>
      </c>
      <c r="B258">
        <v>6000</v>
      </c>
      <c r="C258" s="13">
        <v>0.1409</v>
      </c>
      <c r="D258" t="s">
        <v>809</v>
      </c>
      <c r="E258" t="s">
        <v>810</v>
      </c>
      <c r="F258" s="13">
        <v>0.15720000000000001</v>
      </c>
      <c r="G258" t="s">
        <v>821</v>
      </c>
      <c r="H258" t="s">
        <v>826</v>
      </c>
      <c r="I258">
        <v>5083.33</v>
      </c>
      <c r="J258" t="s">
        <v>831</v>
      </c>
      <c r="K258">
        <v>11</v>
      </c>
      <c r="L258">
        <v>10373</v>
      </c>
      <c r="M258">
        <v>0</v>
      </c>
      <c r="N258" t="s">
        <v>859</v>
      </c>
    </row>
    <row r="259" spans="1:14" x14ac:dyDescent="0.25">
      <c r="A259">
        <v>8000</v>
      </c>
      <c r="B259">
        <v>8000</v>
      </c>
      <c r="C259" s="13">
        <v>0.15570000000000001</v>
      </c>
      <c r="D259" t="s">
        <v>818</v>
      </c>
      <c r="E259" t="s">
        <v>871</v>
      </c>
      <c r="F259" s="13">
        <v>2.3800000000000002E-2</v>
      </c>
      <c r="G259" t="s">
        <v>876</v>
      </c>
      <c r="H259" t="s">
        <v>826</v>
      </c>
      <c r="I259">
        <v>5291.67</v>
      </c>
      <c r="J259" t="s">
        <v>878</v>
      </c>
      <c r="K259">
        <v>4</v>
      </c>
      <c r="L259">
        <v>1252</v>
      </c>
      <c r="M259">
        <v>6</v>
      </c>
      <c r="N259" t="s">
        <v>823</v>
      </c>
    </row>
    <row r="260" spans="1:14" x14ac:dyDescent="0.25">
      <c r="A260">
        <v>3000</v>
      </c>
      <c r="B260">
        <v>3000</v>
      </c>
      <c r="C260" s="13">
        <v>0.1459</v>
      </c>
      <c r="D260" t="s">
        <v>809</v>
      </c>
      <c r="E260" t="s">
        <v>810</v>
      </c>
      <c r="F260" s="13">
        <v>0.24199999999999999</v>
      </c>
      <c r="G260" t="s">
        <v>876</v>
      </c>
      <c r="H260" t="s">
        <v>812</v>
      </c>
      <c r="I260">
        <v>5000</v>
      </c>
      <c r="J260" t="s">
        <v>843</v>
      </c>
      <c r="K260">
        <v>6</v>
      </c>
      <c r="L260">
        <v>5527</v>
      </c>
      <c r="M260">
        <v>1</v>
      </c>
      <c r="N260" t="s">
        <v>823</v>
      </c>
    </row>
    <row r="261" spans="1:14" x14ac:dyDescent="0.25">
      <c r="A261">
        <v>8000</v>
      </c>
      <c r="B261">
        <v>7997.79</v>
      </c>
      <c r="C261" s="13">
        <v>0.16289999999999999</v>
      </c>
      <c r="D261" t="s">
        <v>809</v>
      </c>
      <c r="E261" t="s">
        <v>810</v>
      </c>
      <c r="F261" s="13">
        <v>0.15759999999999999</v>
      </c>
      <c r="G261" t="s">
        <v>866</v>
      </c>
      <c r="H261" t="s">
        <v>826</v>
      </c>
      <c r="I261">
        <v>3750</v>
      </c>
      <c r="J261" t="s">
        <v>843</v>
      </c>
      <c r="K261">
        <v>8</v>
      </c>
      <c r="L261">
        <v>7374</v>
      </c>
      <c r="M261">
        <v>1</v>
      </c>
      <c r="N261" t="s">
        <v>842</v>
      </c>
    </row>
    <row r="262" spans="1:14" x14ac:dyDescent="0.25">
      <c r="A262">
        <v>8400</v>
      </c>
      <c r="B262">
        <v>8400</v>
      </c>
      <c r="C262" s="13">
        <v>5.9900000000000002E-2</v>
      </c>
      <c r="D262" t="s">
        <v>809</v>
      </c>
      <c r="E262" t="s">
        <v>824</v>
      </c>
      <c r="F262" s="13">
        <v>8.6999999999999994E-2</v>
      </c>
      <c r="G262" t="s">
        <v>815</v>
      </c>
      <c r="H262" t="s">
        <v>830</v>
      </c>
      <c r="I262">
        <v>3000</v>
      </c>
      <c r="J262" t="s">
        <v>877</v>
      </c>
      <c r="K262">
        <v>6</v>
      </c>
      <c r="L262">
        <v>6215</v>
      </c>
      <c r="M262">
        <v>0</v>
      </c>
      <c r="N262" t="s">
        <v>817</v>
      </c>
    </row>
    <row r="263" spans="1:14" x14ac:dyDescent="0.25">
      <c r="A263">
        <v>35000</v>
      </c>
      <c r="B263">
        <v>35000</v>
      </c>
      <c r="C263" s="13">
        <v>0.14649999999999999</v>
      </c>
      <c r="D263" t="s">
        <v>809</v>
      </c>
      <c r="E263" t="s">
        <v>886</v>
      </c>
      <c r="F263" s="13">
        <v>0.122</v>
      </c>
      <c r="G263" t="s">
        <v>833</v>
      </c>
      <c r="H263" t="s">
        <v>812</v>
      </c>
      <c r="I263">
        <v>14166.67</v>
      </c>
      <c r="J263" t="s">
        <v>834</v>
      </c>
      <c r="K263">
        <v>7</v>
      </c>
      <c r="L263">
        <v>103354</v>
      </c>
      <c r="M263">
        <v>0</v>
      </c>
      <c r="N263" t="s">
        <v>839</v>
      </c>
    </row>
    <row r="264" spans="1:14" x14ac:dyDescent="0.25">
      <c r="A264">
        <v>15000</v>
      </c>
      <c r="B264">
        <v>15000</v>
      </c>
      <c r="C264" s="13">
        <v>7.9000000000000001E-2</v>
      </c>
      <c r="D264" t="s">
        <v>809</v>
      </c>
      <c r="E264" t="s">
        <v>824</v>
      </c>
      <c r="F264" s="13">
        <v>0.21540000000000001</v>
      </c>
      <c r="G264" t="s">
        <v>866</v>
      </c>
      <c r="H264" t="s">
        <v>830</v>
      </c>
      <c r="I264">
        <v>5000</v>
      </c>
      <c r="J264" t="s">
        <v>847</v>
      </c>
      <c r="K264">
        <v>8</v>
      </c>
      <c r="L264">
        <v>21555</v>
      </c>
      <c r="M264">
        <v>0</v>
      </c>
      <c r="N264" t="s">
        <v>817</v>
      </c>
    </row>
    <row r="265" spans="1:14" x14ac:dyDescent="0.25">
      <c r="A265">
        <v>7500</v>
      </c>
      <c r="B265">
        <v>7475</v>
      </c>
      <c r="C265" s="13">
        <v>0.1099</v>
      </c>
      <c r="D265" t="s">
        <v>809</v>
      </c>
      <c r="E265" t="s">
        <v>863</v>
      </c>
      <c r="F265" s="13">
        <v>7.51E-2</v>
      </c>
      <c r="G265" t="s">
        <v>815</v>
      </c>
      <c r="H265" t="s">
        <v>812</v>
      </c>
      <c r="I265">
        <v>7083.33</v>
      </c>
      <c r="J265" t="s">
        <v>907</v>
      </c>
      <c r="K265">
        <v>9</v>
      </c>
      <c r="L265">
        <v>2245</v>
      </c>
      <c r="M265">
        <v>7</v>
      </c>
      <c r="N265" t="s">
        <v>839</v>
      </c>
    </row>
    <row r="266" spans="1:14" x14ac:dyDescent="0.25">
      <c r="A266">
        <v>24000</v>
      </c>
      <c r="B266">
        <v>23665.54</v>
      </c>
      <c r="C266" s="13">
        <v>9.6199999999999994E-2</v>
      </c>
      <c r="D266" t="s">
        <v>818</v>
      </c>
      <c r="E266" t="s">
        <v>810</v>
      </c>
      <c r="F266" s="13">
        <v>0.1741</v>
      </c>
      <c r="G266" t="s">
        <v>845</v>
      </c>
      <c r="H266" t="s">
        <v>826</v>
      </c>
      <c r="I266">
        <v>7695.08</v>
      </c>
      <c r="J266" t="s">
        <v>904</v>
      </c>
      <c r="K266">
        <v>6</v>
      </c>
      <c r="L266">
        <v>1502</v>
      </c>
      <c r="M266">
        <v>0</v>
      </c>
      <c r="N266" t="s">
        <v>827</v>
      </c>
    </row>
    <row r="267" spans="1:14" x14ac:dyDescent="0.25">
      <c r="A267">
        <v>21000</v>
      </c>
      <c r="B267">
        <v>20975</v>
      </c>
      <c r="C267" s="13">
        <v>0.20499999999999999</v>
      </c>
      <c r="D267" t="s">
        <v>818</v>
      </c>
      <c r="E267" t="s">
        <v>810</v>
      </c>
      <c r="F267" s="13">
        <v>0.1842</v>
      </c>
      <c r="G267" t="s">
        <v>866</v>
      </c>
      <c r="H267" t="s">
        <v>812</v>
      </c>
      <c r="I267">
        <v>8083.33</v>
      </c>
      <c r="J267" t="s">
        <v>879</v>
      </c>
      <c r="K267">
        <v>11</v>
      </c>
      <c r="L267">
        <v>31080</v>
      </c>
      <c r="M267">
        <v>2</v>
      </c>
      <c r="N267" t="s">
        <v>823</v>
      </c>
    </row>
    <row r="268" spans="1:14" x14ac:dyDescent="0.25">
      <c r="A268">
        <v>6000</v>
      </c>
      <c r="B268">
        <v>6000</v>
      </c>
      <c r="C268" s="13">
        <v>7.6200000000000004E-2</v>
      </c>
      <c r="D268" t="s">
        <v>809</v>
      </c>
      <c r="E268" t="s">
        <v>810</v>
      </c>
      <c r="F268" s="13">
        <v>9.3299999999999994E-2</v>
      </c>
      <c r="G268" t="s">
        <v>819</v>
      </c>
      <c r="H268" t="s">
        <v>826</v>
      </c>
      <c r="I268">
        <v>8315.67</v>
      </c>
      <c r="J268" t="s">
        <v>847</v>
      </c>
      <c r="K268">
        <v>8</v>
      </c>
      <c r="L268">
        <v>6239</v>
      </c>
      <c r="M268">
        <v>0</v>
      </c>
      <c r="N268" t="s">
        <v>817</v>
      </c>
    </row>
    <row r="269" spans="1:14" x14ac:dyDescent="0.25">
      <c r="A269">
        <v>4500</v>
      </c>
      <c r="B269">
        <v>4500</v>
      </c>
      <c r="C269" s="13">
        <v>6.9099999999999995E-2</v>
      </c>
      <c r="D269" t="s">
        <v>809</v>
      </c>
      <c r="E269" t="s">
        <v>871</v>
      </c>
      <c r="F269" s="13">
        <v>5.7999999999999996E-3</v>
      </c>
      <c r="G269" t="s">
        <v>867</v>
      </c>
      <c r="H269" t="s">
        <v>812</v>
      </c>
      <c r="I269">
        <v>65000</v>
      </c>
      <c r="J269" t="s">
        <v>846</v>
      </c>
      <c r="K269">
        <v>7</v>
      </c>
      <c r="L269">
        <v>3015</v>
      </c>
      <c r="M269">
        <v>4</v>
      </c>
      <c r="N269" t="s">
        <v>848</v>
      </c>
    </row>
    <row r="270" spans="1:14" x14ac:dyDescent="0.25">
      <c r="A270">
        <v>29000</v>
      </c>
      <c r="B270">
        <v>29000</v>
      </c>
      <c r="C270" s="13">
        <v>0.1777</v>
      </c>
      <c r="D270" t="s">
        <v>809</v>
      </c>
      <c r="E270" t="s">
        <v>810</v>
      </c>
      <c r="F270" s="13">
        <v>0.157</v>
      </c>
      <c r="G270" t="s">
        <v>833</v>
      </c>
      <c r="H270" t="s">
        <v>826</v>
      </c>
      <c r="I270">
        <v>7666.67</v>
      </c>
      <c r="J270" t="s">
        <v>822</v>
      </c>
      <c r="K270">
        <v>11</v>
      </c>
      <c r="L270">
        <v>23319</v>
      </c>
      <c r="M270">
        <v>0</v>
      </c>
      <c r="N270" t="s">
        <v>817</v>
      </c>
    </row>
    <row r="271" spans="1:14" x14ac:dyDescent="0.25">
      <c r="A271">
        <v>20000</v>
      </c>
      <c r="B271">
        <v>20000</v>
      </c>
      <c r="C271" s="13">
        <v>0.15310000000000001</v>
      </c>
      <c r="D271" t="s">
        <v>809</v>
      </c>
      <c r="E271" t="s">
        <v>810</v>
      </c>
      <c r="F271" s="13">
        <v>0.27350000000000002</v>
      </c>
      <c r="G271" t="s">
        <v>819</v>
      </c>
      <c r="H271" t="s">
        <v>826</v>
      </c>
      <c r="I271">
        <v>5250</v>
      </c>
      <c r="J271" t="s">
        <v>820</v>
      </c>
      <c r="K271">
        <v>11</v>
      </c>
      <c r="L271">
        <v>11343</v>
      </c>
      <c r="M271">
        <v>1</v>
      </c>
      <c r="N271" t="s">
        <v>842</v>
      </c>
    </row>
    <row r="272" spans="1:14" x14ac:dyDescent="0.25">
      <c r="A272">
        <v>7000</v>
      </c>
      <c r="B272">
        <v>7000</v>
      </c>
      <c r="C272" s="13">
        <v>0.1016</v>
      </c>
      <c r="D272" t="s">
        <v>809</v>
      </c>
      <c r="E272" t="s">
        <v>810</v>
      </c>
      <c r="F272" s="13">
        <v>0.1076</v>
      </c>
      <c r="G272" t="s">
        <v>876</v>
      </c>
      <c r="H272" t="s">
        <v>812</v>
      </c>
      <c r="I272">
        <v>4341.67</v>
      </c>
      <c r="J272" t="s">
        <v>822</v>
      </c>
      <c r="K272">
        <v>11</v>
      </c>
      <c r="L272">
        <v>13638</v>
      </c>
      <c r="M272">
        <v>0</v>
      </c>
      <c r="N272" t="s">
        <v>848</v>
      </c>
    </row>
    <row r="273" spans="1:14" x14ac:dyDescent="0.25">
      <c r="A273">
        <v>5000</v>
      </c>
      <c r="B273">
        <v>4950</v>
      </c>
      <c r="C273" s="13">
        <v>0.1036</v>
      </c>
      <c r="D273" t="s">
        <v>809</v>
      </c>
      <c r="E273" t="s">
        <v>828</v>
      </c>
      <c r="F273" s="13">
        <v>5.1000000000000004E-3</v>
      </c>
      <c r="G273" t="s">
        <v>825</v>
      </c>
      <c r="H273" t="s">
        <v>826</v>
      </c>
      <c r="I273">
        <v>2916.67</v>
      </c>
      <c r="J273" t="s">
        <v>816</v>
      </c>
      <c r="K273">
        <v>2</v>
      </c>
      <c r="L273">
        <v>165</v>
      </c>
      <c r="M273">
        <v>2</v>
      </c>
      <c r="N273" t="s">
        <v>832</v>
      </c>
    </row>
    <row r="274" spans="1:14" x14ac:dyDescent="0.25">
      <c r="A274">
        <v>6000</v>
      </c>
      <c r="B274">
        <v>6000</v>
      </c>
      <c r="C274" s="13">
        <v>0.17269999999999999</v>
      </c>
      <c r="D274" t="s">
        <v>809</v>
      </c>
      <c r="E274" t="s">
        <v>810</v>
      </c>
      <c r="F274" s="13">
        <v>6.9099999999999995E-2</v>
      </c>
      <c r="G274" t="s">
        <v>876</v>
      </c>
      <c r="H274" t="s">
        <v>812</v>
      </c>
      <c r="I274">
        <v>4025.67</v>
      </c>
      <c r="J274" t="s">
        <v>843</v>
      </c>
      <c r="K274">
        <v>6</v>
      </c>
      <c r="L274">
        <v>6652</v>
      </c>
      <c r="M274">
        <v>2</v>
      </c>
      <c r="N274" t="s">
        <v>823</v>
      </c>
    </row>
    <row r="275" spans="1:14" x14ac:dyDescent="0.25">
      <c r="A275">
        <v>10000</v>
      </c>
      <c r="B275">
        <v>10000</v>
      </c>
      <c r="C275" s="13">
        <v>0.1527</v>
      </c>
      <c r="D275" t="s">
        <v>809</v>
      </c>
      <c r="E275" t="s">
        <v>892</v>
      </c>
      <c r="F275" s="13">
        <v>4.02E-2</v>
      </c>
      <c r="G275" t="s">
        <v>876</v>
      </c>
      <c r="H275" t="s">
        <v>826</v>
      </c>
      <c r="I275">
        <v>4480</v>
      </c>
      <c r="J275" t="s">
        <v>831</v>
      </c>
      <c r="K275">
        <v>9</v>
      </c>
      <c r="L275">
        <v>7614</v>
      </c>
      <c r="M275">
        <v>2</v>
      </c>
      <c r="N275" t="s">
        <v>844</v>
      </c>
    </row>
    <row r="276" spans="1:14" x14ac:dyDescent="0.25">
      <c r="A276">
        <v>3200</v>
      </c>
      <c r="B276">
        <v>3200</v>
      </c>
      <c r="C276" s="13">
        <v>0.1749</v>
      </c>
      <c r="D276" t="s">
        <v>809</v>
      </c>
      <c r="E276" t="s">
        <v>828</v>
      </c>
      <c r="F276" s="13">
        <v>1.37E-2</v>
      </c>
      <c r="G276" t="s">
        <v>908</v>
      </c>
      <c r="H276" t="s">
        <v>826</v>
      </c>
      <c r="I276">
        <v>2917</v>
      </c>
      <c r="J276" t="s">
        <v>843</v>
      </c>
      <c r="K276">
        <v>4</v>
      </c>
      <c r="L276">
        <v>1427</v>
      </c>
      <c r="M276">
        <v>1</v>
      </c>
      <c r="N276" t="s">
        <v>814</v>
      </c>
    </row>
    <row r="277" spans="1:14" x14ac:dyDescent="0.25">
      <c r="A277">
        <v>23000</v>
      </c>
      <c r="B277">
        <v>23000</v>
      </c>
      <c r="C277" s="13">
        <v>0.1777</v>
      </c>
      <c r="D277" t="s">
        <v>809</v>
      </c>
      <c r="E277" t="s">
        <v>810</v>
      </c>
      <c r="F277" s="13">
        <v>0.25840000000000002</v>
      </c>
      <c r="G277" t="s">
        <v>867</v>
      </c>
      <c r="H277" t="s">
        <v>812</v>
      </c>
      <c r="I277">
        <v>6625</v>
      </c>
      <c r="J277" t="s">
        <v>838</v>
      </c>
      <c r="K277">
        <v>17</v>
      </c>
      <c r="L277">
        <v>19870</v>
      </c>
      <c r="M277">
        <v>1</v>
      </c>
      <c r="N277" t="s">
        <v>832</v>
      </c>
    </row>
    <row r="278" spans="1:14" x14ac:dyDescent="0.25">
      <c r="A278">
        <v>5000</v>
      </c>
      <c r="B278">
        <v>1750.04</v>
      </c>
      <c r="C278" s="13">
        <v>0.1154</v>
      </c>
      <c r="D278" t="s">
        <v>809</v>
      </c>
      <c r="E278" t="s">
        <v>828</v>
      </c>
      <c r="F278" s="13">
        <v>0.1036</v>
      </c>
      <c r="G278" t="s">
        <v>866</v>
      </c>
      <c r="H278" t="s">
        <v>826</v>
      </c>
      <c r="I278">
        <v>3416.67</v>
      </c>
      <c r="J278" t="s">
        <v>831</v>
      </c>
      <c r="K278">
        <v>17</v>
      </c>
      <c r="L278">
        <v>15301</v>
      </c>
      <c r="M278">
        <v>7</v>
      </c>
      <c r="N278" t="s">
        <v>844</v>
      </c>
    </row>
    <row r="279" spans="1:14" x14ac:dyDescent="0.25">
      <c r="A279">
        <v>3000</v>
      </c>
      <c r="B279">
        <v>3000</v>
      </c>
      <c r="C279" s="13">
        <v>0.12690000000000001</v>
      </c>
      <c r="D279" t="s">
        <v>809</v>
      </c>
      <c r="E279" t="s">
        <v>810</v>
      </c>
      <c r="F279" s="13">
        <v>3.1199999999999999E-2</v>
      </c>
      <c r="G279" t="s">
        <v>819</v>
      </c>
      <c r="H279" t="s">
        <v>826</v>
      </c>
      <c r="I279">
        <v>2083.33</v>
      </c>
      <c r="J279" t="s">
        <v>816</v>
      </c>
      <c r="K279">
        <v>3</v>
      </c>
      <c r="L279">
        <v>844</v>
      </c>
      <c r="M279">
        <v>0</v>
      </c>
      <c r="N279" t="s">
        <v>832</v>
      </c>
    </row>
    <row r="280" spans="1:14" x14ac:dyDescent="0.25">
      <c r="A280">
        <v>12000</v>
      </c>
      <c r="B280">
        <v>11975</v>
      </c>
      <c r="C280" s="13">
        <v>0.1074</v>
      </c>
      <c r="D280" t="s">
        <v>818</v>
      </c>
      <c r="E280" t="s">
        <v>810</v>
      </c>
      <c r="F280" s="13">
        <v>0.17630000000000001</v>
      </c>
      <c r="G280" t="s">
        <v>864</v>
      </c>
      <c r="H280" t="s">
        <v>826</v>
      </c>
      <c r="I280">
        <v>3500</v>
      </c>
      <c r="J280" t="s">
        <v>816</v>
      </c>
      <c r="K280">
        <v>11</v>
      </c>
      <c r="L280">
        <v>18808</v>
      </c>
      <c r="M280">
        <v>0</v>
      </c>
      <c r="N280" t="s">
        <v>823</v>
      </c>
    </row>
    <row r="281" spans="1:14" x14ac:dyDescent="0.25">
      <c r="A281">
        <v>20000</v>
      </c>
      <c r="B281">
        <v>19975</v>
      </c>
      <c r="C281" s="13">
        <v>0.1399</v>
      </c>
      <c r="D281" t="s">
        <v>818</v>
      </c>
      <c r="E281" t="s">
        <v>810</v>
      </c>
      <c r="F281" s="13">
        <v>0.312</v>
      </c>
      <c r="G281" t="s">
        <v>866</v>
      </c>
      <c r="H281" t="s">
        <v>826</v>
      </c>
      <c r="I281">
        <v>4166.67</v>
      </c>
      <c r="J281" t="s">
        <v>834</v>
      </c>
      <c r="K281">
        <v>9</v>
      </c>
      <c r="L281">
        <v>8810</v>
      </c>
      <c r="M281">
        <v>0</v>
      </c>
      <c r="N281" t="s">
        <v>842</v>
      </c>
    </row>
    <row r="282" spans="1:14" x14ac:dyDescent="0.25">
      <c r="A282">
        <v>1200</v>
      </c>
      <c r="B282">
        <v>1200</v>
      </c>
      <c r="C282" s="13">
        <v>0.158</v>
      </c>
      <c r="D282" t="s">
        <v>809</v>
      </c>
      <c r="E282" t="s">
        <v>810</v>
      </c>
      <c r="F282" s="13">
        <v>0.27139999999999997</v>
      </c>
      <c r="G282" t="s">
        <v>898</v>
      </c>
      <c r="H282" t="s">
        <v>826</v>
      </c>
      <c r="I282">
        <v>2166.67</v>
      </c>
      <c r="J282" t="s">
        <v>843</v>
      </c>
      <c r="K282">
        <v>9</v>
      </c>
      <c r="L282">
        <v>9076</v>
      </c>
      <c r="M282">
        <v>1</v>
      </c>
      <c r="N282" t="s">
        <v>832</v>
      </c>
    </row>
    <row r="283" spans="1:14" x14ac:dyDescent="0.25">
      <c r="A283">
        <v>8000</v>
      </c>
      <c r="B283">
        <v>8000</v>
      </c>
      <c r="C283" s="13">
        <v>6.6199999999999995E-2</v>
      </c>
      <c r="D283" t="s">
        <v>809</v>
      </c>
      <c r="E283" t="s">
        <v>824</v>
      </c>
      <c r="F283" s="13">
        <v>4.9000000000000002E-2</v>
      </c>
      <c r="G283" t="s">
        <v>841</v>
      </c>
      <c r="H283" t="s">
        <v>812</v>
      </c>
      <c r="I283">
        <v>3000</v>
      </c>
      <c r="J283" t="s">
        <v>862</v>
      </c>
      <c r="K283">
        <v>5</v>
      </c>
      <c r="L283">
        <v>6084</v>
      </c>
      <c r="M283">
        <v>1</v>
      </c>
      <c r="N283" t="s">
        <v>895</v>
      </c>
    </row>
    <row r="284" spans="1:14" x14ac:dyDescent="0.25">
      <c r="A284">
        <v>10000</v>
      </c>
      <c r="B284">
        <v>9975</v>
      </c>
      <c r="C284" s="13">
        <v>0.16489999999999999</v>
      </c>
      <c r="D284" t="s">
        <v>818</v>
      </c>
      <c r="E284" t="s">
        <v>824</v>
      </c>
      <c r="F284" s="13">
        <v>0.17699999999999999</v>
      </c>
      <c r="G284" t="s">
        <v>876</v>
      </c>
      <c r="H284" t="s">
        <v>812</v>
      </c>
      <c r="I284">
        <v>5416.67</v>
      </c>
      <c r="J284" t="s">
        <v>837</v>
      </c>
      <c r="K284">
        <v>10</v>
      </c>
      <c r="L284">
        <v>41329</v>
      </c>
      <c r="M284">
        <v>0</v>
      </c>
      <c r="N284" t="s">
        <v>835</v>
      </c>
    </row>
    <row r="285" spans="1:14" x14ac:dyDescent="0.25">
      <c r="A285">
        <v>11000</v>
      </c>
      <c r="B285">
        <v>11000</v>
      </c>
      <c r="C285" s="13">
        <v>0.13059999999999999</v>
      </c>
      <c r="D285" t="s">
        <v>809</v>
      </c>
      <c r="E285" t="s">
        <v>828</v>
      </c>
      <c r="F285" s="13">
        <v>0.22420000000000001</v>
      </c>
      <c r="G285" t="s">
        <v>880</v>
      </c>
      <c r="H285" t="s">
        <v>812</v>
      </c>
      <c r="I285">
        <v>7916.67</v>
      </c>
      <c r="J285" t="s">
        <v>820</v>
      </c>
      <c r="K285">
        <v>9</v>
      </c>
      <c r="L285">
        <v>34314</v>
      </c>
      <c r="M285">
        <v>1</v>
      </c>
      <c r="N285" t="s">
        <v>814</v>
      </c>
    </row>
    <row r="286" spans="1:14" x14ac:dyDescent="0.25">
      <c r="A286">
        <v>18000</v>
      </c>
      <c r="B286">
        <v>18000</v>
      </c>
      <c r="C286" s="13">
        <v>0.16289999999999999</v>
      </c>
      <c r="D286" t="s">
        <v>809</v>
      </c>
      <c r="E286" t="s">
        <v>824</v>
      </c>
      <c r="F286" s="13">
        <v>0.1762</v>
      </c>
      <c r="G286" t="s">
        <v>819</v>
      </c>
      <c r="H286" t="s">
        <v>812</v>
      </c>
      <c r="I286">
        <v>5250</v>
      </c>
      <c r="J286" t="s">
        <v>831</v>
      </c>
      <c r="K286">
        <v>11</v>
      </c>
      <c r="L286">
        <v>9379</v>
      </c>
      <c r="M286">
        <v>1</v>
      </c>
      <c r="N286" t="s">
        <v>823</v>
      </c>
    </row>
    <row r="287" spans="1:14" x14ac:dyDescent="0.25">
      <c r="A287">
        <v>24000</v>
      </c>
      <c r="B287">
        <v>23975</v>
      </c>
      <c r="C287" s="13">
        <v>0.1749</v>
      </c>
      <c r="D287" t="s">
        <v>818</v>
      </c>
      <c r="E287" t="s">
        <v>896</v>
      </c>
      <c r="F287" s="13">
        <v>8.9599999999999999E-2</v>
      </c>
      <c r="G287" t="s">
        <v>911</v>
      </c>
      <c r="H287" t="s">
        <v>826</v>
      </c>
      <c r="I287">
        <v>5000</v>
      </c>
      <c r="J287" t="s">
        <v>837</v>
      </c>
      <c r="K287">
        <v>4</v>
      </c>
      <c r="L287">
        <v>323</v>
      </c>
      <c r="M287">
        <v>1</v>
      </c>
      <c r="N287" t="s">
        <v>835</v>
      </c>
    </row>
    <row r="288" spans="1:14" x14ac:dyDescent="0.25">
      <c r="A288">
        <v>8000</v>
      </c>
      <c r="B288">
        <v>7925</v>
      </c>
      <c r="C288" s="13">
        <v>0.1875</v>
      </c>
      <c r="D288" t="s">
        <v>818</v>
      </c>
      <c r="E288" t="s">
        <v>828</v>
      </c>
      <c r="F288" s="13">
        <v>9.9199999999999997E-2</v>
      </c>
      <c r="G288" t="s">
        <v>874</v>
      </c>
      <c r="H288" t="s">
        <v>812</v>
      </c>
      <c r="I288">
        <v>5002.33</v>
      </c>
      <c r="J288" t="s">
        <v>857</v>
      </c>
      <c r="K288">
        <v>7</v>
      </c>
      <c r="L288">
        <v>8421</v>
      </c>
      <c r="M288">
        <v>1</v>
      </c>
      <c r="N288" t="s">
        <v>835</v>
      </c>
    </row>
    <row r="289" spans="1:14" x14ac:dyDescent="0.25">
      <c r="A289">
        <v>6000</v>
      </c>
      <c r="B289">
        <v>6000</v>
      </c>
      <c r="C289" s="13">
        <v>0.1171</v>
      </c>
      <c r="D289" t="s">
        <v>809</v>
      </c>
      <c r="E289" t="s">
        <v>828</v>
      </c>
      <c r="F289" s="13">
        <v>0.2145</v>
      </c>
      <c r="G289" t="s">
        <v>898</v>
      </c>
      <c r="H289" t="s">
        <v>826</v>
      </c>
      <c r="I289">
        <v>3100</v>
      </c>
      <c r="J289" t="s">
        <v>838</v>
      </c>
      <c r="K289">
        <v>18</v>
      </c>
      <c r="L289">
        <v>10426</v>
      </c>
      <c r="M289">
        <v>0</v>
      </c>
      <c r="N289" t="s">
        <v>817</v>
      </c>
    </row>
    <row r="290" spans="1:14" x14ac:dyDescent="0.25">
      <c r="A290">
        <v>35000</v>
      </c>
      <c r="B290">
        <v>34950</v>
      </c>
      <c r="C290" s="13">
        <v>0.17269999999999999</v>
      </c>
      <c r="D290" t="s">
        <v>809</v>
      </c>
      <c r="E290" t="s">
        <v>810</v>
      </c>
      <c r="F290" s="13">
        <v>0.22739999999999999</v>
      </c>
      <c r="G290" t="s">
        <v>819</v>
      </c>
      <c r="H290" t="s">
        <v>826</v>
      </c>
      <c r="I290">
        <v>6750</v>
      </c>
      <c r="J290" t="s">
        <v>857</v>
      </c>
      <c r="K290">
        <v>15</v>
      </c>
      <c r="L290">
        <v>24626</v>
      </c>
      <c r="M290">
        <v>1</v>
      </c>
      <c r="N290" t="s">
        <v>835</v>
      </c>
    </row>
    <row r="291" spans="1:14" x14ac:dyDescent="0.25">
      <c r="A291">
        <v>1000</v>
      </c>
      <c r="B291">
        <v>750</v>
      </c>
      <c r="C291" s="13">
        <v>0.1036</v>
      </c>
      <c r="D291" t="s">
        <v>809</v>
      </c>
      <c r="E291" t="s">
        <v>905</v>
      </c>
      <c r="F291" s="12">
        <v>0</v>
      </c>
      <c r="G291" t="s">
        <v>856</v>
      </c>
      <c r="H291" t="s">
        <v>812</v>
      </c>
      <c r="I291">
        <v>1800</v>
      </c>
      <c r="J291" t="s">
        <v>847</v>
      </c>
      <c r="K291">
        <v>2</v>
      </c>
      <c r="L291">
        <v>0</v>
      </c>
      <c r="M291">
        <v>1</v>
      </c>
      <c r="N291" t="s">
        <v>814</v>
      </c>
    </row>
    <row r="292" spans="1:14" x14ac:dyDescent="0.25">
      <c r="A292">
        <v>10000</v>
      </c>
      <c r="B292">
        <v>10000</v>
      </c>
      <c r="C292" s="13">
        <v>0.15310000000000001</v>
      </c>
      <c r="D292" t="s">
        <v>809</v>
      </c>
      <c r="E292" t="s">
        <v>824</v>
      </c>
      <c r="F292" s="13">
        <v>0.27710000000000001</v>
      </c>
      <c r="G292" t="s">
        <v>819</v>
      </c>
      <c r="H292" t="s">
        <v>826</v>
      </c>
      <c r="I292">
        <v>3750</v>
      </c>
      <c r="J292" t="s">
        <v>879</v>
      </c>
      <c r="K292">
        <v>19</v>
      </c>
      <c r="L292">
        <v>19385</v>
      </c>
      <c r="M292">
        <v>1</v>
      </c>
      <c r="N292" t="s">
        <v>832</v>
      </c>
    </row>
    <row r="293" spans="1:14" x14ac:dyDescent="0.25">
      <c r="A293">
        <v>6000</v>
      </c>
      <c r="B293">
        <v>6000</v>
      </c>
      <c r="C293" s="13">
        <v>0.158</v>
      </c>
      <c r="D293" t="s">
        <v>809</v>
      </c>
      <c r="E293" t="s">
        <v>886</v>
      </c>
      <c r="F293" s="13">
        <v>7.9399999999999998E-2</v>
      </c>
      <c r="G293" t="s">
        <v>866</v>
      </c>
      <c r="H293" t="s">
        <v>826</v>
      </c>
      <c r="I293">
        <v>5000</v>
      </c>
      <c r="J293" t="s">
        <v>831</v>
      </c>
      <c r="K293">
        <v>7</v>
      </c>
      <c r="L293">
        <v>14784</v>
      </c>
      <c r="M293">
        <v>1</v>
      </c>
      <c r="N293" t="s">
        <v>835</v>
      </c>
    </row>
    <row r="294" spans="1:14" x14ac:dyDescent="0.25">
      <c r="A294">
        <v>4000</v>
      </c>
      <c r="B294">
        <v>4000</v>
      </c>
      <c r="C294" s="13">
        <v>6.0299999999999999E-2</v>
      </c>
      <c r="D294" t="s">
        <v>809</v>
      </c>
      <c r="E294" t="s">
        <v>853</v>
      </c>
      <c r="F294" s="13">
        <v>0.1303</v>
      </c>
      <c r="G294" t="s">
        <v>819</v>
      </c>
      <c r="H294" t="s">
        <v>826</v>
      </c>
      <c r="I294">
        <v>2916.67</v>
      </c>
      <c r="J294" t="s">
        <v>877</v>
      </c>
      <c r="K294">
        <v>7</v>
      </c>
      <c r="L294">
        <v>2860</v>
      </c>
      <c r="M294">
        <v>0</v>
      </c>
      <c r="N294" t="s">
        <v>823</v>
      </c>
    </row>
    <row r="295" spans="1:14" x14ac:dyDescent="0.25">
      <c r="A295">
        <v>20000</v>
      </c>
      <c r="B295">
        <v>20000</v>
      </c>
      <c r="C295" s="13">
        <v>0.1171</v>
      </c>
      <c r="D295" t="s">
        <v>818</v>
      </c>
      <c r="E295" t="s">
        <v>810</v>
      </c>
      <c r="F295" s="13">
        <v>0.10979999999999999</v>
      </c>
      <c r="G295" t="s">
        <v>876</v>
      </c>
      <c r="H295" t="s">
        <v>812</v>
      </c>
      <c r="I295">
        <v>5416.67</v>
      </c>
      <c r="J295" t="s">
        <v>901</v>
      </c>
      <c r="K295">
        <v>10</v>
      </c>
      <c r="L295">
        <v>20836</v>
      </c>
      <c r="M295">
        <v>0</v>
      </c>
      <c r="N295" t="s">
        <v>835</v>
      </c>
    </row>
    <row r="296" spans="1:14" x14ac:dyDescent="0.25">
      <c r="A296">
        <v>3500</v>
      </c>
      <c r="B296">
        <v>690.34</v>
      </c>
      <c r="C296" s="13">
        <v>0.14119999999999999</v>
      </c>
      <c r="D296" t="s">
        <v>809</v>
      </c>
      <c r="E296" t="s">
        <v>886</v>
      </c>
      <c r="F296" s="13">
        <v>0.1019</v>
      </c>
      <c r="G296" t="s">
        <v>912</v>
      </c>
      <c r="H296" t="s">
        <v>913</v>
      </c>
      <c r="I296">
        <v>3750</v>
      </c>
      <c r="J296" t="s">
        <v>914</v>
      </c>
      <c r="K296">
        <v>8</v>
      </c>
      <c r="L296">
        <v>9771</v>
      </c>
      <c r="M296">
        <v>4</v>
      </c>
      <c r="N296" t="s">
        <v>835</v>
      </c>
    </row>
    <row r="297" spans="1:14" x14ac:dyDescent="0.25">
      <c r="A297">
        <v>24000</v>
      </c>
      <c r="B297">
        <v>24000</v>
      </c>
      <c r="C297" s="13">
        <v>0.19989999999999999</v>
      </c>
      <c r="D297" t="s">
        <v>818</v>
      </c>
      <c r="E297" t="s">
        <v>810</v>
      </c>
      <c r="F297" s="13">
        <v>3.4799999999999998E-2</v>
      </c>
      <c r="G297" t="s">
        <v>854</v>
      </c>
      <c r="H297" t="s">
        <v>826</v>
      </c>
      <c r="I297">
        <v>8333.33</v>
      </c>
      <c r="J297" t="s">
        <v>820</v>
      </c>
      <c r="K297">
        <v>8</v>
      </c>
      <c r="L297">
        <v>8224</v>
      </c>
      <c r="M297">
        <v>1</v>
      </c>
      <c r="N297" t="s">
        <v>823</v>
      </c>
    </row>
    <row r="298" spans="1:14" x14ac:dyDescent="0.25">
      <c r="A298">
        <v>8000</v>
      </c>
      <c r="B298">
        <v>8000</v>
      </c>
      <c r="C298" s="13">
        <v>0.1409</v>
      </c>
      <c r="D298" t="s">
        <v>809</v>
      </c>
      <c r="E298" t="s">
        <v>810</v>
      </c>
      <c r="F298" s="13">
        <v>0.1431</v>
      </c>
      <c r="G298" t="s">
        <v>819</v>
      </c>
      <c r="H298" t="s">
        <v>826</v>
      </c>
      <c r="I298">
        <v>3500</v>
      </c>
      <c r="J298" t="s">
        <v>820</v>
      </c>
      <c r="K298">
        <v>7</v>
      </c>
      <c r="L298">
        <v>5074</v>
      </c>
      <c r="M298">
        <v>2</v>
      </c>
      <c r="N298" t="s">
        <v>859</v>
      </c>
    </row>
    <row r="299" spans="1:14" x14ac:dyDescent="0.25">
      <c r="A299">
        <v>12000</v>
      </c>
      <c r="B299">
        <v>12000</v>
      </c>
      <c r="C299" s="13">
        <v>6.6199999999999995E-2</v>
      </c>
      <c r="D299" t="s">
        <v>809</v>
      </c>
      <c r="E299" t="s">
        <v>824</v>
      </c>
      <c r="F299" s="13">
        <v>0.13880000000000001</v>
      </c>
      <c r="G299" t="s">
        <v>833</v>
      </c>
      <c r="H299" t="s">
        <v>812</v>
      </c>
      <c r="I299">
        <v>7125</v>
      </c>
      <c r="J299" t="s">
        <v>899</v>
      </c>
      <c r="K299">
        <v>15</v>
      </c>
      <c r="L299">
        <v>20639</v>
      </c>
      <c r="M299">
        <v>1</v>
      </c>
      <c r="N299" t="s">
        <v>823</v>
      </c>
    </row>
    <row r="300" spans="1:14" x14ac:dyDescent="0.25">
      <c r="A300">
        <v>17600</v>
      </c>
      <c r="B300">
        <v>17600</v>
      </c>
      <c r="C300" s="13">
        <v>8.8999999999999996E-2</v>
      </c>
      <c r="D300" t="s">
        <v>809</v>
      </c>
      <c r="E300" t="s">
        <v>810</v>
      </c>
      <c r="F300" s="13">
        <v>0.1658</v>
      </c>
      <c r="G300" t="s">
        <v>894</v>
      </c>
      <c r="H300" t="s">
        <v>812</v>
      </c>
      <c r="I300">
        <v>4166.67</v>
      </c>
      <c r="J300" t="s">
        <v>877</v>
      </c>
      <c r="K300">
        <v>8</v>
      </c>
      <c r="L300">
        <v>235</v>
      </c>
      <c r="M300">
        <v>1</v>
      </c>
      <c r="N300" t="s">
        <v>839</v>
      </c>
    </row>
    <row r="301" spans="1:14" x14ac:dyDescent="0.25">
      <c r="A301">
        <v>5000</v>
      </c>
      <c r="B301">
        <v>512.46</v>
      </c>
      <c r="C301" s="13">
        <v>0.12920000000000001</v>
      </c>
      <c r="D301" t="s">
        <v>809</v>
      </c>
      <c r="E301" t="s">
        <v>810</v>
      </c>
      <c r="F301" s="13">
        <v>0.16289999999999999</v>
      </c>
      <c r="G301" t="s">
        <v>819</v>
      </c>
      <c r="H301" t="s">
        <v>826</v>
      </c>
      <c r="I301">
        <v>3333</v>
      </c>
      <c r="J301" t="s">
        <v>843</v>
      </c>
      <c r="K301">
        <v>11</v>
      </c>
      <c r="L301">
        <v>14244</v>
      </c>
      <c r="M301">
        <v>2</v>
      </c>
      <c r="N301" t="s">
        <v>817</v>
      </c>
    </row>
    <row r="302" spans="1:14" x14ac:dyDescent="0.25">
      <c r="A302">
        <v>8000</v>
      </c>
      <c r="B302">
        <v>8000</v>
      </c>
      <c r="C302" s="13">
        <v>0.1867</v>
      </c>
      <c r="D302" t="s">
        <v>818</v>
      </c>
      <c r="E302" t="s">
        <v>882</v>
      </c>
      <c r="F302" s="13">
        <v>5.5599999999999997E-2</v>
      </c>
      <c r="G302" t="s">
        <v>819</v>
      </c>
      <c r="H302" t="s">
        <v>826</v>
      </c>
      <c r="I302">
        <v>2500</v>
      </c>
      <c r="J302" t="s">
        <v>868</v>
      </c>
      <c r="K302">
        <v>5</v>
      </c>
      <c r="L302">
        <v>5770</v>
      </c>
      <c r="M302">
        <v>2</v>
      </c>
      <c r="N302" t="s">
        <v>842</v>
      </c>
    </row>
    <row r="303" spans="1:14" x14ac:dyDescent="0.25">
      <c r="A303">
        <v>10000</v>
      </c>
      <c r="B303">
        <v>9850</v>
      </c>
      <c r="C303" s="13">
        <v>9.8799999999999999E-2</v>
      </c>
      <c r="D303" t="s">
        <v>809</v>
      </c>
      <c r="E303" t="s">
        <v>810</v>
      </c>
      <c r="F303" s="13">
        <v>0.1704</v>
      </c>
      <c r="G303" t="s">
        <v>909</v>
      </c>
      <c r="H303" t="s">
        <v>812</v>
      </c>
      <c r="I303">
        <v>4500</v>
      </c>
      <c r="J303" t="s">
        <v>847</v>
      </c>
      <c r="K303">
        <v>8</v>
      </c>
      <c r="L303">
        <v>6948</v>
      </c>
      <c r="M303">
        <v>2</v>
      </c>
      <c r="N303" t="s">
        <v>859</v>
      </c>
    </row>
    <row r="304" spans="1:14" x14ac:dyDescent="0.25">
      <c r="A304">
        <v>16800</v>
      </c>
      <c r="B304">
        <v>16800</v>
      </c>
      <c r="C304" s="13">
        <v>6.6199999999999995E-2</v>
      </c>
      <c r="D304" t="s">
        <v>809</v>
      </c>
      <c r="E304" t="s">
        <v>810</v>
      </c>
      <c r="F304" s="13">
        <v>3.8699999999999998E-2</v>
      </c>
      <c r="G304" t="s">
        <v>811</v>
      </c>
      <c r="H304" t="s">
        <v>830</v>
      </c>
      <c r="I304">
        <v>16083.33</v>
      </c>
      <c r="J304" t="s">
        <v>907</v>
      </c>
      <c r="K304">
        <v>5</v>
      </c>
      <c r="L304">
        <v>13470</v>
      </c>
      <c r="M304">
        <v>1</v>
      </c>
      <c r="N304" t="s">
        <v>839</v>
      </c>
    </row>
    <row r="305" spans="1:14" x14ac:dyDescent="0.25">
      <c r="A305">
        <v>6500</v>
      </c>
      <c r="B305">
        <v>6450</v>
      </c>
      <c r="C305" s="13">
        <v>0.1038</v>
      </c>
      <c r="D305" t="s">
        <v>818</v>
      </c>
      <c r="E305" t="s">
        <v>863</v>
      </c>
      <c r="F305" s="13">
        <v>6.8599999999999994E-2</v>
      </c>
      <c r="G305" t="s">
        <v>909</v>
      </c>
      <c r="H305" t="s">
        <v>812</v>
      </c>
      <c r="I305">
        <v>2738.67</v>
      </c>
      <c r="J305" t="s">
        <v>883</v>
      </c>
      <c r="K305">
        <v>10</v>
      </c>
      <c r="L305">
        <v>2345</v>
      </c>
      <c r="M305">
        <v>1</v>
      </c>
      <c r="N305" t="s">
        <v>839</v>
      </c>
    </row>
    <row r="306" spans="1:14" x14ac:dyDescent="0.25">
      <c r="A306">
        <v>35000</v>
      </c>
      <c r="B306">
        <v>35000</v>
      </c>
      <c r="C306" s="13">
        <v>7.9000000000000001E-2</v>
      </c>
      <c r="D306" t="s">
        <v>809</v>
      </c>
      <c r="E306" t="s">
        <v>863</v>
      </c>
      <c r="F306" s="13">
        <v>0.20699999999999999</v>
      </c>
      <c r="G306" t="s">
        <v>815</v>
      </c>
      <c r="H306" t="s">
        <v>812</v>
      </c>
      <c r="I306">
        <v>12083.33</v>
      </c>
      <c r="J306" t="s">
        <v>890</v>
      </c>
      <c r="K306">
        <v>10</v>
      </c>
      <c r="L306">
        <v>28864</v>
      </c>
      <c r="M306">
        <v>0</v>
      </c>
      <c r="N306" t="s">
        <v>835</v>
      </c>
    </row>
    <row r="307" spans="1:14" x14ac:dyDescent="0.25">
      <c r="A307">
        <v>9950</v>
      </c>
      <c r="B307">
        <v>9950</v>
      </c>
      <c r="C307" s="13">
        <v>0.14330000000000001</v>
      </c>
      <c r="D307" t="s">
        <v>809</v>
      </c>
      <c r="E307" t="s">
        <v>810</v>
      </c>
      <c r="F307" s="13">
        <v>4.19E-2</v>
      </c>
      <c r="G307" t="s">
        <v>825</v>
      </c>
      <c r="H307" t="s">
        <v>812</v>
      </c>
      <c r="I307">
        <v>4800</v>
      </c>
      <c r="J307" t="s">
        <v>838</v>
      </c>
      <c r="K307">
        <v>9</v>
      </c>
      <c r="L307">
        <v>5038</v>
      </c>
      <c r="M307">
        <v>1</v>
      </c>
      <c r="N307" t="s">
        <v>823</v>
      </c>
    </row>
    <row r="308" spans="1:14" x14ac:dyDescent="0.25">
      <c r="A308">
        <v>5000</v>
      </c>
      <c r="B308">
        <v>5000</v>
      </c>
      <c r="C308" s="13">
        <v>9.9099999999999994E-2</v>
      </c>
      <c r="D308" t="s">
        <v>809</v>
      </c>
      <c r="E308" t="s">
        <v>810</v>
      </c>
      <c r="F308" s="13">
        <v>0.28770000000000001</v>
      </c>
      <c r="G308" t="s">
        <v>849</v>
      </c>
      <c r="H308" t="s">
        <v>826</v>
      </c>
      <c r="I308">
        <v>3166.67</v>
      </c>
      <c r="J308" t="s">
        <v>877</v>
      </c>
      <c r="K308">
        <v>3</v>
      </c>
      <c r="L308">
        <v>0</v>
      </c>
      <c r="M308">
        <v>1</v>
      </c>
      <c r="N308" t="s">
        <v>895</v>
      </c>
    </row>
    <row r="309" spans="1:14" x14ac:dyDescent="0.25">
      <c r="A309">
        <v>10000</v>
      </c>
      <c r="B309">
        <v>10000</v>
      </c>
      <c r="C309" s="13">
        <v>0.1905</v>
      </c>
      <c r="D309" t="s">
        <v>818</v>
      </c>
      <c r="E309" t="s">
        <v>810</v>
      </c>
      <c r="F309" s="13">
        <v>0.28389999999999999</v>
      </c>
      <c r="G309" t="s">
        <v>841</v>
      </c>
      <c r="H309" t="s">
        <v>826</v>
      </c>
      <c r="I309">
        <v>3726.67</v>
      </c>
      <c r="J309" t="s">
        <v>822</v>
      </c>
      <c r="K309">
        <v>23</v>
      </c>
      <c r="L309">
        <v>10067</v>
      </c>
      <c r="M309">
        <v>2</v>
      </c>
      <c r="N309" t="s">
        <v>823</v>
      </c>
    </row>
    <row r="310" spans="1:14" x14ac:dyDescent="0.25">
      <c r="A310">
        <v>6000</v>
      </c>
      <c r="B310">
        <v>6000</v>
      </c>
      <c r="C310" s="13">
        <v>0.13109999999999999</v>
      </c>
      <c r="D310" t="s">
        <v>809</v>
      </c>
      <c r="E310" t="s">
        <v>810</v>
      </c>
      <c r="F310" s="13">
        <v>0.19969999999999999</v>
      </c>
      <c r="G310" t="s">
        <v>872</v>
      </c>
      <c r="H310" t="s">
        <v>812</v>
      </c>
      <c r="I310">
        <v>5833.33</v>
      </c>
      <c r="J310" t="s">
        <v>838</v>
      </c>
      <c r="K310">
        <v>6</v>
      </c>
      <c r="L310">
        <v>5523</v>
      </c>
      <c r="M310">
        <v>1</v>
      </c>
      <c r="N310" t="s">
        <v>844</v>
      </c>
    </row>
    <row r="311" spans="1:14" x14ac:dyDescent="0.25">
      <c r="A311">
        <v>35000</v>
      </c>
      <c r="B311">
        <v>35000</v>
      </c>
      <c r="C311" s="13">
        <v>7.9000000000000001E-2</v>
      </c>
      <c r="D311" t="s">
        <v>809</v>
      </c>
      <c r="E311" t="s">
        <v>810</v>
      </c>
      <c r="F311" s="13">
        <v>0.20269999999999999</v>
      </c>
      <c r="G311" t="s">
        <v>864</v>
      </c>
      <c r="H311" t="s">
        <v>812</v>
      </c>
      <c r="I311">
        <v>12083.33</v>
      </c>
      <c r="J311" t="s">
        <v>915</v>
      </c>
      <c r="K311">
        <v>15</v>
      </c>
      <c r="L311">
        <v>35242</v>
      </c>
      <c r="M311">
        <v>0</v>
      </c>
      <c r="N311" t="s">
        <v>835</v>
      </c>
    </row>
    <row r="312" spans="1:14" x14ac:dyDescent="0.25">
      <c r="A312">
        <v>5600</v>
      </c>
      <c r="B312">
        <v>5600</v>
      </c>
      <c r="C312" s="13">
        <v>7.9000000000000001E-2</v>
      </c>
      <c r="D312" t="s">
        <v>809</v>
      </c>
      <c r="E312" t="s">
        <v>810</v>
      </c>
      <c r="F312" s="13">
        <v>0.16539999999999999</v>
      </c>
      <c r="G312" t="s">
        <v>841</v>
      </c>
      <c r="H312" t="s">
        <v>826</v>
      </c>
      <c r="I312">
        <v>1916.67</v>
      </c>
      <c r="J312" t="s">
        <v>837</v>
      </c>
      <c r="K312">
        <v>8</v>
      </c>
      <c r="L312">
        <v>3373</v>
      </c>
      <c r="M312">
        <v>0</v>
      </c>
      <c r="N312" t="s">
        <v>823</v>
      </c>
    </row>
    <row r="313" spans="1:14" x14ac:dyDescent="0.25">
      <c r="A313">
        <v>17000</v>
      </c>
      <c r="B313">
        <v>17000</v>
      </c>
      <c r="C313" s="13">
        <v>7.9000000000000001E-2</v>
      </c>
      <c r="D313" t="s">
        <v>809</v>
      </c>
      <c r="E313" t="s">
        <v>896</v>
      </c>
      <c r="F313" s="13">
        <v>6.4299999999999996E-2</v>
      </c>
      <c r="G313" t="s">
        <v>825</v>
      </c>
      <c r="H313" t="s">
        <v>826</v>
      </c>
      <c r="I313">
        <v>6250</v>
      </c>
      <c r="J313" t="s">
        <v>916</v>
      </c>
      <c r="K313">
        <v>4</v>
      </c>
      <c r="L313">
        <v>1352</v>
      </c>
      <c r="M313">
        <v>3</v>
      </c>
      <c r="N313" t="s">
        <v>842</v>
      </c>
    </row>
    <row r="314" spans="1:14" x14ac:dyDescent="0.25">
      <c r="A314">
        <v>15000</v>
      </c>
      <c r="B314">
        <v>15000</v>
      </c>
      <c r="C314" s="13">
        <v>0.12989999999999999</v>
      </c>
      <c r="D314" t="s">
        <v>818</v>
      </c>
      <c r="E314" t="s">
        <v>810</v>
      </c>
      <c r="F314" s="13">
        <v>0.17449999999999999</v>
      </c>
      <c r="G314" t="s">
        <v>866</v>
      </c>
      <c r="H314" t="s">
        <v>826</v>
      </c>
      <c r="I314">
        <v>5666.67</v>
      </c>
      <c r="J314" t="s">
        <v>816</v>
      </c>
      <c r="K314">
        <v>13</v>
      </c>
      <c r="L314">
        <v>10855</v>
      </c>
      <c r="M314">
        <v>0</v>
      </c>
      <c r="N314" t="s">
        <v>832</v>
      </c>
    </row>
    <row r="315" spans="1:14" x14ac:dyDescent="0.25">
      <c r="A315">
        <v>3000</v>
      </c>
      <c r="B315">
        <v>3000</v>
      </c>
      <c r="C315" s="13">
        <v>0.1114</v>
      </c>
      <c r="D315" t="s">
        <v>809</v>
      </c>
      <c r="E315" t="s">
        <v>896</v>
      </c>
      <c r="F315" s="13">
        <v>1.7000000000000001E-2</v>
      </c>
      <c r="G315" t="s">
        <v>866</v>
      </c>
      <c r="H315" t="s">
        <v>812</v>
      </c>
      <c r="I315">
        <v>7750</v>
      </c>
      <c r="J315" t="s">
        <v>838</v>
      </c>
      <c r="K315">
        <v>7</v>
      </c>
      <c r="L315">
        <v>874</v>
      </c>
      <c r="M315">
        <v>0</v>
      </c>
      <c r="N315" t="s">
        <v>835</v>
      </c>
    </row>
    <row r="316" spans="1:14" x14ac:dyDescent="0.25">
      <c r="A316">
        <v>12000</v>
      </c>
      <c r="B316">
        <v>12000</v>
      </c>
      <c r="C316" s="13">
        <v>0.1777</v>
      </c>
      <c r="D316" t="s">
        <v>809</v>
      </c>
      <c r="E316" t="s">
        <v>824</v>
      </c>
      <c r="F316" s="13">
        <v>9.8599999999999993E-2</v>
      </c>
      <c r="G316" t="s">
        <v>833</v>
      </c>
      <c r="H316" t="s">
        <v>826</v>
      </c>
      <c r="I316">
        <v>3083.33</v>
      </c>
      <c r="J316" t="s">
        <v>843</v>
      </c>
      <c r="K316">
        <v>10</v>
      </c>
      <c r="L316">
        <v>4390</v>
      </c>
      <c r="M316">
        <v>0</v>
      </c>
      <c r="N316" t="s">
        <v>859</v>
      </c>
    </row>
    <row r="317" spans="1:14" x14ac:dyDescent="0.25">
      <c r="A317">
        <v>25000</v>
      </c>
      <c r="B317">
        <v>25000</v>
      </c>
      <c r="C317" s="13">
        <v>0.14269999999999999</v>
      </c>
      <c r="D317" t="s">
        <v>809</v>
      </c>
      <c r="E317" t="s">
        <v>810</v>
      </c>
      <c r="F317" s="13">
        <v>0.1459</v>
      </c>
      <c r="G317" t="s">
        <v>833</v>
      </c>
      <c r="H317" t="s">
        <v>812</v>
      </c>
      <c r="I317">
        <v>9000</v>
      </c>
      <c r="J317" t="s">
        <v>837</v>
      </c>
      <c r="K317">
        <v>11</v>
      </c>
      <c r="L317">
        <v>22364</v>
      </c>
      <c r="M317">
        <v>3</v>
      </c>
      <c r="N317" t="s">
        <v>848</v>
      </c>
    </row>
    <row r="318" spans="1:14" x14ac:dyDescent="0.25">
      <c r="A318">
        <v>31075</v>
      </c>
      <c r="B318">
        <v>31050</v>
      </c>
      <c r="C318" s="13">
        <v>0.2049</v>
      </c>
      <c r="D318" t="s">
        <v>809</v>
      </c>
      <c r="E318" t="s">
        <v>824</v>
      </c>
      <c r="F318" s="13">
        <v>0.26179999999999998</v>
      </c>
      <c r="G318" t="s">
        <v>833</v>
      </c>
      <c r="H318" t="s">
        <v>830</v>
      </c>
      <c r="I318">
        <v>6000</v>
      </c>
      <c r="J318" t="s">
        <v>868</v>
      </c>
      <c r="K318">
        <v>20</v>
      </c>
      <c r="L318">
        <v>27221</v>
      </c>
      <c r="M318">
        <v>2</v>
      </c>
      <c r="N318" t="s">
        <v>835</v>
      </c>
    </row>
    <row r="319" spans="1:14" x14ac:dyDescent="0.25">
      <c r="A319">
        <v>4750</v>
      </c>
      <c r="B319">
        <v>4750</v>
      </c>
      <c r="C319" s="13">
        <v>0.14330000000000001</v>
      </c>
      <c r="D319" t="s">
        <v>818</v>
      </c>
      <c r="E319" t="s">
        <v>810</v>
      </c>
      <c r="F319" s="13">
        <v>0.23480000000000001</v>
      </c>
      <c r="G319" t="s">
        <v>811</v>
      </c>
      <c r="H319" t="s">
        <v>826</v>
      </c>
      <c r="I319">
        <v>1500</v>
      </c>
      <c r="J319" t="s">
        <v>850</v>
      </c>
      <c r="K319">
        <v>11</v>
      </c>
      <c r="L319">
        <v>1687</v>
      </c>
      <c r="M319">
        <v>3</v>
      </c>
      <c r="N319" t="s">
        <v>814</v>
      </c>
    </row>
    <row r="320" spans="1:14" x14ac:dyDescent="0.25">
      <c r="A320">
        <v>6400</v>
      </c>
      <c r="B320">
        <v>6375</v>
      </c>
      <c r="C320" s="13">
        <v>0.1171</v>
      </c>
      <c r="D320" t="s">
        <v>809</v>
      </c>
      <c r="E320" t="s">
        <v>824</v>
      </c>
      <c r="F320" s="13">
        <v>0.14879999999999999</v>
      </c>
      <c r="G320" t="s">
        <v>864</v>
      </c>
      <c r="H320" t="s">
        <v>826</v>
      </c>
      <c r="I320">
        <v>4166.67</v>
      </c>
      <c r="J320" t="s">
        <v>879</v>
      </c>
      <c r="K320">
        <v>7</v>
      </c>
      <c r="L320">
        <v>15055</v>
      </c>
      <c r="M320">
        <v>0</v>
      </c>
      <c r="N320" t="s">
        <v>844</v>
      </c>
    </row>
    <row r="321" spans="1:14" x14ac:dyDescent="0.25">
      <c r="A321">
        <v>25000</v>
      </c>
      <c r="B321">
        <v>25000</v>
      </c>
      <c r="C321" s="13">
        <v>9.9099999999999994E-2</v>
      </c>
      <c r="D321" t="s">
        <v>809</v>
      </c>
      <c r="E321" t="s">
        <v>810</v>
      </c>
      <c r="F321" s="13">
        <v>0.15379999999999999</v>
      </c>
      <c r="G321" t="s">
        <v>841</v>
      </c>
      <c r="H321" t="s">
        <v>826</v>
      </c>
      <c r="I321">
        <v>5500</v>
      </c>
      <c r="J321" t="s">
        <v>847</v>
      </c>
      <c r="K321">
        <v>9</v>
      </c>
      <c r="L321">
        <v>11395</v>
      </c>
      <c r="M321">
        <v>0</v>
      </c>
      <c r="N321" t="s">
        <v>832</v>
      </c>
    </row>
    <row r="322" spans="1:14" x14ac:dyDescent="0.25">
      <c r="A322">
        <v>5000</v>
      </c>
      <c r="B322">
        <v>4975</v>
      </c>
      <c r="C322" s="13">
        <v>6.0299999999999999E-2</v>
      </c>
      <c r="D322" t="s">
        <v>809</v>
      </c>
      <c r="E322" t="s">
        <v>871</v>
      </c>
      <c r="F322" s="13">
        <v>6.4299999999999996E-2</v>
      </c>
      <c r="G322" t="s">
        <v>872</v>
      </c>
      <c r="H322" t="s">
        <v>812</v>
      </c>
      <c r="I322">
        <v>12083.33</v>
      </c>
      <c r="J322" t="s">
        <v>875</v>
      </c>
      <c r="K322">
        <v>10</v>
      </c>
      <c r="L322">
        <v>792</v>
      </c>
      <c r="M322">
        <v>0</v>
      </c>
      <c r="N322" t="s">
        <v>823</v>
      </c>
    </row>
    <row r="323" spans="1:14" x14ac:dyDescent="0.25">
      <c r="A323">
        <v>12000</v>
      </c>
      <c r="B323">
        <v>12000</v>
      </c>
      <c r="C323" s="13">
        <v>0.11990000000000001</v>
      </c>
      <c r="D323" t="s">
        <v>818</v>
      </c>
      <c r="E323" t="s">
        <v>863</v>
      </c>
      <c r="F323" s="13">
        <v>4.2999999999999997E-2</v>
      </c>
      <c r="G323" t="s">
        <v>856</v>
      </c>
      <c r="H323" t="s">
        <v>812</v>
      </c>
      <c r="I323">
        <v>3583.33</v>
      </c>
      <c r="J323" t="s">
        <v>883</v>
      </c>
      <c r="K323">
        <v>5</v>
      </c>
      <c r="L323">
        <v>3942</v>
      </c>
      <c r="M323">
        <v>2</v>
      </c>
      <c r="N323" t="s">
        <v>817</v>
      </c>
    </row>
    <row r="324" spans="1:14" x14ac:dyDescent="0.25">
      <c r="A324">
        <v>20000</v>
      </c>
      <c r="B324">
        <v>20000</v>
      </c>
      <c r="C324" s="13">
        <v>0.19719999999999999</v>
      </c>
      <c r="D324" t="s">
        <v>809</v>
      </c>
      <c r="E324" t="s">
        <v>810</v>
      </c>
      <c r="F324" s="13">
        <v>0.13739999999999999</v>
      </c>
      <c r="G324" t="s">
        <v>864</v>
      </c>
      <c r="H324" t="s">
        <v>812</v>
      </c>
      <c r="I324">
        <v>7965</v>
      </c>
      <c r="J324" t="s">
        <v>843</v>
      </c>
      <c r="K324">
        <v>18</v>
      </c>
      <c r="L324">
        <v>18809</v>
      </c>
      <c r="M324">
        <v>1</v>
      </c>
      <c r="N324" t="s">
        <v>848</v>
      </c>
    </row>
    <row r="325" spans="1:14" x14ac:dyDescent="0.25">
      <c r="A325">
        <v>10000</v>
      </c>
      <c r="B325">
        <v>10000</v>
      </c>
      <c r="C325" s="13">
        <v>0.15959999999999999</v>
      </c>
      <c r="D325" t="s">
        <v>809</v>
      </c>
      <c r="E325" t="s">
        <v>810</v>
      </c>
      <c r="F325" s="13">
        <v>0.13089999999999999</v>
      </c>
      <c r="G325" t="s">
        <v>819</v>
      </c>
      <c r="H325" t="s">
        <v>826</v>
      </c>
      <c r="I325">
        <v>4416.67</v>
      </c>
      <c r="J325" t="s">
        <v>843</v>
      </c>
      <c r="K325">
        <v>9</v>
      </c>
      <c r="L325">
        <v>23870</v>
      </c>
      <c r="M325">
        <v>1</v>
      </c>
      <c r="N325" t="s">
        <v>835</v>
      </c>
    </row>
    <row r="326" spans="1:14" x14ac:dyDescent="0.25">
      <c r="A326">
        <v>9750</v>
      </c>
      <c r="B326">
        <v>9750</v>
      </c>
      <c r="C326" s="13">
        <v>0.2049</v>
      </c>
      <c r="D326" t="s">
        <v>809</v>
      </c>
      <c r="E326" t="s">
        <v>828</v>
      </c>
      <c r="F326" s="13">
        <v>0.1055</v>
      </c>
      <c r="G326" t="s">
        <v>874</v>
      </c>
      <c r="H326" t="s">
        <v>826</v>
      </c>
      <c r="I326">
        <v>3033.33</v>
      </c>
      <c r="J326" t="s">
        <v>868</v>
      </c>
      <c r="K326">
        <v>13</v>
      </c>
      <c r="L326">
        <v>8688</v>
      </c>
      <c r="M326">
        <v>1</v>
      </c>
      <c r="N326" t="s">
        <v>859</v>
      </c>
    </row>
    <row r="327" spans="1:14" x14ac:dyDescent="0.25">
      <c r="A327">
        <v>10000</v>
      </c>
      <c r="B327">
        <v>10000</v>
      </c>
      <c r="C327" s="13">
        <v>0.1409</v>
      </c>
      <c r="D327" t="s">
        <v>809</v>
      </c>
      <c r="E327" t="s">
        <v>810</v>
      </c>
      <c r="F327" s="13">
        <v>0.1502</v>
      </c>
      <c r="G327" t="s">
        <v>891</v>
      </c>
      <c r="H327" t="s">
        <v>812</v>
      </c>
      <c r="I327">
        <v>6000</v>
      </c>
      <c r="J327" t="s">
        <v>838</v>
      </c>
      <c r="K327">
        <v>13</v>
      </c>
      <c r="L327">
        <v>8178</v>
      </c>
      <c r="M327">
        <v>0</v>
      </c>
      <c r="N327" t="s">
        <v>839</v>
      </c>
    </row>
    <row r="328" spans="1:14" x14ac:dyDescent="0.25">
      <c r="A328">
        <v>3000</v>
      </c>
      <c r="B328">
        <v>2057.84</v>
      </c>
      <c r="C328" s="13">
        <v>0.1046</v>
      </c>
      <c r="D328" t="s">
        <v>809</v>
      </c>
      <c r="E328" t="s">
        <v>896</v>
      </c>
      <c r="F328" s="13">
        <v>4.3400000000000001E-2</v>
      </c>
      <c r="G328" t="s">
        <v>876</v>
      </c>
      <c r="H328" t="s">
        <v>830</v>
      </c>
      <c r="I328">
        <v>4350</v>
      </c>
      <c r="J328" t="s">
        <v>879</v>
      </c>
      <c r="K328">
        <v>3</v>
      </c>
      <c r="L328">
        <v>8414</v>
      </c>
      <c r="M328">
        <v>4</v>
      </c>
      <c r="N328" t="s">
        <v>835</v>
      </c>
    </row>
    <row r="329" spans="1:14" x14ac:dyDescent="0.25">
      <c r="A329">
        <v>25000</v>
      </c>
      <c r="B329">
        <v>25000</v>
      </c>
      <c r="C329" s="13">
        <v>0.19719999999999999</v>
      </c>
      <c r="D329" t="s">
        <v>818</v>
      </c>
      <c r="E329" t="s">
        <v>810</v>
      </c>
      <c r="F329" s="13">
        <v>1.3100000000000001E-2</v>
      </c>
      <c r="G329" t="s">
        <v>888</v>
      </c>
      <c r="H329" t="s">
        <v>812</v>
      </c>
      <c r="I329">
        <v>5666.67</v>
      </c>
      <c r="J329" t="s">
        <v>878</v>
      </c>
      <c r="K329">
        <v>6</v>
      </c>
      <c r="L329">
        <v>92</v>
      </c>
      <c r="M329">
        <v>0</v>
      </c>
      <c r="N329" t="s">
        <v>835</v>
      </c>
    </row>
    <row r="330" spans="1:14" x14ac:dyDescent="0.25">
      <c r="A330">
        <v>5000</v>
      </c>
      <c r="B330">
        <v>5000</v>
      </c>
      <c r="C330" s="13">
        <v>0.14219999999999999</v>
      </c>
      <c r="D330" t="s">
        <v>809</v>
      </c>
      <c r="E330" t="s">
        <v>828</v>
      </c>
      <c r="F330" s="13">
        <v>0.18729999999999999</v>
      </c>
      <c r="G330" t="s">
        <v>819</v>
      </c>
      <c r="H330" t="s">
        <v>812</v>
      </c>
      <c r="I330">
        <v>8583</v>
      </c>
      <c r="J330" t="s">
        <v>831</v>
      </c>
      <c r="K330">
        <v>9</v>
      </c>
      <c r="L330">
        <v>8097</v>
      </c>
      <c r="M330">
        <v>1</v>
      </c>
      <c r="N330" t="s">
        <v>844</v>
      </c>
    </row>
    <row r="331" spans="1:14" x14ac:dyDescent="0.25">
      <c r="A331">
        <v>6500</v>
      </c>
      <c r="B331">
        <v>6500</v>
      </c>
      <c r="C331" s="13">
        <v>5.79E-2</v>
      </c>
      <c r="D331" t="s">
        <v>809</v>
      </c>
      <c r="E331" t="s">
        <v>824</v>
      </c>
      <c r="F331" s="13">
        <v>0.22839999999999999</v>
      </c>
      <c r="G331" t="s">
        <v>815</v>
      </c>
      <c r="H331" t="s">
        <v>812</v>
      </c>
      <c r="I331">
        <v>6400</v>
      </c>
      <c r="J331" t="s">
        <v>847</v>
      </c>
      <c r="K331">
        <v>11</v>
      </c>
      <c r="L331">
        <v>7435</v>
      </c>
      <c r="M331">
        <v>0</v>
      </c>
      <c r="N331" t="s">
        <v>839</v>
      </c>
    </row>
    <row r="332" spans="1:14" x14ac:dyDescent="0.25">
      <c r="A332">
        <v>8325</v>
      </c>
      <c r="B332">
        <v>8325</v>
      </c>
      <c r="C332" s="13">
        <v>0.15310000000000001</v>
      </c>
      <c r="D332" t="s">
        <v>809</v>
      </c>
      <c r="E332" t="s">
        <v>810</v>
      </c>
      <c r="F332" s="13">
        <v>0.1522</v>
      </c>
      <c r="G332" t="s">
        <v>866</v>
      </c>
      <c r="H332" t="s">
        <v>826</v>
      </c>
      <c r="I332">
        <v>2916.67</v>
      </c>
      <c r="J332" t="s">
        <v>831</v>
      </c>
      <c r="K332">
        <v>13</v>
      </c>
      <c r="L332">
        <v>7171</v>
      </c>
      <c r="M332">
        <v>0</v>
      </c>
      <c r="N332" t="s">
        <v>859</v>
      </c>
    </row>
    <row r="333" spans="1:14" x14ac:dyDescent="0.25">
      <c r="A333">
        <v>20000</v>
      </c>
      <c r="B333">
        <v>20000</v>
      </c>
      <c r="C333" s="13">
        <v>0.15310000000000001</v>
      </c>
      <c r="D333" t="s">
        <v>818</v>
      </c>
      <c r="E333" t="s">
        <v>896</v>
      </c>
      <c r="F333" s="13">
        <v>0.1394</v>
      </c>
      <c r="G333" t="s">
        <v>841</v>
      </c>
      <c r="H333" t="s">
        <v>812</v>
      </c>
      <c r="I333">
        <v>8333.33</v>
      </c>
      <c r="J333" t="s">
        <v>873</v>
      </c>
      <c r="K333">
        <v>15</v>
      </c>
      <c r="L333">
        <v>22246</v>
      </c>
      <c r="M333">
        <v>0</v>
      </c>
      <c r="N333" t="s">
        <v>835</v>
      </c>
    </row>
    <row r="334" spans="1:14" x14ac:dyDescent="0.25">
      <c r="A334">
        <v>12000</v>
      </c>
      <c r="B334">
        <v>12000</v>
      </c>
      <c r="C334" s="13">
        <v>0.1212</v>
      </c>
      <c r="D334" t="s">
        <v>809</v>
      </c>
      <c r="E334" t="s">
        <v>824</v>
      </c>
      <c r="F334" s="13">
        <v>0.20319999999999999</v>
      </c>
      <c r="G334" t="s">
        <v>851</v>
      </c>
      <c r="H334" t="s">
        <v>812</v>
      </c>
      <c r="I334">
        <v>5166.67</v>
      </c>
      <c r="J334" t="s">
        <v>873</v>
      </c>
      <c r="K334">
        <v>9</v>
      </c>
      <c r="L334">
        <v>10054</v>
      </c>
      <c r="M334">
        <v>1</v>
      </c>
      <c r="N334" t="s">
        <v>859</v>
      </c>
    </row>
    <row r="335" spans="1:14" x14ac:dyDescent="0.25">
      <c r="A335">
        <v>9500</v>
      </c>
      <c r="B335">
        <v>9475</v>
      </c>
      <c r="C335" s="13">
        <v>0.1038</v>
      </c>
      <c r="D335" t="s">
        <v>818</v>
      </c>
      <c r="E335" t="s">
        <v>896</v>
      </c>
      <c r="F335" s="13">
        <v>0.13639999999999999</v>
      </c>
      <c r="G335" t="s">
        <v>897</v>
      </c>
      <c r="H335" t="s">
        <v>812</v>
      </c>
      <c r="I335">
        <v>5000</v>
      </c>
      <c r="J335" t="s">
        <v>883</v>
      </c>
      <c r="K335">
        <v>10</v>
      </c>
      <c r="L335">
        <v>46358</v>
      </c>
      <c r="M335">
        <v>0</v>
      </c>
      <c r="N335" t="s">
        <v>835</v>
      </c>
    </row>
    <row r="336" spans="1:14" x14ac:dyDescent="0.25">
      <c r="A336">
        <v>12000</v>
      </c>
      <c r="B336">
        <v>11862.38</v>
      </c>
      <c r="C336" s="13">
        <v>5.79E-2</v>
      </c>
      <c r="D336" t="s">
        <v>818</v>
      </c>
      <c r="E336" t="s">
        <v>810</v>
      </c>
      <c r="F336" s="13">
        <v>0.2213</v>
      </c>
      <c r="G336" t="s">
        <v>881</v>
      </c>
      <c r="H336" t="s">
        <v>812</v>
      </c>
      <c r="I336">
        <v>4166.67</v>
      </c>
      <c r="J336" t="s">
        <v>862</v>
      </c>
      <c r="K336">
        <v>12</v>
      </c>
      <c r="L336">
        <v>14464</v>
      </c>
      <c r="M336">
        <v>1</v>
      </c>
      <c r="N336" t="s">
        <v>835</v>
      </c>
    </row>
    <row r="337" spans="1:14" x14ac:dyDescent="0.25">
      <c r="A337">
        <v>7200</v>
      </c>
      <c r="B337">
        <v>7200</v>
      </c>
      <c r="C337" s="13">
        <v>0.1149</v>
      </c>
      <c r="D337" t="s">
        <v>818</v>
      </c>
      <c r="E337" t="s">
        <v>810</v>
      </c>
      <c r="F337" s="13">
        <v>0.1678</v>
      </c>
      <c r="G337" t="s">
        <v>819</v>
      </c>
      <c r="H337" t="s">
        <v>826</v>
      </c>
      <c r="I337">
        <v>2944</v>
      </c>
      <c r="J337" t="s">
        <v>816</v>
      </c>
      <c r="K337">
        <v>11</v>
      </c>
      <c r="L337">
        <v>5459</v>
      </c>
      <c r="M337">
        <v>0</v>
      </c>
      <c r="N337" t="s">
        <v>842</v>
      </c>
    </row>
    <row r="338" spans="1:14" x14ac:dyDescent="0.25">
      <c r="A338">
        <v>8500</v>
      </c>
      <c r="B338">
        <v>8500</v>
      </c>
      <c r="C338" s="13">
        <v>0.1016</v>
      </c>
      <c r="D338" t="s">
        <v>809</v>
      </c>
      <c r="E338" t="s">
        <v>824</v>
      </c>
      <c r="F338" s="13">
        <v>0.1123</v>
      </c>
      <c r="G338" t="s">
        <v>903</v>
      </c>
      <c r="H338" t="s">
        <v>812</v>
      </c>
      <c r="I338">
        <v>6091.83</v>
      </c>
      <c r="J338" t="s">
        <v>873</v>
      </c>
      <c r="K338">
        <v>18</v>
      </c>
      <c r="L338">
        <v>10568</v>
      </c>
      <c r="M338">
        <v>0</v>
      </c>
      <c r="N338" t="s">
        <v>832</v>
      </c>
    </row>
    <row r="339" spans="1:14" x14ac:dyDescent="0.25">
      <c r="A339">
        <v>17475</v>
      </c>
      <c r="B339">
        <v>17475</v>
      </c>
      <c r="C339" s="13">
        <v>0.1905</v>
      </c>
      <c r="D339" t="s">
        <v>818</v>
      </c>
      <c r="E339" t="s">
        <v>810</v>
      </c>
      <c r="F339" s="13">
        <v>0.22950000000000001</v>
      </c>
      <c r="G339" t="s">
        <v>876</v>
      </c>
      <c r="H339" t="s">
        <v>812</v>
      </c>
      <c r="I339">
        <v>4583.33</v>
      </c>
      <c r="J339" t="s">
        <v>838</v>
      </c>
      <c r="K339">
        <v>13</v>
      </c>
      <c r="L339">
        <v>15852</v>
      </c>
      <c r="M339">
        <v>3</v>
      </c>
      <c r="N339" t="s">
        <v>835</v>
      </c>
    </row>
    <row r="340" spans="1:14" x14ac:dyDescent="0.25">
      <c r="A340">
        <v>10000</v>
      </c>
      <c r="B340">
        <v>10000</v>
      </c>
      <c r="C340" s="13">
        <v>0.1212</v>
      </c>
      <c r="D340" t="s">
        <v>809</v>
      </c>
      <c r="E340" t="s">
        <v>863</v>
      </c>
      <c r="F340" s="13">
        <v>0.13489999999999999</v>
      </c>
      <c r="G340" t="s">
        <v>815</v>
      </c>
      <c r="H340" t="s">
        <v>812</v>
      </c>
      <c r="I340">
        <v>3113.83</v>
      </c>
      <c r="J340" t="s">
        <v>820</v>
      </c>
      <c r="K340">
        <v>9</v>
      </c>
      <c r="L340">
        <v>6634</v>
      </c>
      <c r="M340">
        <v>0</v>
      </c>
      <c r="N340" t="s">
        <v>859</v>
      </c>
    </row>
    <row r="341" spans="1:14" x14ac:dyDescent="0.25">
      <c r="A341">
        <v>18000</v>
      </c>
      <c r="B341">
        <v>17975</v>
      </c>
      <c r="C341" s="13">
        <v>0.22470000000000001</v>
      </c>
      <c r="D341" t="s">
        <v>818</v>
      </c>
      <c r="E341" t="s">
        <v>870</v>
      </c>
      <c r="F341" s="13">
        <v>1.9199999999999998E-2</v>
      </c>
      <c r="G341" t="s">
        <v>841</v>
      </c>
      <c r="H341" t="s">
        <v>826</v>
      </c>
      <c r="I341">
        <v>4583.33</v>
      </c>
      <c r="J341" t="s">
        <v>868</v>
      </c>
      <c r="K341">
        <v>6</v>
      </c>
      <c r="L341">
        <v>4243</v>
      </c>
      <c r="M341">
        <v>3</v>
      </c>
      <c r="N341" t="s">
        <v>848</v>
      </c>
    </row>
    <row r="342" spans="1:14" x14ac:dyDescent="0.25">
      <c r="A342">
        <v>4800</v>
      </c>
      <c r="B342">
        <v>4775</v>
      </c>
      <c r="C342" s="13">
        <v>5.4199999999999998E-2</v>
      </c>
      <c r="D342" t="s">
        <v>809</v>
      </c>
      <c r="E342" t="s">
        <v>886</v>
      </c>
      <c r="F342" s="13">
        <v>0.20169999999999999</v>
      </c>
      <c r="G342" t="s">
        <v>861</v>
      </c>
      <c r="H342" t="s">
        <v>812</v>
      </c>
      <c r="I342">
        <v>7466.83</v>
      </c>
      <c r="J342" t="s">
        <v>875</v>
      </c>
      <c r="K342">
        <v>19</v>
      </c>
      <c r="L342">
        <v>13461</v>
      </c>
      <c r="M342">
        <v>2</v>
      </c>
      <c r="N342" t="s">
        <v>859</v>
      </c>
    </row>
    <row r="343" spans="1:14" x14ac:dyDescent="0.25">
      <c r="A343">
        <v>5000</v>
      </c>
      <c r="B343">
        <v>5000</v>
      </c>
      <c r="C343" s="13">
        <v>7.9000000000000001E-2</v>
      </c>
      <c r="D343" t="s">
        <v>809</v>
      </c>
      <c r="E343" t="s">
        <v>892</v>
      </c>
      <c r="F343" s="13">
        <v>0.16439999999999999</v>
      </c>
      <c r="G343" t="s">
        <v>880</v>
      </c>
      <c r="H343" t="s">
        <v>812</v>
      </c>
      <c r="I343">
        <v>2298.75</v>
      </c>
      <c r="J343" t="s">
        <v>834</v>
      </c>
      <c r="K343">
        <v>10</v>
      </c>
      <c r="L343">
        <v>12346</v>
      </c>
      <c r="M343">
        <v>0</v>
      </c>
      <c r="N343" t="s">
        <v>835</v>
      </c>
    </row>
    <row r="344" spans="1:14" x14ac:dyDescent="0.25">
      <c r="A344">
        <v>20000</v>
      </c>
      <c r="B344">
        <v>19925</v>
      </c>
      <c r="C344" s="13">
        <v>0.1212</v>
      </c>
      <c r="D344" t="s">
        <v>809</v>
      </c>
      <c r="E344" t="s">
        <v>824</v>
      </c>
      <c r="F344" s="13">
        <v>0.1032</v>
      </c>
      <c r="G344" t="s">
        <v>815</v>
      </c>
      <c r="H344" t="s">
        <v>826</v>
      </c>
      <c r="I344">
        <v>3750</v>
      </c>
      <c r="J344" t="s">
        <v>834</v>
      </c>
      <c r="K344">
        <v>6</v>
      </c>
      <c r="L344">
        <v>15762</v>
      </c>
      <c r="M344">
        <v>0</v>
      </c>
      <c r="N344" t="s">
        <v>817</v>
      </c>
    </row>
    <row r="345" spans="1:14" x14ac:dyDescent="0.25">
      <c r="A345">
        <v>12300</v>
      </c>
      <c r="B345">
        <v>12300</v>
      </c>
      <c r="C345" s="13">
        <v>0.15310000000000001</v>
      </c>
      <c r="D345" t="s">
        <v>809</v>
      </c>
      <c r="E345" t="s">
        <v>810</v>
      </c>
      <c r="F345" s="13">
        <v>0.19259999999999999</v>
      </c>
      <c r="G345" t="s">
        <v>849</v>
      </c>
      <c r="H345" t="s">
        <v>812</v>
      </c>
      <c r="I345">
        <v>5000</v>
      </c>
      <c r="J345" t="s">
        <v>873</v>
      </c>
      <c r="K345">
        <v>13</v>
      </c>
      <c r="L345">
        <v>4460</v>
      </c>
      <c r="M345">
        <v>2</v>
      </c>
      <c r="N345" t="s">
        <v>835</v>
      </c>
    </row>
    <row r="346" spans="1:14" x14ac:dyDescent="0.25">
      <c r="A346">
        <v>28000</v>
      </c>
      <c r="B346">
        <v>27950</v>
      </c>
      <c r="C346" s="13">
        <v>0.2278</v>
      </c>
      <c r="D346" t="s">
        <v>818</v>
      </c>
      <c r="E346" t="s">
        <v>810</v>
      </c>
      <c r="F346" s="13">
        <v>0.10290000000000001</v>
      </c>
      <c r="G346" t="s">
        <v>836</v>
      </c>
      <c r="H346" t="s">
        <v>812</v>
      </c>
      <c r="I346">
        <v>6125</v>
      </c>
      <c r="J346" t="s">
        <v>857</v>
      </c>
      <c r="K346">
        <v>11</v>
      </c>
      <c r="L346">
        <v>18101</v>
      </c>
      <c r="M346">
        <v>2</v>
      </c>
      <c r="N346" t="s">
        <v>823</v>
      </c>
    </row>
    <row r="347" spans="1:14" x14ac:dyDescent="0.25">
      <c r="A347">
        <v>1675</v>
      </c>
      <c r="B347">
        <v>1675</v>
      </c>
      <c r="C347" s="13">
        <v>0.1111</v>
      </c>
      <c r="D347" t="s">
        <v>809</v>
      </c>
      <c r="E347" t="s">
        <v>810</v>
      </c>
      <c r="F347" s="13">
        <v>4.8099999999999997E-2</v>
      </c>
      <c r="G347" t="s">
        <v>819</v>
      </c>
      <c r="H347" t="s">
        <v>826</v>
      </c>
      <c r="I347">
        <v>2080</v>
      </c>
      <c r="J347" t="s">
        <v>820</v>
      </c>
      <c r="K347">
        <v>4</v>
      </c>
      <c r="L347">
        <v>1466</v>
      </c>
      <c r="M347">
        <v>0</v>
      </c>
      <c r="N347" t="s">
        <v>832</v>
      </c>
    </row>
    <row r="348" spans="1:14" x14ac:dyDescent="0.25">
      <c r="A348">
        <v>7500</v>
      </c>
      <c r="B348">
        <v>7500</v>
      </c>
      <c r="C348" s="13">
        <v>0.1704</v>
      </c>
      <c r="D348" t="s">
        <v>809</v>
      </c>
      <c r="E348" t="s">
        <v>853</v>
      </c>
      <c r="F348" s="13">
        <v>4.9200000000000001E-2</v>
      </c>
      <c r="G348" t="s">
        <v>819</v>
      </c>
      <c r="H348" t="s">
        <v>826</v>
      </c>
      <c r="I348">
        <v>4000</v>
      </c>
      <c r="J348" t="s">
        <v>838</v>
      </c>
      <c r="K348">
        <v>3</v>
      </c>
      <c r="L348">
        <v>8398</v>
      </c>
      <c r="M348">
        <v>0</v>
      </c>
      <c r="N348" t="s">
        <v>848</v>
      </c>
    </row>
    <row r="349" spans="1:14" x14ac:dyDescent="0.25">
      <c r="A349">
        <v>9200</v>
      </c>
      <c r="B349">
        <v>9200</v>
      </c>
      <c r="C349" s="13">
        <v>0.12609999999999999</v>
      </c>
      <c r="D349" t="s">
        <v>809</v>
      </c>
      <c r="E349" t="s">
        <v>810</v>
      </c>
      <c r="F349" s="13">
        <v>0.1542</v>
      </c>
      <c r="G349" t="s">
        <v>881</v>
      </c>
      <c r="H349" t="s">
        <v>812</v>
      </c>
      <c r="I349">
        <v>12833.33</v>
      </c>
      <c r="J349" t="s">
        <v>857</v>
      </c>
      <c r="K349">
        <v>12</v>
      </c>
      <c r="L349">
        <v>17391</v>
      </c>
      <c r="M349">
        <v>0</v>
      </c>
      <c r="N349" t="s">
        <v>817</v>
      </c>
    </row>
    <row r="350" spans="1:14" x14ac:dyDescent="0.25">
      <c r="A350">
        <v>8000</v>
      </c>
      <c r="B350">
        <v>8000</v>
      </c>
      <c r="C350" s="13">
        <v>0.158</v>
      </c>
      <c r="D350" t="s">
        <v>809</v>
      </c>
      <c r="E350" t="s">
        <v>824</v>
      </c>
      <c r="F350" s="13">
        <v>0.1076</v>
      </c>
      <c r="G350" t="s">
        <v>902</v>
      </c>
      <c r="H350" t="s">
        <v>812</v>
      </c>
      <c r="I350">
        <v>4583.33</v>
      </c>
      <c r="J350" t="s">
        <v>857</v>
      </c>
      <c r="K350">
        <v>13</v>
      </c>
      <c r="L350">
        <v>4084</v>
      </c>
      <c r="M350">
        <v>3</v>
      </c>
      <c r="N350" t="s">
        <v>817</v>
      </c>
    </row>
    <row r="351" spans="1:14" x14ac:dyDescent="0.25">
      <c r="A351">
        <v>5000</v>
      </c>
      <c r="B351">
        <v>5000</v>
      </c>
      <c r="C351" s="13">
        <v>0.1099</v>
      </c>
      <c r="D351" t="s">
        <v>809</v>
      </c>
      <c r="E351" t="s">
        <v>840</v>
      </c>
      <c r="F351" s="13">
        <v>0.23250000000000001</v>
      </c>
      <c r="G351" t="s">
        <v>825</v>
      </c>
      <c r="H351" t="s">
        <v>826</v>
      </c>
      <c r="I351">
        <v>2000</v>
      </c>
      <c r="J351" t="s">
        <v>820</v>
      </c>
      <c r="K351">
        <v>8</v>
      </c>
      <c r="L351">
        <v>8339</v>
      </c>
      <c r="M351">
        <v>0</v>
      </c>
      <c r="N351" t="s">
        <v>814</v>
      </c>
    </row>
    <row r="352" spans="1:14" x14ac:dyDescent="0.25">
      <c r="A352">
        <v>19125</v>
      </c>
      <c r="B352">
        <v>19125</v>
      </c>
      <c r="C352" s="13">
        <v>0.1825</v>
      </c>
      <c r="D352" t="s">
        <v>818</v>
      </c>
      <c r="E352" t="s">
        <v>828</v>
      </c>
      <c r="F352" s="13">
        <v>0.15690000000000001</v>
      </c>
      <c r="G352" t="s">
        <v>819</v>
      </c>
      <c r="H352" t="s">
        <v>830</v>
      </c>
      <c r="I352">
        <v>3333.33</v>
      </c>
      <c r="J352" t="s">
        <v>820</v>
      </c>
      <c r="K352">
        <v>8</v>
      </c>
      <c r="L352">
        <v>7858</v>
      </c>
      <c r="M352">
        <v>0</v>
      </c>
      <c r="N352" t="s">
        <v>823</v>
      </c>
    </row>
    <row r="353" spans="1:14" x14ac:dyDescent="0.25">
      <c r="A353">
        <v>5075</v>
      </c>
      <c r="B353">
        <v>5050</v>
      </c>
      <c r="C353" s="13">
        <v>5.9900000000000002E-2</v>
      </c>
      <c r="D353" t="s">
        <v>809</v>
      </c>
      <c r="E353" t="s">
        <v>810</v>
      </c>
      <c r="F353" s="13">
        <v>0.20100000000000001</v>
      </c>
      <c r="G353" t="s">
        <v>872</v>
      </c>
      <c r="H353" t="s">
        <v>812</v>
      </c>
      <c r="I353">
        <v>5000</v>
      </c>
      <c r="J353" t="s">
        <v>890</v>
      </c>
      <c r="K353">
        <v>9</v>
      </c>
      <c r="L353">
        <v>269</v>
      </c>
      <c r="M353">
        <v>3</v>
      </c>
      <c r="N353" t="s">
        <v>832</v>
      </c>
    </row>
    <row r="354" spans="1:14" x14ac:dyDescent="0.25">
      <c r="A354">
        <v>7000</v>
      </c>
      <c r="B354">
        <v>6975</v>
      </c>
      <c r="C354" s="13">
        <v>9.6199999999999994E-2</v>
      </c>
      <c r="D354" t="s">
        <v>809</v>
      </c>
      <c r="E354" t="s">
        <v>810</v>
      </c>
      <c r="F354" s="13">
        <v>0.22689999999999999</v>
      </c>
      <c r="G354" t="s">
        <v>876</v>
      </c>
      <c r="H354" t="s">
        <v>812</v>
      </c>
      <c r="I354">
        <v>3275</v>
      </c>
      <c r="J354" t="s">
        <v>873</v>
      </c>
      <c r="K354">
        <v>8</v>
      </c>
      <c r="L354">
        <v>14075</v>
      </c>
      <c r="M354">
        <v>1</v>
      </c>
      <c r="N354" t="s">
        <v>827</v>
      </c>
    </row>
    <row r="355" spans="1:14" x14ac:dyDescent="0.25">
      <c r="A355">
        <v>5000</v>
      </c>
      <c r="B355">
        <v>5000</v>
      </c>
      <c r="C355" s="13">
        <v>0.1212</v>
      </c>
      <c r="D355" t="s">
        <v>809</v>
      </c>
      <c r="E355" t="s">
        <v>810</v>
      </c>
      <c r="F355" s="13">
        <v>0.16969999999999999</v>
      </c>
      <c r="G355" t="s">
        <v>874</v>
      </c>
      <c r="H355" t="s">
        <v>812</v>
      </c>
      <c r="I355">
        <v>6800</v>
      </c>
      <c r="J355" t="s">
        <v>857</v>
      </c>
      <c r="K355">
        <v>16</v>
      </c>
      <c r="L355">
        <v>25524</v>
      </c>
      <c r="M355">
        <v>0</v>
      </c>
      <c r="N355" t="s">
        <v>835</v>
      </c>
    </row>
    <row r="356" spans="1:14" x14ac:dyDescent="0.25">
      <c r="A356">
        <v>35000</v>
      </c>
      <c r="B356">
        <v>33500</v>
      </c>
      <c r="C356" s="13">
        <v>0.13489999999999999</v>
      </c>
      <c r="D356" t="s">
        <v>818</v>
      </c>
      <c r="E356" t="s">
        <v>896</v>
      </c>
      <c r="F356" s="13">
        <v>0.10630000000000001</v>
      </c>
      <c r="G356" t="s">
        <v>854</v>
      </c>
      <c r="H356" t="s">
        <v>812</v>
      </c>
      <c r="I356">
        <v>15583.33</v>
      </c>
      <c r="J356" t="s">
        <v>852</v>
      </c>
      <c r="K356">
        <v>10</v>
      </c>
      <c r="L356">
        <v>9</v>
      </c>
      <c r="M356">
        <v>1</v>
      </c>
      <c r="N356" t="s">
        <v>842</v>
      </c>
    </row>
    <row r="357" spans="1:14" x14ac:dyDescent="0.25">
      <c r="A357">
        <v>2225</v>
      </c>
      <c r="B357">
        <v>2225</v>
      </c>
      <c r="C357" s="13">
        <v>0.14649999999999999</v>
      </c>
      <c r="D357" t="s">
        <v>809</v>
      </c>
      <c r="E357" t="s">
        <v>824</v>
      </c>
      <c r="F357" s="13">
        <v>0.2409</v>
      </c>
      <c r="G357" t="s">
        <v>860</v>
      </c>
      <c r="H357" t="s">
        <v>812</v>
      </c>
      <c r="I357">
        <v>3250</v>
      </c>
      <c r="J357" t="s">
        <v>831</v>
      </c>
      <c r="K357">
        <v>9</v>
      </c>
      <c r="L357">
        <v>26854</v>
      </c>
      <c r="M357">
        <v>1</v>
      </c>
      <c r="N357" t="s">
        <v>895</v>
      </c>
    </row>
    <row r="358" spans="1:14" x14ac:dyDescent="0.25">
      <c r="A358">
        <v>4000</v>
      </c>
      <c r="B358">
        <v>4000</v>
      </c>
      <c r="C358" s="13">
        <v>0.1016</v>
      </c>
      <c r="D358" t="s">
        <v>809</v>
      </c>
      <c r="E358" t="s">
        <v>871</v>
      </c>
      <c r="F358" s="13">
        <v>4.58E-2</v>
      </c>
      <c r="G358" t="s">
        <v>876</v>
      </c>
      <c r="H358" t="s">
        <v>826</v>
      </c>
      <c r="I358">
        <v>3168</v>
      </c>
      <c r="J358" t="s">
        <v>816</v>
      </c>
      <c r="K358">
        <v>5</v>
      </c>
      <c r="L358">
        <v>6916</v>
      </c>
      <c r="M358">
        <v>2</v>
      </c>
      <c r="N358" t="s">
        <v>814</v>
      </c>
    </row>
    <row r="359" spans="1:14" x14ac:dyDescent="0.25">
      <c r="A359">
        <v>16000</v>
      </c>
      <c r="B359">
        <v>16000</v>
      </c>
      <c r="C359" s="13">
        <v>7.9000000000000001E-2</v>
      </c>
      <c r="D359" t="s">
        <v>809</v>
      </c>
      <c r="E359" t="s">
        <v>810</v>
      </c>
      <c r="F359" s="13">
        <v>2.23E-2</v>
      </c>
      <c r="G359" t="s">
        <v>819</v>
      </c>
      <c r="H359" t="s">
        <v>812</v>
      </c>
      <c r="I359">
        <v>7083.33</v>
      </c>
      <c r="J359" t="s">
        <v>850</v>
      </c>
      <c r="K359">
        <v>11</v>
      </c>
      <c r="L359">
        <v>3076</v>
      </c>
      <c r="M359">
        <v>0</v>
      </c>
      <c r="N359" t="s">
        <v>823</v>
      </c>
    </row>
    <row r="360" spans="1:14" x14ac:dyDescent="0.25">
      <c r="A360">
        <v>15500</v>
      </c>
      <c r="B360">
        <v>15500</v>
      </c>
      <c r="C360" s="13">
        <v>0.1777</v>
      </c>
      <c r="D360" t="s">
        <v>809</v>
      </c>
      <c r="E360" t="s">
        <v>810</v>
      </c>
      <c r="F360" s="13">
        <v>0.27600000000000002</v>
      </c>
      <c r="G360" t="s">
        <v>864</v>
      </c>
      <c r="H360" t="s">
        <v>830</v>
      </c>
      <c r="I360">
        <v>3333.33</v>
      </c>
      <c r="J360" t="s">
        <v>857</v>
      </c>
      <c r="K360">
        <v>10</v>
      </c>
      <c r="L360">
        <v>8692</v>
      </c>
      <c r="M360">
        <v>0</v>
      </c>
      <c r="N360" t="s">
        <v>859</v>
      </c>
    </row>
    <row r="361" spans="1:14" x14ac:dyDescent="0.25">
      <c r="A361">
        <v>16000</v>
      </c>
      <c r="B361">
        <v>16000</v>
      </c>
      <c r="C361" s="13">
        <v>0.13109999999999999</v>
      </c>
      <c r="D361" t="s">
        <v>818</v>
      </c>
      <c r="E361" t="s">
        <v>810</v>
      </c>
      <c r="F361" s="13">
        <v>0.14879999999999999</v>
      </c>
      <c r="G361" t="s">
        <v>902</v>
      </c>
      <c r="H361" t="s">
        <v>812</v>
      </c>
      <c r="I361">
        <v>7916.67</v>
      </c>
      <c r="J361" t="s">
        <v>822</v>
      </c>
      <c r="K361">
        <v>9</v>
      </c>
      <c r="L361">
        <v>22918</v>
      </c>
      <c r="M361">
        <v>2</v>
      </c>
      <c r="N361" t="s">
        <v>835</v>
      </c>
    </row>
    <row r="362" spans="1:14" x14ac:dyDescent="0.25">
      <c r="A362">
        <v>9000</v>
      </c>
      <c r="B362">
        <v>9000</v>
      </c>
      <c r="C362" s="13">
        <v>0.13059999999999999</v>
      </c>
      <c r="D362" t="s">
        <v>818</v>
      </c>
      <c r="E362" t="s">
        <v>810</v>
      </c>
      <c r="F362" s="13">
        <v>5.74E-2</v>
      </c>
      <c r="G362" t="s">
        <v>819</v>
      </c>
      <c r="H362" t="s">
        <v>826</v>
      </c>
      <c r="I362">
        <v>3678.08</v>
      </c>
      <c r="J362" t="s">
        <v>873</v>
      </c>
      <c r="K362">
        <v>8</v>
      </c>
      <c r="L362">
        <v>7556</v>
      </c>
      <c r="M362">
        <v>2</v>
      </c>
      <c r="N362" t="s">
        <v>859</v>
      </c>
    </row>
    <row r="363" spans="1:14" x14ac:dyDescent="0.25">
      <c r="A363">
        <v>20000</v>
      </c>
      <c r="B363">
        <v>18275</v>
      </c>
      <c r="C363" s="13">
        <v>0.16489999999999999</v>
      </c>
      <c r="D363" t="s">
        <v>818</v>
      </c>
      <c r="E363" t="s">
        <v>892</v>
      </c>
      <c r="F363" s="13">
        <v>0.24579999999999999</v>
      </c>
      <c r="G363" t="s">
        <v>815</v>
      </c>
      <c r="H363" t="s">
        <v>812</v>
      </c>
      <c r="I363">
        <v>6000</v>
      </c>
      <c r="J363" t="s">
        <v>873</v>
      </c>
      <c r="K363">
        <v>14</v>
      </c>
      <c r="L363">
        <v>12231</v>
      </c>
      <c r="M363">
        <v>3</v>
      </c>
      <c r="N363" t="s">
        <v>832</v>
      </c>
    </row>
    <row r="364" spans="1:14" x14ac:dyDescent="0.25">
      <c r="A364">
        <v>20000</v>
      </c>
      <c r="B364">
        <v>19900</v>
      </c>
      <c r="C364" s="13">
        <v>0.1817</v>
      </c>
      <c r="D364" t="s">
        <v>818</v>
      </c>
      <c r="E364" t="s">
        <v>824</v>
      </c>
      <c r="F364" s="13">
        <v>9.7199999999999995E-2</v>
      </c>
      <c r="G364" t="s">
        <v>819</v>
      </c>
      <c r="H364" t="s">
        <v>812</v>
      </c>
      <c r="I364">
        <v>10000</v>
      </c>
      <c r="J364" t="s">
        <v>838</v>
      </c>
      <c r="K364">
        <v>8</v>
      </c>
      <c r="L364">
        <v>106527</v>
      </c>
      <c r="M364">
        <v>0</v>
      </c>
      <c r="N364" t="s">
        <v>835</v>
      </c>
    </row>
    <row r="365" spans="1:14" x14ac:dyDescent="0.25">
      <c r="A365">
        <v>30000</v>
      </c>
      <c r="B365">
        <v>30000</v>
      </c>
      <c r="C365" s="13">
        <v>0.2278</v>
      </c>
      <c r="D365" t="s">
        <v>818</v>
      </c>
      <c r="E365" t="s">
        <v>810</v>
      </c>
      <c r="F365" s="13">
        <v>0.24709999999999999</v>
      </c>
      <c r="G365" t="s">
        <v>819</v>
      </c>
      <c r="H365" t="s">
        <v>826</v>
      </c>
      <c r="I365">
        <v>6041.67</v>
      </c>
      <c r="J365" t="s">
        <v>820</v>
      </c>
      <c r="K365">
        <v>12</v>
      </c>
      <c r="L365">
        <v>39144</v>
      </c>
      <c r="M365">
        <v>0</v>
      </c>
      <c r="N365" t="s">
        <v>844</v>
      </c>
    </row>
    <row r="366" spans="1:14" x14ac:dyDescent="0.25">
      <c r="A366">
        <v>10000</v>
      </c>
      <c r="B366">
        <v>10000</v>
      </c>
      <c r="C366" s="13">
        <v>0.10589999999999999</v>
      </c>
      <c r="D366" t="s">
        <v>809</v>
      </c>
      <c r="E366" t="s">
        <v>810</v>
      </c>
      <c r="F366" s="13">
        <v>7.4300000000000005E-2</v>
      </c>
      <c r="G366" t="s">
        <v>819</v>
      </c>
      <c r="H366" t="s">
        <v>826</v>
      </c>
      <c r="I366">
        <v>3833.33</v>
      </c>
      <c r="J366" t="s">
        <v>813</v>
      </c>
      <c r="K366">
        <v>3</v>
      </c>
      <c r="L366">
        <v>10187</v>
      </c>
      <c r="M366">
        <v>0</v>
      </c>
      <c r="N366" t="s">
        <v>835</v>
      </c>
    </row>
    <row r="367" spans="1:14" x14ac:dyDescent="0.25">
      <c r="A367">
        <v>14000</v>
      </c>
      <c r="B367">
        <v>14000</v>
      </c>
      <c r="C367" s="13">
        <v>0.1905</v>
      </c>
      <c r="D367" t="s">
        <v>809</v>
      </c>
      <c r="E367" t="s">
        <v>824</v>
      </c>
      <c r="F367" s="13">
        <v>0.31019999999999998</v>
      </c>
      <c r="G367" t="s">
        <v>876</v>
      </c>
      <c r="H367" t="s">
        <v>812</v>
      </c>
      <c r="I367">
        <v>5000</v>
      </c>
      <c r="J367" t="s">
        <v>868</v>
      </c>
      <c r="K367">
        <v>15</v>
      </c>
      <c r="L367">
        <v>12728</v>
      </c>
      <c r="M367">
        <v>3</v>
      </c>
      <c r="N367" t="s">
        <v>848</v>
      </c>
    </row>
    <row r="368" spans="1:14" x14ac:dyDescent="0.25">
      <c r="A368">
        <v>5000</v>
      </c>
      <c r="B368">
        <v>4525</v>
      </c>
      <c r="C368" s="13">
        <v>7.4300000000000005E-2</v>
      </c>
      <c r="D368" t="s">
        <v>809</v>
      </c>
      <c r="E368" t="s">
        <v>828</v>
      </c>
      <c r="F368" s="12">
        <v>0.01</v>
      </c>
      <c r="G368" t="s">
        <v>866</v>
      </c>
      <c r="H368" t="s">
        <v>917</v>
      </c>
      <c r="I368" t="s">
        <v>918</v>
      </c>
      <c r="J368" t="s">
        <v>907</v>
      </c>
      <c r="K368" t="s">
        <v>918</v>
      </c>
      <c r="L368" t="s">
        <v>918</v>
      </c>
      <c r="M368" t="s">
        <v>918</v>
      </c>
      <c r="N368" t="s">
        <v>814</v>
      </c>
    </row>
    <row r="369" spans="1:14" x14ac:dyDescent="0.25">
      <c r="A369">
        <v>18000</v>
      </c>
      <c r="B369">
        <v>18000</v>
      </c>
      <c r="C369" s="13">
        <v>0.15310000000000001</v>
      </c>
      <c r="D369" t="s">
        <v>818</v>
      </c>
      <c r="E369" t="s">
        <v>828</v>
      </c>
      <c r="F369" s="13">
        <v>0.2293</v>
      </c>
      <c r="G369" t="s">
        <v>841</v>
      </c>
      <c r="H369" t="s">
        <v>826</v>
      </c>
      <c r="I369">
        <v>5734.08</v>
      </c>
      <c r="J369" t="s">
        <v>873</v>
      </c>
      <c r="K369">
        <v>13</v>
      </c>
      <c r="L369">
        <v>2819</v>
      </c>
      <c r="M369">
        <v>0</v>
      </c>
      <c r="N369" t="s">
        <v>859</v>
      </c>
    </row>
    <row r="370" spans="1:14" x14ac:dyDescent="0.25">
      <c r="A370">
        <v>10000</v>
      </c>
      <c r="B370">
        <v>10000</v>
      </c>
      <c r="C370" s="13">
        <v>6.6199999999999995E-2</v>
      </c>
      <c r="D370" t="s">
        <v>809</v>
      </c>
      <c r="E370" t="s">
        <v>810</v>
      </c>
      <c r="F370" s="13">
        <v>0.1905</v>
      </c>
      <c r="G370" t="s">
        <v>874</v>
      </c>
      <c r="H370" t="s">
        <v>812</v>
      </c>
      <c r="I370">
        <v>5208.33</v>
      </c>
      <c r="J370" t="s">
        <v>850</v>
      </c>
      <c r="K370">
        <v>8</v>
      </c>
      <c r="L370">
        <v>28302</v>
      </c>
      <c r="M370">
        <v>0</v>
      </c>
      <c r="N370" t="s">
        <v>835</v>
      </c>
    </row>
    <row r="371" spans="1:14" x14ac:dyDescent="0.25">
      <c r="A371">
        <v>25975</v>
      </c>
      <c r="B371">
        <v>25975</v>
      </c>
      <c r="C371" s="13">
        <v>0.13109999999999999</v>
      </c>
      <c r="D371" t="s">
        <v>818</v>
      </c>
      <c r="E371" t="s">
        <v>870</v>
      </c>
      <c r="F371" s="13">
        <v>0.15509999999999999</v>
      </c>
      <c r="G371" t="s">
        <v>874</v>
      </c>
      <c r="H371" t="s">
        <v>812</v>
      </c>
      <c r="I371">
        <v>4583.33</v>
      </c>
      <c r="J371" t="s">
        <v>813</v>
      </c>
      <c r="K371">
        <v>6</v>
      </c>
      <c r="L371">
        <v>3607</v>
      </c>
      <c r="M371">
        <v>0</v>
      </c>
      <c r="N371" t="s">
        <v>827</v>
      </c>
    </row>
    <row r="372" spans="1:14" x14ac:dyDescent="0.25">
      <c r="A372">
        <v>10350</v>
      </c>
      <c r="B372">
        <v>10350</v>
      </c>
      <c r="C372" s="13">
        <v>0.1409</v>
      </c>
      <c r="D372" t="s">
        <v>809</v>
      </c>
      <c r="E372" t="s">
        <v>853</v>
      </c>
      <c r="F372" s="13">
        <v>0.2046</v>
      </c>
      <c r="G372" t="s">
        <v>866</v>
      </c>
      <c r="H372" t="s">
        <v>826</v>
      </c>
      <c r="I372">
        <v>3333.33</v>
      </c>
      <c r="J372" t="s">
        <v>820</v>
      </c>
      <c r="K372">
        <v>10</v>
      </c>
      <c r="L372">
        <v>10841</v>
      </c>
      <c r="M372">
        <v>1</v>
      </c>
      <c r="N372" t="s">
        <v>844</v>
      </c>
    </row>
    <row r="373" spans="1:14" x14ac:dyDescent="0.25">
      <c r="A373">
        <v>10850</v>
      </c>
      <c r="B373">
        <v>10850</v>
      </c>
      <c r="C373" s="13">
        <v>0.1777</v>
      </c>
      <c r="D373" t="s">
        <v>809</v>
      </c>
      <c r="E373" t="s">
        <v>810</v>
      </c>
      <c r="F373" s="13">
        <v>0.33900000000000002</v>
      </c>
      <c r="G373" t="s">
        <v>872</v>
      </c>
      <c r="H373" t="s">
        <v>830</v>
      </c>
      <c r="I373">
        <v>2708.33</v>
      </c>
      <c r="J373" t="s">
        <v>868</v>
      </c>
      <c r="K373">
        <v>7</v>
      </c>
      <c r="L373">
        <v>9577</v>
      </c>
      <c r="M373">
        <v>0</v>
      </c>
      <c r="N373" t="s">
        <v>839</v>
      </c>
    </row>
    <row r="374" spans="1:14" x14ac:dyDescent="0.25">
      <c r="A374">
        <v>4075</v>
      </c>
      <c r="B374">
        <v>4075</v>
      </c>
      <c r="C374" s="13">
        <v>5.4199999999999998E-2</v>
      </c>
      <c r="D374" t="s">
        <v>809</v>
      </c>
      <c r="E374" t="s">
        <v>863</v>
      </c>
      <c r="F374" s="13">
        <v>0.2341</v>
      </c>
      <c r="G374" t="s">
        <v>880</v>
      </c>
      <c r="H374" t="s">
        <v>812</v>
      </c>
      <c r="I374">
        <v>3750</v>
      </c>
      <c r="J374" t="s">
        <v>915</v>
      </c>
      <c r="K374">
        <v>6</v>
      </c>
      <c r="L374">
        <v>34103</v>
      </c>
      <c r="M374">
        <v>1</v>
      </c>
      <c r="N374" t="s">
        <v>842</v>
      </c>
    </row>
    <row r="375" spans="1:14" x14ac:dyDescent="0.25">
      <c r="A375">
        <v>14500</v>
      </c>
      <c r="B375">
        <v>10168.89</v>
      </c>
      <c r="C375" s="13">
        <v>0.1075</v>
      </c>
      <c r="D375" t="s">
        <v>818</v>
      </c>
      <c r="E375" t="s">
        <v>824</v>
      </c>
      <c r="F375" s="13">
        <v>0.1426</v>
      </c>
      <c r="G375" t="s">
        <v>819</v>
      </c>
      <c r="H375" t="s">
        <v>812</v>
      </c>
      <c r="I375">
        <v>3584.62</v>
      </c>
      <c r="J375" t="s">
        <v>883</v>
      </c>
      <c r="K375">
        <v>6</v>
      </c>
      <c r="L375">
        <v>18555</v>
      </c>
      <c r="M375">
        <v>0</v>
      </c>
      <c r="N375" t="s">
        <v>835</v>
      </c>
    </row>
    <row r="376" spans="1:14" x14ac:dyDescent="0.25">
      <c r="A376">
        <v>12000</v>
      </c>
      <c r="B376">
        <v>12000</v>
      </c>
      <c r="C376" s="13">
        <v>0.1016</v>
      </c>
      <c r="D376" t="s">
        <v>809</v>
      </c>
      <c r="E376" t="s">
        <v>810</v>
      </c>
      <c r="F376" s="13">
        <v>0.27479999999999999</v>
      </c>
      <c r="G376" t="s">
        <v>864</v>
      </c>
      <c r="H376" t="s">
        <v>812</v>
      </c>
      <c r="I376">
        <v>5000</v>
      </c>
      <c r="J376" t="s">
        <v>873</v>
      </c>
      <c r="K376">
        <v>12</v>
      </c>
      <c r="L376">
        <v>10490</v>
      </c>
      <c r="M376">
        <v>0</v>
      </c>
      <c r="N376" t="s">
        <v>848</v>
      </c>
    </row>
    <row r="377" spans="1:14" x14ac:dyDescent="0.25">
      <c r="A377">
        <v>1000</v>
      </c>
      <c r="B377">
        <v>1000</v>
      </c>
      <c r="C377" s="13">
        <v>0.22950000000000001</v>
      </c>
      <c r="D377" t="s">
        <v>809</v>
      </c>
      <c r="E377" t="s">
        <v>828</v>
      </c>
      <c r="F377" s="13">
        <v>0.1978</v>
      </c>
      <c r="G377" t="s">
        <v>866</v>
      </c>
      <c r="H377" t="s">
        <v>826</v>
      </c>
      <c r="I377">
        <v>884.9</v>
      </c>
      <c r="J377" t="s">
        <v>843</v>
      </c>
      <c r="K377">
        <v>4</v>
      </c>
      <c r="L377">
        <v>5561</v>
      </c>
      <c r="M377">
        <v>0</v>
      </c>
      <c r="N377" t="s">
        <v>895</v>
      </c>
    </row>
    <row r="378" spans="1:14" x14ac:dyDescent="0.25">
      <c r="A378">
        <v>5900</v>
      </c>
      <c r="B378">
        <v>5900</v>
      </c>
      <c r="C378" s="13">
        <v>0.13109999999999999</v>
      </c>
      <c r="D378" t="s">
        <v>809</v>
      </c>
      <c r="E378" t="s">
        <v>810</v>
      </c>
      <c r="F378" s="13">
        <v>0.1419</v>
      </c>
      <c r="G378" t="s">
        <v>841</v>
      </c>
      <c r="H378" t="s">
        <v>812</v>
      </c>
      <c r="I378">
        <v>3010</v>
      </c>
      <c r="J378" t="s">
        <v>878</v>
      </c>
      <c r="K378">
        <v>8</v>
      </c>
      <c r="L378">
        <v>5921</v>
      </c>
      <c r="M378">
        <v>0</v>
      </c>
      <c r="N378" t="s">
        <v>835</v>
      </c>
    </row>
    <row r="379" spans="1:14" x14ac:dyDescent="0.25">
      <c r="A379">
        <v>9950</v>
      </c>
      <c r="B379">
        <v>9925</v>
      </c>
      <c r="C379" s="13">
        <v>0.13109999999999999</v>
      </c>
      <c r="D379" t="s">
        <v>809</v>
      </c>
      <c r="E379" t="s">
        <v>810</v>
      </c>
      <c r="F379" s="13">
        <v>0.24210000000000001</v>
      </c>
      <c r="G379" t="s">
        <v>898</v>
      </c>
      <c r="H379" t="s">
        <v>812</v>
      </c>
      <c r="I379">
        <v>2500</v>
      </c>
      <c r="J379" t="s">
        <v>837</v>
      </c>
      <c r="K379">
        <v>17</v>
      </c>
      <c r="L379">
        <v>16618</v>
      </c>
      <c r="M379">
        <v>1</v>
      </c>
      <c r="N379" t="s">
        <v>835</v>
      </c>
    </row>
    <row r="380" spans="1:14" x14ac:dyDescent="0.25">
      <c r="A380">
        <v>7200</v>
      </c>
      <c r="B380">
        <v>7200</v>
      </c>
      <c r="C380" s="13">
        <v>6.0299999999999999E-2</v>
      </c>
      <c r="D380" t="s">
        <v>809</v>
      </c>
      <c r="E380" t="s">
        <v>810</v>
      </c>
      <c r="F380" s="13">
        <v>0.17269999999999999</v>
      </c>
      <c r="G380" t="s">
        <v>866</v>
      </c>
      <c r="H380" t="s">
        <v>812</v>
      </c>
      <c r="I380">
        <v>3416.67</v>
      </c>
      <c r="J380" t="s">
        <v>890</v>
      </c>
      <c r="K380">
        <v>14</v>
      </c>
      <c r="L380">
        <v>4838</v>
      </c>
      <c r="M380">
        <v>0</v>
      </c>
      <c r="N380" t="s">
        <v>835</v>
      </c>
    </row>
    <row r="381" spans="1:14" x14ac:dyDescent="0.25">
      <c r="A381">
        <v>14750</v>
      </c>
      <c r="B381">
        <v>14750</v>
      </c>
      <c r="C381" s="13">
        <v>0.16769999999999999</v>
      </c>
      <c r="D381" t="s">
        <v>818</v>
      </c>
      <c r="E381" t="s">
        <v>810</v>
      </c>
      <c r="F381" s="13">
        <v>0.17319999999999999</v>
      </c>
      <c r="G381" t="s">
        <v>897</v>
      </c>
      <c r="H381" t="s">
        <v>812</v>
      </c>
      <c r="I381">
        <v>2500</v>
      </c>
      <c r="J381" t="s">
        <v>838</v>
      </c>
      <c r="K381">
        <v>8</v>
      </c>
      <c r="L381">
        <v>11003</v>
      </c>
      <c r="M381">
        <v>1</v>
      </c>
      <c r="N381" t="s">
        <v>839</v>
      </c>
    </row>
    <row r="382" spans="1:14" x14ac:dyDescent="0.25">
      <c r="A382">
        <v>5000</v>
      </c>
      <c r="B382">
        <v>4975</v>
      </c>
      <c r="C382" s="13">
        <v>0.16700000000000001</v>
      </c>
      <c r="D382" t="s">
        <v>809</v>
      </c>
      <c r="E382" t="s">
        <v>828</v>
      </c>
      <c r="F382" s="13">
        <v>2.6700000000000002E-2</v>
      </c>
      <c r="G382" t="s">
        <v>841</v>
      </c>
      <c r="H382" t="s">
        <v>826</v>
      </c>
      <c r="I382">
        <v>3000</v>
      </c>
      <c r="J382" t="s">
        <v>820</v>
      </c>
      <c r="K382">
        <v>4</v>
      </c>
      <c r="L382">
        <v>2474</v>
      </c>
      <c r="M382">
        <v>8</v>
      </c>
      <c r="N382" t="s">
        <v>844</v>
      </c>
    </row>
    <row r="383" spans="1:14" x14ac:dyDescent="0.25">
      <c r="A383">
        <v>20000</v>
      </c>
      <c r="B383">
        <v>20000</v>
      </c>
      <c r="C383" s="13">
        <v>0.14910000000000001</v>
      </c>
      <c r="D383" t="s">
        <v>809</v>
      </c>
      <c r="E383" t="s">
        <v>810</v>
      </c>
      <c r="F383" s="13">
        <v>0.1943</v>
      </c>
      <c r="G383" t="s">
        <v>864</v>
      </c>
      <c r="H383" t="s">
        <v>812</v>
      </c>
      <c r="I383">
        <v>6250</v>
      </c>
      <c r="J383" t="s">
        <v>816</v>
      </c>
      <c r="K383">
        <v>12</v>
      </c>
      <c r="L383">
        <v>14308</v>
      </c>
      <c r="M383">
        <v>1</v>
      </c>
      <c r="N383" t="s">
        <v>823</v>
      </c>
    </row>
    <row r="384" spans="1:14" x14ac:dyDescent="0.25">
      <c r="A384">
        <v>18400</v>
      </c>
      <c r="B384">
        <v>18375</v>
      </c>
      <c r="C384" s="13">
        <v>0.19420000000000001</v>
      </c>
      <c r="D384" t="s">
        <v>818</v>
      </c>
      <c r="E384" t="s">
        <v>810</v>
      </c>
      <c r="F384" s="13">
        <v>0.2253</v>
      </c>
      <c r="G384" t="s">
        <v>864</v>
      </c>
      <c r="H384" t="s">
        <v>812</v>
      </c>
      <c r="I384">
        <v>7400</v>
      </c>
      <c r="J384" t="s">
        <v>837</v>
      </c>
      <c r="K384">
        <v>14</v>
      </c>
      <c r="L384">
        <v>10439</v>
      </c>
      <c r="M384">
        <v>2</v>
      </c>
      <c r="N384" t="s">
        <v>835</v>
      </c>
    </row>
    <row r="385" spans="1:14" x14ac:dyDescent="0.25">
      <c r="A385">
        <v>7200</v>
      </c>
      <c r="B385">
        <v>4167.97</v>
      </c>
      <c r="C385" s="13">
        <v>0.1411</v>
      </c>
      <c r="D385" t="s">
        <v>809</v>
      </c>
      <c r="E385" t="s">
        <v>828</v>
      </c>
      <c r="F385" s="13">
        <v>0.13619999999999999</v>
      </c>
      <c r="G385" t="s">
        <v>872</v>
      </c>
      <c r="H385" t="s">
        <v>830</v>
      </c>
      <c r="I385">
        <v>3583</v>
      </c>
      <c r="J385" t="s">
        <v>878</v>
      </c>
      <c r="K385">
        <v>3</v>
      </c>
      <c r="L385">
        <v>1621</v>
      </c>
      <c r="M385">
        <v>1</v>
      </c>
      <c r="N385" t="s">
        <v>844</v>
      </c>
    </row>
    <row r="386" spans="1:14" x14ac:dyDescent="0.25">
      <c r="A386">
        <v>18000</v>
      </c>
      <c r="B386">
        <v>17994.169999999998</v>
      </c>
      <c r="C386" s="13">
        <v>0.1399</v>
      </c>
      <c r="D386" t="s">
        <v>818</v>
      </c>
      <c r="E386" t="s">
        <v>810</v>
      </c>
      <c r="F386" s="13">
        <v>2.1299999999999999E-2</v>
      </c>
      <c r="G386" t="s">
        <v>872</v>
      </c>
      <c r="H386" t="s">
        <v>812</v>
      </c>
      <c r="I386">
        <v>4364.58</v>
      </c>
      <c r="J386" t="s">
        <v>846</v>
      </c>
      <c r="K386">
        <v>9</v>
      </c>
      <c r="L386">
        <v>1721</v>
      </c>
      <c r="M386">
        <v>3</v>
      </c>
      <c r="N386" t="s">
        <v>832</v>
      </c>
    </row>
    <row r="387" spans="1:14" x14ac:dyDescent="0.25">
      <c r="A387">
        <v>8000</v>
      </c>
      <c r="B387">
        <v>8000</v>
      </c>
      <c r="C387" s="13">
        <v>0.1212</v>
      </c>
      <c r="D387" t="s">
        <v>809</v>
      </c>
      <c r="E387" t="s">
        <v>810</v>
      </c>
      <c r="F387" s="13">
        <v>0.24979999999999999</v>
      </c>
      <c r="G387" t="s">
        <v>833</v>
      </c>
      <c r="H387" t="s">
        <v>826</v>
      </c>
      <c r="I387">
        <v>3166.67</v>
      </c>
      <c r="J387" t="s">
        <v>820</v>
      </c>
      <c r="K387">
        <v>10</v>
      </c>
      <c r="L387">
        <v>5428</v>
      </c>
      <c r="M387">
        <v>0</v>
      </c>
      <c r="N387" t="s">
        <v>835</v>
      </c>
    </row>
    <row r="388" spans="1:14" x14ac:dyDescent="0.25">
      <c r="A388">
        <v>4000</v>
      </c>
      <c r="B388">
        <v>4000</v>
      </c>
      <c r="C388" s="13">
        <v>8.8999999999999996E-2</v>
      </c>
      <c r="D388" t="s">
        <v>809</v>
      </c>
      <c r="E388" t="s">
        <v>896</v>
      </c>
      <c r="F388" s="13">
        <v>0.13159999999999999</v>
      </c>
      <c r="G388" t="s">
        <v>819</v>
      </c>
      <c r="H388" t="s">
        <v>812</v>
      </c>
      <c r="I388">
        <v>5166.67</v>
      </c>
      <c r="J388" t="s">
        <v>834</v>
      </c>
      <c r="K388">
        <v>9</v>
      </c>
      <c r="L388">
        <v>7171</v>
      </c>
      <c r="M388">
        <v>2</v>
      </c>
      <c r="N388" t="s">
        <v>832</v>
      </c>
    </row>
    <row r="389" spans="1:14" x14ac:dyDescent="0.25">
      <c r="A389">
        <v>6000</v>
      </c>
      <c r="B389">
        <v>6000</v>
      </c>
      <c r="C389" s="13">
        <v>0.13109999999999999</v>
      </c>
      <c r="D389" t="s">
        <v>809</v>
      </c>
      <c r="E389" t="s">
        <v>810</v>
      </c>
      <c r="F389" s="13">
        <v>0.18099999999999999</v>
      </c>
      <c r="G389" t="s">
        <v>866</v>
      </c>
      <c r="H389" t="s">
        <v>826</v>
      </c>
      <c r="I389">
        <v>3750</v>
      </c>
      <c r="J389" t="s">
        <v>820</v>
      </c>
      <c r="K389">
        <v>18</v>
      </c>
      <c r="L389">
        <v>14468</v>
      </c>
      <c r="M389">
        <v>3</v>
      </c>
      <c r="N389" t="s">
        <v>848</v>
      </c>
    </row>
    <row r="390" spans="1:14" x14ac:dyDescent="0.25">
      <c r="A390">
        <v>6250</v>
      </c>
      <c r="B390">
        <v>6100</v>
      </c>
      <c r="C390" s="13">
        <v>0.10249999999999999</v>
      </c>
      <c r="D390" t="s">
        <v>809</v>
      </c>
      <c r="E390" t="s">
        <v>810</v>
      </c>
      <c r="F390" s="13">
        <v>0.1804</v>
      </c>
      <c r="G390" t="s">
        <v>841</v>
      </c>
      <c r="H390" t="s">
        <v>812</v>
      </c>
      <c r="I390">
        <v>2400</v>
      </c>
      <c r="J390" t="s">
        <v>834</v>
      </c>
      <c r="K390">
        <v>5</v>
      </c>
      <c r="L390">
        <v>14863</v>
      </c>
      <c r="M390">
        <v>0</v>
      </c>
      <c r="N390" t="s">
        <v>835</v>
      </c>
    </row>
    <row r="391" spans="1:14" x14ac:dyDescent="0.25">
      <c r="A391">
        <v>5375</v>
      </c>
      <c r="B391">
        <v>5375</v>
      </c>
      <c r="C391" s="13">
        <v>0.1409</v>
      </c>
      <c r="D391" t="s">
        <v>809</v>
      </c>
      <c r="E391" t="s">
        <v>853</v>
      </c>
      <c r="F391" s="13">
        <v>0.15049999999999999</v>
      </c>
      <c r="G391" t="s">
        <v>815</v>
      </c>
      <c r="H391" t="s">
        <v>812</v>
      </c>
      <c r="I391">
        <v>5416.67</v>
      </c>
      <c r="J391" t="s">
        <v>838</v>
      </c>
      <c r="K391">
        <v>13</v>
      </c>
      <c r="L391">
        <v>4087</v>
      </c>
      <c r="M391">
        <v>2</v>
      </c>
      <c r="N391" t="s">
        <v>844</v>
      </c>
    </row>
    <row r="392" spans="1:14" x14ac:dyDescent="0.25">
      <c r="A392">
        <v>8875</v>
      </c>
      <c r="B392">
        <v>8875</v>
      </c>
      <c r="C392" s="13">
        <v>0.15310000000000001</v>
      </c>
      <c r="D392" t="s">
        <v>809</v>
      </c>
      <c r="E392" t="s">
        <v>810</v>
      </c>
      <c r="F392" s="13">
        <v>0.14899999999999999</v>
      </c>
      <c r="G392" t="s">
        <v>811</v>
      </c>
      <c r="H392" t="s">
        <v>826</v>
      </c>
      <c r="I392">
        <v>2302</v>
      </c>
      <c r="J392" t="s">
        <v>843</v>
      </c>
      <c r="K392">
        <v>8</v>
      </c>
      <c r="L392">
        <v>10008</v>
      </c>
      <c r="M392">
        <v>0</v>
      </c>
      <c r="N392" t="s">
        <v>895</v>
      </c>
    </row>
    <row r="393" spans="1:14" x14ac:dyDescent="0.25">
      <c r="A393">
        <v>7000</v>
      </c>
      <c r="B393">
        <v>7000</v>
      </c>
      <c r="C393" s="13">
        <v>0.1065</v>
      </c>
      <c r="D393" t="s">
        <v>809</v>
      </c>
      <c r="E393" t="s">
        <v>810</v>
      </c>
      <c r="F393" s="13">
        <v>7.3800000000000004E-2</v>
      </c>
      <c r="G393" t="s">
        <v>819</v>
      </c>
      <c r="H393" t="s">
        <v>826</v>
      </c>
      <c r="I393">
        <v>3333.33</v>
      </c>
      <c r="J393" t="s">
        <v>878</v>
      </c>
      <c r="K393">
        <v>7</v>
      </c>
      <c r="L393">
        <v>12168</v>
      </c>
      <c r="M393">
        <v>0</v>
      </c>
      <c r="N393" t="s">
        <v>814</v>
      </c>
    </row>
    <row r="394" spans="1:14" x14ac:dyDescent="0.25">
      <c r="A394">
        <v>12000</v>
      </c>
      <c r="B394">
        <v>12000</v>
      </c>
      <c r="C394" s="13">
        <v>0.15310000000000001</v>
      </c>
      <c r="D394" t="s">
        <v>809</v>
      </c>
      <c r="E394" t="s">
        <v>810</v>
      </c>
      <c r="F394" s="13">
        <v>0.21829999999999999</v>
      </c>
      <c r="G394" t="s">
        <v>864</v>
      </c>
      <c r="H394" t="s">
        <v>826</v>
      </c>
      <c r="I394">
        <v>6416.67</v>
      </c>
      <c r="J394" t="s">
        <v>879</v>
      </c>
      <c r="K394">
        <v>20</v>
      </c>
      <c r="L394">
        <v>11583</v>
      </c>
      <c r="M394">
        <v>2</v>
      </c>
      <c r="N394" t="s">
        <v>817</v>
      </c>
    </row>
    <row r="395" spans="1:14" x14ac:dyDescent="0.25">
      <c r="A395">
        <v>21250</v>
      </c>
      <c r="B395">
        <v>21250</v>
      </c>
      <c r="C395" s="13">
        <v>0.1875</v>
      </c>
      <c r="D395" t="s">
        <v>809</v>
      </c>
      <c r="E395" t="s">
        <v>824</v>
      </c>
      <c r="F395" s="13">
        <v>0.26529999999999998</v>
      </c>
      <c r="G395" t="s">
        <v>836</v>
      </c>
      <c r="H395" t="s">
        <v>830</v>
      </c>
      <c r="I395">
        <v>4500</v>
      </c>
      <c r="J395" t="s">
        <v>831</v>
      </c>
      <c r="K395">
        <v>15</v>
      </c>
      <c r="L395">
        <v>25287</v>
      </c>
      <c r="M395">
        <v>2</v>
      </c>
      <c r="N395" t="s">
        <v>835</v>
      </c>
    </row>
    <row r="396" spans="1:14" x14ac:dyDescent="0.25">
      <c r="A396">
        <v>3600</v>
      </c>
      <c r="B396">
        <v>3600</v>
      </c>
      <c r="C396" s="13">
        <v>0.19719999999999999</v>
      </c>
      <c r="D396" t="s">
        <v>818</v>
      </c>
      <c r="E396" t="s">
        <v>853</v>
      </c>
      <c r="F396" s="13">
        <v>0.22220000000000001</v>
      </c>
      <c r="G396" t="s">
        <v>821</v>
      </c>
      <c r="H396" t="s">
        <v>812</v>
      </c>
      <c r="I396">
        <v>3200</v>
      </c>
      <c r="J396" t="s">
        <v>879</v>
      </c>
      <c r="K396">
        <v>13</v>
      </c>
      <c r="L396">
        <v>11702</v>
      </c>
      <c r="M396">
        <v>0</v>
      </c>
      <c r="N396" t="s">
        <v>814</v>
      </c>
    </row>
    <row r="397" spans="1:14" x14ac:dyDescent="0.25">
      <c r="A397">
        <v>12000</v>
      </c>
      <c r="B397">
        <v>12000</v>
      </c>
      <c r="C397" s="13">
        <v>0.14330000000000001</v>
      </c>
      <c r="D397" t="s">
        <v>809</v>
      </c>
      <c r="E397" t="s">
        <v>810</v>
      </c>
      <c r="F397" s="13">
        <v>0.28199999999999997</v>
      </c>
      <c r="G397" t="s">
        <v>909</v>
      </c>
      <c r="H397" t="s">
        <v>812</v>
      </c>
      <c r="I397">
        <v>3333.33</v>
      </c>
      <c r="J397" t="s">
        <v>831</v>
      </c>
      <c r="K397">
        <v>11</v>
      </c>
      <c r="L397">
        <v>10727</v>
      </c>
      <c r="M397">
        <v>0</v>
      </c>
      <c r="N397" t="s">
        <v>835</v>
      </c>
    </row>
    <row r="398" spans="1:14" x14ac:dyDescent="0.25">
      <c r="A398">
        <v>10050</v>
      </c>
      <c r="B398">
        <v>10050</v>
      </c>
      <c r="C398" s="13">
        <v>0.14330000000000001</v>
      </c>
      <c r="D398" t="s">
        <v>809</v>
      </c>
      <c r="E398" t="s">
        <v>824</v>
      </c>
      <c r="F398" s="13">
        <v>0.1648</v>
      </c>
      <c r="G398" t="s">
        <v>819</v>
      </c>
      <c r="H398" t="s">
        <v>826</v>
      </c>
      <c r="I398">
        <v>2500</v>
      </c>
      <c r="J398" t="s">
        <v>820</v>
      </c>
      <c r="K398">
        <v>7</v>
      </c>
      <c r="L398">
        <v>13337</v>
      </c>
      <c r="M398">
        <v>2</v>
      </c>
      <c r="N398" t="s">
        <v>814</v>
      </c>
    </row>
    <row r="399" spans="1:14" x14ac:dyDescent="0.25">
      <c r="A399">
        <v>4025</v>
      </c>
      <c r="B399">
        <v>4025</v>
      </c>
      <c r="C399" s="13">
        <v>8.8999999999999996E-2</v>
      </c>
      <c r="D399" t="s">
        <v>809</v>
      </c>
      <c r="E399" t="s">
        <v>824</v>
      </c>
      <c r="F399" s="13">
        <v>0.1532</v>
      </c>
      <c r="G399" t="s">
        <v>819</v>
      </c>
      <c r="H399" t="s">
        <v>812</v>
      </c>
      <c r="I399">
        <v>5000</v>
      </c>
      <c r="J399" t="s">
        <v>878</v>
      </c>
      <c r="K399">
        <v>12</v>
      </c>
      <c r="L399">
        <v>15943</v>
      </c>
      <c r="M399">
        <v>0</v>
      </c>
      <c r="N399" t="s">
        <v>839</v>
      </c>
    </row>
    <row r="400" spans="1:14" x14ac:dyDescent="0.25">
      <c r="A400">
        <v>5000</v>
      </c>
      <c r="B400">
        <v>5000</v>
      </c>
      <c r="C400" s="13">
        <v>6.6199999999999995E-2</v>
      </c>
      <c r="D400" t="s">
        <v>809</v>
      </c>
      <c r="E400" t="s">
        <v>810</v>
      </c>
      <c r="F400" s="13">
        <v>1.2E-2</v>
      </c>
      <c r="G400" t="s">
        <v>856</v>
      </c>
      <c r="H400" t="s">
        <v>826</v>
      </c>
      <c r="I400">
        <v>5000</v>
      </c>
      <c r="J400" t="s">
        <v>862</v>
      </c>
      <c r="K400">
        <v>8</v>
      </c>
      <c r="L400">
        <v>531</v>
      </c>
      <c r="M400">
        <v>1</v>
      </c>
      <c r="N400" t="s">
        <v>817</v>
      </c>
    </row>
    <row r="401" spans="1:14" x14ac:dyDescent="0.25">
      <c r="A401">
        <v>16500</v>
      </c>
      <c r="B401">
        <v>16400</v>
      </c>
      <c r="C401" s="13">
        <v>0.1171</v>
      </c>
      <c r="D401" t="s">
        <v>818</v>
      </c>
      <c r="E401" t="s">
        <v>896</v>
      </c>
      <c r="F401" s="13">
        <v>0.1207</v>
      </c>
      <c r="G401" t="s">
        <v>849</v>
      </c>
      <c r="H401" t="s">
        <v>812</v>
      </c>
      <c r="I401">
        <v>2750</v>
      </c>
      <c r="J401" t="s">
        <v>899</v>
      </c>
      <c r="K401">
        <v>11</v>
      </c>
      <c r="L401">
        <v>2316</v>
      </c>
      <c r="M401">
        <v>1</v>
      </c>
      <c r="N401" t="s">
        <v>859</v>
      </c>
    </row>
    <row r="402" spans="1:14" x14ac:dyDescent="0.25">
      <c r="A402">
        <v>10000</v>
      </c>
      <c r="B402">
        <v>10000</v>
      </c>
      <c r="C402" s="13">
        <v>7.2900000000000006E-2</v>
      </c>
      <c r="D402" t="s">
        <v>809</v>
      </c>
      <c r="E402" t="s">
        <v>863</v>
      </c>
      <c r="F402" s="13">
        <v>7.9399999999999998E-2</v>
      </c>
      <c r="G402" t="s">
        <v>819</v>
      </c>
      <c r="H402" t="s">
        <v>812</v>
      </c>
      <c r="I402">
        <v>5833.33</v>
      </c>
      <c r="J402" t="s">
        <v>813</v>
      </c>
      <c r="K402">
        <v>12</v>
      </c>
      <c r="L402">
        <v>3181</v>
      </c>
      <c r="M402">
        <v>0</v>
      </c>
      <c r="N402" t="s">
        <v>839</v>
      </c>
    </row>
    <row r="403" spans="1:14" x14ac:dyDescent="0.25">
      <c r="A403">
        <v>7500</v>
      </c>
      <c r="B403">
        <v>-0.01</v>
      </c>
      <c r="C403" s="13">
        <v>0.1229</v>
      </c>
      <c r="D403" t="s">
        <v>809</v>
      </c>
      <c r="E403" t="s">
        <v>882</v>
      </c>
      <c r="F403" s="13">
        <v>0.21340000000000001</v>
      </c>
      <c r="G403" t="s">
        <v>819</v>
      </c>
      <c r="H403" t="s">
        <v>812</v>
      </c>
      <c r="I403">
        <v>8750</v>
      </c>
      <c r="J403" t="s">
        <v>838</v>
      </c>
      <c r="K403">
        <v>14</v>
      </c>
      <c r="L403">
        <v>20947</v>
      </c>
      <c r="M403">
        <v>7</v>
      </c>
      <c r="N403" t="s">
        <v>823</v>
      </c>
    </row>
    <row r="404" spans="1:14" x14ac:dyDescent="0.25">
      <c r="A404">
        <v>10000</v>
      </c>
      <c r="B404">
        <v>10000</v>
      </c>
      <c r="C404" s="13">
        <v>6.0299999999999999E-2</v>
      </c>
      <c r="D404" t="s">
        <v>809</v>
      </c>
      <c r="E404" t="s">
        <v>810</v>
      </c>
      <c r="F404" s="13">
        <v>0.24660000000000001</v>
      </c>
      <c r="G404" t="s">
        <v>849</v>
      </c>
      <c r="H404" t="s">
        <v>812</v>
      </c>
      <c r="I404">
        <v>2940.25</v>
      </c>
      <c r="J404" t="s">
        <v>883</v>
      </c>
      <c r="K404">
        <v>8</v>
      </c>
      <c r="L404">
        <v>5904</v>
      </c>
      <c r="M404">
        <v>0</v>
      </c>
      <c r="N404" t="s">
        <v>835</v>
      </c>
    </row>
    <row r="405" spans="1:14" x14ac:dyDescent="0.25">
      <c r="A405">
        <v>10000</v>
      </c>
      <c r="B405">
        <v>10000</v>
      </c>
      <c r="C405" s="13">
        <v>8.8999999999999996E-2</v>
      </c>
      <c r="D405" t="s">
        <v>809</v>
      </c>
      <c r="E405" t="s">
        <v>824</v>
      </c>
      <c r="F405" s="13">
        <v>0.2266</v>
      </c>
      <c r="G405" t="s">
        <v>888</v>
      </c>
      <c r="H405" t="s">
        <v>826</v>
      </c>
      <c r="I405">
        <v>2083.33</v>
      </c>
      <c r="J405" t="s">
        <v>816</v>
      </c>
      <c r="K405">
        <v>8</v>
      </c>
      <c r="L405">
        <v>12724</v>
      </c>
      <c r="M405">
        <v>0</v>
      </c>
      <c r="N405" t="s">
        <v>827</v>
      </c>
    </row>
    <row r="406" spans="1:14" x14ac:dyDescent="0.25">
      <c r="A406">
        <v>18000</v>
      </c>
      <c r="B406">
        <v>18000</v>
      </c>
      <c r="C406" s="13">
        <v>7.9000000000000001E-2</v>
      </c>
      <c r="D406" t="s">
        <v>809</v>
      </c>
      <c r="E406" t="s">
        <v>824</v>
      </c>
      <c r="F406" s="13">
        <v>0.18360000000000001</v>
      </c>
      <c r="G406" t="s">
        <v>856</v>
      </c>
      <c r="H406" t="s">
        <v>826</v>
      </c>
      <c r="I406">
        <v>5833.33</v>
      </c>
      <c r="J406" t="s">
        <v>847</v>
      </c>
      <c r="K406">
        <v>16</v>
      </c>
      <c r="L406">
        <v>12522</v>
      </c>
      <c r="M406">
        <v>0</v>
      </c>
      <c r="N406" t="s">
        <v>814</v>
      </c>
    </row>
    <row r="407" spans="1:14" x14ac:dyDescent="0.25">
      <c r="A407">
        <v>7000</v>
      </c>
      <c r="B407">
        <v>7000</v>
      </c>
      <c r="C407" s="13">
        <v>0.16289999999999999</v>
      </c>
      <c r="D407" t="s">
        <v>809</v>
      </c>
      <c r="E407" t="s">
        <v>824</v>
      </c>
      <c r="F407" s="13">
        <v>0.24929999999999999</v>
      </c>
      <c r="G407" t="s">
        <v>815</v>
      </c>
      <c r="H407" t="s">
        <v>812</v>
      </c>
      <c r="I407">
        <v>3833.33</v>
      </c>
      <c r="J407" t="s">
        <v>879</v>
      </c>
      <c r="K407">
        <v>20</v>
      </c>
      <c r="L407">
        <v>18792</v>
      </c>
      <c r="M407">
        <v>3</v>
      </c>
      <c r="N407" t="s">
        <v>832</v>
      </c>
    </row>
    <row r="408" spans="1:14" x14ac:dyDescent="0.25">
      <c r="A408">
        <v>22000</v>
      </c>
      <c r="B408">
        <v>21975</v>
      </c>
      <c r="C408" s="13">
        <v>0.22470000000000001</v>
      </c>
      <c r="D408" t="s">
        <v>818</v>
      </c>
      <c r="E408" t="s">
        <v>810</v>
      </c>
      <c r="F408" s="13">
        <v>0.33929999999999999</v>
      </c>
      <c r="G408" t="s">
        <v>860</v>
      </c>
      <c r="H408" t="s">
        <v>812</v>
      </c>
      <c r="I408">
        <v>5083.33</v>
      </c>
      <c r="J408" t="s">
        <v>831</v>
      </c>
      <c r="K408">
        <v>14</v>
      </c>
      <c r="L408">
        <v>31152</v>
      </c>
      <c r="M408">
        <v>2</v>
      </c>
      <c r="N408" t="s">
        <v>835</v>
      </c>
    </row>
    <row r="409" spans="1:14" x14ac:dyDescent="0.25">
      <c r="A409">
        <v>6000</v>
      </c>
      <c r="B409">
        <v>6000</v>
      </c>
      <c r="C409" s="13">
        <v>0.13109999999999999</v>
      </c>
      <c r="D409" t="s">
        <v>809</v>
      </c>
      <c r="E409" t="s">
        <v>810</v>
      </c>
      <c r="F409" s="13">
        <v>0.124</v>
      </c>
      <c r="G409" t="s">
        <v>874</v>
      </c>
      <c r="H409" t="s">
        <v>826</v>
      </c>
      <c r="I409">
        <v>1000</v>
      </c>
      <c r="J409" t="s">
        <v>838</v>
      </c>
      <c r="K409">
        <v>18</v>
      </c>
      <c r="L409">
        <v>3622</v>
      </c>
      <c r="M409">
        <v>2</v>
      </c>
      <c r="N409" t="s">
        <v>844</v>
      </c>
    </row>
    <row r="410" spans="1:14" x14ac:dyDescent="0.25">
      <c r="A410">
        <v>5600</v>
      </c>
      <c r="B410">
        <v>5600</v>
      </c>
      <c r="C410" s="13">
        <v>6.6199999999999995E-2</v>
      </c>
      <c r="D410" t="s">
        <v>809</v>
      </c>
      <c r="E410" t="s">
        <v>892</v>
      </c>
      <c r="F410" s="13">
        <v>7.2300000000000003E-2</v>
      </c>
      <c r="G410" t="s">
        <v>880</v>
      </c>
      <c r="H410" t="s">
        <v>812</v>
      </c>
      <c r="I410">
        <v>5833.33</v>
      </c>
      <c r="J410" t="s">
        <v>877</v>
      </c>
      <c r="K410">
        <v>8</v>
      </c>
      <c r="L410">
        <v>8125</v>
      </c>
      <c r="M410">
        <v>1</v>
      </c>
      <c r="N410" t="s">
        <v>817</v>
      </c>
    </row>
    <row r="411" spans="1:14" x14ac:dyDescent="0.25">
      <c r="A411">
        <v>9500</v>
      </c>
      <c r="B411">
        <v>9500</v>
      </c>
      <c r="C411" s="13">
        <v>0.1212</v>
      </c>
      <c r="D411" t="s">
        <v>809</v>
      </c>
      <c r="E411" t="s">
        <v>810</v>
      </c>
      <c r="F411" s="13">
        <v>0.24060000000000001</v>
      </c>
      <c r="G411" t="s">
        <v>889</v>
      </c>
      <c r="H411" t="s">
        <v>812</v>
      </c>
      <c r="I411">
        <v>2519.17</v>
      </c>
      <c r="J411" t="s">
        <v>837</v>
      </c>
      <c r="K411">
        <v>7</v>
      </c>
      <c r="L411">
        <v>8673</v>
      </c>
      <c r="M411">
        <v>1</v>
      </c>
      <c r="N411" t="s">
        <v>835</v>
      </c>
    </row>
    <row r="412" spans="1:14" x14ac:dyDescent="0.25">
      <c r="A412">
        <v>12000</v>
      </c>
      <c r="B412">
        <v>12000</v>
      </c>
      <c r="C412" s="13">
        <v>0.13109999999999999</v>
      </c>
      <c r="D412" t="s">
        <v>809</v>
      </c>
      <c r="E412" t="s">
        <v>810</v>
      </c>
      <c r="F412" s="13">
        <v>0.17510000000000001</v>
      </c>
      <c r="G412" t="s">
        <v>811</v>
      </c>
      <c r="H412" t="s">
        <v>812</v>
      </c>
      <c r="I412">
        <v>9666.67</v>
      </c>
      <c r="J412" t="s">
        <v>879</v>
      </c>
      <c r="K412">
        <v>12</v>
      </c>
      <c r="L412">
        <v>17226</v>
      </c>
      <c r="M412">
        <v>0</v>
      </c>
      <c r="N412" t="s">
        <v>823</v>
      </c>
    </row>
    <row r="413" spans="1:14" x14ac:dyDescent="0.25">
      <c r="A413">
        <v>7200</v>
      </c>
      <c r="B413">
        <v>7200</v>
      </c>
      <c r="C413" s="13">
        <v>0.1037</v>
      </c>
      <c r="D413" t="s">
        <v>809</v>
      </c>
      <c r="E413" t="s">
        <v>810</v>
      </c>
      <c r="F413" s="13">
        <v>8.9200000000000002E-2</v>
      </c>
      <c r="G413" t="s">
        <v>841</v>
      </c>
      <c r="H413" t="s">
        <v>812</v>
      </c>
      <c r="I413">
        <v>4416.67</v>
      </c>
      <c r="J413" t="s">
        <v>857</v>
      </c>
      <c r="K413">
        <v>10</v>
      </c>
      <c r="L413">
        <v>4137</v>
      </c>
      <c r="M413">
        <v>0</v>
      </c>
      <c r="N413" t="s">
        <v>817</v>
      </c>
    </row>
    <row r="414" spans="1:14" x14ac:dyDescent="0.25">
      <c r="A414">
        <v>5000</v>
      </c>
      <c r="B414">
        <v>5000</v>
      </c>
      <c r="C414" s="13">
        <v>0.158</v>
      </c>
      <c r="D414" t="s">
        <v>809</v>
      </c>
      <c r="E414" t="s">
        <v>810</v>
      </c>
      <c r="F414" s="13">
        <v>0.25530000000000003</v>
      </c>
      <c r="G414" t="s">
        <v>880</v>
      </c>
      <c r="H414" t="s">
        <v>826</v>
      </c>
      <c r="I414">
        <v>6612</v>
      </c>
      <c r="J414" t="s">
        <v>843</v>
      </c>
      <c r="K414">
        <v>6</v>
      </c>
      <c r="L414">
        <v>14283</v>
      </c>
      <c r="M414">
        <v>0</v>
      </c>
      <c r="N414" t="s">
        <v>835</v>
      </c>
    </row>
    <row r="415" spans="1:14" x14ac:dyDescent="0.25">
      <c r="A415">
        <v>8250</v>
      </c>
      <c r="B415">
        <v>8086.75</v>
      </c>
      <c r="C415" s="13">
        <v>0.15959999999999999</v>
      </c>
      <c r="D415" t="s">
        <v>818</v>
      </c>
      <c r="E415" t="s">
        <v>863</v>
      </c>
      <c r="F415" s="13">
        <v>0.156</v>
      </c>
      <c r="G415" t="s">
        <v>866</v>
      </c>
      <c r="H415" t="s">
        <v>812</v>
      </c>
      <c r="I415">
        <v>2917</v>
      </c>
      <c r="J415" t="s">
        <v>822</v>
      </c>
      <c r="K415">
        <v>13</v>
      </c>
      <c r="L415">
        <v>4479</v>
      </c>
      <c r="M415">
        <v>1</v>
      </c>
      <c r="N415" t="s">
        <v>817</v>
      </c>
    </row>
    <row r="416" spans="1:14" x14ac:dyDescent="0.25">
      <c r="A416">
        <v>30000</v>
      </c>
      <c r="B416">
        <v>30000</v>
      </c>
      <c r="C416" s="13">
        <v>0.22470000000000001</v>
      </c>
      <c r="D416" t="s">
        <v>818</v>
      </c>
      <c r="E416" t="s">
        <v>810</v>
      </c>
      <c r="F416" s="13">
        <v>0.20069999999999999</v>
      </c>
      <c r="G416" t="s">
        <v>866</v>
      </c>
      <c r="H416" t="s">
        <v>812</v>
      </c>
      <c r="I416">
        <v>7916.67</v>
      </c>
      <c r="J416" t="s">
        <v>820</v>
      </c>
      <c r="K416">
        <v>9</v>
      </c>
      <c r="L416">
        <v>4202</v>
      </c>
      <c r="M416">
        <v>3</v>
      </c>
      <c r="N416" t="s">
        <v>895</v>
      </c>
    </row>
    <row r="417" spans="1:14" x14ac:dyDescent="0.25">
      <c r="A417">
        <v>10075</v>
      </c>
      <c r="B417">
        <v>10075</v>
      </c>
      <c r="C417" s="13">
        <v>0.15809999999999999</v>
      </c>
      <c r="D417" t="s">
        <v>818</v>
      </c>
      <c r="E417" t="s">
        <v>810</v>
      </c>
      <c r="F417" s="13">
        <v>0.23799999999999999</v>
      </c>
      <c r="G417" t="s">
        <v>887</v>
      </c>
      <c r="H417" t="s">
        <v>812</v>
      </c>
      <c r="I417">
        <v>6583.33</v>
      </c>
      <c r="J417" t="s">
        <v>878</v>
      </c>
      <c r="K417">
        <v>15</v>
      </c>
      <c r="L417">
        <v>13259</v>
      </c>
      <c r="M417">
        <v>1</v>
      </c>
      <c r="N417" t="s">
        <v>844</v>
      </c>
    </row>
    <row r="418" spans="1:14" x14ac:dyDescent="0.25">
      <c r="A418">
        <v>9050</v>
      </c>
      <c r="B418">
        <v>9050</v>
      </c>
      <c r="C418" s="13">
        <v>0.13109999999999999</v>
      </c>
      <c r="D418" t="s">
        <v>809</v>
      </c>
      <c r="E418" t="s">
        <v>824</v>
      </c>
      <c r="F418" s="13">
        <v>0.20580000000000001</v>
      </c>
      <c r="G418" t="s">
        <v>898</v>
      </c>
      <c r="H418" t="s">
        <v>812</v>
      </c>
      <c r="I418">
        <v>5166.67</v>
      </c>
      <c r="J418" t="s">
        <v>878</v>
      </c>
      <c r="K418">
        <v>9</v>
      </c>
      <c r="L418">
        <v>7571</v>
      </c>
      <c r="M418">
        <v>1</v>
      </c>
      <c r="N418" t="s">
        <v>848</v>
      </c>
    </row>
    <row r="419" spans="1:14" x14ac:dyDescent="0.25">
      <c r="A419">
        <v>17500</v>
      </c>
      <c r="B419">
        <v>17500</v>
      </c>
      <c r="C419" s="13">
        <v>0.1016</v>
      </c>
      <c r="D419" t="s">
        <v>809</v>
      </c>
      <c r="E419" t="s">
        <v>824</v>
      </c>
      <c r="F419" s="13">
        <v>0.2364</v>
      </c>
      <c r="G419" t="s">
        <v>819</v>
      </c>
      <c r="H419" t="s">
        <v>812</v>
      </c>
      <c r="I419">
        <v>3333.33</v>
      </c>
      <c r="J419" t="s">
        <v>878</v>
      </c>
      <c r="K419">
        <v>10</v>
      </c>
      <c r="L419">
        <v>21483</v>
      </c>
      <c r="M419">
        <v>0</v>
      </c>
      <c r="N419" t="s">
        <v>839</v>
      </c>
    </row>
    <row r="420" spans="1:14" x14ac:dyDescent="0.25">
      <c r="A420">
        <v>10000</v>
      </c>
      <c r="B420">
        <v>5334.01</v>
      </c>
      <c r="C420" s="13">
        <v>6.9099999999999995E-2</v>
      </c>
      <c r="D420" t="s">
        <v>809</v>
      </c>
      <c r="E420" t="s">
        <v>853</v>
      </c>
      <c r="F420" s="13">
        <v>8.8300000000000003E-2</v>
      </c>
      <c r="G420" t="s">
        <v>815</v>
      </c>
      <c r="H420" t="s">
        <v>826</v>
      </c>
      <c r="I420">
        <v>4166.67</v>
      </c>
      <c r="J420" t="s">
        <v>847</v>
      </c>
      <c r="K420">
        <v>5</v>
      </c>
      <c r="L420">
        <v>6381</v>
      </c>
      <c r="M420">
        <v>0</v>
      </c>
      <c r="N420" t="s">
        <v>844</v>
      </c>
    </row>
    <row r="421" spans="1:14" x14ac:dyDescent="0.25">
      <c r="A421">
        <v>10000</v>
      </c>
      <c r="B421">
        <v>10000</v>
      </c>
      <c r="C421" s="13">
        <v>8.8999999999999996E-2</v>
      </c>
      <c r="D421" t="s">
        <v>809</v>
      </c>
      <c r="E421" t="s">
        <v>828</v>
      </c>
      <c r="F421" s="13">
        <v>0.20100000000000001</v>
      </c>
      <c r="G421" t="s">
        <v>889</v>
      </c>
      <c r="H421" t="s">
        <v>826</v>
      </c>
      <c r="I421">
        <v>2870.42</v>
      </c>
      <c r="J421" t="s">
        <v>816</v>
      </c>
      <c r="K421">
        <v>11</v>
      </c>
      <c r="L421">
        <v>18802</v>
      </c>
      <c r="M421">
        <v>0</v>
      </c>
      <c r="N421" t="s">
        <v>832</v>
      </c>
    </row>
    <row r="422" spans="1:14" x14ac:dyDescent="0.25">
      <c r="A422">
        <v>8500</v>
      </c>
      <c r="B422">
        <v>8500</v>
      </c>
      <c r="C422" s="13">
        <v>0.158</v>
      </c>
      <c r="D422" t="s">
        <v>809</v>
      </c>
      <c r="E422" t="s">
        <v>810</v>
      </c>
      <c r="F422" s="13">
        <v>0.17399999999999999</v>
      </c>
      <c r="G422" t="s">
        <v>898</v>
      </c>
      <c r="H422" t="s">
        <v>826</v>
      </c>
      <c r="I422">
        <v>2500</v>
      </c>
      <c r="J422" t="s">
        <v>820</v>
      </c>
      <c r="K422">
        <v>6</v>
      </c>
      <c r="L422">
        <v>6491</v>
      </c>
      <c r="M422">
        <v>1</v>
      </c>
      <c r="N422" t="s">
        <v>844</v>
      </c>
    </row>
    <row r="423" spans="1:14" x14ac:dyDescent="0.25">
      <c r="A423">
        <v>16000</v>
      </c>
      <c r="B423">
        <v>15975</v>
      </c>
      <c r="C423" s="13">
        <v>0.14649999999999999</v>
      </c>
      <c r="D423" t="s">
        <v>809</v>
      </c>
      <c r="E423" t="s">
        <v>810</v>
      </c>
      <c r="F423" s="13">
        <v>0.20150000000000001</v>
      </c>
      <c r="G423" t="s">
        <v>880</v>
      </c>
      <c r="H423" t="s">
        <v>826</v>
      </c>
      <c r="I423">
        <v>3666.67</v>
      </c>
      <c r="J423" t="s">
        <v>857</v>
      </c>
      <c r="K423">
        <v>15</v>
      </c>
      <c r="L423">
        <v>6875</v>
      </c>
      <c r="M423">
        <v>0</v>
      </c>
      <c r="N423" t="s">
        <v>859</v>
      </c>
    </row>
    <row r="424" spans="1:14" x14ac:dyDescent="0.25">
      <c r="A424">
        <v>2350</v>
      </c>
      <c r="B424">
        <v>2350</v>
      </c>
      <c r="C424" s="13">
        <v>0.1409</v>
      </c>
      <c r="D424" t="s">
        <v>809</v>
      </c>
      <c r="E424" t="s">
        <v>824</v>
      </c>
      <c r="F424" s="13">
        <v>0.1118</v>
      </c>
      <c r="G424" t="s">
        <v>874</v>
      </c>
      <c r="H424" t="s">
        <v>812</v>
      </c>
      <c r="I424">
        <v>1833.33</v>
      </c>
      <c r="J424" t="s">
        <v>846</v>
      </c>
      <c r="K424">
        <v>3</v>
      </c>
      <c r="L424">
        <v>7463</v>
      </c>
      <c r="M424">
        <v>1</v>
      </c>
      <c r="N424" t="s">
        <v>895</v>
      </c>
    </row>
    <row r="425" spans="1:14" x14ac:dyDescent="0.25">
      <c r="A425">
        <v>10000</v>
      </c>
      <c r="B425">
        <v>9924.07</v>
      </c>
      <c r="C425" s="13">
        <v>7.2900000000000006E-2</v>
      </c>
      <c r="D425" t="s">
        <v>809</v>
      </c>
      <c r="E425" t="s">
        <v>886</v>
      </c>
      <c r="F425" s="13">
        <v>4.7E-2</v>
      </c>
      <c r="G425" t="s">
        <v>866</v>
      </c>
      <c r="H425" t="s">
        <v>826</v>
      </c>
      <c r="I425">
        <v>6083.33</v>
      </c>
      <c r="J425" t="s">
        <v>847</v>
      </c>
      <c r="K425">
        <v>10</v>
      </c>
      <c r="L425">
        <v>7337</v>
      </c>
      <c r="M425">
        <v>1</v>
      </c>
      <c r="N425" t="s">
        <v>832</v>
      </c>
    </row>
    <row r="426" spans="1:14" x14ac:dyDescent="0.25">
      <c r="A426">
        <v>25000</v>
      </c>
      <c r="B426">
        <v>24975</v>
      </c>
      <c r="C426" s="13">
        <v>0.158</v>
      </c>
      <c r="D426" t="s">
        <v>818</v>
      </c>
      <c r="E426" t="s">
        <v>810</v>
      </c>
      <c r="F426" s="13">
        <v>0.21179999999999999</v>
      </c>
      <c r="G426" t="s">
        <v>833</v>
      </c>
      <c r="H426" t="s">
        <v>812</v>
      </c>
      <c r="I426">
        <v>5458.33</v>
      </c>
      <c r="J426" t="s">
        <v>813</v>
      </c>
      <c r="K426">
        <v>26</v>
      </c>
      <c r="L426">
        <v>27327</v>
      </c>
      <c r="M426">
        <v>1</v>
      </c>
      <c r="N426" t="s">
        <v>842</v>
      </c>
    </row>
    <row r="427" spans="1:14" x14ac:dyDescent="0.25">
      <c r="A427">
        <v>8000</v>
      </c>
      <c r="B427">
        <v>8000</v>
      </c>
      <c r="C427" s="13">
        <v>0.14330000000000001</v>
      </c>
      <c r="D427" t="s">
        <v>809</v>
      </c>
      <c r="E427" t="s">
        <v>824</v>
      </c>
      <c r="F427" s="13">
        <v>0.27339999999999998</v>
      </c>
      <c r="G427" t="s">
        <v>819</v>
      </c>
      <c r="H427" t="s">
        <v>826</v>
      </c>
      <c r="I427">
        <v>3500</v>
      </c>
      <c r="J427" t="s">
        <v>838</v>
      </c>
      <c r="K427">
        <v>19</v>
      </c>
      <c r="L427">
        <v>16395</v>
      </c>
      <c r="M427">
        <v>2</v>
      </c>
      <c r="N427" t="s">
        <v>848</v>
      </c>
    </row>
    <row r="428" spans="1:14" x14ac:dyDescent="0.25">
      <c r="A428">
        <v>6000</v>
      </c>
      <c r="B428">
        <v>6000</v>
      </c>
      <c r="C428" s="13">
        <v>0.13109999999999999</v>
      </c>
      <c r="D428" t="s">
        <v>809</v>
      </c>
      <c r="E428" t="s">
        <v>824</v>
      </c>
      <c r="F428" s="13">
        <v>0.16750000000000001</v>
      </c>
      <c r="G428" t="s">
        <v>849</v>
      </c>
      <c r="H428" t="s">
        <v>812</v>
      </c>
      <c r="I428">
        <v>4166.67</v>
      </c>
      <c r="J428" t="s">
        <v>831</v>
      </c>
      <c r="K428">
        <v>9</v>
      </c>
      <c r="L428">
        <v>4500</v>
      </c>
      <c r="M428">
        <v>0</v>
      </c>
      <c r="N428" t="s">
        <v>814</v>
      </c>
    </row>
    <row r="429" spans="1:14" x14ac:dyDescent="0.25">
      <c r="A429">
        <v>4000</v>
      </c>
      <c r="B429">
        <v>4000</v>
      </c>
      <c r="C429" s="13">
        <v>0.13109999999999999</v>
      </c>
      <c r="D429" t="s">
        <v>809</v>
      </c>
      <c r="E429" t="s">
        <v>824</v>
      </c>
      <c r="F429" s="13">
        <v>0.11799999999999999</v>
      </c>
      <c r="G429" t="s">
        <v>866</v>
      </c>
      <c r="H429" t="s">
        <v>826</v>
      </c>
      <c r="I429">
        <v>5416.67</v>
      </c>
      <c r="J429" t="s">
        <v>838</v>
      </c>
      <c r="K429">
        <v>12</v>
      </c>
      <c r="L429">
        <v>6616</v>
      </c>
      <c r="M429">
        <v>1</v>
      </c>
      <c r="N429" t="s">
        <v>844</v>
      </c>
    </row>
    <row r="430" spans="1:14" x14ac:dyDescent="0.25">
      <c r="A430">
        <v>11500</v>
      </c>
      <c r="B430">
        <v>11500</v>
      </c>
      <c r="C430" s="13">
        <v>0.1114</v>
      </c>
      <c r="D430" t="s">
        <v>809</v>
      </c>
      <c r="E430" t="s">
        <v>824</v>
      </c>
      <c r="F430" s="12">
        <v>0.18</v>
      </c>
      <c r="G430" t="s">
        <v>874</v>
      </c>
      <c r="H430" t="s">
        <v>826</v>
      </c>
      <c r="I430">
        <v>2916.67</v>
      </c>
      <c r="J430" t="s">
        <v>816</v>
      </c>
      <c r="K430">
        <v>14</v>
      </c>
      <c r="L430">
        <v>13851</v>
      </c>
      <c r="M430">
        <v>1</v>
      </c>
      <c r="N430" t="s">
        <v>823</v>
      </c>
    </row>
    <row r="431" spans="1:14" x14ac:dyDescent="0.25">
      <c r="A431">
        <v>12000</v>
      </c>
      <c r="B431">
        <v>12000</v>
      </c>
      <c r="C431" s="13">
        <v>9.9099999999999994E-2</v>
      </c>
      <c r="D431" t="s">
        <v>809</v>
      </c>
      <c r="E431" t="s">
        <v>892</v>
      </c>
      <c r="F431" s="13">
        <v>4.1000000000000002E-2</v>
      </c>
      <c r="G431" t="s">
        <v>874</v>
      </c>
      <c r="H431" t="s">
        <v>826</v>
      </c>
      <c r="I431">
        <v>12500</v>
      </c>
      <c r="J431" t="s">
        <v>837</v>
      </c>
      <c r="K431">
        <v>9</v>
      </c>
      <c r="L431">
        <v>22889</v>
      </c>
      <c r="M431">
        <v>0</v>
      </c>
      <c r="N431" t="s">
        <v>827</v>
      </c>
    </row>
    <row r="432" spans="1:14" x14ac:dyDescent="0.25">
      <c r="A432">
        <v>15250</v>
      </c>
      <c r="B432">
        <v>13914.17</v>
      </c>
      <c r="C432" s="13">
        <v>0.16489999999999999</v>
      </c>
      <c r="D432" t="s">
        <v>818</v>
      </c>
      <c r="E432" t="s">
        <v>810</v>
      </c>
      <c r="F432" s="13">
        <v>0.20569999999999999</v>
      </c>
      <c r="G432" t="s">
        <v>841</v>
      </c>
      <c r="H432" t="s">
        <v>826</v>
      </c>
      <c r="I432">
        <v>2916.67</v>
      </c>
      <c r="J432" t="s">
        <v>820</v>
      </c>
      <c r="K432">
        <v>10</v>
      </c>
      <c r="L432">
        <v>17931</v>
      </c>
      <c r="M432">
        <v>0</v>
      </c>
      <c r="N432" t="s">
        <v>814</v>
      </c>
    </row>
    <row r="433" spans="1:14" x14ac:dyDescent="0.25">
      <c r="A433">
        <v>5000</v>
      </c>
      <c r="B433">
        <v>5000</v>
      </c>
      <c r="C433" s="13">
        <v>0.1268</v>
      </c>
      <c r="D433" t="s">
        <v>809</v>
      </c>
      <c r="E433" t="s">
        <v>810</v>
      </c>
      <c r="F433" s="13">
        <v>9.1999999999999998E-2</v>
      </c>
      <c r="G433" t="s">
        <v>841</v>
      </c>
      <c r="H433" t="s">
        <v>826</v>
      </c>
      <c r="I433">
        <v>3500</v>
      </c>
      <c r="J433" t="s">
        <v>822</v>
      </c>
      <c r="K433">
        <v>6</v>
      </c>
      <c r="L433">
        <v>3555</v>
      </c>
      <c r="M433">
        <v>0</v>
      </c>
      <c r="N433" t="s">
        <v>844</v>
      </c>
    </row>
    <row r="434" spans="1:14" x14ac:dyDescent="0.25">
      <c r="A434">
        <v>6000</v>
      </c>
      <c r="B434">
        <v>6000</v>
      </c>
      <c r="C434" s="13">
        <v>7.9000000000000001E-2</v>
      </c>
      <c r="D434" t="s">
        <v>809</v>
      </c>
      <c r="E434" t="s">
        <v>892</v>
      </c>
      <c r="F434" s="13">
        <v>0.20749999999999999</v>
      </c>
      <c r="G434" t="s">
        <v>876</v>
      </c>
      <c r="H434" t="s">
        <v>826</v>
      </c>
      <c r="I434">
        <v>3750</v>
      </c>
      <c r="J434" t="s">
        <v>816</v>
      </c>
      <c r="K434">
        <v>12</v>
      </c>
      <c r="L434">
        <v>4318</v>
      </c>
      <c r="M434">
        <v>0</v>
      </c>
      <c r="N434" t="s">
        <v>835</v>
      </c>
    </row>
    <row r="435" spans="1:14" x14ac:dyDescent="0.25">
      <c r="A435">
        <v>18225</v>
      </c>
      <c r="B435">
        <v>18225</v>
      </c>
      <c r="C435" s="13">
        <v>0.16289999999999999</v>
      </c>
      <c r="D435" t="s">
        <v>818</v>
      </c>
      <c r="E435" t="s">
        <v>824</v>
      </c>
      <c r="F435" s="13">
        <v>0.2261</v>
      </c>
      <c r="G435" t="s">
        <v>872</v>
      </c>
      <c r="H435" t="s">
        <v>826</v>
      </c>
      <c r="I435">
        <v>3166.67</v>
      </c>
      <c r="J435" t="s">
        <v>873</v>
      </c>
      <c r="K435">
        <v>7</v>
      </c>
      <c r="L435">
        <v>12233</v>
      </c>
      <c r="M435">
        <v>2</v>
      </c>
      <c r="N435" t="s">
        <v>859</v>
      </c>
    </row>
    <row r="436" spans="1:14" x14ac:dyDescent="0.25">
      <c r="A436">
        <v>15000</v>
      </c>
      <c r="B436">
        <v>15000</v>
      </c>
      <c r="C436" s="13">
        <v>0.1038</v>
      </c>
      <c r="D436" t="s">
        <v>809</v>
      </c>
      <c r="E436" t="s">
        <v>810</v>
      </c>
      <c r="F436" s="13">
        <v>0.16869999999999999</v>
      </c>
      <c r="G436" t="s">
        <v>876</v>
      </c>
      <c r="H436" t="s">
        <v>812</v>
      </c>
      <c r="I436">
        <v>6312</v>
      </c>
      <c r="J436" t="s">
        <v>813</v>
      </c>
      <c r="K436">
        <v>17</v>
      </c>
      <c r="L436">
        <v>14339</v>
      </c>
      <c r="M436">
        <v>2</v>
      </c>
      <c r="N436" t="s">
        <v>817</v>
      </c>
    </row>
    <row r="437" spans="1:14" x14ac:dyDescent="0.25">
      <c r="A437">
        <v>4000</v>
      </c>
      <c r="B437">
        <v>3882.78</v>
      </c>
      <c r="C437" s="13">
        <v>5.79E-2</v>
      </c>
      <c r="D437" t="s">
        <v>809</v>
      </c>
      <c r="E437" t="s">
        <v>840</v>
      </c>
      <c r="F437" s="13">
        <v>0.2394</v>
      </c>
      <c r="G437" t="s">
        <v>849</v>
      </c>
      <c r="H437" t="s">
        <v>826</v>
      </c>
      <c r="I437">
        <v>4666.67</v>
      </c>
      <c r="J437" t="s">
        <v>852</v>
      </c>
      <c r="K437">
        <v>7</v>
      </c>
      <c r="L437">
        <v>2889</v>
      </c>
      <c r="M437">
        <v>2</v>
      </c>
      <c r="N437" t="s">
        <v>827</v>
      </c>
    </row>
    <row r="438" spans="1:14" x14ac:dyDescent="0.25">
      <c r="A438">
        <v>27000</v>
      </c>
      <c r="B438">
        <v>27000</v>
      </c>
      <c r="C438" s="13">
        <v>0.1212</v>
      </c>
      <c r="D438" t="s">
        <v>818</v>
      </c>
      <c r="E438" t="s">
        <v>810</v>
      </c>
      <c r="F438" s="13">
        <v>0.1782</v>
      </c>
      <c r="G438" t="s">
        <v>815</v>
      </c>
      <c r="H438" t="s">
        <v>812</v>
      </c>
      <c r="I438">
        <v>7083.33</v>
      </c>
      <c r="J438" t="s">
        <v>816</v>
      </c>
      <c r="K438">
        <v>13</v>
      </c>
      <c r="L438">
        <v>25137</v>
      </c>
      <c r="M438">
        <v>0</v>
      </c>
      <c r="N438" t="s">
        <v>839</v>
      </c>
    </row>
    <row r="439" spans="1:14" x14ac:dyDescent="0.25">
      <c r="A439">
        <v>15000</v>
      </c>
      <c r="B439">
        <v>14925</v>
      </c>
      <c r="C439" s="13">
        <v>0.13850000000000001</v>
      </c>
      <c r="D439" t="s">
        <v>809</v>
      </c>
      <c r="E439" t="s">
        <v>828</v>
      </c>
      <c r="F439" s="13">
        <v>5.0999999999999997E-2</v>
      </c>
      <c r="G439" t="s">
        <v>866</v>
      </c>
      <c r="H439" t="s">
        <v>826</v>
      </c>
      <c r="I439">
        <v>3000</v>
      </c>
      <c r="J439" t="s">
        <v>837</v>
      </c>
      <c r="K439">
        <v>4</v>
      </c>
      <c r="L439">
        <v>5936</v>
      </c>
      <c r="M439">
        <v>1</v>
      </c>
      <c r="N439" t="s">
        <v>832</v>
      </c>
    </row>
    <row r="440" spans="1:14" x14ac:dyDescent="0.25">
      <c r="A440">
        <v>4950</v>
      </c>
      <c r="B440">
        <v>4950</v>
      </c>
      <c r="C440" s="13">
        <v>0.1016</v>
      </c>
      <c r="D440" t="s">
        <v>809</v>
      </c>
      <c r="E440" t="s">
        <v>828</v>
      </c>
      <c r="F440" s="13">
        <v>0.16750000000000001</v>
      </c>
      <c r="G440" t="s">
        <v>819</v>
      </c>
      <c r="H440" t="s">
        <v>826</v>
      </c>
      <c r="I440">
        <v>1403.33</v>
      </c>
      <c r="J440" t="s">
        <v>846</v>
      </c>
      <c r="K440">
        <v>4</v>
      </c>
      <c r="L440">
        <v>2738</v>
      </c>
      <c r="M440">
        <v>1</v>
      </c>
      <c r="N440" t="s">
        <v>817</v>
      </c>
    </row>
    <row r="441" spans="1:14" x14ac:dyDescent="0.25">
      <c r="A441">
        <v>21000</v>
      </c>
      <c r="B441">
        <v>20925</v>
      </c>
      <c r="C441" s="13">
        <v>0.1</v>
      </c>
      <c r="D441" t="s">
        <v>809</v>
      </c>
      <c r="E441" t="s">
        <v>824</v>
      </c>
      <c r="F441" s="13">
        <v>0.14080000000000001</v>
      </c>
      <c r="G441" t="s">
        <v>819</v>
      </c>
      <c r="H441" t="s">
        <v>826</v>
      </c>
      <c r="I441">
        <v>6250</v>
      </c>
      <c r="J441" t="s">
        <v>847</v>
      </c>
      <c r="K441">
        <v>8</v>
      </c>
      <c r="L441">
        <v>21102</v>
      </c>
      <c r="M441">
        <v>0</v>
      </c>
      <c r="N441" t="s">
        <v>817</v>
      </c>
    </row>
    <row r="442" spans="1:14" x14ac:dyDescent="0.25">
      <c r="A442">
        <v>9000</v>
      </c>
      <c r="B442">
        <v>9000</v>
      </c>
      <c r="C442" s="13">
        <v>0.15310000000000001</v>
      </c>
      <c r="D442" t="s">
        <v>809</v>
      </c>
      <c r="E442" t="s">
        <v>824</v>
      </c>
      <c r="F442" s="13">
        <v>0.1588</v>
      </c>
      <c r="G442" t="s">
        <v>866</v>
      </c>
      <c r="H442" t="s">
        <v>826</v>
      </c>
      <c r="I442">
        <v>5000</v>
      </c>
      <c r="J442" t="s">
        <v>857</v>
      </c>
      <c r="K442">
        <v>7</v>
      </c>
      <c r="L442">
        <v>4532</v>
      </c>
      <c r="M442">
        <v>1</v>
      </c>
      <c r="N442" t="s">
        <v>835</v>
      </c>
    </row>
    <row r="443" spans="1:14" x14ac:dyDescent="0.25">
      <c r="A443">
        <v>21000</v>
      </c>
      <c r="B443">
        <v>21000</v>
      </c>
      <c r="C443" s="13">
        <v>0.1875</v>
      </c>
      <c r="D443" t="s">
        <v>818</v>
      </c>
      <c r="E443" t="s">
        <v>810</v>
      </c>
      <c r="F443" s="13">
        <v>0.31709999999999999</v>
      </c>
      <c r="G443" t="s">
        <v>897</v>
      </c>
      <c r="H443" t="s">
        <v>812</v>
      </c>
      <c r="I443">
        <v>9583.33</v>
      </c>
      <c r="J443" t="s">
        <v>822</v>
      </c>
      <c r="K443">
        <v>19</v>
      </c>
      <c r="L443">
        <v>30589</v>
      </c>
      <c r="M443">
        <v>1</v>
      </c>
      <c r="N443" t="s">
        <v>835</v>
      </c>
    </row>
    <row r="444" spans="1:14" x14ac:dyDescent="0.25">
      <c r="A444">
        <v>8000</v>
      </c>
      <c r="B444">
        <v>8000</v>
      </c>
      <c r="C444" s="13">
        <v>0.1905</v>
      </c>
      <c r="D444" t="s">
        <v>809</v>
      </c>
      <c r="E444" t="s">
        <v>810</v>
      </c>
      <c r="F444" s="13">
        <v>2.8299999999999999E-2</v>
      </c>
      <c r="G444" t="s">
        <v>866</v>
      </c>
      <c r="H444" t="s">
        <v>826</v>
      </c>
      <c r="I444">
        <v>3333.33</v>
      </c>
      <c r="J444" t="s">
        <v>868</v>
      </c>
      <c r="K444">
        <v>4</v>
      </c>
      <c r="L444">
        <v>2832</v>
      </c>
      <c r="M444">
        <v>0</v>
      </c>
      <c r="N444" t="s">
        <v>895</v>
      </c>
    </row>
    <row r="445" spans="1:14" x14ac:dyDescent="0.25">
      <c r="A445">
        <v>23000</v>
      </c>
      <c r="B445">
        <v>21457.14</v>
      </c>
      <c r="C445" s="13">
        <v>6.9099999999999995E-2</v>
      </c>
      <c r="D445" t="s">
        <v>818</v>
      </c>
      <c r="E445" t="s">
        <v>810</v>
      </c>
      <c r="F445" s="13">
        <v>0.1239</v>
      </c>
      <c r="G445" t="s">
        <v>861</v>
      </c>
      <c r="H445" t="s">
        <v>812</v>
      </c>
      <c r="I445">
        <v>4583.33</v>
      </c>
      <c r="J445" t="s">
        <v>852</v>
      </c>
      <c r="K445">
        <v>6</v>
      </c>
      <c r="L445">
        <v>17695</v>
      </c>
      <c r="M445">
        <v>2</v>
      </c>
      <c r="N445" t="s">
        <v>859</v>
      </c>
    </row>
    <row r="446" spans="1:14" x14ac:dyDescent="0.25">
      <c r="A446">
        <v>10000</v>
      </c>
      <c r="B446">
        <v>10000</v>
      </c>
      <c r="C446" s="13">
        <v>0.14649999999999999</v>
      </c>
      <c r="D446" t="s">
        <v>809</v>
      </c>
      <c r="E446" t="s">
        <v>810</v>
      </c>
      <c r="F446" s="13">
        <v>0.1668</v>
      </c>
      <c r="G446" t="s">
        <v>849</v>
      </c>
      <c r="H446" t="s">
        <v>812</v>
      </c>
      <c r="I446">
        <v>8333.33</v>
      </c>
      <c r="J446" t="s">
        <v>879</v>
      </c>
      <c r="K446">
        <v>18</v>
      </c>
      <c r="L446">
        <v>39461</v>
      </c>
      <c r="M446">
        <v>2</v>
      </c>
      <c r="N446" t="s">
        <v>859</v>
      </c>
    </row>
    <row r="447" spans="1:14" x14ac:dyDescent="0.25">
      <c r="A447">
        <v>5000</v>
      </c>
      <c r="B447">
        <v>4947.3500000000004</v>
      </c>
      <c r="C447" s="13">
        <v>9.9900000000000003E-2</v>
      </c>
      <c r="D447" t="s">
        <v>818</v>
      </c>
      <c r="E447" t="s">
        <v>824</v>
      </c>
      <c r="F447" s="13">
        <v>0.108</v>
      </c>
      <c r="G447" t="s">
        <v>819</v>
      </c>
      <c r="H447" t="s">
        <v>826</v>
      </c>
      <c r="I447">
        <v>6400</v>
      </c>
      <c r="J447" t="s">
        <v>847</v>
      </c>
      <c r="K447">
        <v>8</v>
      </c>
      <c r="L447">
        <v>5783</v>
      </c>
      <c r="M447">
        <v>0</v>
      </c>
      <c r="N447" t="s">
        <v>814</v>
      </c>
    </row>
    <row r="448" spans="1:14" x14ac:dyDescent="0.25">
      <c r="A448">
        <v>5350</v>
      </c>
      <c r="B448">
        <v>5350</v>
      </c>
      <c r="C448" s="13">
        <v>0.1016</v>
      </c>
      <c r="D448" t="s">
        <v>809</v>
      </c>
      <c r="E448" t="s">
        <v>863</v>
      </c>
      <c r="F448" s="13">
        <v>0.16450000000000001</v>
      </c>
      <c r="G448" t="s">
        <v>825</v>
      </c>
      <c r="H448" t="s">
        <v>812</v>
      </c>
      <c r="I448">
        <v>11250</v>
      </c>
      <c r="J448" t="s">
        <v>847</v>
      </c>
      <c r="K448">
        <v>11</v>
      </c>
      <c r="L448">
        <v>19184</v>
      </c>
      <c r="M448">
        <v>3</v>
      </c>
      <c r="N448" t="s">
        <v>839</v>
      </c>
    </row>
    <row r="449" spans="1:14" x14ac:dyDescent="0.25">
      <c r="A449">
        <v>10000</v>
      </c>
      <c r="B449">
        <v>10000</v>
      </c>
      <c r="C449" s="13">
        <v>0.1242</v>
      </c>
      <c r="D449" t="s">
        <v>809</v>
      </c>
      <c r="E449" t="s">
        <v>824</v>
      </c>
      <c r="F449" s="13">
        <v>9.7699999999999995E-2</v>
      </c>
      <c r="G449" t="s">
        <v>819</v>
      </c>
      <c r="H449" t="s">
        <v>826</v>
      </c>
      <c r="I449">
        <v>3500</v>
      </c>
      <c r="J449" t="s">
        <v>837</v>
      </c>
      <c r="K449">
        <v>9</v>
      </c>
      <c r="L449">
        <v>10912</v>
      </c>
      <c r="M449">
        <v>1</v>
      </c>
      <c r="N449" t="s">
        <v>817</v>
      </c>
    </row>
    <row r="450" spans="1:14" x14ac:dyDescent="0.25">
      <c r="A450">
        <v>24000</v>
      </c>
      <c r="B450">
        <v>23975</v>
      </c>
      <c r="C450" s="13">
        <v>0.1016</v>
      </c>
      <c r="D450" t="s">
        <v>809</v>
      </c>
      <c r="E450" t="s">
        <v>810</v>
      </c>
      <c r="F450" s="13">
        <v>0.15529999999999999</v>
      </c>
      <c r="G450" t="s">
        <v>849</v>
      </c>
      <c r="H450" t="s">
        <v>812</v>
      </c>
      <c r="I450">
        <v>5416.67</v>
      </c>
      <c r="J450" t="s">
        <v>834</v>
      </c>
      <c r="K450">
        <v>11</v>
      </c>
      <c r="L450">
        <v>17882</v>
      </c>
      <c r="M450">
        <v>0</v>
      </c>
      <c r="N450" t="s">
        <v>835</v>
      </c>
    </row>
    <row r="451" spans="1:14" x14ac:dyDescent="0.25">
      <c r="A451">
        <v>24000</v>
      </c>
      <c r="B451">
        <v>24000</v>
      </c>
      <c r="C451" s="13">
        <v>7.9000000000000001E-2</v>
      </c>
      <c r="D451" t="s">
        <v>809</v>
      </c>
      <c r="E451" t="s">
        <v>810</v>
      </c>
      <c r="F451" s="13">
        <v>0.13550000000000001</v>
      </c>
      <c r="G451" t="s">
        <v>856</v>
      </c>
      <c r="H451" t="s">
        <v>812</v>
      </c>
      <c r="I451">
        <v>7233.33</v>
      </c>
      <c r="J451" t="s">
        <v>837</v>
      </c>
      <c r="K451">
        <v>6</v>
      </c>
      <c r="L451">
        <v>26039</v>
      </c>
      <c r="M451">
        <v>0</v>
      </c>
      <c r="N451" t="s">
        <v>814</v>
      </c>
    </row>
    <row r="452" spans="1:14" x14ac:dyDescent="0.25">
      <c r="A452">
        <v>15475</v>
      </c>
      <c r="B452">
        <v>15450</v>
      </c>
      <c r="C452" s="13">
        <v>0.1409</v>
      </c>
      <c r="D452" t="s">
        <v>809</v>
      </c>
      <c r="E452" t="s">
        <v>810</v>
      </c>
      <c r="F452" s="13">
        <v>0.26979999999999998</v>
      </c>
      <c r="G452" t="s">
        <v>811</v>
      </c>
      <c r="H452" t="s">
        <v>812</v>
      </c>
      <c r="I452">
        <v>3750</v>
      </c>
      <c r="J452" t="s">
        <v>838</v>
      </c>
      <c r="K452">
        <v>14</v>
      </c>
      <c r="L452">
        <v>19670</v>
      </c>
      <c r="M452">
        <v>0</v>
      </c>
      <c r="N452" t="s">
        <v>835</v>
      </c>
    </row>
    <row r="453" spans="1:14" x14ac:dyDescent="0.25">
      <c r="A453">
        <v>25000</v>
      </c>
      <c r="B453">
        <v>25000</v>
      </c>
      <c r="C453" s="13">
        <v>0.21</v>
      </c>
      <c r="D453" t="s">
        <v>809</v>
      </c>
      <c r="E453" t="s">
        <v>810</v>
      </c>
      <c r="F453" s="13">
        <v>9.5200000000000007E-2</v>
      </c>
      <c r="G453" t="s">
        <v>866</v>
      </c>
      <c r="H453" t="s">
        <v>826</v>
      </c>
      <c r="I453">
        <v>8333.33</v>
      </c>
      <c r="J453" t="s">
        <v>831</v>
      </c>
      <c r="K453">
        <v>11</v>
      </c>
      <c r="L453">
        <v>8575</v>
      </c>
      <c r="M453">
        <v>1</v>
      </c>
      <c r="N453" t="s">
        <v>835</v>
      </c>
    </row>
    <row r="454" spans="1:14" x14ac:dyDescent="0.25">
      <c r="A454">
        <v>13000</v>
      </c>
      <c r="B454">
        <v>12975</v>
      </c>
      <c r="C454" s="13">
        <v>9.9099999999999994E-2</v>
      </c>
      <c r="D454" t="s">
        <v>809</v>
      </c>
      <c r="E454" t="s">
        <v>824</v>
      </c>
      <c r="F454" s="13">
        <v>0.156</v>
      </c>
      <c r="G454" t="s">
        <v>819</v>
      </c>
      <c r="H454" t="s">
        <v>826</v>
      </c>
      <c r="I454">
        <v>2333.33</v>
      </c>
      <c r="J454" t="s">
        <v>847</v>
      </c>
      <c r="K454">
        <v>12</v>
      </c>
      <c r="L454">
        <v>4487</v>
      </c>
      <c r="M454">
        <v>3</v>
      </c>
      <c r="N454" t="s">
        <v>823</v>
      </c>
    </row>
    <row r="455" spans="1:14" x14ac:dyDescent="0.25">
      <c r="A455">
        <v>7550</v>
      </c>
      <c r="B455">
        <v>7550</v>
      </c>
      <c r="C455" s="13">
        <v>7.6200000000000004E-2</v>
      </c>
      <c r="D455" t="s">
        <v>809</v>
      </c>
      <c r="E455" t="s">
        <v>892</v>
      </c>
      <c r="F455" s="13">
        <v>0.14610000000000001</v>
      </c>
      <c r="G455" t="s">
        <v>854</v>
      </c>
      <c r="H455" t="s">
        <v>812</v>
      </c>
      <c r="I455">
        <v>2512</v>
      </c>
      <c r="J455" t="s">
        <v>847</v>
      </c>
      <c r="K455">
        <v>7</v>
      </c>
      <c r="L455">
        <v>2814</v>
      </c>
      <c r="M455">
        <v>0</v>
      </c>
      <c r="N455" t="s">
        <v>823</v>
      </c>
    </row>
    <row r="456" spans="1:14" x14ac:dyDescent="0.25">
      <c r="A456">
        <v>9600</v>
      </c>
      <c r="B456">
        <v>9600</v>
      </c>
      <c r="C456" s="13">
        <v>0.15310000000000001</v>
      </c>
      <c r="D456" t="s">
        <v>809</v>
      </c>
      <c r="E456" t="s">
        <v>824</v>
      </c>
      <c r="F456" s="13">
        <v>0.33239999999999997</v>
      </c>
      <c r="G456" t="s">
        <v>908</v>
      </c>
      <c r="H456" t="s">
        <v>826</v>
      </c>
      <c r="I456">
        <v>3166.67</v>
      </c>
      <c r="J456" t="s">
        <v>838</v>
      </c>
      <c r="K456">
        <v>8</v>
      </c>
      <c r="L456">
        <v>14774</v>
      </c>
      <c r="M456">
        <v>3</v>
      </c>
      <c r="N456" t="s">
        <v>817</v>
      </c>
    </row>
    <row r="457" spans="1:14" x14ac:dyDescent="0.25">
      <c r="A457">
        <v>15000</v>
      </c>
      <c r="B457">
        <v>14950</v>
      </c>
      <c r="C457" s="13">
        <v>0.15210000000000001</v>
      </c>
      <c r="D457" t="s">
        <v>818</v>
      </c>
      <c r="E457" t="s">
        <v>810</v>
      </c>
      <c r="F457" s="13">
        <v>0.14649999999999999</v>
      </c>
      <c r="G457" t="s">
        <v>819</v>
      </c>
      <c r="H457" t="s">
        <v>826</v>
      </c>
      <c r="I457">
        <v>5416.67</v>
      </c>
      <c r="J457" t="s">
        <v>878</v>
      </c>
      <c r="K457">
        <v>11</v>
      </c>
      <c r="L457">
        <v>9171</v>
      </c>
      <c r="M457">
        <v>2</v>
      </c>
      <c r="N457" t="s">
        <v>835</v>
      </c>
    </row>
    <row r="458" spans="1:14" x14ac:dyDescent="0.25">
      <c r="A458">
        <v>7000</v>
      </c>
      <c r="B458">
        <v>6975</v>
      </c>
      <c r="C458" s="13">
        <v>0.1411</v>
      </c>
      <c r="D458" t="s">
        <v>809</v>
      </c>
      <c r="E458" t="s">
        <v>810</v>
      </c>
      <c r="F458" s="13">
        <v>0.2167</v>
      </c>
      <c r="G458" t="s">
        <v>825</v>
      </c>
      <c r="H458" t="s">
        <v>826</v>
      </c>
      <c r="I458">
        <v>4166.67</v>
      </c>
      <c r="J458" t="s">
        <v>857</v>
      </c>
      <c r="K458">
        <v>7</v>
      </c>
      <c r="L458">
        <v>60550</v>
      </c>
      <c r="M458">
        <v>3</v>
      </c>
      <c r="N458" t="s">
        <v>835</v>
      </c>
    </row>
    <row r="459" spans="1:14" x14ac:dyDescent="0.25">
      <c r="A459">
        <v>1000</v>
      </c>
      <c r="B459">
        <v>1000</v>
      </c>
      <c r="C459" s="13">
        <v>0.15310000000000001</v>
      </c>
      <c r="D459" t="s">
        <v>809</v>
      </c>
      <c r="E459" t="s">
        <v>810</v>
      </c>
      <c r="F459" s="13">
        <v>0.29449999999999998</v>
      </c>
      <c r="G459" t="s">
        <v>815</v>
      </c>
      <c r="H459" t="s">
        <v>812</v>
      </c>
      <c r="I459">
        <v>2166.67</v>
      </c>
      <c r="J459" t="s">
        <v>843</v>
      </c>
      <c r="K459">
        <v>9</v>
      </c>
      <c r="L459">
        <v>1748</v>
      </c>
      <c r="M459">
        <v>0</v>
      </c>
      <c r="N459" t="s">
        <v>842</v>
      </c>
    </row>
    <row r="460" spans="1:14" x14ac:dyDescent="0.25">
      <c r="A460">
        <v>25000</v>
      </c>
      <c r="B460">
        <v>24798.43</v>
      </c>
      <c r="C460" s="13">
        <v>0.12870000000000001</v>
      </c>
      <c r="D460" t="s">
        <v>809</v>
      </c>
      <c r="E460" t="s">
        <v>810</v>
      </c>
      <c r="F460" s="13">
        <v>0.18809999999999999</v>
      </c>
      <c r="G460" t="s">
        <v>833</v>
      </c>
      <c r="H460" t="s">
        <v>826</v>
      </c>
      <c r="I460">
        <v>6666.67</v>
      </c>
      <c r="J460" t="s">
        <v>834</v>
      </c>
      <c r="K460">
        <v>13</v>
      </c>
      <c r="L460">
        <v>31890</v>
      </c>
      <c r="M460">
        <v>1</v>
      </c>
      <c r="N460" t="s">
        <v>844</v>
      </c>
    </row>
    <row r="461" spans="1:14" x14ac:dyDescent="0.25">
      <c r="A461">
        <v>24000</v>
      </c>
      <c r="B461">
        <v>24000</v>
      </c>
      <c r="C461" s="13">
        <v>0.14330000000000001</v>
      </c>
      <c r="D461" t="s">
        <v>809</v>
      </c>
      <c r="E461" t="s">
        <v>824</v>
      </c>
      <c r="F461" s="13">
        <v>0.25490000000000002</v>
      </c>
      <c r="G461" t="s">
        <v>856</v>
      </c>
      <c r="H461" t="s">
        <v>812</v>
      </c>
      <c r="I461">
        <v>11208.33</v>
      </c>
      <c r="J461" t="s">
        <v>846</v>
      </c>
      <c r="K461">
        <v>23</v>
      </c>
      <c r="L461">
        <v>19428</v>
      </c>
      <c r="M461">
        <v>2</v>
      </c>
      <c r="N461" t="s">
        <v>835</v>
      </c>
    </row>
    <row r="462" spans="1:14" x14ac:dyDescent="0.25">
      <c r="A462">
        <v>21000</v>
      </c>
      <c r="B462">
        <v>21000</v>
      </c>
      <c r="C462" s="13">
        <v>0.18490000000000001</v>
      </c>
      <c r="D462" t="s">
        <v>818</v>
      </c>
      <c r="E462" t="s">
        <v>810</v>
      </c>
      <c r="F462" s="13">
        <v>0.21729999999999999</v>
      </c>
      <c r="G462" t="s">
        <v>894</v>
      </c>
      <c r="H462" t="s">
        <v>826</v>
      </c>
      <c r="I462">
        <v>16416.669999999998</v>
      </c>
      <c r="J462" t="s">
        <v>878</v>
      </c>
      <c r="K462">
        <v>21</v>
      </c>
      <c r="L462">
        <v>62549</v>
      </c>
      <c r="M462">
        <v>1</v>
      </c>
      <c r="N462" t="s">
        <v>844</v>
      </c>
    </row>
    <row r="463" spans="1:14" x14ac:dyDescent="0.25">
      <c r="A463">
        <v>1000</v>
      </c>
      <c r="B463">
        <v>1000</v>
      </c>
      <c r="C463" s="13">
        <v>0.13109999999999999</v>
      </c>
      <c r="D463" t="s">
        <v>809</v>
      </c>
      <c r="E463" t="s">
        <v>810</v>
      </c>
      <c r="F463" s="13">
        <v>0.30709999999999998</v>
      </c>
      <c r="G463" t="s">
        <v>854</v>
      </c>
      <c r="H463" t="s">
        <v>826</v>
      </c>
      <c r="I463">
        <v>1833.33</v>
      </c>
      <c r="J463" t="s">
        <v>831</v>
      </c>
      <c r="K463">
        <v>7</v>
      </c>
      <c r="L463">
        <v>6283</v>
      </c>
      <c r="M463">
        <v>0</v>
      </c>
      <c r="N463" t="s">
        <v>832</v>
      </c>
    </row>
    <row r="464" spans="1:14" x14ac:dyDescent="0.25">
      <c r="A464">
        <v>16000</v>
      </c>
      <c r="B464">
        <v>16000</v>
      </c>
      <c r="C464" s="13">
        <v>9.6299999999999997E-2</v>
      </c>
      <c r="D464" t="s">
        <v>818</v>
      </c>
      <c r="E464" t="s">
        <v>828</v>
      </c>
      <c r="F464" s="13">
        <v>0.1658</v>
      </c>
      <c r="G464" t="s">
        <v>811</v>
      </c>
      <c r="H464" t="s">
        <v>830</v>
      </c>
      <c r="I464">
        <v>5000</v>
      </c>
      <c r="J464" t="s">
        <v>862</v>
      </c>
      <c r="K464">
        <v>6</v>
      </c>
      <c r="L464">
        <v>2300</v>
      </c>
      <c r="M464">
        <v>0</v>
      </c>
      <c r="N464" t="s">
        <v>835</v>
      </c>
    </row>
    <row r="465" spans="1:14" x14ac:dyDescent="0.25">
      <c r="A465">
        <v>24400</v>
      </c>
      <c r="B465">
        <v>24400</v>
      </c>
      <c r="C465" s="13">
        <v>0.17269999999999999</v>
      </c>
      <c r="D465" t="s">
        <v>818</v>
      </c>
      <c r="E465" t="s">
        <v>896</v>
      </c>
      <c r="F465" s="13">
        <v>0.1598</v>
      </c>
      <c r="G465" t="s">
        <v>819</v>
      </c>
      <c r="H465" t="s">
        <v>826</v>
      </c>
      <c r="I465">
        <v>6000</v>
      </c>
      <c r="J465" t="s">
        <v>846</v>
      </c>
      <c r="K465">
        <v>7</v>
      </c>
      <c r="L465">
        <v>13879</v>
      </c>
      <c r="M465">
        <v>1</v>
      </c>
      <c r="N465" t="s">
        <v>832</v>
      </c>
    </row>
    <row r="466" spans="1:14" x14ac:dyDescent="0.25">
      <c r="A466">
        <v>14675</v>
      </c>
      <c r="B466">
        <v>14675</v>
      </c>
      <c r="C466" s="13">
        <v>7.9000000000000001E-2</v>
      </c>
      <c r="D466" t="s">
        <v>809</v>
      </c>
      <c r="E466" t="s">
        <v>810</v>
      </c>
      <c r="F466" s="13">
        <v>0.17399999999999999</v>
      </c>
      <c r="G466" t="s">
        <v>866</v>
      </c>
      <c r="H466" t="s">
        <v>812</v>
      </c>
      <c r="I466">
        <v>3166.67</v>
      </c>
      <c r="J466" t="s">
        <v>834</v>
      </c>
      <c r="K466">
        <v>7</v>
      </c>
      <c r="L466">
        <v>22549</v>
      </c>
      <c r="M466">
        <v>0</v>
      </c>
      <c r="N466" t="s">
        <v>835</v>
      </c>
    </row>
    <row r="467" spans="1:14" x14ac:dyDescent="0.25">
      <c r="A467">
        <v>12000</v>
      </c>
      <c r="B467">
        <v>12000</v>
      </c>
      <c r="C467" s="13">
        <v>0.1905</v>
      </c>
      <c r="D467" t="s">
        <v>809</v>
      </c>
      <c r="E467" t="s">
        <v>824</v>
      </c>
      <c r="F467" s="13">
        <v>0.1961</v>
      </c>
      <c r="G467" t="s">
        <v>821</v>
      </c>
      <c r="H467" t="s">
        <v>812</v>
      </c>
      <c r="I467">
        <v>4583.33</v>
      </c>
      <c r="J467" t="s">
        <v>868</v>
      </c>
      <c r="K467">
        <v>8</v>
      </c>
      <c r="L467">
        <v>8970</v>
      </c>
      <c r="M467">
        <v>0</v>
      </c>
      <c r="N467" t="s">
        <v>835</v>
      </c>
    </row>
    <row r="468" spans="1:14" x14ac:dyDescent="0.25">
      <c r="A468">
        <v>8000</v>
      </c>
      <c r="B468">
        <v>8000</v>
      </c>
      <c r="C468" s="13">
        <v>0.13109999999999999</v>
      </c>
      <c r="D468" t="s">
        <v>809</v>
      </c>
      <c r="E468" t="s">
        <v>824</v>
      </c>
      <c r="F468" s="13">
        <v>0.2135</v>
      </c>
      <c r="G468" t="s">
        <v>815</v>
      </c>
      <c r="H468" t="s">
        <v>830</v>
      </c>
      <c r="I468">
        <v>3541.67</v>
      </c>
      <c r="J468" t="s">
        <v>878</v>
      </c>
      <c r="K468">
        <v>13</v>
      </c>
      <c r="L468">
        <v>6885</v>
      </c>
      <c r="M468">
        <v>2</v>
      </c>
      <c r="N468" t="s">
        <v>895</v>
      </c>
    </row>
    <row r="469" spans="1:14" x14ac:dyDescent="0.25">
      <c r="A469">
        <v>12000</v>
      </c>
      <c r="B469">
        <v>12000</v>
      </c>
      <c r="C469" s="13">
        <v>0.13109999999999999</v>
      </c>
      <c r="D469" t="s">
        <v>809</v>
      </c>
      <c r="E469" t="s">
        <v>824</v>
      </c>
      <c r="F469" s="13">
        <v>8.0500000000000002E-2</v>
      </c>
      <c r="G469" t="s">
        <v>841</v>
      </c>
      <c r="H469" t="s">
        <v>812</v>
      </c>
      <c r="I469">
        <v>3416.67</v>
      </c>
      <c r="J469" t="s">
        <v>838</v>
      </c>
      <c r="K469">
        <v>6</v>
      </c>
      <c r="L469">
        <v>7708</v>
      </c>
      <c r="M469">
        <v>0</v>
      </c>
      <c r="N469" t="s">
        <v>859</v>
      </c>
    </row>
    <row r="470" spans="1:14" x14ac:dyDescent="0.25">
      <c r="A470">
        <v>16800</v>
      </c>
      <c r="B470">
        <v>10075</v>
      </c>
      <c r="C470" s="13">
        <v>0.1099</v>
      </c>
      <c r="D470" t="s">
        <v>818</v>
      </c>
      <c r="E470" t="s">
        <v>810</v>
      </c>
      <c r="F470" s="13">
        <v>0.13420000000000001</v>
      </c>
      <c r="G470" t="s">
        <v>888</v>
      </c>
      <c r="H470" t="s">
        <v>812</v>
      </c>
      <c r="I470">
        <v>5416.67</v>
      </c>
      <c r="J470" t="s">
        <v>847</v>
      </c>
      <c r="K470">
        <v>10</v>
      </c>
      <c r="L470">
        <v>7258</v>
      </c>
      <c r="M470">
        <v>3</v>
      </c>
      <c r="N470" t="s">
        <v>832</v>
      </c>
    </row>
    <row r="471" spans="1:14" x14ac:dyDescent="0.25">
      <c r="A471">
        <v>14500</v>
      </c>
      <c r="B471">
        <v>14500</v>
      </c>
      <c r="C471" s="13">
        <v>0.14330000000000001</v>
      </c>
      <c r="D471" t="s">
        <v>809</v>
      </c>
      <c r="E471" t="s">
        <v>810</v>
      </c>
      <c r="F471" s="13">
        <v>0.1797</v>
      </c>
      <c r="G471" t="s">
        <v>819</v>
      </c>
      <c r="H471" t="s">
        <v>826</v>
      </c>
      <c r="I471">
        <v>3500</v>
      </c>
      <c r="J471" t="s">
        <v>879</v>
      </c>
      <c r="K471">
        <v>7</v>
      </c>
      <c r="L471">
        <v>10846</v>
      </c>
      <c r="M471">
        <v>0</v>
      </c>
      <c r="N471" t="s">
        <v>842</v>
      </c>
    </row>
    <row r="472" spans="1:14" x14ac:dyDescent="0.25">
      <c r="A472">
        <v>25000</v>
      </c>
      <c r="B472">
        <v>3925</v>
      </c>
      <c r="C472" s="13">
        <v>0.1663</v>
      </c>
      <c r="D472" t="s">
        <v>809</v>
      </c>
      <c r="E472" t="s">
        <v>810</v>
      </c>
      <c r="F472" s="13">
        <v>0.18459999999999999</v>
      </c>
      <c r="G472" t="s">
        <v>825</v>
      </c>
      <c r="H472" t="s">
        <v>826</v>
      </c>
      <c r="I472">
        <v>8000</v>
      </c>
      <c r="J472" t="s">
        <v>879</v>
      </c>
      <c r="K472">
        <v>11</v>
      </c>
      <c r="L472">
        <v>39502</v>
      </c>
      <c r="M472">
        <v>0</v>
      </c>
      <c r="N472" t="s">
        <v>835</v>
      </c>
    </row>
    <row r="473" spans="1:14" x14ac:dyDescent="0.25">
      <c r="A473">
        <v>28625</v>
      </c>
      <c r="B473">
        <v>28625</v>
      </c>
      <c r="C473" s="13">
        <v>0.13109999999999999</v>
      </c>
      <c r="D473" t="s">
        <v>818</v>
      </c>
      <c r="E473" t="s">
        <v>810</v>
      </c>
      <c r="F473" s="13">
        <v>0.21310000000000001</v>
      </c>
      <c r="G473" t="s">
        <v>815</v>
      </c>
      <c r="H473" t="s">
        <v>812</v>
      </c>
      <c r="I473">
        <v>4833.33</v>
      </c>
      <c r="J473" t="s">
        <v>850</v>
      </c>
      <c r="K473">
        <v>9</v>
      </c>
      <c r="L473">
        <v>35863</v>
      </c>
      <c r="M473">
        <v>0</v>
      </c>
      <c r="N473" t="s">
        <v>823</v>
      </c>
    </row>
    <row r="474" spans="1:14" x14ac:dyDescent="0.25">
      <c r="A474">
        <v>21000</v>
      </c>
      <c r="B474">
        <v>21000</v>
      </c>
      <c r="C474" s="13">
        <v>0.22950000000000001</v>
      </c>
      <c r="D474" t="s">
        <v>818</v>
      </c>
      <c r="E474" t="s">
        <v>863</v>
      </c>
      <c r="F474" s="13">
        <v>6.5199999999999994E-2</v>
      </c>
      <c r="G474" t="s">
        <v>825</v>
      </c>
      <c r="H474" t="s">
        <v>812</v>
      </c>
      <c r="I474">
        <v>20833.330000000002</v>
      </c>
      <c r="J474" t="s">
        <v>831</v>
      </c>
      <c r="K474">
        <v>5</v>
      </c>
      <c r="L474">
        <v>1240</v>
      </c>
      <c r="M474">
        <v>3</v>
      </c>
      <c r="N474" t="s">
        <v>835</v>
      </c>
    </row>
    <row r="475" spans="1:14" x14ac:dyDescent="0.25">
      <c r="A475">
        <v>7500</v>
      </c>
      <c r="B475">
        <v>7500</v>
      </c>
      <c r="C475" s="13">
        <v>9.7600000000000006E-2</v>
      </c>
      <c r="D475" t="s">
        <v>818</v>
      </c>
      <c r="E475" t="s">
        <v>828</v>
      </c>
      <c r="F475" s="13">
        <v>0.14960000000000001</v>
      </c>
      <c r="G475" t="s">
        <v>876</v>
      </c>
      <c r="H475" t="s">
        <v>812</v>
      </c>
      <c r="I475">
        <v>7083.33</v>
      </c>
      <c r="J475" t="s">
        <v>862</v>
      </c>
      <c r="K475">
        <v>11</v>
      </c>
      <c r="L475">
        <v>16449</v>
      </c>
      <c r="M475">
        <v>1</v>
      </c>
      <c r="N475" t="s">
        <v>835</v>
      </c>
    </row>
    <row r="476" spans="1:14" x14ac:dyDescent="0.25">
      <c r="A476">
        <v>11875</v>
      </c>
      <c r="B476">
        <v>11775</v>
      </c>
      <c r="C476" s="13">
        <v>0.1038</v>
      </c>
      <c r="D476" t="s">
        <v>809</v>
      </c>
      <c r="E476" t="s">
        <v>810</v>
      </c>
      <c r="F476" s="13">
        <v>0.22520000000000001</v>
      </c>
      <c r="G476" t="s">
        <v>911</v>
      </c>
      <c r="H476" t="s">
        <v>812</v>
      </c>
      <c r="I476">
        <v>6000</v>
      </c>
      <c r="J476" t="s">
        <v>847</v>
      </c>
      <c r="K476">
        <v>11</v>
      </c>
      <c r="L476">
        <v>28210</v>
      </c>
      <c r="M476">
        <v>2</v>
      </c>
      <c r="N476" t="s">
        <v>835</v>
      </c>
    </row>
    <row r="477" spans="1:14" x14ac:dyDescent="0.25">
      <c r="A477">
        <v>3600</v>
      </c>
      <c r="B477">
        <v>3600</v>
      </c>
      <c r="C477" s="13">
        <v>0.13669999999999999</v>
      </c>
      <c r="D477" t="s">
        <v>809</v>
      </c>
      <c r="E477" t="s">
        <v>828</v>
      </c>
      <c r="F477" s="13">
        <v>0.1641</v>
      </c>
      <c r="G477" t="s">
        <v>819</v>
      </c>
      <c r="H477" t="s">
        <v>812</v>
      </c>
      <c r="I477">
        <v>5113</v>
      </c>
      <c r="J477" t="s">
        <v>820</v>
      </c>
      <c r="K477">
        <v>10</v>
      </c>
      <c r="L477">
        <v>715</v>
      </c>
      <c r="M477">
        <v>1</v>
      </c>
      <c r="N477" t="s">
        <v>895</v>
      </c>
    </row>
    <row r="478" spans="1:14" x14ac:dyDescent="0.25">
      <c r="A478">
        <v>16000</v>
      </c>
      <c r="B478">
        <v>16000</v>
      </c>
      <c r="C478" s="13">
        <v>0.15310000000000001</v>
      </c>
      <c r="D478" t="s">
        <v>809</v>
      </c>
      <c r="E478" t="s">
        <v>810</v>
      </c>
      <c r="F478" s="13">
        <v>0.20100000000000001</v>
      </c>
      <c r="G478" t="s">
        <v>815</v>
      </c>
      <c r="H478" t="s">
        <v>826</v>
      </c>
      <c r="I478">
        <v>5924.5</v>
      </c>
      <c r="J478" t="s">
        <v>822</v>
      </c>
      <c r="K478">
        <v>11</v>
      </c>
      <c r="L478">
        <v>9365</v>
      </c>
      <c r="M478">
        <v>1</v>
      </c>
      <c r="N478" t="s">
        <v>835</v>
      </c>
    </row>
    <row r="479" spans="1:14" x14ac:dyDescent="0.25">
      <c r="A479">
        <v>20500</v>
      </c>
      <c r="B479">
        <v>20500</v>
      </c>
      <c r="C479" s="13">
        <v>0.23280000000000001</v>
      </c>
      <c r="D479" t="s">
        <v>818</v>
      </c>
      <c r="E479" t="s">
        <v>810</v>
      </c>
      <c r="F479" s="13">
        <v>0.2485</v>
      </c>
      <c r="G479" t="s">
        <v>819</v>
      </c>
      <c r="H479" t="s">
        <v>826</v>
      </c>
      <c r="I479">
        <v>4333.33</v>
      </c>
      <c r="J479" t="s">
        <v>868</v>
      </c>
      <c r="K479">
        <v>13</v>
      </c>
      <c r="L479">
        <v>4699</v>
      </c>
      <c r="M479">
        <v>0</v>
      </c>
      <c r="N479" t="s">
        <v>823</v>
      </c>
    </row>
    <row r="480" spans="1:14" x14ac:dyDescent="0.25">
      <c r="A480">
        <v>10000</v>
      </c>
      <c r="B480">
        <v>10000</v>
      </c>
      <c r="C480" s="13">
        <v>0.1825</v>
      </c>
      <c r="D480" t="s">
        <v>809</v>
      </c>
      <c r="E480" t="s">
        <v>824</v>
      </c>
      <c r="F480" s="13">
        <v>0.2414</v>
      </c>
      <c r="G480" t="s">
        <v>819</v>
      </c>
      <c r="H480" t="s">
        <v>826</v>
      </c>
      <c r="I480">
        <v>6250</v>
      </c>
      <c r="J480" t="s">
        <v>843</v>
      </c>
      <c r="K480">
        <v>9</v>
      </c>
      <c r="L480">
        <v>22828</v>
      </c>
      <c r="M480">
        <v>0</v>
      </c>
      <c r="N480" t="s">
        <v>844</v>
      </c>
    </row>
    <row r="481" spans="1:14" x14ac:dyDescent="0.25">
      <c r="A481">
        <v>15000</v>
      </c>
      <c r="B481">
        <v>15000</v>
      </c>
      <c r="C481" s="13">
        <v>0.1749</v>
      </c>
      <c r="D481" t="s">
        <v>818</v>
      </c>
      <c r="E481" t="s">
        <v>810</v>
      </c>
      <c r="F481" s="13">
        <v>0.11219999999999999</v>
      </c>
      <c r="G481" t="s">
        <v>829</v>
      </c>
      <c r="H481" t="s">
        <v>826</v>
      </c>
      <c r="I481">
        <v>3333.33</v>
      </c>
      <c r="J481" t="s">
        <v>822</v>
      </c>
      <c r="K481">
        <v>4</v>
      </c>
      <c r="L481">
        <v>6147</v>
      </c>
      <c r="M481">
        <v>2</v>
      </c>
      <c r="N481" t="s">
        <v>895</v>
      </c>
    </row>
    <row r="482" spans="1:14" x14ac:dyDescent="0.25">
      <c r="A482">
        <v>10000</v>
      </c>
      <c r="B482">
        <v>10000</v>
      </c>
      <c r="C482" s="13">
        <v>0.11990000000000001</v>
      </c>
      <c r="D482" t="s">
        <v>809</v>
      </c>
      <c r="E482" t="s">
        <v>828</v>
      </c>
      <c r="F482" s="13">
        <v>0.21890000000000001</v>
      </c>
      <c r="G482" t="s">
        <v>819</v>
      </c>
      <c r="H482" t="s">
        <v>812</v>
      </c>
      <c r="I482">
        <v>3417</v>
      </c>
      <c r="J482" t="s">
        <v>879</v>
      </c>
      <c r="K482">
        <v>13</v>
      </c>
      <c r="L482">
        <v>18069</v>
      </c>
      <c r="M482">
        <v>0</v>
      </c>
      <c r="N482" t="s">
        <v>859</v>
      </c>
    </row>
    <row r="483" spans="1:14" x14ac:dyDescent="0.25">
      <c r="A483">
        <v>11000</v>
      </c>
      <c r="B483">
        <v>11000</v>
      </c>
      <c r="C483" s="13">
        <v>0.1171</v>
      </c>
      <c r="D483" t="s">
        <v>809</v>
      </c>
      <c r="E483" t="s">
        <v>810</v>
      </c>
      <c r="F483" s="13">
        <v>7.8E-2</v>
      </c>
      <c r="G483" t="s">
        <v>815</v>
      </c>
      <c r="H483" t="s">
        <v>830</v>
      </c>
      <c r="I483">
        <v>3820.27</v>
      </c>
      <c r="J483" t="s">
        <v>838</v>
      </c>
      <c r="K483">
        <v>7</v>
      </c>
      <c r="L483">
        <v>6844</v>
      </c>
      <c r="M483">
        <v>0</v>
      </c>
      <c r="N483" t="s">
        <v>817</v>
      </c>
    </row>
    <row r="484" spans="1:14" x14ac:dyDescent="0.25">
      <c r="A484">
        <v>25000</v>
      </c>
      <c r="B484">
        <v>25000</v>
      </c>
      <c r="C484" s="13">
        <v>0.1905</v>
      </c>
      <c r="D484" t="s">
        <v>818</v>
      </c>
      <c r="E484" t="s">
        <v>824</v>
      </c>
      <c r="F484" s="13">
        <v>0.28460000000000002</v>
      </c>
      <c r="G484" t="s">
        <v>864</v>
      </c>
      <c r="H484" t="s">
        <v>826</v>
      </c>
      <c r="I484">
        <v>5833.33</v>
      </c>
      <c r="J484" t="s">
        <v>820</v>
      </c>
      <c r="K484">
        <v>20</v>
      </c>
      <c r="L484">
        <v>33127</v>
      </c>
      <c r="M484">
        <v>0</v>
      </c>
      <c r="N484" t="s">
        <v>844</v>
      </c>
    </row>
    <row r="485" spans="1:14" x14ac:dyDescent="0.25">
      <c r="A485">
        <v>15000</v>
      </c>
      <c r="B485">
        <v>15000</v>
      </c>
      <c r="C485" s="13">
        <v>0.1016</v>
      </c>
      <c r="D485" t="s">
        <v>809</v>
      </c>
      <c r="E485" t="s">
        <v>810</v>
      </c>
      <c r="F485" s="13">
        <v>0.26750000000000002</v>
      </c>
      <c r="G485" t="s">
        <v>876</v>
      </c>
      <c r="H485" t="s">
        <v>812</v>
      </c>
      <c r="I485">
        <v>7666.67</v>
      </c>
      <c r="J485" t="s">
        <v>857</v>
      </c>
      <c r="K485">
        <v>16</v>
      </c>
      <c r="L485">
        <v>71879</v>
      </c>
      <c r="M485">
        <v>1</v>
      </c>
      <c r="N485" t="s">
        <v>823</v>
      </c>
    </row>
    <row r="486" spans="1:14" x14ac:dyDescent="0.25">
      <c r="A486">
        <v>5600</v>
      </c>
      <c r="B486">
        <v>5600</v>
      </c>
      <c r="C486" s="13">
        <v>0.1409</v>
      </c>
      <c r="D486" t="s">
        <v>809</v>
      </c>
      <c r="E486" t="s">
        <v>810</v>
      </c>
      <c r="F486" s="13">
        <v>0.26350000000000001</v>
      </c>
      <c r="G486" t="s">
        <v>811</v>
      </c>
      <c r="H486" t="s">
        <v>826</v>
      </c>
      <c r="I486">
        <v>3833.33</v>
      </c>
      <c r="J486" t="s">
        <v>843</v>
      </c>
      <c r="K486">
        <v>19</v>
      </c>
      <c r="L486">
        <v>16163</v>
      </c>
      <c r="M486">
        <v>0</v>
      </c>
      <c r="N486" t="s">
        <v>823</v>
      </c>
    </row>
    <row r="487" spans="1:14" x14ac:dyDescent="0.25">
      <c r="A487">
        <v>20000</v>
      </c>
      <c r="B487">
        <v>20000</v>
      </c>
      <c r="C487" s="13">
        <v>0.1171</v>
      </c>
      <c r="D487" t="s">
        <v>809</v>
      </c>
      <c r="E487" t="s">
        <v>810</v>
      </c>
      <c r="F487" s="13">
        <v>0.152</v>
      </c>
      <c r="G487" t="s">
        <v>819</v>
      </c>
      <c r="H487" t="s">
        <v>826</v>
      </c>
      <c r="I487">
        <v>4583.33</v>
      </c>
      <c r="J487" t="s">
        <v>834</v>
      </c>
      <c r="K487">
        <v>15</v>
      </c>
      <c r="L487">
        <v>16575</v>
      </c>
      <c r="M487">
        <v>2</v>
      </c>
      <c r="N487" t="s">
        <v>823</v>
      </c>
    </row>
    <row r="488" spans="1:14" x14ac:dyDescent="0.25">
      <c r="A488">
        <v>25450</v>
      </c>
      <c r="B488">
        <v>25450</v>
      </c>
      <c r="C488" s="13">
        <v>0.19719999999999999</v>
      </c>
      <c r="D488" t="s">
        <v>818</v>
      </c>
      <c r="E488" t="s">
        <v>824</v>
      </c>
      <c r="F488" s="13">
        <v>0.33750000000000002</v>
      </c>
      <c r="G488" t="s">
        <v>841</v>
      </c>
      <c r="H488" t="s">
        <v>830</v>
      </c>
      <c r="I488">
        <v>4750</v>
      </c>
      <c r="J488" t="s">
        <v>843</v>
      </c>
      <c r="K488">
        <v>20</v>
      </c>
      <c r="L488">
        <v>14435</v>
      </c>
      <c r="M488">
        <v>1</v>
      </c>
      <c r="N488" t="s">
        <v>835</v>
      </c>
    </row>
    <row r="489" spans="1:14" x14ac:dyDescent="0.25">
      <c r="A489">
        <v>7000</v>
      </c>
      <c r="B489">
        <v>7000</v>
      </c>
      <c r="C489" s="13">
        <v>0.11119999999999999</v>
      </c>
      <c r="D489" t="s">
        <v>809</v>
      </c>
      <c r="E489" t="s">
        <v>810</v>
      </c>
      <c r="F489" s="13">
        <v>9.06E-2</v>
      </c>
      <c r="G489" t="s">
        <v>815</v>
      </c>
      <c r="H489" t="s">
        <v>826</v>
      </c>
      <c r="I489">
        <v>6333.33</v>
      </c>
      <c r="J489" t="s">
        <v>816</v>
      </c>
      <c r="K489">
        <v>6</v>
      </c>
      <c r="L489">
        <v>349</v>
      </c>
      <c r="M489">
        <v>0</v>
      </c>
      <c r="N489" t="s">
        <v>835</v>
      </c>
    </row>
    <row r="490" spans="1:14" x14ac:dyDescent="0.25">
      <c r="A490">
        <v>10400</v>
      </c>
      <c r="B490">
        <v>10400</v>
      </c>
      <c r="C490" s="13">
        <v>0.1212</v>
      </c>
      <c r="D490" t="s">
        <v>809</v>
      </c>
      <c r="E490" t="s">
        <v>824</v>
      </c>
      <c r="F490" s="13">
        <v>0.18920000000000001</v>
      </c>
      <c r="G490" t="s">
        <v>833</v>
      </c>
      <c r="H490" t="s">
        <v>826</v>
      </c>
      <c r="I490">
        <v>3333.33</v>
      </c>
      <c r="J490" t="s">
        <v>820</v>
      </c>
      <c r="K490">
        <v>11</v>
      </c>
      <c r="L490">
        <v>11964</v>
      </c>
      <c r="M490">
        <v>0</v>
      </c>
      <c r="N490" t="s">
        <v>835</v>
      </c>
    </row>
    <row r="491" spans="1:14" x14ac:dyDescent="0.25">
      <c r="A491">
        <v>25000</v>
      </c>
      <c r="B491">
        <v>24975</v>
      </c>
      <c r="C491" s="13">
        <v>0.1484</v>
      </c>
      <c r="D491" t="s">
        <v>809</v>
      </c>
      <c r="E491" t="s">
        <v>824</v>
      </c>
      <c r="F491" s="13">
        <v>0.1588</v>
      </c>
      <c r="G491" t="s">
        <v>866</v>
      </c>
      <c r="H491" t="s">
        <v>826</v>
      </c>
      <c r="I491">
        <v>7250</v>
      </c>
      <c r="J491" t="s">
        <v>837</v>
      </c>
      <c r="K491">
        <v>6</v>
      </c>
      <c r="L491">
        <v>10770</v>
      </c>
      <c r="M491">
        <v>2</v>
      </c>
      <c r="N491" t="s">
        <v>835</v>
      </c>
    </row>
    <row r="492" spans="1:14" x14ac:dyDescent="0.25">
      <c r="A492">
        <v>20000</v>
      </c>
      <c r="B492">
        <v>13000</v>
      </c>
      <c r="C492" s="13">
        <v>0.1197</v>
      </c>
      <c r="D492" t="s">
        <v>809</v>
      </c>
      <c r="E492" t="s">
        <v>828</v>
      </c>
      <c r="F492" s="13">
        <v>0.18959999999999999</v>
      </c>
      <c r="G492" t="s">
        <v>821</v>
      </c>
      <c r="H492" t="s">
        <v>812</v>
      </c>
      <c r="I492">
        <v>7501</v>
      </c>
      <c r="J492" t="s">
        <v>837</v>
      </c>
      <c r="K492">
        <v>17</v>
      </c>
      <c r="L492">
        <v>17212</v>
      </c>
      <c r="M492">
        <v>7</v>
      </c>
      <c r="N492" t="s">
        <v>844</v>
      </c>
    </row>
    <row r="493" spans="1:14" x14ac:dyDescent="0.25">
      <c r="A493">
        <v>16000</v>
      </c>
      <c r="B493">
        <v>15800</v>
      </c>
      <c r="C493" s="13">
        <v>0.17430000000000001</v>
      </c>
      <c r="D493" t="s">
        <v>818</v>
      </c>
      <c r="E493" t="s">
        <v>824</v>
      </c>
      <c r="F493" s="13">
        <v>0.13070000000000001</v>
      </c>
      <c r="G493" t="s">
        <v>841</v>
      </c>
      <c r="H493" t="s">
        <v>812</v>
      </c>
      <c r="I493">
        <v>4583.33</v>
      </c>
      <c r="J493" t="s">
        <v>857</v>
      </c>
      <c r="K493">
        <v>7</v>
      </c>
      <c r="L493">
        <v>5729</v>
      </c>
      <c r="M493">
        <v>0</v>
      </c>
      <c r="N493" t="s">
        <v>835</v>
      </c>
    </row>
    <row r="494" spans="1:14" x14ac:dyDescent="0.25">
      <c r="A494">
        <v>15000</v>
      </c>
      <c r="B494">
        <v>15000</v>
      </c>
      <c r="C494" s="13">
        <v>7.9000000000000001E-2</v>
      </c>
      <c r="D494" t="s">
        <v>809</v>
      </c>
      <c r="E494" t="s">
        <v>871</v>
      </c>
      <c r="F494" s="13">
        <v>0.22389999999999999</v>
      </c>
      <c r="G494" t="s">
        <v>819</v>
      </c>
      <c r="H494" t="s">
        <v>812</v>
      </c>
      <c r="I494">
        <v>7500</v>
      </c>
      <c r="J494" t="s">
        <v>846</v>
      </c>
      <c r="K494">
        <v>10</v>
      </c>
      <c r="L494">
        <v>18756</v>
      </c>
      <c r="M494">
        <v>0</v>
      </c>
      <c r="N494" t="s">
        <v>835</v>
      </c>
    </row>
    <row r="495" spans="1:14" x14ac:dyDescent="0.25">
      <c r="A495">
        <v>24625</v>
      </c>
      <c r="B495">
        <v>24625</v>
      </c>
      <c r="C495" s="13">
        <v>0.19719999999999999</v>
      </c>
      <c r="D495" t="s">
        <v>818</v>
      </c>
      <c r="E495" t="s">
        <v>810</v>
      </c>
      <c r="F495" s="13">
        <v>0.20960000000000001</v>
      </c>
      <c r="G495" t="s">
        <v>866</v>
      </c>
      <c r="H495" t="s">
        <v>826</v>
      </c>
      <c r="I495">
        <v>5166.67</v>
      </c>
      <c r="J495" t="s">
        <v>857</v>
      </c>
      <c r="K495">
        <v>14</v>
      </c>
      <c r="L495">
        <v>20694</v>
      </c>
      <c r="M495">
        <v>0</v>
      </c>
      <c r="N495" t="s">
        <v>839</v>
      </c>
    </row>
    <row r="496" spans="1:14" x14ac:dyDescent="0.25">
      <c r="A496">
        <v>21850</v>
      </c>
      <c r="B496">
        <v>21850</v>
      </c>
      <c r="C496" s="13">
        <v>0.13109999999999999</v>
      </c>
      <c r="D496" t="s">
        <v>809</v>
      </c>
      <c r="E496" t="s">
        <v>824</v>
      </c>
      <c r="F496" s="13">
        <v>0.28079999999999999</v>
      </c>
      <c r="G496" t="s">
        <v>888</v>
      </c>
      <c r="H496" t="s">
        <v>826</v>
      </c>
      <c r="I496">
        <v>4166.67</v>
      </c>
      <c r="J496" t="s">
        <v>820</v>
      </c>
      <c r="K496">
        <v>12</v>
      </c>
      <c r="L496">
        <v>20497</v>
      </c>
      <c r="M496">
        <v>0</v>
      </c>
      <c r="N496" t="s">
        <v>814</v>
      </c>
    </row>
    <row r="497" spans="1:14" x14ac:dyDescent="0.25">
      <c r="A497">
        <v>6000</v>
      </c>
      <c r="B497">
        <v>6000</v>
      </c>
      <c r="C497" s="13">
        <v>0.15310000000000001</v>
      </c>
      <c r="D497" t="s">
        <v>809</v>
      </c>
      <c r="E497" t="s">
        <v>810</v>
      </c>
      <c r="F497" s="13">
        <v>0.15679999999999999</v>
      </c>
      <c r="G497" t="s">
        <v>880</v>
      </c>
      <c r="H497" t="s">
        <v>812</v>
      </c>
      <c r="I497">
        <v>7500</v>
      </c>
      <c r="J497" t="s">
        <v>831</v>
      </c>
      <c r="K497">
        <v>10</v>
      </c>
      <c r="L497">
        <v>5263</v>
      </c>
      <c r="M497">
        <v>1</v>
      </c>
      <c r="N497" t="s">
        <v>832</v>
      </c>
    </row>
    <row r="498" spans="1:14" x14ac:dyDescent="0.25">
      <c r="A498">
        <v>6700</v>
      </c>
      <c r="B498">
        <v>6636.91</v>
      </c>
      <c r="C498" s="13">
        <v>0.16</v>
      </c>
      <c r="D498" t="s">
        <v>809</v>
      </c>
      <c r="E498" t="s">
        <v>810</v>
      </c>
      <c r="F498" s="13">
        <v>0.21529999999999999</v>
      </c>
      <c r="G498" t="s">
        <v>856</v>
      </c>
      <c r="H498" t="s">
        <v>812</v>
      </c>
      <c r="I498">
        <v>4700</v>
      </c>
      <c r="J498" t="s">
        <v>846</v>
      </c>
      <c r="K498">
        <v>11</v>
      </c>
      <c r="L498">
        <v>9007</v>
      </c>
      <c r="M498">
        <v>9</v>
      </c>
      <c r="N498" t="s">
        <v>817</v>
      </c>
    </row>
    <row r="499" spans="1:14" x14ac:dyDescent="0.25">
      <c r="A499">
        <v>10000</v>
      </c>
      <c r="B499">
        <v>9225.43</v>
      </c>
      <c r="C499" s="13">
        <v>0.1221</v>
      </c>
      <c r="D499" t="s">
        <v>809</v>
      </c>
      <c r="E499" t="s">
        <v>840</v>
      </c>
      <c r="F499" s="13">
        <v>0.1045</v>
      </c>
      <c r="G499" t="s">
        <v>833</v>
      </c>
      <c r="H499" t="s">
        <v>826</v>
      </c>
      <c r="I499">
        <v>7667</v>
      </c>
      <c r="J499" t="s">
        <v>878</v>
      </c>
      <c r="K499">
        <v>9</v>
      </c>
      <c r="L499">
        <v>17328</v>
      </c>
      <c r="M499">
        <v>0</v>
      </c>
      <c r="N499" t="s">
        <v>817</v>
      </c>
    </row>
    <row r="500" spans="1:14" x14ac:dyDescent="0.25">
      <c r="A500">
        <v>5775</v>
      </c>
      <c r="B500">
        <v>5775</v>
      </c>
      <c r="C500" s="13">
        <v>0.15310000000000001</v>
      </c>
      <c r="D500" t="s">
        <v>809</v>
      </c>
      <c r="E500" t="s">
        <v>810</v>
      </c>
      <c r="F500" s="13">
        <v>4.0800000000000003E-2</v>
      </c>
      <c r="G500" t="s">
        <v>811</v>
      </c>
      <c r="H500" t="s">
        <v>826</v>
      </c>
      <c r="I500">
        <v>5000</v>
      </c>
      <c r="J500" t="s">
        <v>831</v>
      </c>
      <c r="K500">
        <v>8</v>
      </c>
      <c r="L500">
        <v>10088</v>
      </c>
      <c r="M500">
        <v>2</v>
      </c>
      <c r="N500" t="s">
        <v>835</v>
      </c>
    </row>
    <row r="501" spans="1:14" x14ac:dyDescent="0.25">
      <c r="A501">
        <v>14475</v>
      </c>
      <c r="B501">
        <v>14475</v>
      </c>
      <c r="C501" s="13">
        <v>0.1527</v>
      </c>
      <c r="D501" t="s">
        <v>809</v>
      </c>
      <c r="E501" t="s">
        <v>824</v>
      </c>
      <c r="F501" s="13">
        <v>0.2369</v>
      </c>
      <c r="G501" t="s">
        <v>825</v>
      </c>
      <c r="H501" t="s">
        <v>826</v>
      </c>
      <c r="I501">
        <v>4166.67</v>
      </c>
      <c r="J501" t="s">
        <v>879</v>
      </c>
      <c r="K501">
        <v>12</v>
      </c>
      <c r="L501">
        <v>13294</v>
      </c>
      <c r="M501">
        <v>1</v>
      </c>
      <c r="N501" t="s">
        <v>832</v>
      </c>
    </row>
    <row r="502" spans="1:14" x14ac:dyDescent="0.25">
      <c r="A502">
        <v>8000</v>
      </c>
      <c r="B502">
        <v>8000</v>
      </c>
      <c r="C502" s="13">
        <v>0.17269999999999999</v>
      </c>
      <c r="D502" t="s">
        <v>809</v>
      </c>
      <c r="E502" t="s">
        <v>810</v>
      </c>
      <c r="F502" s="13">
        <v>0.27879999999999999</v>
      </c>
      <c r="G502" t="s">
        <v>876</v>
      </c>
      <c r="H502" t="s">
        <v>826</v>
      </c>
      <c r="I502">
        <v>2833.33</v>
      </c>
      <c r="J502" t="s">
        <v>831</v>
      </c>
      <c r="K502">
        <v>10</v>
      </c>
      <c r="L502">
        <v>9926</v>
      </c>
      <c r="M502">
        <v>3</v>
      </c>
      <c r="N502" t="s">
        <v>842</v>
      </c>
    </row>
    <row r="503" spans="1:14" x14ac:dyDescent="0.25">
      <c r="A503">
        <v>15000</v>
      </c>
      <c r="B503">
        <v>15000</v>
      </c>
      <c r="C503" s="13">
        <v>0.1212</v>
      </c>
      <c r="D503" t="s">
        <v>809</v>
      </c>
      <c r="E503" t="s">
        <v>810</v>
      </c>
      <c r="F503" s="13">
        <v>0.14219999999999999</v>
      </c>
      <c r="G503" t="s">
        <v>841</v>
      </c>
      <c r="H503" t="s">
        <v>812</v>
      </c>
      <c r="I503">
        <v>5416.67</v>
      </c>
      <c r="J503" t="s">
        <v>878</v>
      </c>
      <c r="K503">
        <v>10</v>
      </c>
      <c r="L503">
        <v>9237</v>
      </c>
      <c r="M503">
        <v>0</v>
      </c>
      <c r="N503" t="s">
        <v>814</v>
      </c>
    </row>
    <row r="504" spans="1:14" x14ac:dyDescent="0.25">
      <c r="A504">
        <v>10000</v>
      </c>
      <c r="B504">
        <v>10000</v>
      </c>
      <c r="C504" s="13">
        <v>0.1777</v>
      </c>
      <c r="D504" t="s">
        <v>809</v>
      </c>
      <c r="E504" t="s">
        <v>810</v>
      </c>
      <c r="F504" s="13">
        <v>0.1241</v>
      </c>
      <c r="G504" t="s">
        <v>872</v>
      </c>
      <c r="H504" t="s">
        <v>812</v>
      </c>
      <c r="I504">
        <v>4166.67</v>
      </c>
      <c r="J504" t="s">
        <v>879</v>
      </c>
      <c r="K504">
        <v>6</v>
      </c>
      <c r="L504">
        <v>31212</v>
      </c>
      <c r="M504">
        <v>0</v>
      </c>
      <c r="N504" t="s">
        <v>839</v>
      </c>
    </row>
    <row r="505" spans="1:14" x14ac:dyDescent="0.25">
      <c r="A505">
        <v>5600</v>
      </c>
      <c r="B505">
        <v>5600</v>
      </c>
      <c r="C505" s="13">
        <v>0.13489999999999999</v>
      </c>
      <c r="D505" t="s">
        <v>809</v>
      </c>
      <c r="E505" t="s">
        <v>810</v>
      </c>
      <c r="F505" s="13">
        <v>0.18329999999999999</v>
      </c>
      <c r="G505" t="s">
        <v>866</v>
      </c>
      <c r="H505" t="s">
        <v>826</v>
      </c>
      <c r="I505">
        <v>2870.33</v>
      </c>
      <c r="J505" t="s">
        <v>820</v>
      </c>
      <c r="K505">
        <v>6</v>
      </c>
      <c r="L505">
        <v>5033</v>
      </c>
      <c r="M505">
        <v>2</v>
      </c>
      <c r="N505" t="s">
        <v>823</v>
      </c>
    </row>
    <row r="506" spans="1:14" x14ac:dyDescent="0.25">
      <c r="A506">
        <v>10000</v>
      </c>
      <c r="B506">
        <v>10000</v>
      </c>
      <c r="C506" s="13">
        <v>0.16320000000000001</v>
      </c>
      <c r="D506" t="s">
        <v>818</v>
      </c>
      <c r="E506" t="s">
        <v>863</v>
      </c>
      <c r="F506" s="13">
        <v>0.14799999999999999</v>
      </c>
      <c r="G506" t="s">
        <v>860</v>
      </c>
      <c r="H506" t="s">
        <v>826</v>
      </c>
      <c r="I506">
        <v>2290</v>
      </c>
      <c r="J506" t="s">
        <v>838</v>
      </c>
      <c r="K506">
        <v>5</v>
      </c>
      <c r="L506">
        <v>394</v>
      </c>
      <c r="M506">
        <v>2</v>
      </c>
      <c r="N506" t="s">
        <v>895</v>
      </c>
    </row>
    <row r="507" spans="1:14" x14ac:dyDescent="0.25">
      <c r="A507">
        <v>13000</v>
      </c>
      <c r="B507">
        <v>13000</v>
      </c>
      <c r="C507" s="13">
        <v>0.1409</v>
      </c>
      <c r="D507" t="s">
        <v>809</v>
      </c>
      <c r="E507" t="s">
        <v>810</v>
      </c>
      <c r="F507" s="13">
        <v>0.32640000000000002</v>
      </c>
      <c r="G507" t="s">
        <v>872</v>
      </c>
      <c r="H507" t="s">
        <v>812</v>
      </c>
      <c r="I507">
        <v>5000</v>
      </c>
      <c r="J507" t="s">
        <v>857</v>
      </c>
      <c r="K507">
        <v>8</v>
      </c>
      <c r="L507">
        <v>15208</v>
      </c>
      <c r="M507">
        <v>0</v>
      </c>
      <c r="N507" t="s">
        <v>835</v>
      </c>
    </row>
    <row r="508" spans="1:14" x14ac:dyDescent="0.25">
      <c r="A508">
        <v>15000</v>
      </c>
      <c r="B508">
        <v>10825</v>
      </c>
      <c r="C508" s="13">
        <v>9.9900000000000003E-2</v>
      </c>
      <c r="D508" t="s">
        <v>818</v>
      </c>
      <c r="E508" t="s">
        <v>810</v>
      </c>
      <c r="F508" s="13">
        <v>0.1195</v>
      </c>
      <c r="G508" t="s">
        <v>854</v>
      </c>
      <c r="H508" t="s">
        <v>812</v>
      </c>
      <c r="I508">
        <v>1958.33</v>
      </c>
      <c r="J508" t="s">
        <v>901</v>
      </c>
      <c r="K508">
        <v>8</v>
      </c>
      <c r="L508">
        <v>3584</v>
      </c>
      <c r="M508">
        <v>1</v>
      </c>
      <c r="N508" t="s">
        <v>817</v>
      </c>
    </row>
    <row r="509" spans="1:14" x14ac:dyDescent="0.25">
      <c r="A509">
        <v>2100</v>
      </c>
      <c r="B509">
        <v>2100</v>
      </c>
      <c r="C509" s="13">
        <v>0.1212</v>
      </c>
      <c r="D509" t="s">
        <v>809</v>
      </c>
      <c r="E509" t="s">
        <v>824</v>
      </c>
      <c r="F509" s="13">
        <v>0.25769999999999998</v>
      </c>
      <c r="G509" t="s">
        <v>888</v>
      </c>
      <c r="H509" t="s">
        <v>826</v>
      </c>
      <c r="I509">
        <v>2555.16</v>
      </c>
      <c r="J509" t="s">
        <v>879</v>
      </c>
      <c r="K509">
        <v>8</v>
      </c>
      <c r="L509">
        <v>21190</v>
      </c>
      <c r="M509">
        <v>0</v>
      </c>
      <c r="N509" t="s">
        <v>835</v>
      </c>
    </row>
    <row r="510" spans="1:14" x14ac:dyDescent="0.25">
      <c r="A510">
        <v>12000</v>
      </c>
      <c r="B510">
        <v>12000</v>
      </c>
      <c r="C510" s="13">
        <v>0.1212</v>
      </c>
      <c r="D510" t="s">
        <v>809</v>
      </c>
      <c r="E510" t="s">
        <v>810</v>
      </c>
      <c r="F510" s="13">
        <v>0.20480000000000001</v>
      </c>
      <c r="G510" t="s">
        <v>903</v>
      </c>
      <c r="H510" t="s">
        <v>812</v>
      </c>
      <c r="I510">
        <v>7666.67</v>
      </c>
      <c r="J510" t="s">
        <v>838</v>
      </c>
      <c r="K510">
        <v>10</v>
      </c>
      <c r="L510">
        <v>5832</v>
      </c>
      <c r="M510">
        <v>0</v>
      </c>
      <c r="N510" t="s">
        <v>817</v>
      </c>
    </row>
    <row r="511" spans="1:14" x14ac:dyDescent="0.25">
      <c r="A511">
        <v>1000</v>
      </c>
      <c r="B511">
        <v>1000</v>
      </c>
      <c r="C511" s="13">
        <v>0.13159999999999999</v>
      </c>
      <c r="D511" t="s">
        <v>809</v>
      </c>
      <c r="E511" t="s">
        <v>828</v>
      </c>
      <c r="F511" s="13">
        <v>0.1963</v>
      </c>
      <c r="G511" t="s">
        <v>898</v>
      </c>
      <c r="H511" t="s">
        <v>826</v>
      </c>
      <c r="I511">
        <v>3500</v>
      </c>
      <c r="J511" t="s">
        <v>831</v>
      </c>
      <c r="K511">
        <v>9</v>
      </c>
      <c r="L511">
        <v>11189</v>
      </c>
      <c r="M511">
        <v>2</v>
      </c>
      <c r="N511" t="s">
        <v>817</v>
      </c>
    </row>
    <row r="512" spans="1:14" x14ac:dyDescent="0.25">
      <c r="A512">
        <v>16000</v>
      </c>
      <c r="B512">
        <v>16000</v>
      </c>
      <c r="C512" s="13">
        <v>0.1409</v>
      </c>
      <c r="D512" t="s">
        <v>818</v>
      </c>
      <c r="E512" t="s">
        <v>896</v>
      </c>
      <c r="F512" s="13">
        <v>7.7799999999999994E-2</v>
      </c>
      <c r="G512" t="s">
        <v>872</v>
      </c>
      <c r="H512" t="s">
        <v>826</v>
      </c>
      <c r="I512">
        <v>4166.67</v>
      </c>
      <c r="J512" t="s">
        <v>813</v>
      </c>
      <c r="K512">
        <v>6</v>
      </c>
      <c r="L512">
        <v>4240</v>
      </c>
      <c r="M512">
        <v>3</v>
      </c>
      <c r="N512" t="s">
        <v>817</v>
      </c>
    </row>
    <row r="513" spans="1:14" x14ac:dyDescent="0.25">
      <c r="A513">
        <v>14000</v>
      </c>
      <c r="B513">
        <v>14000</v>
      </c>
      <c r="C513" s="13">
        <v>7.9000000000000001E-2</v>
      </c>
      <c r="D513" t="s">
        <v>809</v>
      </c>
      <c r="E513" t="s">
        <v>824</v>
      </c>
      <c r="F513" s="13">
        <v>0.21690000000000001</v>
      </c>
      <c r="G513" t="s">
        <v>876</v>
      </c>
      <c r="H513" t="s">
        <v>826</v>
      </c>
      <c r="I513">
        <v>3162.25</v>
      </c>
      <c r="J513" t="s">
        <v>847</v>
      </c>
      <c r="K513">
        <v>12</v>
      </c>
      <c r="L513">
        <v>13579</v>
      </c>
      <c r="M513">
        <v>0</v>
      </c>
      <c r="N513" t="s">
        <v>827</v>
      </c>
    </row>
    <row r="514" spans="1:14" x14ac:dyDescent="0.25">
      <c r="A514">
        <v>14000</v>
      </c>
      <c r="B514">
        <v>14000</v>
      </c>
      <c r="C514" s="13">
        <v>0.1016</v>
      </c>
      <c r="D514" t="s">
        <v>809</v>
      </c>
      <c r="E514" t="s">
        <v>810</v>
      </c>
      <c r="F514" s="13">
        <v>0.13439999999999999</v>
      </c>
      <c r="G514" t="s">
        <v>819</v>
      </c>
      <c r="H514" t="s">
        <v>826</v>
      </c>
      <c r="I514">
        <v>7916.67</v>
      </c>
      <c r="J514" t="s">
        <v>820</v>
      </c>
      <c r="K514">
        <v>16</v>
      </c>
      <c r="L514">
        <v>19621</v>
      </c>
      <c r="M514">
        <v>0</v>
      </c>
      <c r="N514" t="s">
        <v>895</v>
      </c>
    </row>
    <row r="515" spans="1:14" x14ac:dyDescent="0.25">
      <c r="A515">
        <v>20000</v>
      </c>
      <c r="B515">
        <v>3850</v>
      </c>
      <c r="C515" s="13">
        <v>0.1221</v>
      </c>
      <c r="D515" t="s">
        <v>809</v>
      </c>
      <c r="E515" t="s">
        <v>810</v>
      </c>
      <c r="F515" s="13">
        <v>0.14630000000000001</v>
      </c>
      <c r="G515" t="s">
        <v>866</v>
      </c>
      <c r="H515" t="s">
        <v>826</v>
      </c>
      <c r="I515">
        <v>6000</v>
      </c>
      <c r="J515" t="s">
        <v>846</v>
      </c>
      <c r="K515">
        <v>8</v>
      </c>
      <c r="L515">
        <v>28585</v>
      </c>
      <c r="M515">
        <v>0</v>
      </c>
      <c r="N515" t="s">
        <v>835</v>
      </c>
    </row>
    <row r="516" spans="1:14" x14ac:dyDescent="0.25">
      <c r="A516">
        <v>17000</v>
      </c>
      <c r="B516">
        <v>15865.55</v>
      </c>
      <c r="C516" s="13">
        <v>0.1114</v>
      </c>
      <c r="D516" t="s">
        <v>809</v>
      </c>
      <c r="E516" t="s">
        <v>810</v>
      </c>
      <c r="F516" s="13">
        <v>6.6500000000000004E-2</v>
      </c>
      <c r="G516" t="s">
        <v>854</v>
      </c>
      <c r="H516" t="s">
        <v>812</v>
      </c>
      <c r="I516">
        <v>6333.33</v>
      </c>
      <c r="J516" t="s">
        <v>852</v>
      </c>
      <c r="K516">
        <v>7</v>
      </c>
      <c r="L516">
        <v>6542</v>
      </c>
      <c r="M516">
        <v>1</v>
      </c>
      <c r="N516" t="s">
        <v>848</v>
      </c>
    </row>
    <row r="517" spans="1:14" x14ac:dyDescent="0.25">
      <c r="A517">
        <v>7350</v>
      </c>
      <c r="B517">
        <v>7350</v>
      </c>
      <c r="C517" s="13">
        <v>0.1074</v>
      </c>
      <c r="D517" t="s">
        <v>818</v>
      </c>
      <c r="E517" t="s">
        <v>810</v>
      </c>
      <c r="F517" s="13">
        <v>0.29820000000000002</v>
      </c>
      <c r="G517" t="s">
        <v>874</v>
      </c>
      <c r="H517" t="s">
        <v>812</v>
      </c>
      <c r="I517">
        <v>5000</v>
      </c>
      <c r="J517" t="s">
        <v>901</v>
      </c>
      <c r="K517">
        <v>15</v>
      </c>
      <c r="L517">
        <v>15093</v>
      </c>
      <c r="M517">
        <v>1</v>
      </c>
      <c r="N517" t="s">
        <v>859</v>
      </c>
    </row>
    <row r="518" spans="1:14" x14ac:dyDescent="0.25">
      <c r="A518">
        <v>10000</v>
      </c>
      <c r="B518">
        <v>9500</v>
      </c>
      <c r="C518" s="13">
        <v>0.10249999999999999</v>
      </c>
      <c r="D518" t="s">
        <v>809</v>
      </c>
      <c r="E518" t="s">
        <v>871</v>
      </c>
      <c r="F518" s="13">
        <v>0.1293</v>
      </c>
      <c r="G518" t="s">
        <v>866</v>
      </c>
      <c r="H518" t="s">
        <v>826</v>
      </c>
      <c r="I518">
        <v>4841.67</v>
      </c>
      <c r="J518" t="s">
        <v>899</v>
      </c>
      <c r="K518">
        <v>4</v>
      </c>
      <c r="L518">
        <v>0</v>
      </c>
      <c r="M518">
        <v>1</v>
      </c>
      <c r="N518" t="s">
        <v>859</v>
      </c>
    </row>
    <row r="519" spans="1:14" x14ac:dyDescent="0.25">
      <c r="A519">
        <v>20000</v>
      </c>
      <c r="B519">
        <v>19796.41</v>
      </c>
      <c r="C519" s="13">
        <v>0.11360000000000001</v>
      </c>
      <c r="D519" t="s">
        <v>809</v>
      </c>
      <c r="E519" t="s">
        <v>810</v>
      </c>
      <c r="F519" s="13">
        <v>8.3400000000000002E-2</v>
      </c>
      <c r="G519" t="s">
        <v>872</v>
      </c>
      <c r="H519" t="s">
        <v>812</v>
      </c>
      <c r="I519">
        <v>15416.67</v>
      </c>
      <c r="J519" t="s">
        <v>873</v>
      </c>
      <c r="K519">
        <v>10</v>
      </c>
      <c r="L519">
        <v>46501</v>
      </c>
      <c r="M519">
        <v>0</v>
      </c>
      <c r="N519" t="s">
        <v>835</v>
      </c>
    </row>
    <row r="520" spans="1:14" x14ac:dyDescent="0.25">
      <c r="A520">
        <v>7000</v>
      </c>
      <c r="B520">
        <v>7000</v>
      </c>
      <c r="C520" s="13">
        <v>7.1400000000000005E-2</v>
      </c>
      <c r="D520" t="s">
        <v>809</v>
      </c>
      <c r="E520" t="s">
        <v>824</v>
      </c>
      <c r="F520" s="13">
        <v>5.4399999999999997E-2</v>
      </c>
      <c r="G520" t="s">
        <v>888</v>
      </c>
      <c r="H520" t="s">
        <v>812</v>
      </c>
      <c r="I520">
        <v>3807.64</v>
      </c>
      <c r="J520" t="s">
        <v>852</v>
      </c>
      <c r="K520">
        <v>7</v>
      </c>
      <c r="L520">
        <v>7196</v>
      </c>
      <c r="M520">
        <v>0</v>
      </c>
      <c r="N520" t="s">
        <v>823</v>
      </c>
    </row>
    <row r="521" spans="1:14" x14ac:dyDescent="0.25">
      <c r="A521">
        <v>6000</v>
      </c>
      <c r="B521">
        <v>6000</v>
      </c>
      <c r="C521" s="13">
        <v>0.1212</v>
      </c>
      <c r="D521" t="s">
        <v>818</v>
      </c>
      <c r="E521" t="s">
        <v>828</v>
      </c>
      <c r="F521" s="13">
        <v>9.3100000000000002E-2</v>
      </c>
      <c r="G521" t="s">
        <v>819</v>
      </c>
      <c r="H521" t="s">
        <v>826</v>
      </c>
      <c r="I521">
        <v>9583.33</v>
      </c>
      <c r="J521" t="s">
        <v>816</v>
      </c>
      <c r="K521">
        <v>12</v>
      </c>
      <c r="L521">
        <v>27756</v>
      </c>
      <c r="M521">
        <v>0</v>
      </c>
      <c r="N521" t="s">
        <v>817</v>
      </c>
    </row>
    <row r="522" spans="1:14" x14ac:dyDescent="0.25">
      <c r="A522">
        <v>12000</v>
      </c>
      <c r="B522">
        <v>12000</v>
      </c>
      <c r="C522" s="13">
        <v>0.1</v>
      </c>
      <c r="D522" t="s">
        <v>809</v>
      </c>
      <c r="E522" t="s">
        <v>810</v>
      </c>
      <c r="F522" s="13">
        <v>0.1232</v>
      </c>
      <c r="G522" t="s">
        <v>881</v>
      </c>
      <c r="H522" t="s">
        <v>812</v>
      </c>
      <c r="I522">
        <v>5000</v>
      </c>
      <c r="J522" t="s">
        <v>816</v>
      </c>
      <c r="K522">
        <v>6</v>
      </c>
      <c r="L522">
        <v>4515</v>
      </c>
      <c r="M522">
        <v>1</v>
      </c>
      <c r="N522" t="s">
        <v>848</v>
      </c>
    </row>
    <row r="523" spans="1:14" x14ac:dyDescent="0.25">
      <c r="A523">
        <v>4225</v>
      </c>
      <c r="B523">
        <v>4225</v>
      </c>
      <c r="C523" s="13">
        <v>6.0299999999999999E-2</v>
      </c>
      <c r="D523" t="s">
        <v>809</v>
      </c>
      <c r="E523" t="s">
        <v>896</v>
      </c>
      <c r="F523" s="13">
        <v>0.1452</v>
      </c>
      <c r="G523" t="s">
        <v>866</v>
      </c>
      <c r="H523" t="s">
        <v>812</v>
      </c>
      <c r="I523">
        <v>2583.33</v>
      </c>
      <c r="J523" t="s">
        <v>877</v>
      </c>
      <c r="K523">
        <v>17</v>
      </c>
      <c r="L523">
        <v>3907</v>
      </c>
      <c r="M523">
        <v>0</v>
      </c>
      <c r="N523" t="s">
        <v>859</v>
      </c>
    </row>
    <row r="524" spans="1:14" x14ac:dyDescent="0.25">
      <c r="A524">
        <v>14700</v>
      </c>
      <c r="B524">
        <v>1973.77</v>
      </c>
      <c r="C524" s="13">
        <v>0.1229</v>
      </c>
      <c r="D524" t="s">
        <v>809</v>
      </c>
      <c r="E524" t="s">
        <v>810</v>
      </c>
      <c r="F524" s="13">
        <v>0.21940000000000001</v>
      </c>
      <c r="G524" t="s">
        <v>829</v>
      </c>
      <c r="H524" t="s">
        <v>826</v>
      </c>
      <c r="I524">
        <v>3100</v>
      </c>
      <c r="J524" t="s">
        <v>878</v>
      </c>
      <c r="K524">
        <v>14</v>
      </c>
      <c r="L524">
        <v>14694</v>
      </c>
      <c r="M524">
        <v>2</v>
      </c>
      <c r="N524" t="s">
        <v>839</v>
      </c>
    </row>
    <row r="525" spans="1:14" x14ac:dyDescent="0.25">
      <c r="A525">
        <v>2500</v>
      </c>
      <c r="B525">
        <v>2500</v>
      </c>
      <c r="C525" s="13">
        <v>6.7599999999999993E-2</v>
      </c>
      <c r="D525" t="s">
        <v>809</v>
      </c>
      <c r="E525" t="s">
        <v>810</v>
      </c>
      <c r="F525" s="13">
        <v>6.9900000000000004E-2</v>
      </c>
      <c r="G525" t="s">
        <v>881</v>
      </c>
      <c r="H525" t="s">
        <v>812</v>
      </c>
      <c r="I525">
        <v>4750</v>
      </c>
      <c r="J525" t="s">
        <v>883</v>
      </c>
      <c r="K525">
        <v>15</v>
      </c>
      <c r="L525">
        <v>4658</v>
      </c>
      <c r="M525">
        <v>2</v>
      </c>
      <c r="N525" t="s">
        <v>859</v>
      </c>
    </row>
    <row r="526" spans="1:14" x14ac:dyDescent="0.25">
      <c r="A526">
        <v>4800</v>
      </c>
      <c r="B526">
        <v>4775</v>
      </c>
      <c r="C526" s="13">
        <v>0.1484</v>
      </c>
      <c r="D526" t="s">
        <v>809</v>
      </c>
      <c r="E526" t="s">
        <v>840</v>
      </c>
      <c r="F526" s="12">
        <v>0</v>
      </c>
      <c r="G526" t="s">
        <v>819</v>
      </c>
      <c r="H526" t="s">
        <v>826</v>
      </c>
      <c r="I526">
        <v>2500</v>
      </c>
      <c r="J526" t="s">
        <v>831</v>
      </c>
      <c r="K526">
        <v>4</v>
      </c>
      <c r="L526">
        <v>0</v>
      </c>
      <c r="M526">
        <v>0</v>
      </c>
      <c r="N526" t="s">
        <v>817</v>
      </c>
    </row>
    <row r="527" spans="1:14" x14ac:dyDescent="0.25">
      <c r="A527">
        <v>6000</v>
      </c>
      <c r="B527">
        <v>6000</v>
      </c>
      <c r="C527" s="13">
        <v>0.15959999999999999</v>
      </c>
      <c r="D527" t="s">
        <v>809</v>
      </c>
      <c r="E527" t="s">
        <v>824</v>
      </c>
      <c r="F527" s="13">
        <v>0.221</v>
      </c>
      <c r="G527" t="s">
        <v>898</v>
      </c>
      <c r="H527" t="s">
        <v>826</v>
      </c>
      <c r="I527">
        <v>5583.33</v>
      </c>
      <c r="J527" t="s">
        <v>843</v>
      </c>
      <c r="K527">
        <v>9</v>
      </c>
      <c r="L527">
        <v>36748</v>
      </c>
      <c r="M527">
        <v>3</v>
      </c>
      <c r="N527" t="s">
        <v>823</v>
      </c>
    </row>
    <row r="528" spans="1:14" x14ac:dyDescent="0.25">
      <c r="A528">
        <v>6000</v>
      </c>
      <c r="B528">
        <v>6000</v>
      </c>
      <c r="C528" s="13">
        <v>6.0299999999999999E-2</v>
      </c>
      <c r="D528" t="s">
        <v>809</v>
      </c>
      <c r="E528" t="s">
        <v>824</v>
      </c>
      <c r="F528" s="13">
        <v>5.6500000000000002E-2</v>
      </c>
      <c r="G528" t="s">
        <v>851</v>
      </c>
      <c r="H528" t="s">
        <v>812</v>
      </c>
      <c r="I528">
        <v>7083.33</v>
      </c>
      <c r="J528" t="s">
        <v>877</v>
      </c>
      <c r="K528">
        <v>15</v>
      </c>
      <c r="L528">
        <v>5747</v>
      </c>
      <c r="M528">
        <v>0</v>
      </c>
      <c r="N528" t="s">
        <v>859</v>
      </c>
    </row>
    <row r="529" spans="1:14" x14ac:dyDescent="0.25">
      <c r="A529">
        <v>1800</v>
      </c>
      <c r="B529">
        <v>1800</v>
      </c>
      <c r="C529" s="13">
        <v>0.15310000000000001</v>
      </c>
      <c r="D529" t="s">
        <v>809</v>
      </c>
      <c r="E529" t="s">
        <v>828</v>
      </c>
      <c r="F529" s="13">
        <v>6.7900000000000002E-2</v>
      </c>
      <c r="G529" t="s">
        <v>902</v>
      </c>
      <c r="H529" t="s">
        <v>812</v>
      </c>
      <c r="I529">
        <v>6416.67</v>
      </c>
      <c r="J529" t="s">
        <v>831</v>
      </c>
      <c r="K529">
        <v>6</v>
      </c>
      <c r="L529">
        <v>3394</v>
      </c>
      <c r="M529">
        <v>2</v>
      </c>
      <c r="N529" t="s">
        <v>848</v>
      </c>
    </row>
    <row r="530" spans="1:14" x14ac:dyDescent="0.25">
      <c r="A530">
        <v>7200</v>
      </c>
      <c r="B530">
        <v>7200</v>
      </c>
      <c r="C530" s="13">
        <v>0.158</v>
      </c>
      <c r="D530" t="s">
        <v>809</v>
      </c>
      <c r="E530" t="s">
        <v>810</v>
      </c>
      <c r="F530" s="13">
        <v>0.25319999999999998</v>
      </c>
      <c r="G530" t="s">
        <v>841</v>
      </c>
      <c r="H530" t="s">
        <v>812</v>
      </c>
      <c r="I530">
        <v>3333.33</v>
      </c>
      <c r="J530" t="s">
        <v>857</v>
      </c>
      <c r="K530">
        <v>13</v>
      </c>
      <c r="L530">
        <v>8903</v>
      </c>
      <c r="M530">
        <v>1</v>
      </c>
      <c r="N530" t="s">
        <v>842</v>
      </c>
    </row>
    <row r="531" spans="1:14" x14ac:dyDescent="0.25">
      <c r="A531">
        <v>6000</v>
      </c>
      <c r="B531">
        <v>6000</v>
      </c>
      <c r="C531" s="13">
        <v>0.1212</v>
      </c>
      <c r="D531" t="s">
        <v>809</v>
      </c>
      <c r="E531" t="s">
        <v>863</v>
      </c>
      <c r="F531" s="13">
        <v>0.2389</v>
      </c>
      <c r="G531" t="s">
        <v>815</v>
      </c>
      <c r="H531" t="s">
        <v>812</v>
      </c>
      <c r="I531">
        <v>8000</v>
      </c>
      <c r="J531" t="s">
        <v>879</v>
      </c>
      <c r="K531">
        <v>8</v>
      </c>
      <c r="L531">
        <v>16139</v>
      </c>
      <c r="M531">
        <v>0</v>
      </c>
      <c r="N531" t="s">
        <v>817</v>
      </c>
    </row>
    <row r="532" spans="1:14" x14ac:dyDescent="0.25">
      <c r="A532">
        <v>15300</v>
      </c>
      <c r="B532">
        <v>14850</v>
      </c>
      <c r="C532" s="13">
        <v>0.1114</v>
      </c>
      <c r="D532" t="s">
        <v>809</v>
      </c>
      <c r="E532" t="s">
        <v>810</v>
      </c>
      <c r="F532" s="13">
        <v>0.11310000000000001</v>
      </c>
      <c r="G532" t="s">
        <v>849</v>
      </c>
      <c r="H532" t="s">
        <v>812</v>
      </c>
      <c r="I532">
        <v>6833.33</v>
      </c>
      <c r="J532" t="s">
        <v>831</v>
      </c>
      <c r="K532">
        <v>11</v>
      </c>
      <c r="L532">
        <v>7106</v>
      </c>
      <c r="M532">
        <v>2</v>
      </c>
      <c r="N532" t="s">
        <v>835</v>
      </c>
    </row>
    <row r="533" spans="1:14" x14ac:dyDescent="0.25">
      <c r="A533">
        <v>5000</v>
      </c>
      <c r="B533">
        <v>5000</v>
      </c>
      <c r="C533" s="13">
        <v>9.3200000000000005E-2</v>
      </c>
      <c r="D533" t="s">
        <v>809</v>
      </c>
      <c r="E533" t="s">
        <v>863</v>
      </c>
      <c r="F533" s="13">
        <v>3.8899999999999997E-2</v>
      </c>
      <c r="G533" t="s">
        <v>888</v>
      </c>
      <c r="H533" t="s">
        <v>812</v>
      </c>
      <c r="I533">
        <v>2083.33</v>
      </c>
      <c r="J533" t="s">
        <v>899</v>
      </c>
      <c r="K533">
        <v>4</v>
      </c>
      <c r="L533">
        <v>3901</v>
      </c>
      <c r="M533">
        <v>2</v>
      </c>
      <c r="N533" t="s">
        <v>859</v>
      </c>
    </row>
    <row r="534" spans="1:14" x14ac:dyDescent="0.25">
      <c r="A534">
        <v>10500</v>
      </c>
      <c r="B534">
        <v>10500</v>
      </c>
      <c r="C534" s="13">
        <v>0.1777</v>
      </c>
      <c r="D534" t="s">
        <v>809</v>
      </c>
      <c r="E534" t="s">
        <v>824</v>
      </c>
      <c r="F534" s="13">
        <v>0.12330000000000001</v>
      </c>
      <c r="G534" t="s">
        <v>872</v>
      </c>
      <c r="H534" t="s">
        <v>812</v>
      </c>
      <c r="I534">
        <v>4583.33</v>
      </c>
      <c r="J534" t="s">
        <v>843</v>
      </c>
      <c r="K534">
        <v>9</v>
      </c>
      <c r="L534">
        <v>18936</v>
      </c>
      <c r="M534">
        <v>1</v>
      </c>
      <c r="N534" t="s">
        <v>823</v>
      </c>
    </row>
    <row r="535" spans="1:14" x14ac:dyDescent="0.25">
      <c r="A535">
        <v>6625</v>
      </c>
      <c r="B535">
        <v>6625</v>
      </c>
      <c r="C535" s="13">
        <v>0.1777</v>
      </c>
      <c r="D535" t="s">
        <v>809</v>
      </c>
      <c r="E535" t="s">
        <v>810</v>
      </c>
      <c r="F535" s="13">
        <v>0.1168</v>
      </c>
      <c r="G535" t="s">
        <v>819</v>
      </c>
      <c r="H535" t="s">
        <v>826</v>
      </c>
      <c r="I535">
        <v>10268.25</v>
      </c>
      <c r="J535" t="s">
        <v>868</v>
      </c>
      <c r="K535">
        <v>9</v>
      </c>
      <c r="L535">
        <v>3563</v>
      </c>
      <c r="M535">
        <v>0</v>
      </c>
      <c r="N535" t="s">
        <v>817</v>
      </c>
    </row>
    <row r="536" spans="1:14" x14ac:dyDescent="0.25">
      <c r="A536">
        <v>16000</v>
      </c>
      <c r="B536">
        <v>16000</v>
      </c>
      <c r="C536" s="13">
        <v>0.22470000000000001</v>
      </c>
      <c r="D536" t="s">
        <v>818</v>
      </c>
      <c r="E536" t="s">
        <v>824</v>
      </c>
      <c r="F536" s="13">
        <v>0.11269999999999999</v>
      </c>
      <c r="G536" t="s">
        <v>819</v>
      </c>
      <c r="H536" t="s">
        <v>826</v>
      </c>
      <c r="I536">
        <v>4791.67</v>
      </c>
      <c r="J536" t="s">
        <v>843</v>
      </c>
      <c r="K536">
        <v>5</v>
      </c>
      <c r="L536">
        <v>8474</v>
      </c>
      <c r="M536">
        <v>0</v>
      </c>
      <c r="N536" t="s">
        <v>817</v>
      </c>
    </row>
    <row r="537" spans="1:14" x14ac:dyDescent="0.25">
      <c r="A537">
        <v>22000</v>
      </c>
      <c r="B537">
        <v>22000</v>
      </c>
      <c r="C537" s="13">
        <v>0.16289999999999999</v>
      </c>
      <c r="D537" t="s">
        <v>818</v>
      </c>
      <c r="E537" t="s">
        <v>810</v>
      </c>
      <c r="F537" s="13">
        <v>0.26329999999999998</v>
      </c>
      <c r="G537" t="s">
        <v>881</v>
      </c>
      <c r="H537" t="s">
        <v>826</v>
      </c>
      <c r="I537">
        <v>4166.67</v>
      </c>
      <c r="J537" t="s">
        <v>857</v>
      </c>
      <c r="K537">
        <v>10</v>
      </c>
      <c r="L537">
        <v>25245</v>
      </c>
      <c r="M537">
        <v>0</v>
      </c>
      <c r="N537" t="s">
        <v>823</v>
      </c>
    </row>
    <row r="538" spans="1:14" x14ac:dyDescent="0.25">
      <c r="A538">
        <v>5000</v>
      </c>
      <c r="B538">
        <v>5000</v>
      </c>
      <c r="C538" s="13">
        <v>0.15210000000000001</v>
      </c>
      <c r="D538" t="s">
        <v>818</v>
      </c>
      <c r="E538" t="s">
        <v>870</v>
      </c>
      <c r="F538" s="13">
        <v>0.1038</v>
      </c>
      <c r="G538" t="s">
        <v>819</v>
      </c>
      <c r="H538" t="s">
        <v>826</v>
      </c>
      <c r="I538">
        <v>6833.33</v>
      </c>
      <c r="J538" t="s">
        <v>879</v>
      </c>
      <c r="K538">
        <v>11</v>
      </c>
      <c r="L538">
        <v>5045</v>
      </c>
      <c r="M538">
        <v>1</v>
      </c>
      <c r="N538" t="s">
        <v>839</v>
      </c>
    </row>
    <row r="539" spans="1:14" x14ac:dyDescent="0.25">
      <c r="A539">
        <v>20000</v>
      </c>
      <c r="B539">
        <v>20000</v>
      </c>
      <c r="C539" s="13">
        <v>8.8999999999999996E-2</v>
      </c>
      <c r="D539" t="s">
        <v>809</v>
      </c>
      <c r="E539" t="s">
        <v>824</v>
      </c>
      <c r="F539" s="13">
        <v>0.1079</v>
      </c>
      <c r="G539" t="s">
        <v>876</v>
      </c>
      <c r="H539" t="s">
        <v>826</v>
      </c>
      <c r="I539">
        <v>12083.33</v>
      </c>
      <c r="J539" t="s">
        <v>879</v>
      </c>
      <c r="K539">
        <v>8</v>
      </c>
      <c r="L539">
        <v>25672</v>
      </c>
      <c r="M539">
        <v>0</v>
      </c>
      <c r="N539" t="s">
        <v>844</v>
      </c>
    </row>
    <row r="540" spans="1:14" x14ac:dyDescent="0.25">
      <c r="A540">
        <v>1500</v>
      </c>
      <c r="B540">
        <v>1500</v>
      </c>
      <c r="C540" s="13">
        <v>0.13059999999999999</v>
      </c>
      <c r="D540" t="s">
        <v>809</v>
      </c>
      <c r="E540" t="s">
        <v>871</v>
      </c>
      <c r="F540" s="13">
        <v>0.2082</v>
      </c>
      <c r="G540" t="s">
        <v>815</v>
      </c>
      <c r="H540" t="s">
        <v>812</v>
      </c>
      <c r="I540">
        <v>7083.33</v>
      </c>
      <c r="J540" t="s">
        <v>831</v>
      </c>
      <c r="K540">
        <v>8</v>
      </c>
      <c r="L540">
        <v>4665</v>
      </c>
      <c r="M540">
        <v>1</v>
      </c>
      <c r="N540" t="s">
        <v>842</v>
      </c>
    </row>
    <row r="541" spans="1:14" x14ac:dyDescent="0.25">
      <c r="A541">
        <v>8000</v>
      </c>
      <c r="B541">
        <v>8000</v>
      </c>
      <c r="C541" s="13">
        <v>7.4899999999999994E-2</v>
      </c>
      <c r="D541" t="s">
        <v>809</v>
      </c>
      <c r="E541" t="s">
        <v>853</v>
      </c>
      <c r="F541" s="13">
        <v>2.86E-2</v>
      </c>
      <c r="G541" t="s">
        <v>829</v>
      </c>
      <c r="H541" t="s">
        <v>812</v>
      </c>
      <c r="I541">
        <v>5666.67</v>
      </c>
      <c r="J541" t="s">
        <v>847</v>
      </c>
      <c r="K541">
        <v>7</v>
      </c>
      <c r="L541">
        <v>5964</v>
      </c>
      <c r="M541">
        <v>0</v>
      </c>
      <c r="N541" t="s">
        <v>835</v>
      </c>
    </row>
    <row r="542" spans="1:14" x14ac:dyDescent="0.25">
      <c r="A542">
        <v>18225</v>
      </c>
      <c r="B542">
        <v>18225</v>
      </c>
      <c r="C542" s="13">
        <v>0.16289999999999999</v>
      </c>
      <c r="D542" t="s">
        <v>818</v>
      </c>
      <c r="E542" t="s">
        <v>810</v>
      </c>
      <c r="F542" s="13">
        <v>0.32190000000000002</v>
      </c>
      <c r="G542" t="s">
        <v>851</v>
      </c>
      <c r="H542" t="s">
        <v>812</v>
      </c>
      <c r="I542">
        <v>7166.67</v>
      </c>
      <c r="J542" t="s">
        <v>837</v>
      </c>
      <c r="K542">
        <v>19</v>
      </c>
      <c r="L542">
        <v>29219</v>
      </c>
      <c r="M542">
        <v>2</v>
      </c>
      <c r="N542" t="s">
        <v>859</v>
      </c>
    </row>
    <row r="543" spans="1:14" x14ac:dyDescent="0.25">
      <c r="A543">
        <v>5000</v>
      </c>
      <c r="B543">
        <v>5000</v>
      </c>
      <c r="C543" s="13">
        <v>7.6200000000000004E-2</v>
      </c>
      <c r="D543" t="s">
        <v>809</v>
      </c>
      <c r="E543" t="s">
        <v>810</v>
      </c>
      <c r="F543" s="13">
        <v>8.43E-2</v>
      </c>
      <c r="G543" t="s">
        <v>849</v>
      </c>
      <c r="H543" t="s">
        <v>812</v>
      </c>
      <c r="I543">
        <v>2916.67</v>
      </c>
      <c r="J543" t="s">
        <v>850</v>
      </c>
      <c r="K543">
        <v>6</v>
      </c>
      <c r="L543">
        <v>12444</v>
      </c>
      <c r="M543">
        <v>1</v>
      </c>
      <c r="N543" t="s">
        <v>835</v>
      </c>
    </row>
    <row r="544" spans="1:14" x14ac:dyDescent="0.25">
      <c r="A544">
        <v>10000</v>
      </c>
      <c r="B544">
        <v>10000</v>
      </c>
      <c r="C544" s="13">
        <v>0.1399</v>
      </c>
      <c r="D544" t="s">
        <v>809</v>
      </c>
      <c r="E544" t="s">
        <v>810</v>
      </c>
      <c r="F544" s="13">
        <v>0.10730000000000001</v>
      </c>
      <c r="G544" t="s">
        <v>880</v>
      </c>
      <c r="H544" t="s">
        <v>826</v>
      </c>
      <c r="I544">
        <v>2629</v>
      </c>
      <c r="J544" t="s">
        <v>838</v>
      </c>
      <c r="K544">
        <v>5</v>
      </c>
      <c r="L544">
        <v>10029</v>
      </c>
      <c r="M544">
        <v>0</v>
      </c>
      <c r="N544" t="s">
        <v>895</v>
      </c>
    </row>
    <row r="545" spans="1:14" x14ac:dyDescent="0.25">
      <c r="A545">
        <v>8000</v>
      </c>
      <c r="B545">
        <v>8000</v>
      </c>
      <c r="C545" s="13">
        <v>0.1777</v>
      </c>
      <c r="D545" t="s">
        <v>809</v>
      </c>
      <c r="E545" t="s">
        <v>896</v>
      </c>
      <c r="F545" s="13">
        <v>0.28560000000000002</v>
      </c>
      <c r="G545" t="s">
        <v>888</v>
      </c>
      <c r="H545" t="s">
        <v>826</v>
      </c>
      <c r="I545">
        <v>2083.33</v>
      </c>
      <c r="J545" t="s">
        <v>831</v>
      </c>
      <c r="K545">
        <v>4</v>
      </c>
      <c r="L545">
        <v>9059</v>
      </c>
      <c r="M545">
        <v>0</v>
      </c>
      <c r="N545" t="s">
        <v>842</v>
      </c>
    </row>
    <row r="546" spans="1:14" x14ac:dyDescent="0.25">
      <c r="A546">
        <v>6000</v>
      </c>
      <c r="B546">
        <v>6000</v>
      </c>
      <c r="C546" s="13">
        <v>0.1075</v>
      </c>
      <c r="D546" t="s">
        <v>809</v>
      </c>
      <c r="E546" t="s">
        <v>810</v>
      </c>
      <c r="F546" s="13">
        <v>0.1205</v>
      </c>
      <c r="G546" t="s">
        <v>825</v>
      </c>
      <c r="H546" t="s">
        <v>826</v>
      </c>
      <c r="I546">
        <v>6000</v>
      </c>
      <c r="J546" t="s">
        <v>834</v>
      </c>
      <c r="K546">
        <v>14</v>
      </c>
      <c r="L546">
        <v>25090</v>
      </c>
      <c r="M546">
        <v>4</v>
      </c>
      <c r="N546" t="s">
        <v>835</v>
      </c>
    </row>
    <row r="547" spans="1:14" x14ac:dyDescent="0.25">
      <c r="A547">
        <v>24250</v>
      </c>
      <c r="B547">
        <v>24225</v>
      </c>
      <c r="C547" s="13">
        <v>0.1862</v>
      </c>
      <c r="D547" t="s">
        <v>818</v>
      </c>
      <c r="E547" t="s">
        <v>810</v>
      </c>
      <c r="F547" s="13">
        <v>0.22739999999999999</v>
      </c>
      <c r="G547" t="s">
        <v>891</v>
      </c>
      <c r="H547" t="s">
        <v>826</v>
      </c>
      <c r="I547">
        <v>5000</v>
      </c>
      <c r="J547" t="s">
        <v>838</v>
      </c>
      <c r="K547">
        <v>13</v>
      </c>
      <c r="L547">
        <v>14392</v>
      </c>
      <c r="M547">
        <v>1</v>
      </c>
      <c r="N547" t="s">
        <v>817</v>
      </c>
    </row>
    <row r="548" spans="1:14" x14ac:dyDescent="0.25">
      <c r="A548">
        <v>8700</v>
      </c>
      <c r="B548">
        <v>8700</v>
      </c>
      <c r="C548" s="13">
        <v>0.12690000000000001</v>
      </c>
      <c r="D548" t="s">
        <v>809</v>
      </c>
      <c r="E548" t="s">
        <v>863</v>
      </c>
      <c r="F548" s="13">
        <v>5.0200000000000002E-2</v>
      </c>
      <c r="G548" t="s">
        <v>866</v>
      </c>
      <c r="H548" t="s">
        <v>826</v>
      </c>
      <c r="I548">
        <v>14166.67</v>
      </c>
      <c r="J548" t="s">
        <v>857</v>
      </c>
      <c r="K548">
        <v>11</v>
      </c>
      <c r="L548">
        <v>19036</v>
      </c>
      <c r="M548">
        <v>0</v>
      </c>
      <c r="N548" t="s">
        <v>814</v>
      </c>
    </row>
    <row r="549" spans="1:14" x14ac:dyDescent="0.25">
      <c r="A549">
        <v>20400</v>
      </c>
      <c r="B549">
        <v>20375</v>
      </c>
      <c r="C549" s="13">
        <v>0.14649999999999999</v>
      </c>
      <c r="D549" t="s">
        <v>818</v>
      </c>
      <c r="E549" t="s">
        <v>810</v>
      </c>
      <c r="F549" s="13">
        <v>0.1038</v>
      </c>
      <c r="G549" t="s">
        <v>864</v>
      </c>
      <c r="H549" t="s">
        <v>826</v>
      </c>
      <c r="I549">
        <v>6733.33</v>
      </c>
      <c r="J549" t="s">
        <v>846</v>
      </c>
      <c r="K549">
        <v>8</v>
      </c>
      <c r="L549">
        <v>11149</v>
      </c>
      <c r="M549">
        <v>2</v>
      </c>
      <c r="N549" t="s">
        <v>842</v>
      </c>
    </row>
    <row r="550" spans="1:14" x14ac:dyDescent="0.25">
      <c r="A550">
        <v>9000</v>
      </c>
      <c r="B550">
        <v>9000</v>
      </c>
      <c r="C550" s="13">
        <v>6.6199999999999995E-2</v>
      </c>
      <c r="D550" t="s">
        <v>809</v>
      </c>
      <c r="E550" t="s">
        <v>828</v>
      </c>
      <c r="F550" s="13">
        <v>0.16139999999999999</v>
      </c>
      <c r="G550" t="s">
        <v>919</v>
      </c>
      <c r="H550" t="s">
        <v>826</v>
      </c>
      <c r="I550">
        <v>3333.33</v>
      </c>
      <c r="J550" t="s">
        <v>850</v>
      </c>
      <c r="K550">
        <v>10</v>
      </c>
      <c r="L550">
        <v>8689</v>
      </c>
      <c r="M550">
        <v>0</v>
      </c>
      <c r="N550" t="s">
        <v>842</v>
      </c>
    </row>
    <row r="551" spans="1:14" x14ac:dyDescent="0.25">
      <c r="A551">
        <v>16100</v>
      </c>
      <c r="B551">
        <v>16100</v>
      </c>
      <c r="C551" s="13">
        <v>0.1114</v>
      </c>
      <c r="D551" t="s">
        <v>809</v>
      </c>
      <c r="E551" t="s">
        <v>810</v>
      </c>
      <c r="F551" s="13">
        <v>0.25359999999999999</v>
      </c>
      <c r="G551" t="s">
        <v>889</v>
      </c>
      <c r="H551" t="s">
        <v>812</v>
      </c>
      <c r="I551">
        <v>6250</v>
      </c>
      <c r="J551" t="s">
        <v>816</v>
      </c>
      <c r="K551">
        <v>14</v>
      </c>
      <c r="L551">
        <v>9737</v>
      </c>
      <c r="M551">
        <v>0</v>
      </c>
      <c r="N551" t="s">
        <v>835</v>
      </c>
    </row>
    <row r="552" spans="1:14" x14ac:dyDescent="0.25">
      <c r="A552">
        <v>35000</v>
      </c>
      <c r="B552">
        <v>35000</v>
      </c>
      <c r="C552" s="13">
        <v>0.21</v>
      </c>
      <c r="D552" t="s">
        <v>809</v>
      </c>
      <c r="E552" t="s">
        <v>810</v>
      </c>
      <c r="F552" s="13">
        <v>0.1105</v>
      </c>
      <c r="G552" t="s">
        <v>836</v>
      </c>
      <c r="H552" t="s">
        <v>812</v>
      </c>
      <c r="I552">
        <v>7702</v>
      </c>
      <c r="J552" t="s">
        <v>831</v>
      </c>
      <c r="K552">
        <v>8</v>
      </c>
      <c r="L552">
        <v>11346</v>
      </c>
      <c r="M552">
        <v>0</v>
      </c>
      <c r="N552" t="s">
        <v>835</v>
      </c>
    </row>
    <row r="553" spans="1:14" x14ac:dyDescent="0.25">
      <c r="A553">
        <v>4600</v>
      </c>
      <c r="B553">
        <v>4600</v>
      </c>
      <c r="C553" s="13">
        <v>7.6600000000000001E-2</v>
      </c>
      <c r="D553" t="s">
        <v>809</v>
      </c>
      <c r="E553" t="s">
        <v>810</v>
      </c>
      <c r="F553" s="13">
        <v>9.1399999999999995E-2</v>
      </c>
      <c r="G553" t="s">
        <v>889</v>
      </c>
      <c r="H553" t="s">
        <v>812</v>
      </c>
      <c r="I553">
        <v>6500</v>
      </c>
      <c r="J553" t="s">
        <v>878</v>
      </c>
      <c r="K553">
        <v>9</v>
      </c>
      <c r="L553">
        <v>12942</v>
      </c>
      <c r="M553">
        <v>0</v>
      </c>
      <c r="N553" t="s">
        <v>848</v>
      </c>
    </row>
    <row r="554" spans="1:14" x14ac:dyDescent="0.25">
      <c r="A554">
        <v>14400</v>
      </c>
      <c r="B554">
        <v>5325</v>
      </c>
      <c r="C554" s="13">
        <v>0.14180000000000001</v>
      </c>
      <c r="D554" t="s">
        <v>809</v>
      </c>
      <c r="E554" t="s">
        <v>824</v>
      </c>
      <c r="F554" s="13">
        <v>0.23039999999999999</v>
      </c>
      <c r="G554" t="s">
        <v>889</v>
      </c>
      <c r="H554" t="s">
        <v>812</v>
      </c>
      <c r="I554">
        <v>4583.33</v>
      </c>
      <c r="J554" t="s">
        <v>838</v>
      </c>
      <c r="K554">
        <v>13</v>
      </c>
      <c r="L554">
        <v>17568</v>
      </c>
      <c r="M554">
        <v>4</v>
      </c>
      <c r="N554" t="s">
        <v>835</v>
      </c>
    </row>
    <row r="555" spans="1:14" x14ac:dyDescent="0.25">
      <c r="A555">
        <v>5000</v>
      </c>
      <c r="B555">
        <v>5000</v>
      </c>
      <c r="C555" s="13">
        <v>0.1114</v>
      </c>
      <c r="D555" t="s">
        <v>809</v>
      </c>
      <c r="E555" t="s">
        <v>828</v>
      </c>
      <c r="F555" s="13">
        <v>0.1361</v>
      </c>
      <c r="G555" t="s">
        <v>866</v>
      </c>
      <c r="H555" t="s">
        <v>826</v>
      </c>
      <c r="I555">
        <v>3333.33</v>
      </c>
      <c r="J555" t="s">
        <v>838</v>
      </c>
      <c r="K555">
        <v>10</v>
      </c>
      <c r="L555">
        <v>8436</v>
      </c>
      <c r="M555">
        <v>0</v>
      </c>
      <c r="N555" t="s">
        <v>895</v>
      </c>
    </row>
    <row r="556" spans="1:14" x14ac:dyDescent="0.25">
      <c r="A556">
        <v>5500</v>
      </c>
      <c r="B556">
        <v>5500</v>
      </c>
      <c r="C556" s="13">
        <v>0.1905</v>
      </c>
      <c r="D556" t="s">
        <v>809</v>
      </c>
      <c r="E556" t="s">
        <v>863</v>
      </c>
      <c r="F556" s="13">
        <v>2.3300000000000001E-2</v>
      </c>
      <c r="G556" t="s">
        <v>856</v>
      </c>
      <c r="H556" t="s">
        <v>830</v>
      </c>
      <c r="I556">
        <v>7500</v>
      </c>
      <c r="J556" t="s">
        <v>868</v>
      </c>
      <c r="K556">
        <v>3</v>
      </c>
      <c r="L556">
        <v>2530</v>
      </c>
      <c r="M556">
        <v>1</v>
      </c>
      <c r="N556" t="s">
        <v>848</v>
      </c>
    </row>
    <row r="557" spans="1:14" x14ac:dyDescent="0.25">
      <c r="A557">
        <v>25000</v>
      </c>
      <c r="B557">
        <v>15800</v>
      </c>
      <c r="C557" s="13">
        <v>0.13980000000000001</v>
      </c>
      <c r="D557" t="s">
        <v>818</v>
      </c>
      <c r="E557" t="s">
        <v>810</v>
      </c>
      <c r="F557" s="13">
        <v>0.20230000000000001</v>
      </c>
      <c r="G557" t="s">
        <v>872</v>
      </c>
      <c r="H557" t="s">
        <v>812</v>
      </c>
      <c r="I557">
        <v>5416.67</v>
      </c>
      <c r="J557" t="s">
        <v>834</v>
      </c>
      <c r="K557">
        <v>13</v>
      </c>
      <c r="L557">
        <v>21168</v>
      </c>
      <c r="M557">
        <v>2</v>
      </c>
      <c r="N557" t="s">
        <v>835</v>
      </c>
    </row>
    <row r="558" spans="1:14" x14ac:dyDescent="0.25">
      <c r="A558">
        <v>5000</v>
      </c>
      <c r="B558">
        <v>5000</v>
      </c>
      <c r="C558" s="13">
        <v>0.1409</v>
      </c>
      <c r="D558" t="s">
        <v>809</v>
      </c>
      <c r="E558" t="s">
        <v>810</v>
      </c>
      <c r="F558" s="13">
        <v>0.1118</v>
      </c>
      <c r="G558" t="s">
        <v>854</v>
      </c>
      <c r="H558" t="s">
        <v>826</v>
      </c>
      <c r="I558">
        <v>10625</v>
      </c>
      <c r="J558" t="s">
        <v>831</v>
      </c>
      <c r="K558">
        <v>8</v>
      </c>
      <c r="L558">
        <v>8054</v>
      </c>
      <c r="M558">
        <v>0</v>
      </c>
      <c r="N558" t="s">
        <v>844</v>
      </c>
    </row>
    <row r="559" spans="1:14" x14ac:dyDescent="0.25">
      <c r="A559">
        <v>10000</v>
      </c>
      <c r="B559">
        <v>10000</v>
      </c>
      <c r="C559" s="13">
        <v>0.14649999999999999</v>
      </c>
      <c r="D559" t="s">
        <v>809</v>
      </c>
      <c r="E559" t="s">
        <v>810</v>
      </c>
      <c r="F559" s="13">
        <v>0.12039999999999999</v>
      </c>
      <c r="G559" t="s">
        <v>819</v>
      </c>
      <c r="H559" t="s">
        <v>826</v>
      </c>
      <c r="I559">
        <v>2791.67</v>
      </c>
      <c r="J559" t="s">
        <v>873</v>
      </c>
      <c r="K559">
        <v>6</v>
      </c>
      <c r="L559">
        <v>12139</v>
      </c>
      <c r="M559">
        <v>1</v>
      </c>
      <c r="N559" t="s">
        <v>832</v>
      </c>
    </row>
    <row r="560" spans="1:14" x14ac:dyDescent="0.25">
      <c r="A560">
        <v>20000</v>
      </c>
      <c r="B560">
        <v>13975</v>
      </c>
      <c r="C560" s="13">
        <v>0.11890000000000001</v>
      </c>
      <c r="D560" t="s">
        <v>809</v>
      </c>
      <c r="E560" t="s">
        <v>863</v>
      </c>
      <c r="F560" s="13">
        <v>2.8899999999999999E-2</v>
      </c>
      <c r="G560" t="s">
        <v>851</v>
      </c>
      <c r="H560" t="s">
        <v>812</v>
      </c>
      <c r="I560">
        <v>5050</v>
      </c>
      <c r="J560" t="s">
        <v>850</v>
      </c>
      <c r="K560">
        <v>6</v>
      </c>
      <c r="L560">
        <v>6863</v>
      </c>
      <c r="M560">
        <v>4</v>
      </c>
      <c r="N560" t="s">
        <v>835</v>
      </c>
    </row>
    <row r="561" spans="1:14" x14ac:dyDescent="0.25">
      <c r="A561">
        <v>10000</v>
      </c>
      <c r="B561">
        <v>10000</v>
      </c>
      <c r="C561" s="13">
        <v>0.1714</v>
      </c>
      <c r="D561" t="s">
        <v>809</v>
      </c>
      <c r="E561" t="s">
        <v>810</v>
      </c>
      <c r="F561" s="13">
        <v>9.5899999999999999E-2</v>
      </c>
      <c r="G561" t="s">
        <v>833</v>
      </c>
      <c r="H561" t="s">
        <v>826</v>
      </c>
      <c r="I561">
        <v>1658</v>
      </c>
      <c r="J561" t="s">
        <v>879</v>
      </c>
      <c r="K561">
        <v>3</v>
      </c>
      <c r="L561">
        <v>4902</v>
      </c>
      <c r="M561">
        <v>0</v>
      </c>
      <c r="N561" t="s">
        <v>814</v>
      </c>
    </row>
    <row r="562" spans="1:14" x14ac:dyDescent="0.25">
      <c r="A562">
        <v>17000</v>
      </c>
      <c r="B562">
        <v>17000</v>
      </c>
      <c r="C562" s="13">
        <v>9.7600000000000006E-2</v>
      </c>
      <c r="D562" t="s">
        <v>809</v>
      </c>
      <c r="E562" t="s">
        <v>810</v>
      </c>
      <c r="F562" s="13">
        <v>0.23599999999999999</v>
      </c>
      <c r="G562" t="s">
        <v>825</v>
      </c>
      <c r="H562" t="s">
        <v>826</v>
      </c>
      <c r="I562">
        <v>5416.67</v>
      </c>
      <c r="J562" t="s">
        <v>850</v>
      </c>
      <c r="K562">
        <v>16</v>
      </c>
      <c r="L562">
        <v>5992</v>
      </c>
      <c r="M562">
        <v>4</v>
      </c>
      <c r="N562" t="s">
        <v>835</v>
      </c>
    </row>
    <row r="563" spans="1:14" x14ac:dyDescent="0.25">
      <c r="A563">
        <v>25000</v>
      </c>
      <c r="B563">
        <v>25000</v>
      </c>
      <c r="C563" s="13">
        <v>0.22470000000000001</v>
      </c>
      <c r="D563" t="s">
        <v>818</v>
      </c>
      <c r="E563" t="s">
        <v>824</v>
      </c>
      <c r="F563" s="13">
        <v>0.23619999999999999</v>
      </c>
      <c r="G563" t="s">
        <v>815</v>
      </c>
      <c r="H563" t="s">
        <v>812</v>
      </c>
      <c r="I563">
        <v>5000</v>
      </c>
      <c r="J563" t="s">
        <v>843</v>
      </c>
      <c r="K563">
        <v>16</v>
      </c>
      <c r="L563">
        <v>25348</v>
      </c>
      <c r="M563">
        <v>1</v>
      </c>
      <c r="N563" t="s">
        <v>832</v>
      </c>
    </row>
    <row r="564" spans="1:14" x14ac:dyDescent="0.25">
      <c r="A564">
        <v>5000</v>
      </c>
      <c r="B564">
        <v>5000</v>
      </c>
      <c r="C564" s="13">
        <v>7.9000000000000001E-2</v>
      </c>
      <c r="D564" t="s">
        <v>809</v>
      </c>
      <c r="E564" t="s">
        <v>810</v>
      </c>
      <c r="F564" s="13">
        <v>7.2800000000000004E-2</v>
      </c>
      <c r="G564" t="s">
        <v>866</v>
      </c>
      <c r="H564" t="s">
        <v>826</v>
      </c>
      <c r="I564">
        <v>8666.67</v>
      </c>
      <c r="J564" t="s">
        <v>873</v>
      </c>
      <c r="K564">
        <v>9</v>
      </c>
      <c r="L564">
        <v>4572</v>
      </c>
      <c r="M564">
        <v>0</v>
      </c>
      <c r="N564" t="s">
        <v>844</v>
      </c>
    </row>
    <row r="565" spans="1:14" x14ac:dyDescent="0.25">
      <c r="A565">
        <v>6000</v>
      </c>
      <c r="B565">
        <v>6000</v>
      </c>
      <c r="C565" s="13">
        <v>0.13109999999999999</v>
      </c>
      <c r="D565" t="s">
        <v>809</v>
      </c>
      <c r="E565" t="s">
        <v>824</v>
      </c>
      <c r="F565" s="13">
        <v>0.21340000000000001</v>
      </c>
      <c r="G565" t="s">
        <v>891</v>
      </c>
      <c r="H565" t="s">
        <v>812</v>
      </c>
      <c r="I565">
        <v>5416.67</v>
      </c>
      <c r="J565" t="s">
        <v>838</v>
      </c>
      <c r="K565">
        <v>19</v>
      </c>
      <c r="L565">
        <v>15107</v>
      </c>
      <c r="M565">
        <v>2</v>
      </c>
      <c r="N565" t="s">
        <v>835</v>
      </c>
    </row>
    <row r="566" spans="1:14" x14ac:dyDescent="0.25">
      <c r="A566">
        <v>8000</v>
      </c>
      <c r="B566">
        <v>8000</v>
      </c>
      <c r="C566" s="13">
        <v>0.17269999999999999</v>
      </c>
      <c r="D566" t="s">
        <v>809</v>
      </c>
      <c r="E566" t="s">
        <v>824</v>
      </c>
      <c r="F566" s="13">
        <v>7.3200000000000001E-2</v>
      </c>
      <c r="G566" t="s">
        <v>866</v>
      </c>
      <c r="H566" t="s">
        <v>826</v>
      </c>
      <c r="I566">
        <v>5833.33</v>
      </c>
      <c r="J566" t="s">
        <v>831</v>
      </c>
      <c r="K566">
        <v>8</v>
      </c>
      <c r="L566">
        <v>5350</v>
      </c>
      <c r="M566">
        <v>2</v>
      </c>
      <c r="N566" t="s">
        <v>859</v>
      </c>
    </row>
    <row r="567" spans="1:14" x14ac:dyDescent="0.25">
      <c r="A567">
        <v>12000</v>
      </c>
      <c r="B567">
        <v>12000</v>
      </c>
      <c r="C567" s="13">
        <v>0.1409</v>
      </c>
      <c r="D567" t="s">
        <v>809</v>
      </c>
      <c r="E567" t="s">
        <v>892</v>
      </c>
      <c r="F567" s="13">
        <v>0.15329999999999999</v>
      </c>
      <c r="G567" t="s">
        <v>819</v>
      </c>
      <c r="H567" t="s">
        <v>826</v>
      </c>
      <c r="I567">
        <v>8666.67</v>
      </c>
      <c r="J567" t="s">
        <v>822</v>
      </c>
      <c r="K567">
        <v>10</v>
      </c>
      <c r="L567">
        <v>9624</v>
      </c>
      <c r="M567">
        <v>1</v>
      </c>
      <c r="N567" t="s">
        <v>844</v>
      </c>
    </row>
    <row r="568" spans="1:14" x14ac:dyDescent="0.25">
      <c r="A568">
        <v>3000</v>
      </c>
      <c r="B568">
        <v>3000</v>
      </c>
      <c r="C568" s="13">
        <v>8.9399999999999993E-2</v>
      </c>
      <c r="D568" t="s">
        <v>809</v>
      </c>
      <c r="E568" t="s">
        <v>828</v>
      </c>
      <c r="F568" s="13">
        <v>0.13420000000000001</v>
      </c>
      <c r="G568" t="s">
        <v>866</v>
      </c>
      <c r="H568" t="s">
        <v>826</v>
      </c>
      <c r="I568">
        <v>4500</v>
      </c>
      <c r="J568" t="s">
        <v>834</v>
      </c>
      <c r="K568">
        <v>9</v>
      </c>
      <c r="L568">
        <v>2541</v>
      </c>
      <c r="M568">
        <v>2</v>
      </c>
      <c r="N568" t="s">
        <v>814</v>
      </c>
    </row>
    <row r="569" spans="1:14" x14ac:dyDescent="0.25">
      <c r="A569">
        <v>5000</v>
      </c>
      <c r="B569">
        <v>5000</v>
      </c>
      <c r="C569" s="13">
        <v>6.1699999999999998E-2</v>
      </c>
      <c r="D569" t="s">
        <v>818</v>
      </c>
      <c r="E569" t="s">
        <v>871</v>
      </c>
      <c r="F569" s="13">
        <v>0.1152</v>
      </c>
      <c r="G569" t="s">
        <v>866</v>
      </c>
      <c r="H569" t="s">
        <v>826</v>
      </c>
      <c r="I569">
        <v>1667</v>
      </c>
      <c r="J569" t="s">
        <v>915</v>
      </c>
      <c r="K569">
        <v>6</v>
      </c>
      <c r="L569">
        <v>1108</v>
      </c>
      <c r="M569">
        <v>0</v>
      </c>
      <c r="N569" t="s">
        <v>832</v>
      </c>
    </row>
    <row r="570" spans="1:14" x14ac:dyDescent="0.25">
      <c r="A570">
        <v>3200</v>
      </c>
      <c r="B570">
        <v>3200</v>
      </c>
      <c r="C570" s="13">
        <v>0.1016</v>
      </c>
      <c r="D570" t="s">
        <v>809</v>
      </c>
      <c r="E570" t="s">
        <v>810</v>
      </c>
      <c r="F570" s="13">
        <v>0.16170000000000001</v>
      </c>
      <c r="G570" t="s">
        <v>819</v>
      </c>
      <c r="H570" t="s">
        <v>812</v>
      </c>
      <c r="I570">
        <v>3750</v>
      </c>
      <c r="J570" t="s">
        <v>837</v>
      </c>
      <c r="K570">
        <v>9</v>
      </c>
      <c r="L570">
        <v>4283</v>
      </c>
      <c r="M570">
        <v>1</v>
      </c>
      <c r="N570" t="s">
        <v>842</v>
      </c>
    </row>
    <row r="571" spans="1:14" x14ac:dyDescent="0.25">
      <c r="A571">
        <v>7625</v>
      </c>
      <c r="B571">
        <v>7625</v>
      </c>
      <c r="C571" s="13">
        <v>0.18490000000000001</v>
      </c>
      <c r="D571" t="s">
        <v>809</v>
      </c>
      <c r="E571" t="s">
        <v>824</v>
      </c>
      <c r="F571" s="13">
        <v>0.15790000000000001</v>
      </c>
      <c r="G571" t="s">
        <v>880</v>
      </c>
      <c r="H571" t="s">
        <v>826</v>
      </c>
      <c r="I571">
        <v>3166.67</v>
      </c>
      <c r="J571" t="s">
        <v>831</v>
      </c>
      <c r="K571">
        <v>4</v>
      </c>
      <c r="L571">
        <v>8030</v>
      </c>
      <c r="M571">
        <v>0</v>
      </c>
      <c r="N571" t="s">
        <v>823</v>
      </c>
    </row>
    <row r="572" spans="1:14" x14ac:dyDescent="0.25">
      <c r="A572">
        <v>3000</v>
      </c>
      <c r="B572">
        <v>3000</v>
      </c>
      <c r="C572" s="13">
        <v>0.22109999999999999</v>
      </c>
      <c r="D572" t="s">
        <v>818</v>
      </c>
      <c r="E572" t="s">
        <v>828</v>
      </c>
      <c r="F572" s="12">
        <v>0</v>
      </c>
      <c r="G572" t="s">
        <v>888</v>
      </c>
      <c r="H572" t="s">
        <v>830</v>
      </c>
      <c r="I572">
        <v>1471</v>
      </c>
      <c r="J572" t="s">
        <v>820</v>
      </c>
      <c r="K572">
        <v>3</v>
      </c>
      <c r="L572">
        <v>0</v>
      </c>
      <c r="M572">
        <v>0</v>
      </c>
      <c r="N572" t="s">
        <v>842</v>
      </c>
    </row>
    <row r="573" spans="1:14" x14ac:dyDescent="0.25">
      <c r="A573">
        <v>5000</v>
      </c>
      <c r="B573">
        <v>5000</v>
      </c>
      <c r="C573" s="13">
        <v>0.1149</v>
      </c>
      <c r="D573" t="s">
        <v>809</v>
      </c>
      <c r="E573" t="s">
        <v>863</v>
      </c>
      <c r="F573" s="13">
        <v>6.6199999999999995E-2</v>
      </c>
      <c r="G573" t="s">
        <v>880</v>
      </c>
      <c r="H573" t="s">
        <v>812</v>
      </c>
      <c r="I573">
        <v>3125</v>
      </c>
      <c r="J573" t="s">
        <v>847</v>
      </c>
      <c r="K573">
        <v>4</v>
      </c>
      <c r="L573">
        <v>7187</v>
      </c>
      <c r="M573">
        <v>1</v>
      </c>
      <c r="N573" t="s">
        <v>844</v>
      </c>
    </row>
    <row r="574" spans="1:14" x14ac:dyDescent="0.25">
      <c r="A574">
        <v>18500</v>
      </c>
      <c r="B574">
        <v>18500</v>
      </c>
      <c r="C574" s="13">
        <v>0.12989999999999999</v>
      </c>
      <c r="D574" t="s">
        <v>809</v>
      </c>
      <c r="E574" t="s">
        <v>810</v>
      </c>
      <c r="F574" s="13">
        <v>7.9600000000000004E-2</v>
      </c>
      <c r="G574" t="s">
        <v>866</v>
      </c>
      <c r="H574" t="s">
        <v>826</v>
      </c>
      <c r="I574">
        <v>5000</v>
      </c>
      <c r="J574" t="s">
        <v>838</v>
      </c>
      <c r="K574">
        <v>6</v>
      </c>
      <c r="L574">
        <v>13490</v>
      </c>
      <c r="M574">
        <v>0</v>
      </c>
      <c r="N574" t="s">
        <v>835</v>
      </c>
    </row>
    <row r="575" spans="1:14" x14ac:dyDescent="0.25">
      <c r="A575">
        <v>18000</v>
      </c>
      <c r="B575">
        <v>18000</v>
      </c>
      <c r="C575" s="13">
        <v>0.1409</v>
      </c>
      <c r="D575" t="s">
        <v>809</v>
      </c>
      <c r="E575" t="s">
        <v>810</v>
      </c>
      <c r="F575" s="13">
        <v>0.1545</v>
      </c>
      <c r="G575" t="s">
        <v>911</v>
      </c>
      <c r="H575" t="s">
        <v>812</v>
      </c>
      <c r="I575">
        <v>4000</v>
      </c>
      <c r="J575" t="s">
        <v>820</v>
      </c>
      <c r="K575">
        <v>11</v>
      </c>
      <c r="L575">
        <v>13877</v>
      </c>
      <c r="M575">
        <v>0</v>
      </c>
      <c r="N575" t="s">
        <v>823</v>
      </c>
    </row>
    <row r="576" spans="1:14" x14ac:dyDescent="0.25">
      <c r="A576">
        <v>4200</v>
      </c>
      <c r="B576">
        <v>4200</v>
      </c>
      <c r="C576" s="13">
        <v>0.10589999999999999</v>
      </c>
      <c r="D576" t="s">
        <v>809</v>
      </c>
      <c r="E576" t="s">
        <v>853</v>
      </c>
      <c r="F576" s="13">
        <v>0.1153</v>
      </c>
      <c r="G576" t="s">
        <v>856</v>
      </c>
      <c r="H576" t="s">
        <v>826</v>
      </c>
      <c r="I576">
        <v>3000</v>
      </c>
      <c r="J576" t="s">
        <v>822</v>
      </c>
      <c r="K576">
        <v>11</v>
      </c>
      <c r="L576">
        <v>10067</v>
      </c>
      <c r="M576">
        <v>0</v>
      </c>
      <c r="N576" t="s">
        <v>848</v>
      </c>
    </row>
    <row r="577" spans="1:14" x14ac:dyDescent="0.25">
      <c r="A577">
        <v>5000</v>
      </c>
      <c r="B577">
        <v>4975</v>
      </c>
      <c r="C577" s="13">
        <v>7.2900000000000006E-2</v>
      </c>
      <c r="D577" t="s">
        <v>809</v>
      </c>
      <c r="E577" t="s">
        <v>855</v>
      </c>
      <c r="F577" s="13">
        <v>2.3300000000000001E-2</v>
      </c>
      <c r="G577" t="s">
        <v>856</v>
      </c>
      <c r="H577" t="s">
        <v>812</v>
      </c>
      <c r="I577">
        <v>5416.67</v>
      </c>
      <c r="J577" t="s">
        <v>846</v>
      </c>
      <c r="K577">
        <v>8</v>
      </c>
      <c r="L577">
        <v>2937</v>
      </c>
      <c r="M577">
        <v>1</v>
      </c>
      <c r="N577" t="s">
        <v>835</v>
      </c>
    </row>
    <row r="578" spans="1:14" x14ac:dyDescent="0.25">
      <c r="A578">
        <v>19000</v>
      </c>
      <c r="B578">
        <v>19000</v>
      </c>
      <c r="C578" s="13">
        <v>0.1171</v>
      </c>
      <c r="D578" t="s">
        <v>818</v>
      </c>
      <c r="E578" t="s">
        <v>824</v>
      </c>
      <c r="F578" s="13">
        <v>0.13789999999999999</v>
      </c>
      <c r="G578" t="s">
        <v>825</v>
      </c>
      <c r="H578" t="s">
        <v>812</v>
      </c>
      <c r="I578">
        <v>4791.67</v>
      </c>
      <c r="J578" t="s">
        <v>847</v>
      </c>
      <c r="K578">
        <v>9</v>
      </c>
      <c r="L578">
        <v>16348</v>
      </c>
      <c r="M578">
        <v>0</v>
      </c>
      <c r="N578" t="s">
        <v>823</v>
      </c>
    </row>
    <row r="579" spans="1:14" x14ac:dyDescent="0.25">
      <c r="A579">
        <v>15000</v>
      </c>
      <c r="B579">
        <v>15000</v>
      </c>
      <c r="C579" s="13">
        <v>0.16769999999999999</v>
      </c>
      <c r="D579" t="s">
        <v>809</v>
      </c>
      <c r="E579" t="s">
        <v>810</v>
      </c>
      <c r="F579" s="13">
        <v>7.2900000000000006E-2</v>
      </c>
      <c r="G579" t="s">
        <v>867</v>
      </c>
      <c r="H579" t="s">
        <v>826</v>
      </c>
      <c r="I579">
        <v>7916.67</v>
      </c>
      <c r="J579" t="s">
        <v>857</v>
      </c>
      <c r="K579">
        <v>5</v>
      </c>
      <c r="L579">
        <v>5355</v>
      </c>
      <c r="M579">
        <v>1</v>
      </c>
      <c r="N579" t="s">
        <v>842</v>
      </c>
    </row>
    <row r="580" spans="1:14" x14ac:dyDescent="0.25">
      <c r="A580">
        <v>18625</v>
      </c>
      <c r="B580">
        <v>18625</v>
      </c>
      <c r="C580" s="13">
        <v>0.19719999999999999</v>
      </c>
      <c r="D580" t="s">
        <v>818</v>
      </c>
      <c r="E580" t="s">
        <v>824</v>
      </c>
      <c r="F580" s="13">
        <v>0.2298</v>
      </c>
      <c r="G580" t="s">
        <v>851</v>
      </c>
      <c r="H580" t="s">
        <v>826</v>
      </c>
      <c r="I580">
        <v>4000</v>
      </c>
      <c r="J580" t="s">
        <v>879</v>
      </c>
      <c r="K580">
        <v>15</v>
      </c>
      <c r="L580">
        <v>26050</v>
      </c>
      <c r="M580">
        <v>2</v>
      </c>
      <c r="N580" t="s">
        <v>827</v>
      </c>
    </row>
    <row r="581" spans="1:14" x14ac:dyDescent="0.25">
      <c r="A581">
        <v>6075</v>
      </c>
      <c r="B581">
        <v>6075</v>
      </c>
      <c r="C581" s="13">
        <v>7.6200000000000004E-2</v>
      </c>
      <c r="D581" t="s">
        <v>809</v>
      </c>
      <c r="E581" t="s">
        <v>810</v>
      </c>
      <c r="F581" s="13">
        <v>0.28249999999999997</v>
      </c>
      <c r="G581" t="s">
        <v>911</v>
      </c>
      <c r="H581" t="s">
        <v>826</v>
      </c>
      <c r="I581">
        <v>1083.33</v>
      </c>
      <c r="J581" t="s">
        <v>834</v>
      </c>
      <c r="K581">
        <v>8</v>
      </c>
      <c r="L581">
        <v>11539</v>
      </c>
      <c r="M581">
        <v>0</v>
      </c>
      <c r="N581" t="s">
        <v>895</v>
      </c>
    </row>
    <row r="582" spans="1:14" x14ac:dyDescent="0.25">
      <c r="A582">
        <v>12500</v>
      </c>
      <c r="B582">
        <v>12500</v>
      </c>
      <c r="C582" s="13">
        <v>0.15310000000000001</v>
      </c>
      <c r="D582" t="s">
        <v>809</v>
      </c>
      <c r="E582" t="s">
        <v>810</v>
      </c>
      <c r="F582" s="13">
        <v>0.1767</v>
      </c>
      <c r="G582" t="s">
        <v>815</v>
      </c>
      <c r="H582" t="s">
        <v>812</v>
      </c>
      <c r="I582">
        <v>3916.67</v>
      </c>
      <c r="J582" t="s">
        <v>820</v>
      </c>
      <c r="K582">
        <v>7</v>
      </c>
      <c r="L582">
        <v>8221</v>
      </c>
      <c r="M582">
        <v>3</v>
      </c>
      <c r="N582" t="s">
        <v>835</v>
      </c>
    </row>
    <row r="583" spans="1:14" x14ac:dyDescent="0.25">
      <c r="A583">
        <v>5000</v>
      </c>
      <c r="B583">
        <v>5000</v>
      </c>
      <c r="C583" s="13">
        <v>0.15310000000000001</v>
      </c>
      <c r="D583" t="s">
        <v>809</v>
      </c>
      <c r="E583" t="s">
        <v>810</v>
      </c>
      <c r="F583" s="13">
        <v>4.9099999999999998E-2</v>
      </c>
      <c r="G583" t="s">
        <v>819</v>
      </c>
      <c r="H583" t="s">
        <v>826</v>
      </c>
      <c r="I583">
        <v>7083.33</v>
      </c>
      <c r="J583" t="s">
        <v>843</v>
      </c>
      <c r="K583">
        <v>12</v>
      </c>
      <c r="L583">
        <v>8225</v>
      </c>
      <c r="M583">
        <v>1</v>
      </c>
      <c r="N583" t="s">
        <v>823</v>
      </c>
    </row>
    <row r="584" spans="1:14" x14ac:dyDescent="0.25">
      <c r="A584">
        <v>10000</v>
      </c>
      <c r="B584">
        <v>10000</v>
      </c>
      <c r="C584" s="13">
        <v>0.1212</v>
      </c>
      <c r="D584" t="s">
        <v>809</v>
      </c>
      <c r="E584" t="s">
        <v>824</v>
      </c>
      <c r="F584" s="13">
        <v>0.2306</v>
      </c>
      <c r="G584" t="s">
        <v>833</v>
      </c>
      <c r="H584" t="s">
        <v>826</v>
      </c>
      <c r="I584">
        <v>3083.33</v>
      </c>
      <c r="J584" t="s">
        <v>820</v>
      </c>
      <c r="K584">
        <v>14</v>
      </c>
      <c r="L584">
        <v>13638</v>
      </c>
      <c r="M584">
        <v>0</v>
      </c>
      <c r="N584" t="s">
        <v>832</v>
      </c>
    </row>
    <row r="585" spans="1:14" x14ac:dyDescent="0.25">
      <c r="A585">
        <v>8000</v>
      </c>
      <c r="B585">
        <v>8000</v>
      </c>
      <c r="C585" s="13">
        <v>0.16769999999999999</v>
      </c>
      <c r="D585" t="s">
        <v>809</v>
      </c>
      <c r="E585" t="s">
        <v>824</v>
      </c>
      <c r="F585" s="13">
        <v>0.2099</v>
      </c>
      <c r="G585" t="s">
        <v>815</v>
      </c>
      <c r="H585" t="s">
        <v>826</v>
      </c>
      <c r="I585">
        <v>3750</v>
      </c>
      <c r="J585" t="s">
        <v>868</v>
      </c>
      <c r="K585">
        <v>6</v>
      </c>
      <c r="L585">
        <v>4010</v>
      </c>
      <c r="M585">
        <v>0</v>
      </c>
      <c r="N585" t="s">
        <v>823</v>
      </c>
    </row>
    <row r="586" spans="1:14" x14ac:dyDescent="0.25">
      <c r="A586">
        <v>20000</v>
      </c>
      <c r="B586">
        <v>19975</v>
      </c>
      <c r="C586" s="13">
        <v>0.15809999999999999</v>
      </c>
      <c r="D586" t="s">
        <v>809</v>
      </c>
      <c r="E586" t="s">
        <v>810</v>
      </c>
      <c r="F586" s="13">
        <v>0.2142</v>
      </c>
      <c r="G586" t="s">
        <v>894</v>
      </c>
      <c r="H586" t="s">
        <v>826</v>
      </c>
      <c r="I586">
        <v>5000</v>
      </c>
      <c r="J586" t="s">
        <v>879</v>
      </c>
      <c r="K586">
        <v>12</v>
      </c>
      <c r="L586">
        <v>24352</v>
      </c>
      <c r="M586">
        <v>1</v>
      </c>
      <c r="N586" t="s">
        <v>814</v>
      </c>
    </row>
    <row r="587" spans="1:14" x14ac:dyDescent="0.25">
      <c r="A587">
        <v>9600</v>
      </c>
      <c r="B587">
        <v>9600</v>
      </c>
      <c r="C587" s="13">
        <v>0.13489999999999999</v>
      </c>
      <c r="D587" t="s">
        <v>809</v>
      </c>
      <c r="E587" t="s">
        <v>824</v>
      </c>
      <c r="F587" s="13">
        <v>0.15040000000000001</v>
      </c>
      <c r="G587" t="s">
        <v>872</v>
      </c>
      <c r="H587" t="s">
        <v>826</v>
      </c>
      <c r="I587">
        <v>4250</v>
      </c>
      <c r="J587" t="s">
        <v>838</v>
      </c>
      <c r="K587">
        <v>17</v>
      </c>
      <c r="L587">
        <v>7713</v>
      </c>
      <c r="M587">
        <v>1</v>
      </c>
      <c r="N587" t="s">
        <v>844</v>
      </c>
    </row>
    <row r="588" spans="1:14" x14ac:dyDescent="0.25">
      <c r="A588">
        <v>3600</v>
      </c>
      <c r="B588">
        <v>3600</v>
      </c>
      <c r="C588" s="13">
        <v>9.7600000000000006E-2</v>
      </c>
      <c r="D588" t="s">
        <v>809</v>
      </c>
      <c r="E588" t="s">
        <v>824</v>
      </c>
      <c r="F588" s="13">
        <v>0.1134</v>
      </c>
      <c r="G588" t="s">
        <v>898</v>
      </c>
      <c r="H588" t="s">
        <v>826</v>
      </c>
      <c r="I588">
        <v>2108.33</v>
      </c>
      <c r="J588" t="s">
        <v>822</v>
      </c>
      <c r="K588">
        <v>14</v>
      </c>
      <c r="L588">
        <v>4467</v>
      </c>
      <c r="M588">
        <v>0</v>
      </c>
      <c r="N588" t="s">
        <v>895</v>
      </c>
    </row>
    <row r="589" spans="1:14" x14ac:dyDescent="0.25">
      <c r="A589">
        <v>14075</v>
      </c>
      <c r="B589">
        <v>14075</v>
      </c>
      <c r="C589" s="13">
        <v>0.1875</v>
      </c>
      <c r="D589" t="s">
        <v>809</v>
      </c>
      <c r="E589" t="s">
        <v>828</v>
      </c>
      <c r="F589" s="13">
        <v>0.12959999999999999</v>
      </c>
      <c r="G589" t="s">
        <v>866</v>
      </c>
      <c r="H589" t="s">
        <v>826</v>
      </c>
      <c r="I589">
        <v>3033.33</v>
      </c>
      <c r="J589" t="s">
        <v>820</v>
      </c>
      <c r="K589">
        <v>6</v>
      </c>
      <c r="L589">
        <v>13036</v>
      </c>
      <c r="M589">
        <v>0</v>
      </c>
      <c r="N589" t="s">
        <v>839</v>
      </c>
    </row>
    <row r="590" spans="1:14" x14ac:dyDescent="0.25">
      <c r="A590">
        <v>3000</v>
      </c>
      <c r="B590">
        <v>3000</v>
      </c>
      <c r="C590" s="13">
        <v>7.51E-2</v>
      </c>
      <c r="D590" t="s">
        <v>809</v>
      </c>
      <c r="E590" t="s">
        <v>871</v>
      </c>
      <c r="F590" s="13">
        <v>0.11310000000000001</v>
      </c>
      <c r="G590" t="s">
        <v>829</v>
      </c>
      <c r="H590" t="s">
        <v>826</v>
      </c>
      <c r="I590">
        <v>3500</v>
      </c>
      <c r="J590" t="s">
        <v>813</v>
      </c>
      <c r="K590">
        <v>9</v>
      </c>
      <c r="L590">
        <v>0</v>
      </c>
      <c r="M590">
        <v>2</v>
      </c>
      <c r="N590" t="s">
        <v>832</v>
      </c>
    </row>
    <row r="591" spans="1:14" x14ac:dyDescent="0.25">
      <c r="A591">
        <v>35000</v>
      </c>
      <c r="B591">
        <v>34975</v>
      </c>
      <c r="C591" s="13">
        <v>0.1016</v>
      </c>
      <c r="D591" t="s">
        <v>809</v>
      </c>
      <c r="E591" t="s">
        <v>810</v>
      </c>
      <c r="F591" s="13">
        <v>0.25559999999999999</v>
      </c>
      <c r="G591" t="s">
        <v>866</v>
      </c>
      <c r="H591" t="s">
        <v>826</v>
      </c>
      <c r="I591">
        <v>9220</v>
      </c>
      <c r="J591" t="s">
        <v>852</v>
      </c>
      <c r="K591">
        <v>12</v>
      </c>
      <c r="L591">
        <v>40782</v>
      </c>
      <c r="M591">
        <v>1</v>
      </c>
      <c r="N591" t="s">
        <v>835</v>
      </c>
    </row>
    <row r="592" spans="1:14" x14ac:dyDescent="0.25">
      <c r="A592">
        <v>1700</v>
      </c>
      <c r="B592">
        <v>1700</v>
      </c>
      <c r="C592" s="13">
        <v>6.9900000000000004E-2</v>
      </c>
      <c r="D592" t="s">
        <v>809</v>
      </c>
      <c r="E592" t="s">
        <v>853</v>
      </c>
      <c r="F592" s="13">
        <v>5.1999999999999998E-2</v>
      </c>
      <c r="G592" t="s">
        <v>864</v>
      </c>
      <c r="H592" t="s">
        <v>826</v>
      </c>
      <c r="I592">
        <v>2250</v>
      </c>
      <c r="J592" t="s">
        <v>877</v>
      </c>
      <c r="K592">
        <v>4</v>
      </c>
      <c r="L592">
        <v>4527</v>
      </c>
      <c r="M592">
        <v>0</v>
      </c>
      <c r="N592" t="s">
        <v>823</v>
      </c>
    </row>
    <row r="593" spans="1:14" x14ac:dyDescent="0.25">
      <c r="A593">
        <v>8800</v>
      </c>
      <c r="B593">
        <v>8800</v>
      </c>
      <c r="C593" s="13">
        <v>7.51E-2</v>
      </c>
      <c r="D593" t="s">
        <v>809</v>
      </c>
      <c r="E593" t="s">
        <v>828</v>
      </c>
      <c r="F593" s="13">
        <v>0.20730000000000001</v>
      </c>
      <c r="G593" t="s">
        <v>872</v>
      </c>
      <c r="H593" t="s">
        <v>812</v>
      </c>
      <c r="I593">
        <v>4833</v>
      </c>
      <c r="J593" t="s">
        <v>890</v>
      </c>
      <c r="K593">
        <v>6</v>
      </c>
      <c r="L593">
        <v>306</v>
      </c>
      <c r="M593">
        <v>4</v>
      </c>
      <c r="N593" t="s">
        <v>823</v>
      </c>
    </row>
    <row r="594" spans="1:14" x14ac:dyDescent="0.25">
      <c r="A594">
        <v>24250</v>
      </c>
      <c r="B594">
        <v>23985.41</v>
      </c>
      <c r="C594" s="13">
        <v>0.12180000000000001</v>
      </c>
      <c r="D594" t="s">
        <v>809</v>
      </c>
      <c r="E594" t="s">
        <v>810</v>
      </c>
      <c r="F594" s="13">
        <v>0.17649999999999999</v>
      </c>
      <c r="G594" t="s">
        <v>819</v>
      </c>
      <c r="H594" t="s">
        <v>812</v>
      </c>
      <c r="I594">
        <v>8910.42</v>
      </c>
      <c r="J594" t="s">
        <v>850</v>
      </c>
      <c r="K594">
        <v>16</v>
      </c>
      <c r="L594">
        <v>81940</v>
      </c>
      <c r="M594">
        <v>0</v>
      </c>
      <c r="N594" t="s">
        <v>835</v>
      </c>
    </row>
    <row r="595" spans="1:14" x14ac:dyDescent="0.25">
      <c r="A595">
        <v>10750</v>
      </c>
      <c r="B595">
        <v>10166.42</v>
      </c>
      <c r="C595" s="13">
        <v>0.1114</v>
      </c>
      <c r="D595" t="s">
        <v>809</v>
      </c>
      <c r="E595" t="s">
        <v>824</v>
      </c>
      <c r="F595" s="13">
        <v>0.1191</v>
      </c>
      <c r="G595" t="s">
        <v>833</v>
      </c>
      <c r="H595" t="s">
        <v>812</v>
      </c>
      <c r="I595">
        <v>4416.67</v>
      </c>
      <c r="J595" t="s">
        <v>834</v>
      </c>
      <c r="K595">
        <v>9</v>
      </c>
      <c r="L595">
        <v>12619</v>
      </c>
      <c r="M595">
        <v>1</v>
      </c>
      <c r="N595" t="s">
        <v>817</v>
      </c>
    </row>
    <row r="596" spans="1:14" x14ac:dyDescent="0.25">
      <c r="A596">
        <v>6000</v>
      </c>
      <c r="B596">
        <v>6000</v>
      </c>
      <c r="C596" s="13">
        <v>0.15959999999999999</v>
      </c>
      <c r="D596" t="s">
        <v>809</v>
      </c>
      <c r="E596" t="s">
        <v>810</v>
      </c>
      <c r="F596" s="13">
        <v>0.2485</v>
      </c>
      <c r="G596" t="s">
        <v>819</v>
      </c>
      <c r="H596" t="s">
        <v>812</v>
      </c>
      <c r="I596">
        <v>3264</v>
      </c>
      <c r="J596" t="s">
        <v>868</v>
      </c>
      <c r="K596">
        <v>13</v>
      </c>
      <c r="L596">
        <v>6347</v>
      </c>
      <c r="M596">
        <v>1</v>
      </c>
      <c r="N596" t="s">
        <v>835</v>
      </c>
    </row>
    <row r="597" spans="1:14" x14ac:dyDescent="0.25">
      <c r="A597">
        <v>15000</v>
      </c>
      <c r="B597">
        <v>15000</v>
      </c>
      <c r="C597" s="13">
        <v>0.1016</v>
      </c>
      <c r="D597" t="s">
        <v>809</v>
      </c>
      <c r="E597" t="s">
        <v>824</v>
      </c>
      <c r="F597" s="13">
        <v>0.1857</v>
      </c>
      <c r="G597" t="s">
        <v>819</v>
      </c>
      <c r="H597" t="s">
        <v>812</v>
      </c>
      <c r="I597">
        <v>5000</v>
      </c>
      <c r="J597" t="s">
        <v>878</v>
      </c>
      <c r="K597">
        <v>13</v>
      </c>
      <c r="L597">
        <v>33389</v>
      </c>
      <c r="M597">
        <v>0</v>
      </c>
      <c r="N597" t="s">
        <v>835</v>
      </c>
    </row>
    <row r="598" spans="1:14" x14ac:dyDescent="0.25">
      <c r="A598">
        <v>15000</v>
      </c>
      <c r="B598">
        <v>15000</v>
      </c>
      <c r="C598" s="13">
        <v>0.14330000000000001</v>
      </c>
      <c r="D598" t="s">
        <v>809</v>
      </c>
      <c r="E598" t="s">
        <v>824</v>
      </c>
      <c r="F598" s="13">
        <v>0.1638</v>
      </c>
      <c r="G598" t="s">
        <v>867</v>
      </c>
      <c r="H598" t="s">
        <v>812</v>
      </c>
      <c r="I598">
        <v>5500</v>
      </c>
      <c r="J598" t="s">
        <v>878</v>
      </c>
      <c r="K598">
        <v>10</v>
      </c>
      <c r="L598">
        <v>12413</v>
      </c>
      <c r="M598">
        <v>2</v>
      </c>
      <c r="N598" t="s">
        <v>832</v>
      </c>
    </row>
    <row r="599" spans="1:14" x14ac:dyDescent="0.25">
      <c r="A599">
        <v>10000</v>
      </c>
      <c r="B599">
        <v>10000</v>
      </c>
      <c r="C599" s="13">
        <v>0.13109999999999999</v>
      </c>
      <c r="D599" t="s">
        <v>809</v>
      </c>
      <c r="E599" t="s">
        <v>824</v>
      </c>
      <c r="F599" s="13">
        <v>0.14119999999999999</v>
      </c>
      <c r="G599" t="s">
        <v>819</v>
      </c>
      <c r="H599" t="s">
        <v>826</v>
      </c>
      <c r="I599">
        <v>7500</v>
      </c>
      <c r="J599" t="s">
        <v>879</v>
      </c>
      <c r="K599">
        <v>12</v>
      </c>
      <c r="L599">
        <v>3235</v>
      </c>
      <c r="M599">
        <v>0</v>
      </c>
      <c r="N599" t="s">
        <v>842</v>
      </c>
    </row>
    <row r="600" spans="1:14" x14ac:dyDescent="0.25">
      <c r="A600">
        <v>5950</v>
      </c>
      <c r="B600">
        <v>5950</v>
      </c>
      <c r="C600" s="13">
        <v>0.1212</v>
      </c>
      <c r="D600" t="s">
        <v>809</v>
      </c>
      <c r="E600" t="s">
        <v>824</v>
      </c>
      <c r="F600" s="13">
        <v>0.21540000000000001</v>
      </c>
      <c r="G600" t="s">
        <v>841</v>
      </c>
      <c r="H600" t="s">
        <v>812</v>
      </c>
      <c r="I600">
        <v>5000</v>
      </c>
      <c r="J600" t="s">
        <v>820</v>
      </c>
      <c r="K600">
        <v>9</v>
      </c>
      <c r="L600">
        <v>47746</v>
      </c>
      <c r="M600">
        <v>0</v>
      </c>
      <c r="N600" t="s">
        <v>835</v>
      </c>
    </row>
    <row r="601" spans="1:14" x14ac:dyDescent="0.25">
      <c r="A601">
        <v>10000</v>
      </c>
      <c r="B601">
        <v>10000</v>
      </c>
      <c r="C601" s="13">
        <v>0.1099</v>
      </c>
      <c r="D601" t="s">
        <v>809</v>
      </c>
      <c r="E601" t="s">
        <v>810</v>
      </c>
      <c r="F601" s="13">
        <v>8.2299999999999998E-2</v>
      </c>
      <c r="G601" t="s">
        <v>866</v>
      </c>
      <c r="H601" t="s">
        <v>830</v>
      </c>
      <c r="I601">
        <v>5833.33</v>
      </c>
      <c r="J601" t="s">
        <v>878</v>
      </c>
      <c r="K601">
        <v>15</v>
      </c>
      <c r="L601">
        <v>11620</v>
      </c>
      <c r="M601">
        <v>0</v>
      </c>
      <c r="N601" t="s">
        <v>814</v>
      </c>
    </row>
    <row r="602" spans="1:14" x14ac:dyDescent="0.25">
      <c r="A602">
        <v>4000</v>
      </c>
      <c r="B602">
        <v>4000</v>
      </c>
      <c r="C602" s="13">
        <v>0.15229999999999999</v>
      </c>
      <c r="D602" t="s">
        <v>809</v>
      </c>
      <c r="E602" t="s">
        <v>828</v>
      </c>
      <c r="F602" s="13">
        <v>0.10730000000000001</v>
      </c>
      <c r="G602" t="s">
        <v>833</v>
      </c>
      <c r="H602" t="s">
        <v>826</v>
      </c>
      <c r="I602">
        <v>2916.67</v>
      </c>
      <c r="J602" t="s">
        <v>831</v>
      </c>
      <c r="K602">
        <v>6</v>
      </c>
      <c r="L602">
        <v>1651</v>
      </c>
      <c r="M602">
        <v>1</v>
      </c>
      <c r="N602" t="s">
        <v>842</v>
      </c>
    </row>
    <row r="603" spans="1:14" x14ac:dyDescent="0.25">
      <c r="A603">
        <v>15000</v>
      </c>
      <c r="B603">
        <v>14675</v>
      </c>
      <c r="C603" s="13">
        <v>7.8799999999999995E-2</v>
      </c>
      <c r="D603" t="s">
        <v>809</v>
      </c>
      <c r="E603" t="s">
        <v>863</v>
      </c>
      <c r="F603" s="13">
        <v>5.3E-3</v>
      </c>
      <c r="G603" t="s">
        <v>864</v>
      </c>
      <c r="H603" t="s">
        <v>812</v>
      </c>
      <c r="I603">
        <v>10417</v>
      </c>
      <c r="J603" t="s">
        <v>862</v>
      </c>
      <c r="K603">
        <v>8</v>
      </c>
      <c r="L603">
        <v>1343</v>
      </c>
      <c r="M603">
        <v>1</v>
      </c>
      <c r="N603" t="s">
        <v>814</v>
      </c>
    </row>
    <row r="604" spans="1:14" x14ac:dyDescent="0.25">
      <c r="A604">
        <v>10000</v>
      </c>
      <c r="B604">
        <v>9850</v>
      </c>
      <c r="C604" s="13">
        <v>0.15310000000000001</v>
      </c>
      <c r="D604" t="s">
        <v>809</v>
      </c>
      <c r="E604" t="s">
        <v>810</v>
      </c>
      <c r="F604" s="13">
        <v>0.186</v>
      </c>
      <c r="G604" t="s">
        <v>866</v>
      </c>
      <c r="H604" t="s">
        <v>826</v>
      </c>
      <c r="I604">
        <v>2500</v>
      </c>
      <c r="J604" t="s">
        <v>843</v>
      </c>
      <c r="K604">
        <v>8</v>
      </c>
      <c r="L604">
        <v>9092</v>
      </c>
      <c r="M604">
        <v>1</v>
      </c>
      <c r="N604" t="s">
        <v>814</v>
      </c>
    </row>
    <row r="605" spans="1:14" x14ac:dyDescent="0.25">
      <c r="A605">
        <v>8875</v>
      </c>
      <c r="B605">
        <v>8875</v>
      </c>
      <c r="C605" s="13">
        <v>0.13109999999999999</v>
      </c>
      <c r="D605" t="s">
        <v>809</v>
      </c>
      <c r="E605" t="s">
        <v>828</v>
      </c>
      <c r="F605" s="13">
        <v>0.30459999999999998</v>
      </c>
      <c r="G605" t="s">
        <v>815</v>
      </c>
      <c r="H605" t="s">
        <v>830</v>
      </c>
      <c r="I605">
        <v>2166.67</v>
      </c>
      <c r="J605" t="s">
        <v>878</v>
      </c>
      <c r="K605">
        <v>9</v>
      </c>
      <c r="L605">
        <v>6797</v>
      </c>
      <c r="M605">
        <v>1</v>
      </c>
      <c r="N605" t="s">
        <v>817</v>
      </c>
    </row>
    <row r="606" spans="1:14" x14ac:dyDescent="0.25">
      <c r="A606">
        <v>2400</v>
      </c>
      <c r="B606">
        <v>2400</v>
      </c>
      <c r="C606" s="13">
        <v>0.1074</v>
      </c>
      <c r="D606" t="s">
        <v>809</v>
      </c>
      <c r="E606" t="s">
        <v>824</v>
      </c>
      <c r="F606" s="13">
        <v>0.112</v>
      </c>
      <c r="G606" t="s">
        <v>866</v>
      </c>
      <c r="H606" t="s">
        <v>826</v>
      </c>
      <c r="I606">
        <v>2000</v>
      </c>
      <c r="J606" t="s">
        <v>837</v>
      </c>
      <c r="K606">
        <v>4</v>
      </c>
      <c r="L606">
        <v>3055</v>
      </c>
      <c r="M606">
        <v>0</v>
      </c>
      <c r="N606" t="s">
        <v>835</v>
      </c>
    </row>
    <row r="607" spans="1:14" x14ac:dyDescent="0.25">
      <c r="A607">
        <v>25000</v>
      </c>
      <c r="B607">
        <v>24950</v>
      </c>
      <c r="C607" s="13">
        <v>0.20530000000000001</v>
      </c>
      <c r="D607" t="s">
        <v>818</v>
      </c>
      <c r="E607" t="s">
        <v>810</v>
      </c>
      <c r="F607" s="13">
        <v>0.185</v>
      </c>
      <c r="G607" t="s">
        <v>825</v>
      </c>
      <c r="H607" t="s">
        <v>826</v>
      </c>
      <c r="I607">
        <v>8000</v>
      </c>
      <c r="J607" t="s">
        <v>857</v>
      </c>
      <c r="K607">
        <v>9</v>
      </c>
      <c r="L607">
        <v>19548</v>
      </c>
      <c r="M607">
        <v>0</v>
      </c>
      <c r="N607" t="s">
        <v>832</v>
      </c>
    </row>
    <row r="608" spans="1:14" x14ac:dyDescent="0.25">
      <c r="A608">
        <v>5500</v>
      </c>
      <c r="B608">
        <v>5500</v>
      </c>
      <c r="C608" s="13">
        <v>0.16070000000000001</v>
      </c>
      <c r="D608" t="s">
        <v>809</v>
      </c>
      <c r="E608" t="s">
        <v>828</v>
      </c>
      <c r="F608" s="13">
        <v>0.19350000000000001</v>
      </c>
      <c r="G608" t="s">
        <v>841</v>
      </c>
      <c r="H608" t="s">
        <v>812</v>
      </c>
      <c r="I608">
        <v>3937.08</v>
      </c>
      <c r="J608" t="s">
        <v>838</v>
      </c>
      <c r="K608">
        <v>6</v>
      </c>
      <c r="L608">
        <v>689</v>
      </c>
      <c r="M608">
        <v>8</v>
      </c>
      <c r="N608" t="s">
        <v>835</v>
      </c>
    </row>
    <row r="609" spans="1:14" x14ac:dyDescent="0.25">
      <c r="A609">
        <v>6000</v>
      </c>
      <c r="B609">
        <v>6000</v>
      </c>
      <c r="C609" s="13">
        <v>0.12529999999999999</v>
      </c>
      <c r="D609" t="s">
        <v>809</v>
      </c>
      <c r="E609" t="s">
        <v>824</v>
      </c>
      <c r="F609" s="13">
        <v>0.23069999999999999</v>
      </c>
      <c r="G609" t="s">
        <v>872</v>
      </c>
      <c r="H609" t="s">
        <v>826</v>
      </c>
      <c r="I609">
        <v>2916.67</v>
      </c>
      <c r="J609" t="s">
        <v>838</v>
      </c>
      <c r="K609">
        <v>11</v>
      </c>
      <c r="L609">
        <v>3334</v>
      </c>
      <c r="M609">
        <v>0</v>
      </c>
      <c r="N609" t="s">
        <v>817</v>
      </c>
    </row>
    <row r="610" spans="1:14" x14ac:dyDescent="0.25">
      <c r="A610">
        <v>18000</v>
      </c>
      <c r="B610">
        <v>18000</v>
      </c>
      <c r="C610" s="13">
        <v>0.1905</v>
      </c>
      <c r="D610" t="s">
        <v>818</v>
      </c>
      <c r="E610" t="s">
        <v>810</v>
      </c>
      <c r="F610" s="13">
        <v>6.2799999999999995E-2</v>
      </c>
      <c r="G610" t="s">
        <v>867</v>
      </c>
      <c r="H610" t="s">
        <v>812</v>
      </c>
      <c r="I610">
        <v>7500</v>
      </c>
      <c r="J610" t="s">
        <v>820</v>
      </c>
      <c r="K610">
        <v>8</v>
      </c>
      <c r="L610">
        <v>20675</v>
      </c>
      <c r="M610">
        <v>1</v>
      </c>
      <c r="N610" t="s">
        <v>835</v>
      </c>
    </row>
    <row r="611" spans="1:14" x14ac:dyDescent="0.25">
      <c r="A611">
        <v>28000</v>
      </c>
      <c r="B611">
        <v>27975</v>
      </c>
      <c r="C611" s="13">
        <v>7.9000000000000001E-2</v>
      </c>
      <c r="D611" t="s">
        <v>809</v>
      </c>
      <c r="E611" t="s">
        <v>896</v>
      </c>
      <c r="F611" s="13">
        <v>5.8099999999999999E-2</v>
      </c>
      <c r="G611" t="s">
        <v>874</v>
      </c>
      <c r="H611" t="s">
        <v>812</v>
      </c>
      <c r="I611">
        <v>7000</v>
      </c>
      <c r="J611" t="s">
        <v>907</v>
      </c>
      <c r="K611">
        <v>8</v>
      </c>
      <c r="L611">
        <v>771</v>
      </c>
      <c r="M611">
        <v>2</v>
      </c>
      <c r="N611" t="s">
        <v>827</v>
      </c>
    </row>
    <row r="612" spans="1:14" x14ac:dyDescent="0.25">
      <c r="A612">
        <v>32000</v>
      </c>
      <c r="B612">
        <v>32000</v>
      </c>
      <c r="C612" s="13">
        <v>0.16289999999999999</v>
      </c>
      <c r="D612" t="s">
        <v>818</v>
      </c>
      <c r="E612" t="s">
        <v>810</v>
      </c>
      <c r="F612" s="13">
        <v>0.15140000000000001</v>
      </c>
      <c r="G612" t="s">
        <v>854</v>
      </c>
      <c r="H612" t="s">
        <v>826</v>
      </c>
      <c r="I612">
        <v>7055</v>
      </c>
      <c r="J612" t="s">
        <v>846</v>
      </c>
      <c r="K612">
        <v>8</v>
      </c>
      <c r="L612">
        <v>16174</v>
      </c>
      <c r="M612">
        <v>1</v>
      </c>
      <c r="N612" t="s">
        <v>842</v>
      </c>
    </row>
    <row r="613" spans="1:14" x14ac:dyDescent="0.25">
      <c r="A613">
        <v>6000</v>
      </c>
      <c r="B613">
        <v>6000</v>
      </c>
      <c r="C613" s="13">
        <v>0.13109999999999999</v>
      </c>
      <c r="D613" t="s">
        <v>809</v>
      </c>
      <c r="E613" t="s">
        <v>824</v>
      </c>
      <c r="F613" s="13">
        <v>4.53E-2</v>
      </c>
      <c r="G613" t="s">
        <v>866</v>
      </c>
      <c r="H613" t="s">
        <v>826</v>
      </c>
      <c r="I613">
        <v>2625</v>
      </c>
      <c r="J613" t="s">
        <v>820</v>
      </c>
      <c r="K613">
        <v>5</v>
      </c>
      <c r="L613">
        <v>4299</v>
      </c>
      <c r="M613">
        <v>1</v>
      </c>
      <c r="N613" t="s">
        <v>835</v>
      </c>
    </row>
    <row r="614" spans="1:14" x14ac:dyDescent="0.25">
      <c r="A614">
        <v>7200</v>
      </c>
      <c r="B614">
        <v>7200</v>
      </c>
      <c r="C614" s="13">
        <v>8.8999999999999996E-2</v>
      </c>
      <c r="D614" t="s">
        <v>818</v>
      </c>
      <c r="E614" t="s">
        <v>810</v>
      </c>
      <c r="F614" s="13">
        <v>0.25159999999999999</v>
      </c>
      <c r="G614" t="s">
        <v>836</v>
      </c>
      <c r="H614" t="s">
        <v>812</v>
      </c>
      <c r="I614">
        <v>3750</v>
      </c>
      <c r="J614" t="s">
        <v>877</v>
      </c>
      <c r="K614">
        <v>13</v>
      </c>
      <c r="L614">
        <v>7283</v>
      </c>
      <c r="M614">
        <v>0</v>
      </c>
      <c r="N614" t="s">
        <v>842</v>
      </c>
    </row>
    <row r="615" spans="1:14" x14ac:dyDescent="0.25">
      <c r="A615">
        <v>11500</v>
      </c>
      <c r="B615">
        <v>11500</v>
      </c>
      <c r="C615" s="13">
        <v>0.1114</v>
      </c>
      <c r="D615" t="s">
        <v>809</v>
      </c>
      <c r="E615" t="s">
        <v>810</v>
      </c>
      <c r="F615" s="13">
        <v>0.1047</v>
      </c>
      <c r="G615" t="s">
        <v>851</v>
      </c>
      <c r="H615" t="s">
        <v>826</v>
      </c>
      <c r="I615">
        <v>2916.67</v>
      </c>
      <c r="J615" t="s">
        <v>878</v>
      </c>
      <c r="K615">
        <v>6</v>
      </c>
      <c r="L615">
        <v>9562</v>
      </c>
      <c r="M615">
        <v>0</v>
      </c>
      <c r="N615" t="s">
        <v>814</v>
      </c>
    </row>
    <row r="616" spans="1:14" x14ac:dyDescent="0.25">
      <c r="A616">
        <v>4800</v>
      </c>
      <c r="B616">
        <v>4800</v>
      </c>
      <c r="C616" s="13">
        <v>5.4199999999999998E-2</v>
      </c>
      <c r="D616" t="s">
        <v>809</v>
      </c>
      <c r="E616" t="s">
        <v>871</v>
      </c>
      <c r="F616" s="13">
        <v>0.1023</v>
      </c>
      <c r="G616" t="s">
        <v>841</v>
      </c>
      <c r="H616" t="s">
        <v>812</v>
      </c>
      <c r="I616">
        <v>6333.33</v>
      </c>
      <c r="J616" t="s">
        <v>890</v>
      </c>
      <c r="K616">
        <v>13</v>
      </c>
      <c r="L616">
        <v>10704</v>
      </c>
      <c r="M616">
        <v>0</v>
      </c>
      <c r="N616" t="s">
        <v>835</v>
      </c>
    </row>
    <row r="617" spans="1:14" x14ac:dyDescent="0.25">
      <c r="A617">
        <v>4000</v>
      </c>
      <c r="B617">
        <v>4000</v>
      </c>
      <c r="C617" s="13">
        <v>0.1065</v>
      </c>
      <c r="D617" t="s">
        <v>809</v>
      </c>
      <c r="E617" t="s">
        <v>810</v>
      </c>
      <c r="F617" s="13">
        <v>0.23400000000000001</v>
      </c>
      <c r="G617" t="s">
        <v>880</v>
      </c>
      <c r="H617" t="s">
        <v>812</v>
      </c>
      <c r="I617">
        <v>2333.33</v>
      </c>
      <c r="J617" t="s">
        <v>838</v>
      </c>
      <c r="K617">
        <v>21</v>
      </c>
      <c r="L617">
        <v>3522</v>
      </c>
      <c r="M617">
        <v>0</v>
      </c>
      <c r="N617" t="s">
        <v>848</v>
      </c>
    </row>
    <row r="618" spans="1:14" x14ac:dyDescent="0.25">
      <c r="A618">
        <v>15000</v>
      </c>
      <c r="B618">
        <v>15000</v>
      </c>
      <c r="C618" s="13">
        <v>0.1065</v>
      </c>
      <c r="D618" t="s">
        <v>809</v>
      </c>
      <c r="E618" t="s">
        <v>828</v>
      </c>
      <c r="F618" s="13">
        <v>0.14360000000000001</v>
      </c>
      <c r="G618" t="s">
        <v>819</v>
      </c>
      <c r="H618" t="s">
        <v>826</v>
      </c>
      <c r="I618">
        <v>9083.33</v>
      </c>
      <c r="J618" t="s">
        <v>834</v>
      </c>
      <c r="K618">
        <v>11</v>
      </c>
      <c r="L618">
        <v>26902</v>
      </c>
      <c r="M618">
        <v>0</v>
      </c>
      <c r="N618" t="s">
        <v>832</v>
      </c>
    </row>
    <row r="619" spans="1:14" x14ac:dyDescent="0.25">
      <c r="A619">
        <v>15000</v>
      </c>
      <c r="B619">
        <v>15000</v>
      </c>
      <c r="C619" s="13">
        <v>0.1799</v>
      </c>
      <c r="D619" t="s">
        <v>809</v>
      </c>
      <c r="E619" t="s">
        <v>810</v>
      </c>
      <c r="F619" s="13">
        <v>0.2104</v>
      </c>
      <c r="G619" t="s">
        <v>815</v>
      </c>
      <c r="H619" t="s">
        <v>812</v>
      </c>
      <c r="I619">
        <v>5319.17</v>
      </c>
      <c r="J619" t="s">
        <v>857</v>
      </c>
      <c r="K619">
        <v>13</v>
      </c>
      <c r="L619">
        <v>5613</v>
      </c>
      <c r="M619">
        <v>3</v>
      </c>
      <c r="N619" t="s">
        <v>817</v>
      </c>
    </row>
    <row r="620" spans="1:14" x14ac:dyDescent="0.25">
      <c r="A620">
        <v>25000</v>
      </c>
      <c r="B620">
        <v>25000</v>
      </c>
      <c r="C620" s="13">
        <v>0.1242</v>
      </c>
      <c r="D620" t="s">
        <v>809</v>
      </c>
      <c r="E620" t="s">
        <v>810</v>
      </c>
      <c r="F620" s="13">
        <v>1.0500000000000001E-2</v>
      </c>
      <c r="G620" t="s">
        <v>819</v>
      </c>
      <c r="H620" t="s">
        <v>812</v>
      </c>
      <c r="I620">
        <v>16666.669999999998</v>
      </c>
      <c r="J620" t="s">
        <v>837</v>
      </c>
      <c r="K620">
        <v>7</v>
      </c>
      <c r="L620">
        <v>2839</v>
      </c>
      <c r="M620">
        <v>0</v>
      </c>
      <c r="N620" t="s">
        <v>835</v>
      </c>
    </row>
    <row r="621" spans="1:14" x14ac:dyDescent="0.25">
      <c r="A621">
        <v>4800</v>
      </c>
      <c r="B621">
        <v>4800</v>
      </c>
      <c r="C621" s="13">
        <v>0.1875</v>
      </c>
      <c r="D621" t="s">
        <v>818</v>
      </c>
      <c r="E621" t="s">
        <v>828</v>
      </c>
      <c r="F621" s="13">
        <v>0.27689999999999998</v>
      </c>
      <c r="G621" t="s">
        <v>815</v>
      </c>
      <c r="H621" t="s">
        <v>826</v>
      </c>
      <c r="I621">
        <v>1560</v>
      </c>
      <c r="J621" t="s">
        <v>879</v>
      </c>
      <c r="K621">
        <v>9</v>
      </c>
      <c r="L621">
        <v>6563</v>
      </c>
      <c r="M621">
        <v>0</v>
      </c>
      <c r="N621" t="s">
        <v>814</v>
      </c>
    </row>
    <row r="622" spans="1:14" x14ac:dyDescent="0.25">
      <c r="A622">
        <v>9500</v>
      </c>
      <c r="B622">
        <v>9500</v>
      </c>
      <c r="C622" s="13">
        <v>6.6199999999999995E-2</v>
      </c>
      <c r="D622" t="s">
        <v>809</v>
      </c>
      <c r="E622" t="s">
        <v>810</v>
      </c>
      <c r="F622" s="13">
        <v>0.1928</v>
      </c>
      <c r="G622" t="s">
        <v>856</v>
      </c>
      <c r="H622" t="s">
        <v>812</v>
      </c>
      <c r="I622">
        <v>3583.33</v>
      </c>
      <c r="J622" t="s">
        <v>813</v>
      </c>
      <c r="K622">
        <v>8</v>
      </c>
      <c r="L622">
        <v>5240</v>
      </c>
      <c r="M622">
        <v>0</v>
      </c>
      <c r="N622" t="s">
        <v>835</v>
      </c>
    </row>
    <row r="623" spans="1:14" x14ac:dyDescent="0.25">
      <c r="A623">
        <v>15000</v>
      </c>
      <c r="B623">
        <v>6200</v>
      </c>
      <c r="C623" s="13">
        <v>0.12529999999999999</v>
      </c>
      <c r="D623" t="s">
        <v>809</v>
      </c>
      <c r="E623" t="s">
        <v>863</v>
      </c>
      <c r="F623" s="13">
        <v>0.13780000000000001</v>
      </c>
      <c r="G623" t="s">
        <v>889</v>
      </c>
      <c r="H623" t="s">
        <v>812</v>
      </c>
      <c r="I623">
        <v>8750</v>
      </c>
      <c r="J623" t="s">
        <v>837</v>
      </c>
      <c r="K623">
        <v>8</v>
      </c>
      <c r="L623">
        <v>21702</v>
      </c>
      <c r="M623">
        <v>3</v>
      </c>
      <c r="N623" t="s">
        <v>844</v>
      </c>
    </row>
    <row r="624" spans="1:14" x14ac:dyDescent="0.25">
      <c r="A624">
        <v>6000</v>
      </c>
      <c r="B624">
        <v>6000</v>
      </c>
      <c r="C624" s="13">
        <v>0.13980000000000001</v>
      </c>
      <c r="D624" t="s">
        <v>809</v>
      </c>
      <c r="E624" t="s">
        <v>810</v>
      </c>
      <c r="F624" s="13">
        <v>7.7299999999999994E-2</v>
      </c>
      <c r="G624" t="s">
        <v>894</v>
      </c>
      <c r="H624" t="s">
        <v>826</v>
      </c>
      <c r="I624">
        <v>6250</v>
      </c>
      <c r="J624" t="s">
        <v>857</v>
      </c>
      <c r="K624">
        <v>6</v>
      </c>
      <c r="L624">
        <v>3507</v>
      </c>
      <c r="M624">
        <v>0</v>
      </c>
      <c r="N624" t="s">
        <v>859</v>
      </c>
    </row>
    <row r="625" spans="1:14" x14ac:dyDescent="0.25">
      <c r="A625">
        <v>12300</v>
      </c>
      <c r="B625">
        <v>12300</v>
      </c>
      <c r="C625" s="13">
        <v>6.0299999999999999E-2</v>
      </c>
      <c r="D625" t="s">
        <v>809</v>
      </c>
      <c r="E625" t="s">
        <v>810</v>
      </c>
      <c r="F625" s="13">
        <v>7.1499999999999994E-2</v>
      </c>
      <c r="G625" t="s">
        <v>864</v>
      </c>
      <c r="H625" t="s">
        <v>826</v>
      </c>
      <c r="I625">
        <v>6666.67</v>
      </c>
      <c r="J625" t="s">
        <v>850</v>
      </c>
      <c r="K625">
        <v>10</v>
      </c>
      <c r="L625">
        <v>10976</v>
      </c>
      <c r="M625">
        <v>0</v>
      </c>
      <c r="N625" t="s">
        <v>835</v>
      </c>
    </row>
    <row r="626" spans="1:14" x14ac:dyDescent="0.25">
      <c r="A626">
        <v>24000</v>
      </c>
      <c r="B626">
        <v>23950</v>
      </c>
      <c r="C626" s="13">
        <v>7.51E-2</v>
      </c>
      <c r="D626" t="s">
        <v>809</v>
      </c>
      <c r="E626" t="s">
        <v>828</v>
      </c>
      <c r="F626" s="13">
        <v>0.17949999999999999</v>
      </c>
      <c r="G626" t="s">
        <v>872</v>
      </c>
      <c r="H626" t="s">
        <v>830</v>
      </c>
      <c r="I626">
        <v>4250</v>
      </c>
      <c r="J626" t="s">
        <v>883</v>
      </c>
      <c r="K626">
        <v>6</v>
      </c>
      <c r="L626">
        <v>19509</v>
      </c>
      <c r="M626">
        <v>0</v>
      </c>
      <c r="N626" t="s">
        <v>817</v>
      </c>
    </row>
    <row r="627" spans="1:14" x14ac:dyDescent="0.25">
      <c r="A627">
        <v>2000</v>
      </c>
      <c r="B627">
        <v>1975</v>
      </c>
      <c r="C627" s="13">
        <v>0.11119999999999999</v>
      </c>
      <c r="D627" t="s">
        <v>809</v>
      </c>
      <c r="E627" t="s">
        <v>828</v>
      </c>
      <c r="F627" s="13">
        <v>0.20499999999999999</v>
      </c>
      <c r="G627" t="s">
        <v>866</v>
      </c>
      <c r="H627" t="s">
        <v>812</v>
      </c>
      <c r="I627">
        <v>6833.33</v>
      </c>
      <c r="J627" t="s">
        <v>837</v>
      </c>
      <c r="K627">
        <v>19</v>
      </c>
      <c r="L627">
        <v>20653</v>
      </c>
      <c r="M627">
        <v>5</v>
      </c>
      <c r="N627" t="s">
        <v>823</v>
      </c>
    </row>
    <row r="628" spans="1:14" x14ac:dyDescent="0.25">
      <c r="A628">
        <v>14000</v>
      </c>
      <c r="B628">
        <v>14000</v>
      </c>
      <c r="C628" s="13">
        <v>9.7600000000000006E-2</v>
      </c>
      <c r="D628" t="s">
        <v>809</v>
      </c>
      <c r="E628" t="s">
        <v>810</v>
      </c>
      <c r="F628" s="13">
        <v>0.22550000000000001</v>
      </c>
      <c r="G628" t="s">
        <v>825</v>
      </c>
      <c r="H628" t="s">
        <v>812</v>
      </c>
      <c r="I628">
        <v>8750</v>
      </c>
      <c r="J628" t="s">
        <v>873</v>
      </c>
      <c r="K628">
        <v>8</v>
      </c>
      <c r="L628">
        <v>25026</v>
      </c>
      <c r="M628">
        <v>0</v>
      </c>
      <c r="N628" t="s">
        <v>835</v>
      </c>
    </row>
    <row r="629" spans="1:14" x14ac:dyDescent="0.25">
      <c r="A629">
        <v>10000</v>
      </c>
      <c r="B629">
        <v>10000</v>
      </c>
      <c r="C629" s="13">
        <v>0.1212</v>
      </c>
      <c r="D629" t="s">
        <v>809</v>
      </c>
      <c r="E629" t="s">
        <v>810</v>
      </c>
      <c r="F629" s="13">
        <v>5.9499999999999997E-2</v>
      </c>
      <c r="G629" t="s">
        <v>825</v>
      </c>
      <c r="H629" t="s">
        <v>830</v>
      </c>
      <c r="I629">
        <v>5000</v>
      </c>
      <c r="J629" t="s">
        <v>878</v>
      </c>
      <c r="K629">
        <v>5</v>
      </c>
      <c r="L629">
        <v>10752</v>
      </c>
      <c r="M629">
        <v>0</v>
      </c>
      <c r="N629" t="s">
        <v>859</v>
      </c>
    </row>
    <row r="630" spans="1:14" x14ac:dyDescent="0.25">
      <c r="A630">
        <v>13000</v>
      </c>
      <c r="B630">
        <v>8113.74</v>
      </c>
      <c r="C630" s="13">
        <v>9.6299999999999997E-2</v>
      </c>
      <c r="D630" t="s">
        <v>809</v>
      </c>
      <c r="E630" t="s">
        <v>896</v>
      </c>
      <c r="F630" s="13">
        <v>0.16139999999999999</v>
      </c>
      <c r="G630" t="s">
        <v>815</v>
      </c>
      <c r="H630" t="s">
        <v>812</v>
      </c>
      <c r="I630">
        <v>3500</v>
      </c>
      <c r="J630" t="s">
        <v>875</v>
      </c>
      <c r="K630">
        <v>6</v>
      </c>
      <c r="L630">
        <v>0</v>
      </c>
      <c r="M630">
        <v>1</v>
      </c>
      <c r="N630" t="s">
        <v>844</v>
      </c>
    </row>
    <row r="631" spans="1:14" x14ac:dyDescent="0.25">
      <c r="A631">
        <v>5000</v>
      </c>
      <c r="B631">
        <v>5000</v>
      </c>
      <c r="C631" s="13">
        <v>0.16289999999999999</v>
      </c>
      <c r="D631" t="s">
        <v>818</v>
      </c>
      <c r="E631" t="s">
        <v>828</v>
      </c>
      <c r="F631" s="13">
        <v>0.11799999999999999</v>
      </c>
      <c r="G631" t="s">
        <v>864</v>
      </c>
      <c r="H631" t="s">
        <v>826</v>
      </c>
      <c r="I631">
        <v>5416.67</v>
      </c>
      <c r="J631" t="s">
        <v>820</v>
      </c>
      <c r="K631">
        <v>7</v>
      </c>
      <c r="L631">
        <v>8745</v>
      </c>
      <c r="M631">
        <v>1</v>
      </c>
      <c r="N631" t="s">
        <v>859</v>
      </c>
    </row>
    <row r="632" spans="1:14" x14ac:dyDescent="0.25">
      <c r="A632">
        <v>6000</v>
      </c>
      <c r="B632">
        <v>5994</v>
      </c>
      <c r="C632" s="13">
        <v>0.1242</v>
      </c>
      <c r="D632" t="s">
        <v>809</v>
      </c>
      <c r="E632" t="s">
        <v>824</v>
      </c>
      <c r="F632" s="13">
        <v>0.1168</v>
      </c>
      <c r="G632" t="s">
        <v>864</v>
      </c>
      <c r="H632" t="s">
        <v>826</v>
      </c>
      <c r="I632">
        <v>2500</v>
      </c>
      <c r="J632" t="s">
        <v>831</v>
      </c>
      <c r="K632">
        <v>6</v>
      </c>
      <c r="L632">
        <v>9482</v>
      </c>
      <c r="M632">
        <v>0</v>
      </c>
      <c r="N632" t="s">
        <v>817</v>
      </c>
    </row>
    <row r="633" spans="1:14" x14ac:dyDescent="0.25">
      <c r="A633">
        <v>10050</v>
      </c>
      <c r="B633">
        <v>10050</v>
      </c>
      <c r="C633" s="13">
        <v>0.14330000000000001</v>
      </c>
      <c r="D633" t="s">
        <v>809</v>
      </c>
      <c r="E633" t="s">
        <v>810</v>
      </c>
      <c r="F633" s="13">
        <v>6.0699999999999997E-2</v>
      </c>
      <c r="G633" t="s">
        <v>819</v>
      </c>
      <c r="H633" t="s">
        <v>826</v>
      </c>
      <c r="I633">
        <v>2916.67</v>
      </c>
      <c r="J633" t="s">
        <v>873</v>
      </c>
      <c r="K633">
        <v>9</v>
      </c>
      <c r="L633">
        <v>7413</v>
      </c>
      <c r="M633">
        <v>1</v>
      </c>
      <c r="N633" t="s">
        <v>842</v>
      </c>
    </row>
    <row r="634" spans="1:14" x14ac:dyDescent="0.25">
      <c r="A634">
        <v>4800</v>
      </c>
      <c r="B634">
        <v>4800</v>
      </c>
      <c r="C634" s="13">
        <v>7.9000000000000001E-2</v>
      </c>
      <c r="D634" t="s">
        <v>809</v>
      </c>
      <c r="E634" t="s">
        <v>810</v>
      </c>
      <c r="F634" s="13">
        <v>0.19070000000000001</v>
      </c>
      <c r="G634" t="s">
        <v>849</v>
      </c>
      <c r="H634" t="s">
        <v>826</v>
      </c>
      <c r="I634">
        <v>1500</v>
      </c>
      <c r="J634" t="s">
        <v>834</v>
      </c>
      <c r="K634">
        <v>12</v>
      </c>
      <c r="L634">
        <v>6813</v>
      </c>
      <c r="M634">
        <v>3</v>
      </c>
      <c r="N634" t="s">
        <v>814</v>
      </c>
    </row>
    <row r="635" spans="1:14" x14ac:dyDescent="0.25">
      <c r="A635">
        <v>14400</v>
      </c>
      <c r="B635">
        <v>14400</v>
      </c>
      <c r="C635" s="13">
        <v>0.1074</v>
      </c>
      <c r="D635" t="s">
        <v>809</v>
      </c>
      <c r="E635" t="s">
        <v>810</v>
      </c>
      <c r="F635" s="13">
        <v>5.8999999999999997E-2</v>
      </c>
      <c r="G635" t="s">
        <v>819</v>
      </c>
      <c r="H635" t="s">
        <v>812</v>
      </c>
      <c r="I635">
        <v>6833.33</v>
      </c>
      <c r="J635" t="s">
        <v>878</v>
      </c>
      <c r="K635">
        <v>15</v>
      </c>
      <c r="L635">
        <v>10017</v>
      </c>
      <c r="M635">
        <v>0</v>
      </c>
      <c r="N635" t="s">
        <v>835</v>
      </c>
    </row>
    <row r="636" spans="1:14" x14ac:dyDescent="0.25">
      <c r="A636">
        <v>11625</v>
      </c>
      <c r="B636">
        <v>11625</v>
      </c>
      <c r="C636" s="13">
        <v>0.15310000000000001</v>
      </c>
      <c r="D636" t="s">
        <v>809</v>
      </c>
      <c r="E636" t="s">
        <v>810</v>
      </c>
      <c r="F636" s="13">
        <v>0.1673</v>
      </c>
      <c r="G636" t="s">
        <v>819</v>
      </c>
      <c r="H636" t="s">
        <v>826</v>
      </c>
      <c r="I636">
        <v>2833.33</v>
      </c>
      <c r="J636" t="s">
        <v>822</v>
      </c>
      <c r="K636">
        <v>8</v>
      </c>
      <c r="L636">
        <v>17469</v>
      </c>
      <c r="M636">
        <v>0</v>
      </c>
      <c r="N636" t="s">
        <v>835</v>
      </c>
    </row>
    <row r="637" spans="1:14" x14ac:dyDescent="0.25">
      <c r="A637">
        <v>18200</v>
      </c>
      <c r="B637">
        <v>18200</v>
      </c>
      <c r="C637" s="13">
        <v>0.1016</v>
      </c>
      <c r="D637" t="s">
        <v>809</v>
      </c>
      <c r="E637" t="s">
        <v>824</v>
      </c>
      <c r="F637" s="13">
        <v>7.9500000000000001E-2</v>
      </c>
      <c r="G637" t="s">
        <v>866</v>
      </c>
      <c r="H637" t="s">
        <v>826</v>
      </c>
      <c r="I637">
        <v>4750</v>
      </c>
      <c r="J637" t="s">
        <v>834</v>
      </c>
      <c r="K637">
        <v>13</v>
      </c>
      <c r="L637">
        <v>16184</v>
      </c>
      <c r="M637">
        <v>2</v>
      </c>
      <c r="N637" t="s">
        <v>832</v>
      </c>
    </row>
    <row r="638" spans="1:14" x14ac:dyDescent="0.25">
      <c r="A638">
        <v>20000</v>
      </c>
      <c r="B638">
        <v>19875</v>
      </c>
      <c r="C638" s="13">
        <v>0.13350000000000001</v>
      </c>
      <c r="D638" t="s">
        <v>809</v>
      </c>
      <c r="E638" t="s">
        <v>810</v>
      </c>
      <c r="F638" s="13">
        <v>0.15679999999999999</v>
      </c>
      <c r="G638" t="s">
        <v>815</v>
      </c>
      <c r="H638" t="s">
        <v>812</v>
      </c>
      <c r="I638">
        <v>9160</v>
      </c>
      <c r="J638" t="s">
        <v>873</v>
      </c>
      <c r="K638">
        <v>9</v>
      </c>
      <c r="L638">
        <v>32392</v>
      </c>
      <c r="M638">
        <v>1</v>
      </c>
      <c r="N638" t="s">
        <v>835</v>
      </c>
    </row>
    <row r="639" spans="1:14" x14ac:dyDescent="0.25">
      <c r="A639">
        <v>9600</v>
      </c>
      <c r="B639">
        <v>9575</v>
      </c>
      <c r="C639" s="13">
        <v>0.17269999999999999</v>
      </c>
      <c r="D639" t="s">
        <v>818</v>
      </c>
      <c r="E639" t="s">
        <v>824</v>
      </c>
      <c r="F639" s="13">
        <v>0.129</v>
      </c>
      <c r="G639" t="s">
        <v>866</v>
      </c>
      <c r="H639" t="s">
        <v>826</v>
      </c>
      <c r="I639">
        <v>3333.33</v>
      </c>
      <c r="J639" t="s">
        <v>822</v>
      </c>
      <c r="K639">
        <v>7</v>
      </c>
      <c r="L639">
        <v>13648</v>
      </c>
      <c r="M639">
        <v>1</v>
      </c>
      <c r="N639" t="s">
        <v>835</v>
      </c>
    </row>
    <row r="640" spans="1:14" x14ac:dyDescent="0.25">
      <c r="A640">
        <v>9000</v>
      </c>
      <c r="B640">
        <v>9000</v>
      </c>
      <c r="C640" s="13">
        <v>0.1183</v>
      </c>
      <c r="D640" t="s">
        <v>809</v>
      </c>
      <c r="E640" t="s">
        <v>853</v>
      </c>
      <c r="F640" s="13">
        <v>4.7999999999999996E-3</v>
      </c>
      <c r="G640" t="s">
        <v>867</v>
      </c>
      <c r="H640" t="s">
        <v>826</v>
      </c>
      <c r="I640">
        <v>4833</v>
      </c>
      <c r="J640" t="s">
        <v>816</v>
      </c>
      <c r="K640">
        <v>6</v>
      </c>
      <c r="L640">
        <v>0</v>
      </c>
      <c r="M640">
        <v>1</v>
      </c>
      <c r="N640" t="s">
        <v>859</v>
      </c>
    </row>
    <row r="641" spans="1:14" x14ac:dyDescent="0.25">
      <c r="A641">
        <v>35000</v>
      </c>
      <c r="B641">
        <v>35000</v>
      </c>
      <c r="C641" s="13">
        <v>0.1825</v>
      </c>
      <c r="D641" t="s">
        <v>818</v>
      </c>
      <c r="E641" t="s">
        <v>810</v>
      </c>
      <c r="F641" s="13">
        <v>0.27689999999999998</v>
      </c>
      <c r="G641" t="s">
        <v>867</v>
      </c>
      <c r="H641" t="s">
        <v>826</v>
      </c>
      <c r="I641">
        <v>8083.33</v>
      </c>
      <c r="J641" t="s">
        <v>846</v>
      </c>
      <c r="K641">
        <v>15</v>
      </c>
      <c r="L641">
        <v>29300</v>
      </c>
      <c r="M641">
        <v>0</v>
      </c>
      <c r="N641" t="s">
        <v>835</v>
      </c>
    </row>
    <row r="642" spans="1:14" x14ac:dyDescent="0.25">
      <c r="A642">
        <v>1900</v>
      </c>
      <c r="B642">
        <v>1900</v>
      </c>
      <c r="C642" s="13">
        <v>7.51E-2</v>
      </c>
      <c r="D642" t="s">
        <v>809</v>
      </c>
      <c r="E642" t="s">
        <v>810</v>
      </c>
      <c r="F642" s="13">
        <v>0.19270000000000001</v>
      </c>
      <c r="G642" t="s">
        <v>872</v>
      </c>
      <c r="H642" t="s">
        <v>812</v>
      </c>
      <c r="I642">
        <v>6000</v>
      </c>
      <c r="J642" t="s">
        <v>813</v>
      </c>
      <c r="K642">
        <v>12</v>
      </c>
      <c r="L642">
        <v>18397</v>
      </c>
      <c r="M642">
        <v>2</v>
      </c>
      <c r="N642" t="s">
        <v>835</v>
      </c>
    </row>
    <row r="643" spans="1:14" x14ac:dyDescent="0.25">
      <c r="A643">
        <v>20000</v>
      </c>
      <c r="B643">
        <v>19896.509999999998</v>
      </c>
      <c r="C643" s="13">
        <v>0.13669999999999999</v>
      </c>
      <c r="D643" t="s">
        <v>809</v>
      </c>
      <c r="E643" t="s">
        <v>810</v>
      </c>
      <c r="F643" s="13">
        <v>0.15340000000000001</v>
      </c>
      <c r="G643" t="s">
        <v>841</v>
      </c>
      <c r="H643" t="s">
        <v>826</v>
      </c>
      <c r="I643">
        <v>5166.67</v>
      </c>
      <c r="J643" t="s">
        <v>873</v>
      </c>
      <c r="K643">
        <v>8</v>
      </c>
      <c r="L643">
        <v>12394</v>
      </c>
      <c r="M643">
        <v>1</v>
      </c>
      <c r="N643" t="s">
        <v>842</v>
      </c>
    </row>
    <row r="644" spans="1:14" x14ac:dyDescent="0.25">
      <c r="A644">
        <v>2400</v>
      </c>
      <c r="B644">
        <v>2400</v>
      </c>
      <c r="C644" s="13">
        <v>0.1037</v>
      </c>
      <c r="D644" t="s">
        <v>809</v>
      </c>
      <c r="E644" t="s">
        <v>892</v>
      </c>
      <c r="F644" s="13">
        <v>9.5399999999999999E-2</v>
      </c>
      <c r="G644" t="s">
        <v>888</v>
      </c>
      <c r="H644" t="s">
        <v>812</v>
      </c>
      <c r="I644">
        <v>3166.67</v>
      </c>
      <c r="J644" t="s">
        <v>857</v>
      </c>
      <c r="K644">
        <v>6</v>
      </c>
      <c r="L644">
        <v>2174</v>
      </c>
      <c r="M644">
        <v>0</v>
      </c>
      <c r="N644" t="s">
        <v>844</v>
      </c>
    </row>
    <row r="645" spans="1:14" x14ac:dyDescent="0.25">
      <c r="A645">
        <v>4500</v>
      </c>
      <c r="B645">
        <v>4500</v>
      </c>
      <c r="C645" s="13">
        <v>0.1171</v>
      </c>
      <c r="D645" t="s">
        <v>809</v>
      </c>
      <c r="E645" t="s">
        <v>810</v>
      </c>
      <c r="F645" s="13">
        <v>0.15870000000000001</v>
      </c>
      <c r="G645" t="s">
        <v>819</v>
      </c>
      <c r="H645" t="s">
        <v>812</v>
      </c>
      <c r="I645">
        <v>3333.33</v>
      </c>
      <c r="J645" t="s">
        <v>857</v>
      </c>
      <c r="K645">
        <v>15</v>
      </c>
      <c r="L645">
        <v>11963</v>
      </c>
      <c r="M645">
        <v>0</v>
      </c>
      <c r="N645" t="s">
        <v>842</v>
      </c>
    </row>
    <row r="646" spans="1:14" x14ac:dyDescent="0.25">
      <c r="A646">
        <v>12000</v>
      </c>
      <c r="B646">
        <v>12000</v>
      </c>
      <c r="C646" s="13">
        <v>0.1212</v>
      </c>
      <c r="D646" t="s">
        <v>809</v>
      </c>
      <c r="E646" t="s">
        <v>810</v>
      </c>
      <c r="F646" s="13">
        <v>0.19409999999999999</v>
      </c>
      <c r="G646" t="s">
        <v>815</v>
      </c>
      <c r="H646" t="s">
        <v>812</v>
      </c>
      <c r="I646">
        <v>8750</v>
      </c>
      <c r="J646" t="s">
        <v>873</v>
      </c>
      <c r="K646">
        <v>10</v>
      </c>
      <c r="L646">
        <v>32028</v>
      </c>
      <c r="M646">
        <v>1</v>
      </c>
      <c r="N646" t="s">
        <v>859</v>
      </c>
    </row>
    <row r="647" spans="1:14" x14ac:dyDescent="0.25">
      <c r="A647">
        <v>10000</v>
      </c>
      <c r="B647">
        <v>8175.26</v>
      </c>
      <c r="C647" s="13">
        <v>8.6300000000000002E-2</v>
      </c>
      <c r="D647" t="s">
        <v>809</v>
      </c>
      <c r="E647" t="s">
        <v>810</v>
      </c>
      <c r="F647" s="13">
        <v>5.91E-2</v>
      </c>
      <c r="G647" t="s">
        <v>856</v>
      </c>
      <c r="H647" t="s">
        <v>812</v>
      </c>
      <c r="I647">
        <v>7500</v>
      </c>
      <c r="J647" t="s">
        <v>847</v>
      </c>
      <c r="K647">
        <v>16</v>
      </c>
      <c r="L647">
        <v>18343</v>
      </c>
      <c r="M647">
        <v>0</v>
      </c>
      <c r="N647" t="s">
        <v>848</v>
      </c>
    </row>
    <row r="648" spans="1:14" x14ac:dyDescent="0.25">
      <c r="A648">
        <v>11575</v>
      </c>
      <c r="B648">
        <v>11575</v>
      </c>
      <c r="C648" s="13">
        <v>7.9000000000000001E-2</v>
      </c>
      <c r="D648" t="s">
        <v>809</v>
      </c>
      <c r="E648" t="s">
        <v>810</v>
      </c>
      <c r="F648" s="13">
        <v>0.17469999999999999</v>
      </c>
      <c r="G648" t="s">
        <v>815</v>
      </c>
      <c r="H648" t="s">
        <v>812</v>
      </c>
      <c r="I648">
        <v>2833.33</v>
      </c>
      <c r="J648" t="s">
        <v>847</v>
      </c>
      <c r="K648">
        <v>8</v>
      </c>
      <c r="L648">
        <v>5654</v>
      </c>
      <c r="M648">
        <v>0</v>
      </c>
      <c r="N648" t="s">
        <v>835</v>
      </c>
    </row>
    <row r="649" spans="1:14" x14ac:dyDescent="0.25">
      <c r="A649">
        <v>20000</v>
      </c>
      <c r="B649">
        <v>20000</v>
      </c>
      <c r="C649" s="13">
        <v>6.6199999999999995E-2</v>
      </c>
      <c r="D649" t="s">
        <v>809</v>
      </c>
      <c r="E649" t="s">
        <v>824</v>
      </c>
      <c r="F649" s="13">
        <v>0.21609999999999999</v>
      </c>
      <c r="G649" t="s">
        <v>845</v>
      </c>
      <c r="H649" t="s">
        <v>812</v>
      </c>
      <c r="I649">
        <v>8161.33</v>
      </c>
      <c r="J649" t="s">
        <v>834</v>
      </c>
      <c r="K649">
        <v>14</v>
      </c>
      <c r="L649">
        <v>27904</v>
      </c>
      <c r="M649">
        <v>1</v>
      </c>
      <c r="N649" t="s">
        <v>839</v>
      </c>
    </row>
    <row r="650" spans="1:14" x14ac:dyDescent="0.25">
      <c r="A650">
        <v>6000</v>
      </c>
      <c r="B650">
        <v>3475</v>
      </c>
      <c r="C650" s="13">
        <v>0.14699999999999999</v>
      </c>
      <c r="D650" t="s">
        <v>809</v>
      </c>
      <c r="E650" t="s">
        <v>810</v>
      </c>
      <c r="F650" s="13">
        <v>0.1023</v>
      </c>
      <c r="G650" t="s">
        <v>867</v>
      </c>
      <c r="H650" t="s">
        <v>826</v>
      </c>
      <c r="I650">
        <v>6500</v>
      </c>
      <c r="J650" t="s">
        <v>920</v>
      </c>
      <c r="K650">
        <v>6</v>
      </c>
      <c r="L650">
        <v>4103</v>
      </c>
      <c r="M650">
        <v>0</v>
      </c>
      <c r="N650" t="s">
        <v>844</v>
      </c>
    </row>
    <row r="651" spans="1:14" x14ac:dyDescent="0.25">
      <c r="A651">
        <v>2800</v>
      </c>
      <c r="B651">
        <v>2800</v>
      </c>
      <c r="C651" s="13">
        <v>0.1</v>
      </c>
      <c r="D651" t="s">
        <v>809</v>
      </c>
      <c r="E651" t="s">
        <v>810</v>
      </c>
      <c r="F651" s="13">
        <v>0.20319999999999999</v>
      </c>
      <c r="G651" t="s">
        <v>819</v>
      </c>
      <c r="H651" t="s">
        <v>826</v>
      </c>
      <c r="I651">
        <v>3250</v>
      </c>
      <c r="J651" t="s">
        <v>878</v>
      </c>
      <c r="K651">
        <v>4</v>
      </c>
      <c r="L651">
        <v>8717</v>
      </c>
      <c r="M651">
        <v>0</v>
      </c>
      <c r="N651" t="s">
        <v>823</v>
      </c>
    </row>
    <row r="652" spans="1:14" x14ac:dyDescent="0.25">
      <c r="A652">
        <v>6000</v>
      </c>
      <c r="B652">
        <v>6000</v>
      </c>
      <c r="C652" s="13">
        <v>0.1409</v>
      </c>
      <c r="D652" t="s">
        <v>809</v>
      </c>
      <c r="E652" t="s">
        <v>824</v>
      </c>
      <c r="F652" s="13">
        <v>9.9299999999999999E-2</v>
      </c>
      <c r="G652" t="s">
        <v>819</v>
      </c>
      <c r="H652" t="s">
        <v>826</v>
      </c>
      <c r="I652">
        <v>4250</v>
      </c>
      <c r="J652" t="s">
        <v>879</v>
      </c>
      <c r="K652">
        <v>6</v>
      </c>
      <c r="L652">
        <v>5815</v>
      </c>
      <c r="M652">
        <v>1</v>
      </c>
      <c r="N652" t="s">
        <v>832</v>
      </c>
    </row>
    <row r="653" spans="1:14" x14ac:dyDescent="0.25">
      <c r="A653">
        <v>20000</v>
      </c>
      <c r="B653">
        <v>14750</v>
      </c>
      <c r="C653" s="13">
        <v>6.9099999999999995E-2</v>
      </c>
      <c r="D653" t="s">
        <v>809</v>
      </c>
      <c r="E653" t="s">
        <v>810</v>
      </c>
      <c r="F653" s="13">
        <v>0.15160000000000001</v>
      </c>
      <c r="G653" t="s">
        <v>894</v>
      </c>
      <c r="H653" t="s">
        <v>826</v>
      </c>
      <c r="I653">
        <v>9208</v>
      </c>
      <c r="J653" t="s">
        <v>813</v>
      </c>
      <c r="K653">
        <v>10</v>
      </c>
      <c r="L653">
        <v>20965</v>
      </c>
      <c r="M653">
        <v>0</v>
      </c>
      <c r="N653" t="s">
        <v>832</v>
      </c>
    </row>
    <row r="654" spans="1:14" x14ac:dyDescent="0.25">
      <c r="A654">
        <v>22000</v>
      </c>
      <c r="B654">
        <v>22000</v>
      </c>
      <c r="C654" s="13">
        <v>0.1399</v>
      </c>
      <c r="D654" t="s">
        <v>818</v>
      </c>
      <c r="E654" t="s">
        <v>810</v>
      </c>
      <c r="F654" s="13">
        <v>0.18279999999999999</v>
      </c>
      <c r="G654" t="s">
        <v>898</v>
      </c>
      <c r="H654" t="s">
        <v>812</v>
      </c>
      <c r="I654">
        <v>6083.33</v>
      </c>
      <c r="J654" t="s">
        <v>834</v>
      </c>
      <c r="K654">
        <v>9</v>
      </c>
      <c r="L654">
        <v>20181</v>
      </c>
      <c r="M654">
        <v>0</v>
      </c>
      <c r="N654" t="s">
        <v>839</v>
      </c>
    </row>
    <row r="655" spans="1:14" x14ac:dyDescent="0.25">
      <c r="A655">
        <v>10000</v>
      </c>
      <c r="B655">
        <v>10000</v>
      </c>
      <c r="C655" s="13">
        <v>0.13109999999999999</v>
      </c>
      <c r="D655" t="s">
        <v>809</v>
      </c>
      <c r="E655" t="s">
        <v>810</v>
      </c>
      <c r="F655" s="13">
        <v>0.2034</v>
      </c>
      <c r="G655" t="s">
        <v>898</v>
      </c>
      <c r="H655" t="s">
        <v>826</v>
      </c>
      <c r="I655">
        <v>5416.67</v>
      </c>
      <c r="J655" t="s">
        <v>857</v>
      </c>
      <c r="K655">
        <v>9</v>
      </c>
      <c r="L655">
        <v>8066</v>
      </c>
      <c r="M655">
        <v>0</v>
      </c>
      <c r="N655" t="s">
        <v>835</v>
      </c>
    </row>
    <row r="656" spans="1:14" x14ac:dyDescent="0.25">
      <c r="A656">
        <v>9450</v>
      </c>
      <c r="B656">
        <v>9450</v>
      </c>
      <c r="C656" s="13">
        <v>0.1212</v>
      </c>
      <c r="D656" t="s">
        <v>809</v>
      </c>
      <c r="E656" t="s">
        <v>824</v>
      </c>
      <c r="F656" s="13">
        <v>0.1174</v>
      </c>
      <c r="G656" t="s">
        <v>876</v>
      </c>
      <c r="H656" t="s">
        <v>812</v>
      </c>
      <c r="I656">
        <v>4666.67</v>
      </c>
      <c r="J656" t="s">
        <v>820</v>
      </c>
      <c r="K656">
        <v>13</v>
      </c>
      <c r="L656">
        <v>17639</v>
      </c>
      <c r="M656">
        <v>2</v>
      </c>
      <c r="N656" t="s">
        <v>835</v>
      </c>
    </row>
    <row r="657" spans="1:14" x14ac:dyDescent="0.25">
      <c r="A657">
        <v>10400</v>
      </c>
      <c r="B657">
        <v>10325</v>
      </c>
      <c r="C657" s="13">
        <v>7.6600000000000001E-2</v>
      </c>
      <c r="D657" t="s">
        <v>809</v>
      </c>
      <c r="E657" t="s">
        <v>810</v>
      </c>
      <c r="F657" s="13">
        <v>0.13020000000000001</v>
      </c>
      <c r="G657" t="s">
        <v>819</v>
      </c>
      <c r="H657" t="s">
        <v>812</v>
      </c>
      <c r="I657">
        <v>6354</v>
      </c>
      <c r="J657" t="s">
        <v>846</v>
      </c>
      <c r="K657">
        <v>10</v>
      </c>
      <c r="L657">
        <v>19656</v>
      </c>
      <c r="M657">
        <v>3</v>
      </c>
      <c r="N657" t="s">
        <v>835</v>
      </c>
    </row>
    <row r="658" spans="1:14" x14ac:dyDescent="0.25">
      <c r="A658">
        <v>15875</v>
      </c>
      <c r="B658">
        <v>15818.07</v>
      </c>
      <c r="C658" s="13">
        <v>0.15279999999999999</v>
      </c>
      <c r="D658" t="s">
        <v>818</v>
      </c>
      <c r="E658" t="s">
        <v>810</v>
      </c>
      <c r="F658" s="13">
        <v>0.221</v>
      </c>
      <c r="G658" t="s">
        <v>819</v>
      </c>
      <c r="H658" t="s">
        <v>826</v>
      </c>
      <c r="I658">
        <v>3000</v>
      </c>
      <c r="J658" t="s">
        <v>834</v>
      </c>
      <c r="K658">
        <v>5</v>
      </c>
      <c r="L658">
        <v>14289</v>
      </c>
      <c r="M658">
        <v>2</v>
      </c>
      <c r="N658" t="s">
        <v>817</v>
      </c>
    </row>
    <row r="659" spans="1:14" x14ac:dyDescent="0.25">
      <c r="A659">
        <v>18000</v>
      </c>
      <c r="B659">
        <v>18000</v>
      </c>
      <c r="C659" s="13">
        <v>0.1212</v>
      </c>
      <c r="D659" t="s">
        <v>818</v>
      </c>
      <c r="E659" t="s">
        <v>828</v>
      </c>
      <c r="F659" s="13">
        <v>0.1489</v>
      </c>
      <c r="G659" t="s">
        <v>864</v>
      </c>
      <c r="H659" t="s">
        <v>812</v>
      </c>
      <c r="I659">
        <v>8333.33</v>
      </c>
      <c r="J659" t="s">
        <v>847</v>
      </c>
      <c r="K659">
        <v>7</v>
      </c>
      <c r="L659">
        <v>4038</v>
      </c>
      <c r="M659">
        <v>0</v>
      </c>
      <c r="N659" t="s">
        <v>823</v>
      </c>
    </row>
    <row r="660" spans="1:14" x14ac:dyDescent="0.25">
      <c r="A660">
        <v>8000</v>
      </c>
      <c r="B660">
        <v>8000</v>
      </c>
      <c r="C660" s="13">
        <v>8.8999999999999996E-2</v>
      </c>
      <c r="D660" t="s">
        <v>809</v>
      </c>
      <c r="E660" t="s">
        <v>828</v>
      </c>
      <c r="F660" s="13">
        <v>2.93E-2</v>
      </c>
      <c r="G660" t="s">
        <v>866</v>
      </c>
      <c r="H660" t="s">
        <v>826</v>
      </c>
      <c r="I660">
        <v>5000</v>
      </c>
      <c r="J660" t="s">
        <v>873</v>
      </c>
      <c r="K660">
        <v>8</v>
      </c>
      <c r="L660">
        <v>5540</v>
      </c>
      <c r="M660">
        <v>0</v>
      </c>
      <c r="N660" t="s">
        <v>817</v>
      </c>
    </row>
    <row r="661" spans="1:14" x14ac:dyDescent="0.25">
      <c r="A661">
        <v>12000</v>
      </c>
      <c r="B661">
        <v>12000</v>
      </c>
      <c r="C661" s="13">
        <v>0.14330000000000001</v>
      </c>
      <c r="D661" t="s">
        <v>809</v>
      </c>
      <c r="E661" t="s">
        <v>840</v>
      </c>
      <c r="F661" s="13">
        <v>0.2006</v>
      </c>
      <c r="G661" t="s">
        <v>866</v>
      </c>
      <c r="H661" t="s">
        <v>826</v>
      </c>
      <c r="I661">
        <v>4166.67</v>
      </c>
      <c r="J661" t="s">
        <v>852</v>
      </c>
      <c r="K661">
        <v>8</v>
      </c>
      <c r="L661">
        <v>14163</v>
      </c>
      <c r="M661">
        <v>0</v>
      </c>
      <c r="N661" t="s">
        <v>817</v>
      </c>
    </row>
    <row r="662" spans="1:14" x14ac:dyDescent="0.25">
      <c r="A662">
        <v>20000</v>
      </c>
      <c r="B662">
        <v>12150</v>
      </c>
      <c r="C662" s="13">
        <v>6.54E-2</v>
      </c>
      <c r="D662" t="s">
        <v>818</v>
      </c>
      <c r="E662" t="s">
        <v>810</v>
      </c>
      <c r="F662" s="13">
        <v>0.1236</v>
      </c>
      <c r="G662" t="s">
        <v>866</v>
      </c>
      <c r="H662" t="s">
        <v>830</v>
      </c>
      <c r="I662">
        <v>5000</v>
      </c>
      <c r="J662" t="s">
        <v>916</v>
      </c>
      <c r="K662">
        <v>9</v>
      </c>
      <c r="L662">
        <v>7960</v>
      </c>
      <c r="M662">
        <v>2</v>
      </c>
      <c r="N662" t="s">
        <v>835</v>
      </c>
    </row>
    <row r="663" spans="1:14" x14ac:dyDescent="0.25">
      <c r="A663">
        <v>10000</v>
      </c>
      <c r="B663">
        <v>10000</v>
      </c>
      <c r="C663" s="13">
        <v>0.16769999999999999</v>
      </c>
      <c r="D663" t="s">
        <v>809</v>
      </c>
      <c r="E663" t="s">
        <v>810</v>
      </c>
      <c r="F663" s="13">
        <v>0.1855</v>
      </c>
      <c r="G663" t="s">
        <v>819</v>
      </c>
      <c r="H663" t="s">
        <v>826</v>
      </c>
      <c r="I663">
        <v>2916.67</v>
      </c>
      <c r="J663" t="s">
        <v>868</v>
      </c>
      <c r="K663">
        <v>9</v>
      </c>
      <c r="L663">
        <v>7565</v>
      </c>
      <c r="M663">
        <v>3</v>
      </c>
      <c r="N663" t="s">
        <v>859</v>
      </c>
    </row>
    <row r="664" spans="1:14" x14ac:dyDescent="0.25">
      <c r="A664">
        <v>24500</v>
      </c>
      <c r="B664">
        <v>23475</v>
      </c>
      <c r="C664" s="13">
        <v>0.1903</v>
      </c>
      <c r="D664" t="s">
        <v>818</v>
      </c>
      <c r="E664" t="s">
        <v>810</v>
      </c>
      <c r="F664" s="13">
        <v>0.23019999999999999</v>
      </c>
      <c r="G664" t="s">
        <v>867</v>
      </c>
      <c r="H664" t="s">
        <v>826</v>
      </c>
      <c r="I664">
        <v>4497</v>
      </c>
      <c r="J664" t="s">
        <v>879</v>
      </c>
      <c r="K664">
        <v>13</v>
      </c>
      <c r="L664">
        <v>18906</v>
      </c>
      <c r="M664">
        <v>0</v>
      </c>
      <c r="N664" t="s">
        <v>835</v>
      </c>
    </row>
    <row r="665" spans="1:14" x14ac:dyDescent="0.25">
      <c r="A665">
        <v>10000</v>
      </c>
      <c r="B665">
        <v>10000</v>
      </c>
      <c r="C665" s="13">
        <v>0.1212</v>
      </c>
      <c r="D665" t="s">
        <v>809</v>
      </c>
      <c r="E665" t="s">
        <v>810</v>
      </c>
      <c r="F665" s="13">
        <v>0.1958</v>
      </c>
      <c r="G665" t="s">
        <v>819</v>
      </c>
      <c r="H665" t="s">
        <v>826</v>
      </c>
      <c r="I665">
        <v>6250</v>
      </c>
      <c r="J665" t="s">
        <v>822</v>
      </c>
      <c r="K665">
        <v>17</v>
      </c>
      <c r="L665">
        <v>16348</v>
      </c>
      <c r="M665">
        <v>0</v>
      </c>
      <c r="N665" t="s">
        <v>823</v>
      </c>
    </row>
    <row r="666" spans="1:14" x14ac:dyDescent="0.25">
      <c r="A666">
        <v>3600</v>
      </c>
      <c r="B666">
        <v>3600</v>
      </c>
      <c r="C666" s="13">
        <v>7.9000000000000001E-2</v>
      </c>
      <c r="D666" t="s">
        <v>809</v>
      </c>
      <c r="E666" t="s">
        <v>824</v>
      </c>
      <c r="F666" s="13">
        <v>0.2621</v>
      </c>
      <c r="G666" t="s">
        <v>849</v>
      </c>
      <c r="H666" t="s">
        <v>812</v>
      </c>
      <c r="I666">
        <v>4166.67</v>
      </c>
      <c r="J666" t="s">
        <v>813</v>
      </c>
      <c r="K666">
        <v>19</v>
      </c>
      <c r="L666">
        <v>25</v>
      </c>
      <c r="M666">
        <v>2</v>
      </c>
      <c r="N666" t="s">
        <v>832</v>
      </c>
    </row>
    <row r="667" spans="1:14" x14ac:dyDescent="0.25">
      <c r="A667">
        <v>12000</v>
      </c>
      <c r="B667">
        <v>12000</v>
      </c>
      <c r="C667" s="13">
        <v>0.1749</v>
      </c>
      <c r="D667" t="s">
        <v>818</v>
      </c>
      <c r="E667" t="s">
        <v>810</v>
      </c>
      <c r="F667" s="13">
        <v>6.9400000000000003E-2</v>
      </c>
      <c r="G667" t="s">
        <v>911</v>
      </c>
      <c r="H667" t="s">
        <v>812</v>
      </c>
      <c r="I667">
        <v>5445</v>
      </c>
      <c r="J667" t="s">
        <v>831</v>
      </c>
      <c r="K667">
        <v>8</v>
      </c>
      <c r="L667">
        <v>4904</v>
      </c>
      <c r="M667">
        <v>0</v>
      </c>
      <c r="N667" t="s">
        <v>827</v>
      </c>
    </row>
    <row r="668" spans="1:14" x14ac:dyDescent="0.25">
      <c r="A668">
        <v>6950</v>
      </c>
      <c r="B668">
        <v>6950</v>
      </c>
      <c r="C668" s="13">
        <v>0.1074</v>
      </c>
      <c r="D668" t="s">
        <v>809</v>
      </c>
      <c r="E668" t="s">
        <v>824</v>
      </c>
      <c r="F668" s="13">
        <v>0.20710000000000001</v>
      </c>
      <c r="G668" t="s">
        <v>876</v>
      </c>
      <c r="H668" t="s">
        <v>830</v>
      </c>
      <c r="I668">
        <v>4583.33</v>
      </c>
      <c r="J668" t="s">
        <v>838</v>
      </c>
      <c r="K668">
        <v>7</v>
      </c>
      <c r="L668">
        <v>18814</v>
      </c>
      <c r="M668">
        <v>0</v>
      </c>
      <c r="N668" t="s">
        <v>835</v>
      </c>
    </row>
    <row r="669" spans="1:14" x14ac:dyDescent="0.25">
      <c r="A669">
        <v>8525</v>
      </c>
      <c r="B669">
        <v>8525</v>
      </c>
      <c r="C669" s="13">
        <v>0.1016</v>
      </c>
      <c r="D669" t="s">
        <v>809</v>
      </c>
      <c r="E669" t="s">
        <v>810</v>
      </c>
      <c r="F669" s="13">
        <v>0.26140000000000002</v>
      </c>
      <c r="G669" t="s">
        <v>919</v>
      </c>
      <c r="H669" t="s">
        <v>812</v>
      </c>
      <c r="I669">
        <v>4583.33</v>
      </c>
      <c r="J669" t="s">
        <v>837</v>
      </c>
      <c r="K669">
        <v>8</v>
      </c>
      <c r="L669">
        <v>31398</v>
      </c>
      <c r="M669">
        <v>0</v>
      </c>
      <c r="N669" t="s">
        <v>835</v>
      </c>
    </row>
    <row r="670" spans="1:14" x14ac:dyDescent="0.25">
      <c r="A670">
        <v>5000</v>
      </c>
      <c r="B670">
        <v>5000</v>
      </c>
      <c r="C670" s="13">
        <v>0.14330000000000001</v>
      </c>
      <c r="D670" t="s">
        <v>809</v>
      </c>
      <c r="E670" t="s">
        <v>824</v>
      </c>
      <c r="F670" s="13">
        <v>0.28510000000000002</v>
      </c>
      <c r="G670" t="s">
        <v>894</v>
      </c>
      <c r="H670" t="s">
        <v>826</v>
      </c>
      <c r="I670">
        <v>2750</v>
      </c>
      <c r="J670" t="s">
        <v>820</v>
      </c>
      <c r="K670">
        <v>14</v>
      </c>
      <c r="L670">
        <v>5957</v>
      </c>
      <c r="M670">
        <v>2</v>
      </c>
      <c r="N670" t="s">
        <v>832</v>
      </c>
    </row>
    <row r="671" spans="1:14" x14ac:dyDescent="0.25">
      <c r="A671">
        <v>4800</v>
      </c>
      <c r="B671">
        <v>4800</v>
      </c>
      <c r="C671" s="13">
        <v>0.1825</v>
      </c>
      <c r="D671" t="s">
        <v>818</v>
      </c>
      <c r="E671" t="s">
        <v>810</v>
      </c>
      <c r="F671" s="13">
        <v>0.1381</v>
      </c>
      <c r="G671" t="s">
        <v>911</v>
      </c>
      <c r="H671" t="s">
        <v>826</v>
      </c>
      <c r="I671">
        <v>3750</v>
      </c>
      <c r="J671" t="s">
        <v>822</v>
      </c>
      <c r="K671">
        <v>13</v>
      </c>
      <c r="L671">
        <v>16302</v>
      </c>
      <c r="M671">
        <v>0</v>
      </c>
      <c r="N671" t="s">
        <v>835</v>
      </c>
    </row>
    <row r="672" spans="1:14" x14ac:dyDescent="0.25">
      <c r="A672">
        <v>6000</v>
      </c>
      <c r="B672">
        <v>6000</v>
      </c>
      <c r="C672" s="13">
        <v>0.13350000000000001</v>
      </c>
      <c r="D672" t="s">
        <v>809</v>
      </c>
      <c r="E672" t="s">
        <v>810</v>
      </c>
      <c r="F672" s="13">
        <v>0.21360000000000001</v>
      </c>
      <c r="G672" t="s">
        <v>903</v>
      </c>
      <c r="H672" t="s">
        <v>812</v>
      </c>
      <c r="I672">
        <v>5000</v>
      </c>
      <c r="J672" t="s">
        <v>843</v>
      </c>
      <c r="K672">
        <v>11</v>
      </c>
      <c r="L672">
        <v>4363</v>
      </c>
      <c r="M672">
        <v>3</v>
      </c>
      <c r="N672" t="s">
        <v>835</v>
      </c>
    </row>
    <row r="673" spans="1:14" x14ac:dyDescent="0.25">
      <c r="A673">
        <v>4000</v>
      </c>
      <c r="B673">
        <v>4000</v>
      </c>
      <c r="C673" s="13">
        <v>0.19220000000000001</v>
      </c>
      <c r="D673" t="s">
        <v>818</v>
      </c>
      <c r="E673" t="s">
        <v>896</v>
      </c>
      <c r="F673" s="13">
        <v>9.0300000000000005E-2</v>
      </c>
      <c r="G673" t="s">
        <v>864</v>
      </c>
      <c r="H673" t="s">
        <v>826</v>
      </c>
      <c r="I673">
        <v>3700</v>
      </c>
      <c r="J673" t="s">
        <v>879</v>
      </c>
      <c r="K673">
        <v>19</v>
      </c>
      <c r="L673">
        <v>2177</v>
      </c>
      <c r="M673">
        <v>2</v>
      </c>
      <c r="N673" t="s">
        <v>817</v>
      </c>
    </row>
    <row r="674" spans="1:14" x14ac:dyDescent="0.25">
      <c r="A674">
        <v>14000</v>
      </c>
      <c r="B674">
        <v>14000</v>
      </c>
      <c r="C674" s="13">
        <v>6.0299999999999999E-2</v>
      </c>
      <c r="D674" t="s">
        <v>809</v>
      </c>
      <c r="E674" t="s">
        <v>810</v>
      </c>
      <c r="F674" s="13">
        <v>0.1467</v>
      </c>
      <c r="G674" t="s">
        <v>819</v>
      </c>
      <c r="H674" t="s">
        <v>826</v>
      </c>
      <c r="I674">
        <v>7500</v>
      </c>
      <c r="J674" t="s">
        <v>901</v>
      </c>
      <c r="K674">
        <v>12</v>
      </c>
      <c r="L674">
        <v>16648</v>
      </c>
      <c r="M674">
        <v>0</v>
      </c>
      <c r="N674" t="s">
        <v>835</v>
      </c>
    </row>
    <row r="675" spans="1:14" x14ac:dyDescent="0.25">
      <c r="A675">
        <v>23500</v>
      </c>
      <c r="B675">
        <v>23450</v>
      </c>
      <c r="C675" s="13">
        <v>0.14649999999999999</v>
      </c>
      <c r="D675" t="s">
        <v>809</v>
      </c>
      <c r="E675" t="s">
        <v>810</v>
      </c>
      <c r="F675" s="13">
        <v>0.1948</v>
      </c>
      <c r="G675" t="s">
        <v>819</v>
      </c>
      <c r="H675" t="s">
        <v>826</v>
      </c>
      <c r="I675">
        <v>4000</v>
      </c>
      <c r="J675" t="s">
        <v>838</v>
      </c>
      <c r="K675">
        <v>7</v>
      </c>
      <c r="L675">
        <v>20542</v>
      </c>
      <c r="M675">
        <v>0</v>
      </c>
      <c r="N675" t="s">
        <v>895</v>
      </c>
    </row>
    <row r="676" spans="1:14" x14ac:dyDescent="0.25">
      <c r="A676">
        <v>2500</v>
      </c>
      <c r="B676">
        <v>2500</v>
      </c>
      <c r="C676" s="13">
        <v>0.1595</v>
      </c>
      <c r="D676" t="s">
        <v>809</v>
      </c>
      <c r="E676" t="s">
        <v>871</v>
      </c>
      <c r="F676" s="13">
        <v>0.2407</v>
      </c>
      <c r="G676" t="s">
        <v>819</v>
      </c>
      <c r="H676" t="s">
        <v>812</v>
      </c>
      <c r="I676">
        <v>1500</v>
      </c>
      <c r="J676" t="s">
        <v>843</v>
      </c>
      <c r="K676">
        <v>10</v>
      </c>
      <c r="L676">
        <v>2684</v>
      </c>
      <c r="M676">
        <v>3</v>
      </c>
      <c r="N676" t="s">
        <v>844</v>
      </c>
    </row>
    <row r="677" spans="1:14" x14ac:dyDescent="0.25">
      <c r="A677">
        <v>2000</v>
      </c>
      <c r="B677">
        <v>2000</v>
      </c>
      <c r="C677" s="13">
        <v>6.1699999999999998E-2</v>
      </c>
      <c r="D677" t="s">
        <v>809</v>
      </c>
      <c r="E677" t="s">
        <v>871</v>
      </c>
      <c r="F677" s="13">
        <v>2.63E-2</v>
      </c>
      <c r="G677" t="s">
        <v>819</v>
      </c>
      <c r="H677" t="s">
        <v>826</v>
      </c>
      <c r="I677">
        <v>1600</v>
      </c>
      <c r="J677" t="s">
        <v>901</v>
      </c>
      <c r="K677">
        <v>9</v>
      </c>
      <c r="L677">
        <v>736</v>
      </c>
      <c r="M677">
        <v>0</v>
      </c>
      <c r="N677" t="s">
        <v>832</v>
      </c>
    </row>
    <row r="678" spans="1:14" x14ac:dyDescent="0.25">
      <c r="A678">
        <v>24000</v>
      </c>
      <c r="B678">
        <v>23925</v>
      </c>
      <c r="C678" s="13">
        <v>0.16289999999999999</v>
      </c>
      <c r="D678" t="s">
        <v>818</v>
      </c>
      <c r="E678" t="s">
        <v>824</v>
      </c>
      <c r="F678" s="13">
        <v>0.1177</v>
      </c>
      <c r="G678" t="s">
        <v>825</v>
      </c>
      <c r="H678" t="s">
        <v>812</v>
      </c>
      <c r="I678">
        <v>7800</v>
      </c>
      <c r="J678" t="s">
        <v>857</v>
      </c>
      <c r="K678">
        <v>11</v>
      </c>
      <c r="L678">
        <v>20676</v>
      </c>
      <c r="M678">
        <v>3</v>
      </c>
      <c r="N678" t="s">
        <v>817</v>
      </c>
    </row>
    <row r="679" spans="1:14" x14ac:dyDescent="0.25">
      <c r="A679">
        <v>12800</v>
      </c>
      <c r="B679">
        <v>12800</v>
      </c>
      <c r="C679" s="13">
        <v>0.1149</v>
      </c>
      <c r="D679" t="s">
        <v>818</v>
      </c>
      <c r="E679" t="s">
        <v>810</v>
      </c>
      <c r="F679" s="13">
        <v>6.7199999999999996E-2</v>
      </c>
      <c r="G679" t="s">
        <v>829</v>
      </c>
      <c r="H679" t="s">
        <v>812</v>
      </c>
      <c r="I679">
        <v>4166.67</v>
      </c>
      <c r="J679" t="s">
        <v>846</v>
      </c>
      <c r="K679">
        <v>7</v>
      </c>
      <c r="L679">
        <v>11992</v>
      </c>
      <c r="M679">
        <v>1</v>
      </c>
      <c r="N679" t="s">
        <v>844</v>
      </c>
    </row>
    <row r="680" spans="1:14" x14ac:dyDescent="0.25">
      <c r="A680">
        <v>8000</v>
      </c>
      <c r="B680">
        <v>8000</v>
      </c>
      <c r="C680" s="13">
        <v>7.9000000000000001E-2</v>
      </c>
      <c r="D680" t="s">
        <v>809</v>
      </c>
      <c r="E680" t="s">
        <v>892</v>
      </c>
      <c r="F680" s="13">
        <v>0.21579999999999999</v>
      </c>
      <c r="G680" t="s">
        <v>819</v>
      </c>
      <c r="H680" t="s">
        <v>826</v>
      </c>
      <c r="I680">
        <v>5166.67</v>
      </c>
      <c r="J680" t="s">
        <v>846</v>
      </c>
      <c r="K680">
        <v>5</v>
      </c>
      <c r="L680">
        <v>0</v>
      </c>
      <c r="M680">
        <v>0</v>
      </c>
      <c r="N680" t="s">
        <v>844</v>
      </c>
    </row>
    <row r="681" spans="1:14" x14ac:dyDescent="0.25">
      <c r="A681">
        <v>3000</v>
      </c>
      <c r="B681">
        <v>3000</v>
      </c>
      <c r="C681" s="13">
        <v>9.9900000000000003E-2</v>
      </c>
      <c r="D681" t="s">
        <v>809</v>
      </c>
      <c r="E681" t="s">
        <v>824</v>
      </c>
      <c r="F681" s="13">
        <v>0.21299999999999999</v>
      </c>
      <c r="G681" t="s">
        <v>889</v>
      </c>
      <c r="H681" t="s">
        <v>830</v>
      </c>
      <c r="I681">
        <v>2333.33</v>
      </c>
      <c r="J681" t="s">
        <v>873</v>
      </c>
      <c r="K681">
        <v>10</v>
      </c>
      <c r="L681">
        <v>3168</v>
      </c>
      <c r="M681">
        <v>1</v>
      </c>
      <c r="N681" t="s">
        <v>844</v>
      </c>
    </row>
    <row r="682" spans="1:14" x14ac:dyDescent="0.25">
      <c r="A682">
        <v>7000</v>
      </c>
      <c r="B682">
        <v>7000</v>
      </c>
      <c r="C682" s="13">
        <v>7.9000000000000001E-2</v>
      </c>
      <c r="D682" t="s">
        <v>809</v>
      </c>
      <c r="E682" t="s">
        <v>824</v>
      </c>
      <c r="F682" s="13">
        <v>1.41E-2</v>
      </c>
      <c r="G682" t="s">
        <v>841</v>
      </c>
      <c r="H682" t="s">
        <v>826</v>
      </c>
      <c r="I682">
        <v>12500</v>
      </c>
      <c r="J682" t="s">
        <v>846</v>
      </c>
      <c r="K682">
        <v>4</v>
      </c>
      <c r="L682">
        <v>5093</v>
      </c>
      <c r="M682">
        <v>0</v>
      </c>
      <c r="N682" t="s">
        <v>848</v>
      </c>
    </row>
    <row r="683" spans="1:14" x14ac:dyDescent="0.25">
      <c r="A683">
        <v>18000</v>
      </c>
      <c r="B683">
        <v>17975</v>
      </c>
      <c r="C683" s="13">
        <v>0.1348</v>
      </c>
      <c r="D683" t="s">
        <v>809</v>
      </c>
      <c r="E683" t="s">
        <v>824</v>
      </c>
      <c r="F683" s="13">
        <v>6.2399999999999997E-2</v>
      </c>
      <c r="G683" t="s">
        <v>876</v>
      </c>
      <c r="H683" t="s">
        <v>812</v>
      </c>
      <c r="I683">
        <v>8333.33</v>
      </c>
      <c r="J683" t="s">
        <v>820</v>
      </c>
      <c r="K683">
        <v>13</v>
      </c>
      <c r="L683">
        <v>14838</v>
      </c>
      <c r="M683">
        <v>0</v>
      </c>
      <c r="N683" t="s">
        <v>835</v>
      </c>
    </row>
    <row r="684" spans="1:14" x14ac:dyDescent="0.25">
      <c r="A684">
        <v>9000</v>
      </c>
      <c r="B684">
        <v>5975</v>
      </c>
      <c r="C684" s="13">
        <v>0.1411</v>
      </c>
      <c r="D684" t="s">
        <v>809</v>
      </c>
      <c r="E684" t="s">
        <v>810</v>
      </c>
      <c r="F684" s="13">
        <v>8.2100000000000006E-2</v>
      </c>
      <c r="G684" t="s">
        <v>819</v>
      </c>
      <c r="H684" t="s">
        <v>812</v>
      </c>
      <c r="I684">
        <v>4167</v>
      </c>
      <c r="J684" t="s">
        <v>831</v>
      </c>
      <c r="K684">
        <v>7</v>
      </c>
      <c r="L684">
        <v>19696</v>
      </c>
      <c r="M684">
        <v>1</v>
      </c>
      <c r="N684" t="s">
        <v>832</v>
      </c>
    </row>
    <row r="685" spans="1:14" x14ac:dyDescent="0.25">
      <c r="A685">
        <v>11000</v>
      </c>
      <c r="B685">
        <v>11000</v>
      </c>
      <c r="C685" s="13">
        <v>0.1099</v>
      </c>
      <c r="D685" t="s">
        <v>809</v>
      </c>
      <c r="E685" t="s">
        <v>810</v>
      </c>
      <c r="F685" s="13">
        <v>4.2599999999999999E-2</v>
      </c>
      <c r="G685" t="s">
        <v>811</v>
      </c>
      <c r="H685" t="s">
        <v>812</v>
      </c>
      <c r="I685">
        <v>6666.67</v>
      </c>
      <c r="J685" t="s">
        <v>822</v>
      </c>
      <c r="K685">
        <v>11</v>
      </c>
      <c r="L685">
        <v>4124</v>
      </c>
      <c r="M685">
        <v>0</v>
      </c>
      <c r="N685" t="s">
        <v>859</v>
      </c>
    </row>
    <row r="686" spans="1:14" x14ac:dyDescent="0.25">
      <c r="A686">
        <v>6000</v>
      </c>
      <c r="B686">
        <v>6000</v>
      </c>
      <c r="C686" s="13">
        <v>7.9000000000000001E-2</v>
      </c>
      <c r="D686" t="s">
        <v>809</v>
      </c>
      <c r="E686" t="s">
        <v>871</v>
      </c>
      <c r="F686" s="13">
        <v>0.14990000000000001</v>
      </c>
      <c r="G686" t="s">
        <v>876</v>
      </c>
      <c r="H686" t="s">
        <v>826</v>
      </c>
      <c r="I686">
        <v>4416.67</v>
      </c>
      <c r="J686" t="s">
        <v>834</v>
      </c>
      <c r="K686">
        <v>10</v>
      </c>
      <c r="L686">
        <v>2928</v>
      </c>
      <c r="M686">
        <v>0</v>
      </c>
      <c r="N686" t="s">
        <v>817</v>
      </c>
    </row>
    <row r="687" spans="1:14" x14ac:dyDescent="0.25">
      <c r="A687">
        <v>6500</v>
      </c>
      <c r="B687">
        <v>6475</v>
      </c>
      <c r="C687" s="13">
        <v>7.7399999999999997E-2</v>
      </c>
      <c r="D687" t="s">
        <v>809</v>
      </c>
      <c r="E687" t="s">
        <v>810</v>
      </c>
      <c r="F687" s="12">
        <v>0.18</v>
      </c>
      <c r="G687" t="s">
        <v>861</v>
      </c>
      <c r="H687" t="s">
        <v>826</v>
      </c>
      <c r="I687">
        <v>1500</v>
      </c>
      <c r="J687" t="s">
        <v>875</v>
      </c>
      <c r="K687">
        <v>5</v>
      </c>
      <c r="L687">
        <v>2816</v>
      </c>
      <c r="M687">
        <v>0</v>
      </c>
      <c r="N687" t="s">
        <v>817</v>
      </c>
    </row>
    <row r="688" spans="1:14" x14ac:dyDescent="0.25">
      <c r="A688">
        <v>19500</v>
      </c>
      <c r="B688">
        <v>19500</v>
      </c>
      <c r="C688" s="13">
        <v>0.18490000000000001</v>
      </c>
      <c r="D688" t="s">
        <v>809</v>
      </c>
      <c r="E688" t="s">
        <v>824</v>
      </c>
      <c r="F688" s="13">
        <v>9.7900000000000001E-2</v>
      </c>
      <c r="G688" t="s">
        <v>867</v>
      </c>
      <c r="H688" t="s">
        <v>826</v>
      </c>
      <c r="I688">
        <v>10000</v>
      </c>
      <c r="J688" t="s">
        <v>857</v>
      </c>
      <c r="K688">
        <v>16</v>
      </c>
      <c r="L688">
        <v>14957</v>
      </c>
      <c r="M688">
        <v>1</v>
      </c>
      <c r="N688" t="s">
        <v>817</v>
      </c>
    </row>
    <row r="689" spans="1:14" x14ac:dyDescent="0.25">
      <c r="A689">
        <v>16000</v>
      </c>
      <c r="B689">
        <v>16000</v>
      </c>
      <c r="C689" s="13">
        <v>0.17269999999999999</v>
      </c>
      <c r="D689" t="s">
        <v>818</v>
      </c>
      <c r="E689" t="s">
        <v>871</v>
      </c>
      <c r="F689" s="13">
        <v>0.19259999999999999</v>
      </c>
      <c r="G689" t="s">
        <v>867</v>
      </c>
      <c r="H689" t="s">
        <v>826</v>
      </c>
      <c r="I689">
        <v>7000</v>
      </c>
      <c r="J689" t="s">
        <v>822</v>
      </c>
      <c r="K689">
        <v>7</v>
      </c>
      <c r="L689">
        <v>5231</v>
      </c>
      <c r="M689">
        <v>1</v>
      </c>
      <c r="N689" t="s">
        <v>835</v>
      </c>
    </row>
    <row r="690" spans="1:14" x14ac:dyDescent="0.25">
      <c r="A690">
        <v>18000</v>
      </c>
      <c r="B690">
        <v>17950</v>
      </c>
      <c r="C690" s="13">
        <v>0.14330000000000001</v>
      </c>
      <c r="D690" t="s">
        <v>818</v>
      </c>
      <c r="E690" t="s">
        <v>810</v>
      </c>
      <c r="F690" s="13">
        <v>0.13980000000000001</v>
      </c>
      <c r="G690" t="s">
        <v>821</v>
      </c>
      <c r="H690" t="s">
        <v>812</v>
      </c>
      <c r="I690">
        <v>12916.67</v>
      </c>
      <c r="J690" t="s">
        <v>838</v>
      </c>
      <c r="K690">
        <v>11</v>
      </c>
      <c r="L690">
        <v>14890</v>
      </c>
      <c r="M690">
        <v>2</v>
      </c>
      <c r="N690" t="s">
        <v>835</v>
      </c>
    </row>
    <row r="691" spans="1:14" x14ac:dyDescent="0.25">
      <c r="A691">
        <v>30000</v>
      </c>
      <c r="B691">
        <v>29975</v>
      </c>
      <c r="C691" s="13">
        <v>0.23330000000000001</v>
      </c>
      <c r="D691" t="s">
        <v>818</v>
      </c>
      <c r="E691" t="s">
        <v>810</v>
      </c>
      <c r="F691" s="13">
        <v>0.1739</v>
      </c>
      <c r="G691" t="s">
        <v>841</v>
      </c>
      <c r="H691" t="s">
        <v>812</v>
      </c>
      <c r="I691">
        <v>7083.33</v>
      </c>
      <c r="J691" t="s">
        <v>843</v>
      </c>
      <c r="K691">
        <v>21</v>
      </c>
      <c r="L691">
        <v>56145</v>
      </c>
      <c r="M691">
        <v>1</v>
      </c>
      <c r="N691" t="s">
        <v>835</v>
      </c>
    </row>
    <row r="692" spans="1:14" x14ac:dyDescent="0.25">
      <c r="A692">
        <v>10000</v>
      </c>
      <c r="B692">
        <v>10000</v>
      </c>
      <c r="C692" s="13">
        <v>0.1409</v>
      </c>
      <c r="D692" t="s">
        <v>809</v>
      </c>
      <c r="E692" t="s">
        <v>810</v>
      </c>
      <c r="F692" s="13">
        <v>5.8200000000000002E-2</v>
      </c>
      <c r="G692" t="s">
        <v>836</v>
      </c>
      <c r="H692" t="s">
        <v>826</v>
      </c>
      <c r="I692">
        <v>8750</v>
      </c>
      <c r="J692" t="s">
        <v>868</v>
      </c>
      <c r="K692">
        <v>14</v>
      </c>
      <c r="L692">
        <v>11394</v>
      </c>
      <c r="M692">
        <v>0</v>
      </c>
      <c r="N692" t="s">
        <v>832</v>
      </c>
    </row>
    <row r="693" spans="1:14" x14ac:dyDescent="0.25">
      <c r="A693">
        <v>16000</v>
      </c>
      <c r="B693">
        <v>15900</v>
      </c>
      <c r="C693" s="13">
        <v>0.15579999999999999</v>
      </c>
      <c r="D693" t="s">
        <v>818</v>
      </c>
      <c r="E693" t="s">
        <v>810</v>
      </c>
      <c r="F693" s="13">
        <v>0.12859999999999999</v>
      </c>
      <c r="G693" t="s">
        <v>874</v>
      </c>
      <c r="H693" t="s">
        <v>812</v>
      </c>
      <c r="I693">
        <v>5427.42</v>
      </c>
      <c r="J693" t="s">
        <v>878</v>
      </c>
      <c r="K693">
        <v>11</v>
      </c>
      <c r="L693">
        <v>19407</v>
      </c>
      <c r="M693">
        <v>1</v>
      </c>
      <c r="N693" t="s">
        <v>823</v>
      </c>
    </row>
    <row r="694" spans="1:14" x14ac:dyDescent="0.25">
      <c r="A694">
        <v>35000</v>
      </c>
      <c r="B694">
        <v>35000</v>
      </c>
      <c r="C694" s="13">
        <v>0.17580000000000001</v>
      </c>
      <c r="D694" t="s">
        <v>809</v>
      </c>
      <c r="E694" t="s">
        <v>810</v>
      </c>
      <c r="F694" s="13">
        <v>0.11799999999999999</v>
      </c>
      <c r="G694" t="s">
        <v>833</v>
      </c>
      <c r="H694" t="s">
        <v>812</v>
      </c>
      <c r="I694">
        <v>13333.33</v>
      </c>
      <c r="J694" t="s">
        <v>820</v>
      </c>
      <c r="K694">
        <v>12</v>
      </c>
      <c r="L694">
        <v>21393</v>
      </c>
      <c r="M694">
        <v>1</v>
      </c>
      <c r="N694" t="s">
        <v>835</v>
      </c>
    </row>
    <row r="695" spans="1:14" x14ac:dyDescent="0.25">
      <c r="A695">
        <v>8000</v>
      </c>
      <c r="B695">
        <v>8000</v>
      </c>
      <c r="C695" s="13">
        <v>0.13719999999999999</v>
      </c>
      <c r="D695" t="s">
        <v>809</v>
      </c>
      <c r="E695" t="s">
        <v>892</v>
      </c>
      <c r="F695" s="13">
        <v>9.6699999999999994E-2</v>
      </c>
      <c r="G695" t="s">
        <v>815</v>
      </c>
      <c r="H695" t="s">
        <v>826</v>
      </c>
      <c r="I695">
        <v>7758.33</v>
      </c>
      <c r="J695" t="s">
        <v>843</v>
      </c>
      <c r="K695">
        <v>6</v>
      </c>
      <c r="L695">
        <v>12110</v>
      </c>
      <c r="M695">
        <v>1</v>
      </c>
      <c r="N695" t="s">
        <v>817</v>
      </c>
    </row>
    <row r="696" spans="1:14" x14ac:dyDescent="0.25">
      <c r="A696">
        <v>14500</v>
      </c>
      <c r="B696">
        <v>14500</v>
      </c>
      <c r="C696" s="13">
        <v>0.13109999999999999</v>
      </c>
      <c r="D696" t="s">
        <v>809</v>
      </c>
      <c r="E696" t="s">
        <v>810</v>
      </c>
      <c r="F696" s="13">
        <v>0.28289999999999998</v>
      </c>
      <c r="G696" t="s">
        <v>874</v>
      </c>
      <c r="H696" t="s">
        <v>812</v>
      </c>
      <c r="I696">
        <v>5988.67</v>
      </c>
      <c r="J696" t="s">
        <v>878</v>
      </c>
      <c r="K696">
        <v>12</v>
      </c>
      <c r="L696">
        <v>18020</v>
      </c>
      <c r="M696">
        <v>2</v>
      </c>
      <c r="N696" t="s">
        <v>835</v>
      </c>
    </row>
    <row r="697" spans="1:14" x14ac:dyDescent="0.25">
      <c r="A697">
        <v>12000</v>
      </c>
      <c r="B697">
        <v>11925</v>
      </c>
      <c r="C697" s="13">
        <v>0.1062</v>
      </c>
      <c r="D697" t="s">
        <v>809</v>
      </c>
      <c r="E697" t="s">
        <v>828</v>
      </c>
      <c r="F697" s="13">
        <v>0.19020000000000001</v>
      </c>
      <c r="G697" t="s">
        <v>864</v>
      </c>
      <c r="H697" t="s">
        <v>826</v>
      </c>
      <c r="I697">
        <v>5000</v>
      </c>
      <c r="J697" t="s">
        <v>834</v>
      </c>
      <c r="K697">
        <v>9</v>
      </c>
      <c r="L697">
        <v>11779</v>
      </c>
      <c r="M697">
        <v>0</v>
      </c>
      <c r="N697" t="s">
        <v>844</v>
      </c>
    </row>
    <row r="698" spans="1:14" x14ac:dyDescent="0.25">
      <c r="A698">
        <v>4500</v>
      </c>
      <c r="B698">
        <v>4500</v>
      </c>
      <c r="C698" s="13">
        <v>0.1343</v>
      </c>
      <c r="D698" t="s">
        <v>809</v>
      </c>
      <c r="E698" t="s">
        <v>853</v>
      </c>
      <c r="F698" s="13">
        <v>1.23E-2</v>
      </c>
      <c r="G698" t="s">
        <v>819</v>
      </c>
      <c r="H698" t="s">
        <v>826</v>
      </c>
      <c r="I698">
        <v>11500</v>
      </c>
      <c r="J698" t="s">
        <v>831</v>
      </c>
      <c r="K698">
        <v>5</v>
      </c>
      <c r="L698">
        <v>1847</v>
      </c>
      <c r="M698">
        <v>1</v>
      </c>
      <c r="N698" t="s">
        <v>844</v>
      </c>
    </row>
    <row r="699" spans="1:14" x14ac:dyDescent="0.25">
      <c r="A699">
        <v>16500</v>
      </c>
      <c r="B699">
        <v>16350</v>
      </c>
      <c r="C699" s="13">
        <v>0.1183</v>
      </c>
      <c r="D699" t="s">
        <v>809</v>
      </c>
      <c r="E699" t="s">
        <v>810</v>
      </c>
      <c r="F699" s="13">
        <v>0.1744</v>
      </c>
      <c r="G699" t="s">
        <v>815</v>
      </c>
      <c r="H699" t="s">
        <v>826</v>
      </c>
      <c r="I699">
        <v>4810.08</v>
      </c>
      <c r="J699" t="s">
        <v>846</v>
      </c>
      <c r="K699">
        <v>7</v>
      </c>
      <c r="L699">
        <v>24351</v>
      </c>
      <c r="M699">
        <v>1</v>
      </c>
      <c r="N699" t="s">
        <v>832</v>
      </c>
    </row>
    <row r="700" spans="1:14" x14ac:dyDescent="0.25">
      <c r="A700">
        <v>10000</v>
      </c>
      <c r="B700">
        <v>10000</v>
      </c>
      <c r="C700" s="13">
        <v>9.9099999999999994E-2</v>
      </c>
      <c r="D700" t="s">
        <v>809</v>
      </c>
      <c r="E700" t="s">
        <v>810</v>
      </c>
      <c r="F700" s="13">
        <v>0.14319999999999999</v>
      </c>
      <c r="G700" t="s">
        <v>888</v>
      </c>
      <c r="H700" t="s">
        <v>812</v>
      </c>
      <c r="I700">
        <v>3666.67</v>
      </c>
      <c r="J700" t="s">
        <v>837</v>
      </c>
      <c r="K700">
        <v>9</v>
      </c>
      <c r="L700">
        <v>17161</v>
      </c>
      <c r="M700">
        <v>0</v>
      </c>
      <c r="N700" t="s">
        <v>844</v>
      </c>
    </row>
    <row r="701" spans="1:14" x14ac:dyDescent="0.25">
      <c r="A701">
        <v>35000</v>
      </c>
      <c r="B701">
        <v>35000</v>
      </c>
      <c r="C701" s="13">
        <v>0.1905</v>
      </c>
      <c r="D701" t="s">
        <v>818</v>
      </c>
      <c r="E701" t="s">
        <v>824</v>
      </c>
      <c r="F701" s="13">
        <v>0.13400000000000001</v>
      </c>
      <c r="G701" t="s">
        <v>819</v>
      </c>
      <c r="H701" t="s">
        <v>812</v>
      </c>
      <c r="I701">
        <v>9166.67</v>
      </c>
      <c r="J701" t="s">
        <v>820</v>
      </c>
      <c r="K701">
        <v>7</v>
      </c>
      <c r="L701">
        <v>26633</v>
      </c>
      <c r="M701">
        <v>0</v>
      </c>
      <c r="N701" t="s">
        <v>844</v>
      </c>
    </row>
    <row r="702" spans="1:14" x14ac:dyDescent="0.25">
      <c r="A702">
        <v>21000</v>
      </c>
      <c r="B702">
        <v>6165.31</v>
      </c>
      <c r="C702" s="13">
        <v>0.1109</v>
      </c>
      <c r="D702" t="s">
        <v>809</v>
      </c>
      <c r="E702" t="s">
        <v>863</v>
      </c>
      <c r="F702" s="13">
        <v>0.21279999999999999</v>
      </c>
      <c r="G702" t="s">
        <v>819</v>
      </c>
      <c r="H702" t="s">
        <v>830</v>
      </c>
      <c r="I702">
        <v>18333.330000000002</v>
      </c>
      <c r="J702" t="s">
        <v>901</v>
      </c>
      <c r="K702">
        <v>31</v>
      </c>
      <c r="L702">
        <v>270800</v>
      </c>
      <c r="M702">
        <v>5</v>
      </c>
      <c r="N702" t="s">
        <v>817</v>
      </c>
    </row>
    <row r="703" spans="1:14" x14ac:dyDescent="0.25">
      <c r="A703">
        <v>8400</v>
      </c>
      <c r="B703">
        <v>6725</v>
      </c>
      <c r="C703" s="13">
        <v>0.1545</v>
      </c>
      <c r="D703" t="s">
        <v>809</v>
      </c>
      <c r="E703" t="s">
        <v>810</v>
      </c>
      <c r="F703" s="13">
        <v>0.15709999999999999</v>
      </c>
      <c r="G703" t="s">
        <v>867</v>
      </c>
      <c r="H703" t="s">
        <v>826</v>
      </c>
      <c r="I703">
        <v>7083.33</v>
      </c>
      <c r="J703" t="s">
        <v>920</v>
      </c>
      <c r="K703">
        <v>7</v>
      </c>
      <c r="L703">
        <v>14578</v>
      </c>
      <c r="M703">
        <v>3</v>
      </c>
      <c r="N703" t="s">
        <v>814</v>
      </c>
    </row>
    <row r="704" spans="1:14" x14ac:dyDescent="0.25">
      <c r="A704">
        <v>6000</v>
      </c>
      <c r="B704">
        <v>6000</v>
      </c>
      <c r="C704" s="13">
        <v>7.9000000000000001E-2</v>
      </c>
      <c r="D704" t="s">
        <v>809</v>
      </c>
      <c r="E704" t="s">
        <v>824</v>
      </c>
      <c r="F704" s="13">
        <v>9.3100000000000002E-2</v>
      </c>
      <c r="G704" t="s">
        <v>815</v>
      </c>
      <c r="H704" t="s">
        <v>830</v>
      </c>
      <c r="I704">
        <v>1750</v>
      </c>
      <c r="J704" t="s">
        <v>837</v>
      </c>
      <c r="K704">
        <v>14</v>
      </c>
      <c r="L704">
        <v>5056</v>
      </c>
      <c r="M704">
        <v>0</v>
      </c>
      <c r="N704" t="s">
        <v>842</v>
      </c>
    </row>
    <row r="705" spans="1:14" x14ac:dyDescent="0.25">
      <c r="A705">
        <v>12000</v>
      </c>
      <c r="B705">
        <v>12000</v>
      </c>
      <c r="C705" s="13">
        <v>0.19220000000000001</v>
      </c>
      <c r="D705" t="s">
        <v>809</v>
      </c>
      <c r="E705" t="s">
        <v>810</v>
      </c>
      <c r="F705" s="13">
        <v>0.1462</v>
      </c>
      <c r="G705" t="s">
        <v>829</v>
      </c>
      <c r="H705" t="s">
        <v>830</v>
      </c>
      <c r="I705">
        <v>4166.67</v>
      </c>
      <c r="J705" t="s">
        <v>843</v>
      </c>
      <c r="K705">
        <v>3</v>
      </c>
      <c r="L705">
        <v>6309</v>
      </c>
      <c r="M705">
        <v>0</v>
      </c>
      <c r="N705" t="s">
        <v>842</v>
      </c>
    </row>
    <row r="706" spans="1:14" x14ac:dyDescent="0.25">
      <c r="A706">
        <v>12100</v>
      </c>
      <c r="B706">
        <v>12100</v>
      </c>
      <c r="C706" s="13">
        <v>0.16889999999999999</v>
      </c>
      <c r="D706" t="s">
        <v>809</v>
      </c>
      <c r="E706" t="s">
        <v>896</v>
      </c>
      <c r="F706" s="13">
        <v>0.1116</v>
      </c>
      <c r="G706" t="s">
        <v>815</v>
      </c>
      <c r="H706" t="s">
        <v>812</v>
      </c>
      <c r="I706">
        <v>6166.67</v>
      </c>
      <c r="J706" t="s">
        <v>843</v>
      </c>
      <c r="K706">
        <v>5</v>
      </c>
      <c r="L706">
        <v>2081</v>
      </c>
      <c r="M706">
        <v>0</v>
      </c>
      <c r="N706" t="s">
        <v>859</v>
      </c>
    </row>
    <row r="707" spans="1:14" x14ac:dyDescent="0.25">
      <c r="A707">
        <v>25000</v>
      </c>
      <c r="B707">
        <v>25000</v>
      </c>
      <c r="C707" s="13">
        <v>0.1409</v>
      </c>
      <c r="D707" t="s">
        <v>809</v>
      </c>
      <c r="E707" t="s">
        <v>863</v>
      </c>
      <c r="F707" s="13">
        <v>4.7899999999999998E-2</v>
      </c>
      <c r="G707" t="s">
        <v>867</v>
      </c>
      <c r="H707" t="s">
        <v>812</v>
      </c>
      <c r="I707">
        <v>6833.33</v>
      </c>
      <c r="J707" t="s">
        <v>857</v>
      </c>
      <c r="K707">
        <v>5</v>
      </c>
      <c r="L707">
        <v>8811</v>
      </c>
      <c r="M707">
        <v>0</v>
      </c>
      <c r="N707" t="s">
        <v>839</v>
      </c>
    </row>
    <row r="708" spans="1:14" x14ac:dyDescent="0.25">
      <c r="A708">
        <v>16000</v>
      </c>
      <c r="B708">
        <v>15925</v>
      </c>
      <c r="C708" s="13">
        <v>6.0299999999999999E-2</v>
      </c>
      <c r="D708" t="s">
        <v>809</v>
      </c>
      <c r="E708" t="s">
        <v>810</v>
      </c>
      <c r="F708" s="13">
        <v>0.14480000000000001</v>
      </c>
      <c r="G708" t="s">
        <v>819</v>
      </c>
      <c r="H708" t="s">
        <v>812</v>
      </c>
      <c r="I708">
        <v>7333.33</v>
      </c>
      <c r="J708" t="s">
        <v>862</v>
      </c>
      <c r="K708">
        <v>11</v>
      </c>
      <c r="L708">
        <v>71838</v>
      </c>
      <c r="M708">
        <v>1</v>
      </c>
      <c r="N708" t="s">
        <v>835</v>
      </c>
    </row>
    <row r="709" spans="1:14" x14ac:dyDescent="0.25">
      <c r="A709">
        <v>27000</v>
      </c>
      <c r="B709">
        <v>27000</v>
      </c>
      <c r="C709" s="13">
        <v>0.1825</v>
      </c>
      <c r="D709" t="s">
        <v>809</v>
      </c>
      <c r="E709" t="s">
        <v>863</v>
      </c>
      <c r="F709" s="13">
        <v>0.22320000000000001</v>
      </c>
      <c r="G709" t="s">
        <v>811</v>
      </c>
      <c r="H709" t="s">
        <v>812</v>
      </c>
      <c r="I709">
        <v>8583.33</v>
      </c>
      <c r="J709" t="s">
        <v>820</v>
      </c>
      <c r="K709">
        <v>9</v>
      </c>
      <c r="L709">
        <v>6658</v>
      </c>
      <c r="M709">
        <v>1</v>
      </c>
      <c r="N709" t="s">
        <v>839</v>
      </c>
    </row>
    <row r="710" spans="1:14" x14ac:dyDescent="0.25">
      <c r="A710">
        <v>12250</v>
      </c>
      <c r="B710">
        <v>12250</v>
      </c>
      <c r="C710" s="13">
        <v>0.1875</v>
      </c>
      <c r="D710" t="s">
        <v>809</v>
      </c>
      <c r="E710" t="s">
        <v>810</v>
      </c>
      <c r="F710" s="13">
        <v>0.1721</v>
      </c>
      <c r="G710" t="s">
        <v>836</v>
      </c>
      <c r="H710" t="s">
        <v>830</v>
      </c>
      <c r="I710">
        <v>2916.67</v>
      </c>
      <c r="J710" t="s">
        <v>843</v>
      </c>
      <c r="K710">
        <v>7</v>
      </c>
      <c r="L710">
        <v>10523</v>
      </c>
      <c r="M710">
        <v>0</v>
      </c>
      <c r="N710" t="s">
        <v>848</v>
      </c>
    </row>
    <row r="711" spans="1:14" x14ac:dyDescent="0.25">
      <c r="A711">
        <v>10000</v>
      </c>
      <c r="B711">
        <v>10000</v>
      </c>
      <c r="C711" s="13">
        <v>0.1777</v>
      </c>
      <c r="D711" t="s">
        <v>809</v>
      </c>
      <c r="E711" t="s">
        <v>810</v>
      </c>
      <c r="F711" s="13">
        <v>0.22600000000000001</v>
      </c>
      <c r="G711" t="s">
        <v>854</v>
      </c>
      <c r="H711" t="s">
        <v>826</v>
      </c>
      <c r="I711">
        <v>2500</v>
      </c>
      <c r="J711" t="s">
        <v>843</v>
      </c>
      <c r="K711">
        <v>12</v>
      </c>
      <c r="L711">
        <v>12938</v>
      </c>
      <c r="M711">
        <v>2</v>
      </c>
      <c r="N711" t="s">
        <v>859</v>
      </c>
    </row>
    <row r="712" spans="1:14" x14ac:dyDescent="0.25">
      <c r="A712">
        <v>9175</v>
      </c>
      <c r="B712">
        <v>9175</v>
      </c>
      <c r="C712" s="13">
        <v>0.13669999999999999</v>
      </c>
      <c r="D712" t="s">
        <v>809</v>
      </c>
      <c r="E712" t="s">
        <v>824</v>
      </c>
      <c r="F712" s="13">
        <v>0.1943</v>
      </c>
      <c r="G712" t="s">
        <v>876</v>
      </c>
      <c r="H712" t="s">
        <v>812</v>
      </c>
      <c r="I712">
        <v>7083.33</v>
      </c>
      <c r="J712" t="s">
        <v>857</v>
      </c>
      <c r="K712">
        <v>8</v>
      </c>
      <c r="L712">
        <v>25639</v>
      </c>
      <c r="M712">
        <v>0</v>
      </c>
      <c r="N712" t="s">
        <v>839</v>
      </c>
    </row>
    <row r="713" spans="1:14" x14ac:dyDescent="0.25">
      <c r="A713">
        <v>14075</v>
      </c>
      <c r="B713">
        <v>14075</v>
      </c>
      <c r="C713" s="13">
        <v>0.15310000000000001</v>
      </c>
      <c r="D713" t="s">
        <v>809</v>
      </c>
      <c r="E713" t="s">
        <v>810</v>
      </c>
      <c r="F713" s="13">
        <v>0.25700000000000001</v>
      </c>
      <c r="G713" t="s">
        <v>864</v>
      </c>
      <c r="H713" t="s">
        <v>830</v>
      </c>
      <c r="I713">
        <v>4000</v>
      </c>
      <c r="J713" t="s">
        <v>879</v>
      </c>
      <c r="K713">
        <v>13</v>
      </c>
      <c r="L713">
        <v>11907</v>
      </c>
      <c r="M713">
        <v>2</v>
      </c>
      <c r="N713" t="s">
        <v>823</v>
      </c>
    </row>
    <row r="714" spans="1:14" x14ac:dyDescent="0.25">
      <c r="A714">
        <v>13100</v>
      </c>
      <c r="B714">
        <v>13100</v>
      </c>
      <c r="C714" s="13">
        <v>0.1855</v>
      </c>
      <c r="D714" t="s">
        <v>809</v>
      </c>
      <c r="E714" t="s">
        <v>810</v>
      </c>
      <c r="F714" s="13">
        <v>0.2324</v>
      </c>
      <c r="G714" t="s">
        <v>866</v>
      </c>
      <c r="H714" t="s">
        <v>826</v>
      </c>
      <c r="I714">
        <v>7968.75</v>
      </c>
      <c r="J714" t="s">
        <v>868</v>
      </c>
      <c r="K714">
        <v>19</v>
      </c>
      <c r="L714">
        <v>19607</v>
      </c>
      <c r="M714">
        <v>1</v>
      </c>
      <c r="N714" t="s">
        <v>835</v>
      </c>
    </row>
    <row r="715" spans="1:14" x14ac:dyDescent="0.25">
      <c r="A715">
        <v>14675</v>
      </c>
      <c r="B715">
        <v>14675</v>
      </c>
      <c r="C715" s="13">
        <v>8.8999999999999996E-2</v>
      </c>
      <c r="D715" t="s">
        <v>809</v>
      </c>
      <c r="E715" t="s">
        <v>810</v>
      </c>
      <c r="F715" s="13">
        <v>0.14949999999999999</v>
      </c>
      <c r="G715" t="s">
        <v>866</v>
      </c>
      <c r="H715" t="s">
        <v>812</v>
      </c>
      <c r="I715">
        <v>4000</v>
      </c>
      <c r="J715" t="s">
        <v>816</v>
      </c>
      <c r="K715">
        <v>6</v>
      </c>
      <c r="L715">
        <v>12764</v>
      </c>
      <c r="M715">
        <v>0</v>
      </c>
      <c r="N715" t="s">
        <v>848</v>
      </c>
    </row>
    <row r="716" spans="1:14" x14ac:dyDescent="0.25">
      <c r="A716">
        <v>5000</v>
      </c>
      <c r="B716">
        <v>4900</v>
      </c>
      <c r="C716" s="13">
        <v>0.1114</v>
      </c>
      <c r="D716" t="s">
        <v>809</v>
      </c>
      <c r="E716" t="s">
        <v>871</v>
      </c>
      <c r="F716" s="13">
        <v>2.8400000000000002E-2</v>
      </c>
      <c r="G716" t="s">
        <v>841</v>
      </c>
      <c r="H716" t="s">
        <v>826</v>
      </c>
      <c r="I716">
        <v>3200</v>
      </c>
      <c r="J716" t="s">
        <v>873</v>
      </c>
      <c r="K716">
        <v>6</v>
      </c>
      <c r="L716">
        <v>2650</v>
      </c>
      <c r="M716">
        <v>2</v>
      </c>
      <c r="N716" t="s">
        <v>832</v>
      </c>
    </row>
    <row r="717" spans="1:14" x14ac:dyDescent="0.25">
      <c r="A717">
        <v>18000</v>
      </c>
      <c r="B717">
        <v>18000</v>
      </c>
      <c r="C717" s="13">
        <v>0.13109999999999999</v>
      </c>
      <c r="D717" t="s">
        <v>809</v>
      </c>
      <c r="E717" t="s">
        <v>810</v>
      </c>
      <c r="F717" s="13">
        <v>0.26540000000000002</v>
      </c>
      <c r="G717" t="s">
        <v>911</v>
      </c>
      <c r="H717" t="s">
        <v>812</v>
      </c>
      <c r="I717">
        <v>4166.67</v>
      </c>
      <c r="J717" t="s">
        <v>831</v>
      </c>
      <c r="K717">
        <v>11</v>
      </c>
      <c r="L717">
        <v>16680</v>
      </c>
      <c r="M717">
        <v>0</v>
      </c>
      <c r="N717" t="s">
        <v>835</v>
      </c>
    </row>
    <row r="718" spans="1:14" x14ac:dyDescent="0.25">
      <c r="A718">
        <v>12000</v>
      </c>
      <c r="B718">
        <v>12000</v>
      </c>
      <c r="C718" s="13">
        <v>7.6200000000000004E-2</v>
      </c>
      <c r="D718" t="s">
        <v>809</v>
      </c>
      <c r="E718" t="s">
        <v>810</v>
      </c>
      <c r="F718" s="13">
        <v>0.151</v>
      </c>
      <c r="G718" t="s">
        <v>894</v>
      </c>
      <c r="H718" t="s">
        <v>826</v>
      </c>
      <c r="I718">
        <v>5666.67</v>
      </c>
      <c r="J718" t="s">
        <v>899</v>
      </c>
      <c r="K718">
        <v>7</v>
      </c>
      <c r="L718">
        <v>12094</v>
      </c>
      <c r="M718">
        <v>0</v>
      </c>
      <c r="N718" t="s">
        <v>835</v>
      </c>
    </row>
    <row r="719" spans="1:14" x14ac:dyDescent="0.25">
      <c r="A719">
        <v>19400</v>
      </c>
      <c r="B719">
        <v>19400</v>
      </c>
      <c r="C719" s="13">
        <v>0.14330000000000001</v>
      </c>
      <c r="D719" t="s">
        <v>809</v>
      </c>
      <c r="E719" t="s">
        <v>810</v>
      </c>
      <c r="F719" s="13">
        <v>0.1615</v>
      </c>
      <c r="G719" t="s">
        <v>833</v>
      </c>
      <c r="H719" t="s">
        <v>812</v>
      </c>
      <c r="I719">
        <v>4583.33</v>
      </c>
      <c r="J719" t="s">
        <v>879</v>
      </c>
      <c r="K719">
        <v>12</v>
      </c>
      <c r="L719">
        <v>12434</v>
      </c>
      <c r="M719">
        <v>0</v>
      </c>
      <c r="N719" t="s">
        <v>848</v>
      </c>
    </row>
    <row r="720" spans="1:14" x14ac:dyDescent="0.25">
      <c r="A720">
        <v>18000</v>
      </c>
      <c r="B720">
        <v>18000</v>
      </c>
      <c r="C720" s="13">
        <v>0.1212</v>
      </c>
      <c r="D720" t="s">
        <v>809</v>
      </c>
      <c r="E720" t="s">
        <v>810</v>
      </c>
      <c r="F720" s="13">
        <v>0.19289999999999999</v>
      </c>
      <c r="G720" t="s">
        <v>876</v>
      </c>
      <c r="H720" t="s">
        <v>826</v>
      </c>
      <c r="I720">
        <v>3333.33</v>
      </c>
      <c r="J720" t="s">
        <v>843</v>
      </c>
      <c r="K720">
        <v>15</v>
      </c>
      <c r="L720">
        <v>26573</v>
      </c>
      <c r="M720">
        <v>0</v>
      </c>
      <c r="N720" t="s">
        <v>835</v>
      </c>
    </row>
    <row r="721" spans="1:14" x14ac:dyDescent="0.25">
      <c r="A721">
        <v>12000</v>
      </c>
      <c r="B721">
        <v>12000</v>
      </c>
      <c r="C721" s="13">
        <v>0.1777</v>
      </c>
      <c r="D721" t="s">
        <v>809</v>
      </c>
      <c r="E721" t="s">
        <v>810</v>
      </c>
      <c r="F721" s="13">
        <v>9.8400000000000001E-2</v>
      </c>
      <c r="G721" t="s">
        <v>866</v>
      </c>
      <c r="H721" t="s">
        <v>812</v>
      </c>
      <c r="I721">
        <v>7500</v>
      </c>
      <c r="J721" t="s">
        <v>843</v>
      </c>
      <c r="K721">
        <v>11</v>
      </c>
      <c r="L721">
        <v>15866</v>
      </c>
      <c r="M721">
        <v>0</v>
      </c>
      <c r="N721" t="s">
        <v>848</v>
      </c>
    </row>
    <row r="722" spans="1:14" x14ac:dyDescent="0.25">
      <c r="A722">
        <v>8000</v>
      </c>
      <c r="B722">
        <v>8000</v>
      </c>
      <c r="C722" s="13">
        <v>0.13109999999999999</v>
      </c>
      <c r="D722" t="s">
        <v>809</v>
      </c>
      <c r="E722" t="s">
        <v>810</v>
      </c>
      <c r="F722" s="13">
        <v>0.2611</v>
      </c>
      <c r="G722" t="s">
        <v>888</v>
      </c>
      <c r="H722" t="s">
        <v>812</v>
      </c>
      <c r="I722">
        <v>4166.67</v>
      </c>
      <c r="J722" t="s">
        <v>857</v>
      </c>
      <c r="K722">
        <v>15</v>
      </c>
      <c r="L722">
        <v>11500</v>
      </c>
      <c r="M722">
        <v>0</v>
      </c>
      <c r="N722" t="s">
        <v>814</v>
      </c>
    </row>
    <row r="723" spans="1:14" x14ac:dyDescent="0.25">
      <c r="A723">
        <v>23750</v>
      </c>
      <c r="B723">
        <v>23750</v>
      </c>
      <c r="C723" s="13">
        <v>0.19719999999999999</v>
      </c>
      <c r="D723" t="s">
        <v>818</v>
      </c>
      <c r="E723" t="s">
        <v>810</v>
      </c>
      <c r="F723" s="13">
        <v>0.14219999999999999</v>
      </c>
      <c r="G723" t="s">
        <v>829</v>
      </c>
      <c r="H723" t="s">
        <v>826</v>
      </c>
      <c r="I723">
        <v>8333.33</v>
      </c>
      <c r="J723" t="s">
        <v>873</v>
      </c>
      <c r="K723">
        <v>12</v>
      </c>
      <c r="L723">
        <v>10549</v>
      </c>
      <c r="M723">
        <v>3</v>
      </c>
      <c r="N723" t="s">
        <v>817</v>
      </c>
    </row>
    <row r="724" spans="1:14" x14ac:dyDescent="0.25">
      <c r="A724">
        <v>7500</v>
      </c>
      <c r="B724">
        <v>7475</v>
      </c>
      <c r="C724" s="13">
        <v>0.15579999999999999</v>
      </c>
      <c r="D724" t="s">
        <v>809</v>
      </c>
      <c r="E724" t="s">
        <v>810</v>
      </c>
      <c r="F724" s="13">
        <v>0.1074</v>
      </c>
      <c r="G724" t="s">
        <v>864</v>
      </c>
      <c r="H724" t="s">
        <v>812</v>
      </c>
      <c r="I724">
        <v>5000</v>
      </c>
      <c r="J724" t="s">
        <v>822</v>
      </c>
      <c r="K724">
        <v>8</v>
      </c>
      <c r="L724">
        <v>8257</v>
      </c>
      <c r="M724">
        <v>0</v>
      </c>
      <c r="N724" t="s">
        <v>817</v>
      </c>
    </row>
    <row r="725" spans="1:14" x14ac:dyDescent="0.25">
      <c r="A725">
        <v>5500</v>
      </c>
      <c r="B725">
        <v>5500</v>
      </c>
      <c r="C725" s="13">
        <v>0.12690000000000001</v>
      </c>
      <c r="D725" t="s">
        <v>809</v>
      </c>
      <c r="E725" t="s">
        <v>810</v>
      </c>
      <c r="F725" s="13">
        <v>0.21240000000000001</v>
      </c>
      <c r="G725" t="s">
        <v>849</v>
      </c>
      <c r="H725" t="s">
        <v>826</v>
      </c>
      <c r="I725">
        <v>1666.67</v>
      </c>
      <c r="J725" t="s">
        <v>879</v>
      </c>
      <c r="K725">
        <v>7</v>
      </c>
      <c r="L725">
        <v>5056</v>
      </c>
      <c r="M725">
        <v>1</v>
      </c>
      <c r="N725" t="s">
        <v>814</v>
      </c>
    </row>
    <row r="726" spans="1:14" x14ac:dyDescent="0.25">
      <c r="A726">
        <v>16950</v>
      </c>
      <c r="B726">
        <v>16950</v>
      </c>
      <c r="C726" s="13">
        <v>0.17269999999999999</v>
      </c>
      <c r="D726" t="s">
        <v>818</v>
      </c>
      <c r="E726" t="s">
        <v>810</v>
      </c>
      <c r="F726" s="13">
        <v>0.26619999999999999</v>
      </c>
      <c r="G726" t="s">
        <v>902</v>
      </c>
      <c r="H726" t="s">
        <v>812</v>
      </c>
      <c r="I726">
        <v>3583.33</v>
      </c>
      <c r="J726" t="s">
        <v>873</v>
      </c>
      <c r="K726">
        <v>7</v>
      </c>
      <c r="L726">
        <v>12588</v>
      </c>
      <c r="M726">
        <v>3</v>
      </c>
      <c r="N726" t="s">
        <v>835</v>
      </c>
    </row>
    <row r="727" spans="1:14" x14ac:dyDescent="0.25">
      <c r="A727">
        <v>3000</v>
      </c>
      <c r="B727">
        <v>2950</v>
      </c>
      <c r="C727" s="13">
        <v>0.1114</v>
      </c>
      <c r="D727" t="s">
        <v>809</v>
      </c>
      <c r="E727" t="s">
        <v>871</v>
      </c>
      <c r="F727" s="13">
        <v>0.27739999999999998</v>
      </c>
      <c r="G727" t="s">
        <v>864</v>
      </c>
      <c r="H727" t="s">
        <v>812</v>
      </c>
      <c r="I727">
        <v>4333.33</v>
      </c>
      <c r="J727" t="s">
        <v>816</v>
      </c>
      <c r="K727">
        <v>6</v>
      </c>
      <c r="L727">
        <v>6346</v>
      </c>
      <c r="M727">
        <v>0</v>
      </c>
      <c r="N727" t="s">
        <v>823</v>
      </c>
    </row>
    <row r="728" spans="1:14" x14ac:dyDescent="0.25">
      <c r="A728">
        <v>1600</v>
      </c>
      <c r="B728">
        <v>1600</v>
      </c>
      <c r="C728" s="13">
        <v>0.13489999999999999</v>
      </c>
      <c r="D728" t="s">
        <v>809</v>
      </c>
      <c r="E728" t="s">
        <v>810</v>
      </c>
      <c r="F728" s="13">
        <v>0.121</v>
      </c>
      <c r="G728" t="s">
        <v>819</v>
      </c>
      <c r="H728" t="s">
        <v>826</v>
      </c>
      <c r="I728">
        <v>3200</v>
      </c>
      <c r="J728" t="s">
        <v>831</v>
      </c>
      <c r="K728">
        <v>5</v>
      </c>
      <c r="L728">
        <v>1214</v>
      </c>
      <c r="M728">
        <v>0</v>
      </c>
      <c r="N728" t="s">
        <v>842</v>
      </c>
    </row>
    <row r="729" spans="1:14" x14ac:dyDescent="0.25">
      <c r="A729">
        <v>6000</v>
      </c>
      <c r="B729">
        <v>6000</v>
      </c>
      <c r="C729" s="13">
        <v>7.4899999999999994E-2</v>
      </c>
      <c r="D729" t="s">
        <v>809</v>
      </c>
      <c r="E729" t="s">
        <v>863</v>
      </c>
      <c r="F729" s="13">
        <v>0.14660000000000001</v>
      </c>
      <c r="G729" t="s">
        <v>880</v>
      </c>
      <c r="H729" t="s">
        <v>812</v>
      </c>
      <c r="I729">
        <v>5833.33</v>
      </c>
      <c r="J729" t="s">
        <v>816</v>
      </c>
      <c r="K729">
        <v>12</v>
      </c>
      <c r="L729">
        <v>7961</v>
      </c>
      <c r="M729">
        <v>0</v>
      </c>
      <c r="N729" t="s">
        <v>827</v>
      </c>
    </row>
    <row r="730" spans="1:14" x14ac:dyDescent="0.25">
      <c r="A730">
        <v>7350</v>
      </c>
      <c r="B730">
        <v>7350</v>
      </c>
      <c r="C730" s="13">
        <v>0.1212</v>
      </c>
      <c r="D730" t="s">
        <v>809</v>
      </c>
      <c r="E730" t="s">
        <v>810</v>
      </c>
      <c r="F730" s="13">
        <v>0.19850000000000001</v>
      </c>
      <c r="G730" t="s">
        <v>819</v>
      </c>
      <c r="H730" t="s">
        <v>830</v>
      </c>
      <c r="I730">
        <v>3355.05</v>
      </c>
      <c r="J730" t="s">
        <v>822</v>
      </c>
      <c r="K730">
        <v>19</v>
      </c>
      <c r="L730">
        <v>11626</v>
      </c>
      <c r="M730">
        <v>3</v>
      </c>
      <c r="N730" t="s">
        <v>835</v>
      </c>
    </row>
    <row r="731" spans="1:14" x14ac:dyDescent="0.25">
      <c r="A731">
        <v>12825</v>
      </c>
      <c r="B731">
        <v>12825</v>
      </c>
      <c r="C731" s="13">
        <v>0.1777</v>
      </c>
      <c r="D731" t="s">
        <v>809</v>
      </c>
      <c r="E731" t="s">
        <v>810</v>
      </c>
      <c r="F731" s="13">
        <v>0.24410000000000001</v>
      </c>
      <c r="G731" t="s">
        <v>819</v>
      </c>
      <c r="H731" t="s">
        <v>812</v>
      </c>
      <c r="I731">
        <v>3416.67</v>
      </c>
      <c r="J731" t="s">
        <v>831</v>
      </c>
      <c r="K731">
        <v>15</v>
      </c>
      <c r="L731">
        <v>8539</v>
      </c>
      <c r="M731">
        <v>1</v>
      </c>
      <c r="N731" t="s">
        <v>835</v>
      </c>
    </row>
    <row r="732" spans="1:14" x14ac:dyDescent="0.25">
      <c r="A732">
        <v>24000</v>
      </c>
      <c r="B732">
        <v>23975</v>
      </c>
      <c r="C732" s="13">
        <v>0.21</v>
      </c>
      <c r="D732" t="s">
        <v>818</v>
      </c>
      <c r="E732" t="s">
        <v>810</v>
      </c>
      <c r="F732" s="13">
        <v>0.2369</v>
      </c>
      <c r="G732" t="s">
        <v>902</v>
      </c>
      <c r="H732" t="s">
        <v>812</v>
      </c>
      <c r="I732">
        <v>6500</v>
      </c>
      <c r="J732" t="s">
        <v>838</v>
      </c>
      <c r="K732">
        <v>17</v>
      </c>
      <c r="L732">
        <v>36555</v>
      </c>
      <c r="M732">
        <v>3</v>
      </c>
      <c r="N732" t="s">
        <v>842</v>
      </c>
    </row>
    <row r="733" spans="1:14" x14ac:dyDescent="0.25">
      <c r="A733">
        <v>10000</v>
      </c>
      <c r="B733">
        <v>10000</v>
      </c>
      <c r="C733" s="13">
        <v>0.18490000000000001</v>
      </c>
      <c r="D733" t="s">
        <v>818</v>
      </c>
      <c r="E733" t="s">
        <v>810</v>
      </c>
      <c r="F733" s="13">
        <v>0.16470000000000001</v>
      </c>
      <c r="G733" t="s">
        <v>841</v>
      </c>
      <c r="H733" t="s">
        <v>826</v>
      </c>
      <c r="I733">
        <v>4104.67</v>
      </c>
      <c r="J733" t="s">
        <v>822</v>
      </c>
      <c r="K733">
        <v>5</v>
      </c>
      <c r="L733">
        <v>7597</v>
      </c>
      <c r="M733">
        <v>0</v>
      </c>
      <c r="N733" t="s">
        <v>823</v>
      </c>
    </row>
    <row r="734" spans="1:14" x14ac:dyDescent="0.25">
      <c r="A734">
        <v>5500</v>
      </c>
      <c r="B734">
        <v>5500</v>
      </c>
      <c r="C734" s="13">
        <v>0.14330000000000001</v>
      </c>
      <c r="D734" t="s">
        <v>809</v>
      </c>
      <c r="E734" t="s">
        <v>810</v>
      </c>
      <c r="F734" s="13">
        <v>0.27829999999999999</v>
      </c>
      <c r="G734" t="s">
        <v>860</v>
      </c>
      <c r="H734" t="s">
        <v>830</v>
      </c>
      <c r="I734">
        <v>1541.67</v>
      </c>
      <c r="J734" t="s">
        <v>857</v>
      </c>
      <c r="K734">
        <v>5</v>
      </c>
      <c r="L734">
        <v>10481</v>
      </c>
      <c r="M734">
        <v>1</v>
      </c>
      <c r="N734" t="s">
        <v>895</v>
      </c>
    </row>
    <row r="735" spans="1:14" x14ac:dyDescent="0.25">
      <c r="A735">
        <v>17500</v>
      </c>
      <c r="B735">
        <v>17500</v>
      </c>
      <c r="C735" s="13">
        <v>0.1472</v>
      </c>
      <c r="D735" t="s">
        <v>809</v>
      </c>
      <c r="E735" t="s">
        <v>810</v>
      </c>
      <c r="F735" s="13">
        <v>9.2999999999999999E-2</v>
      </c>
      <c r="G735" t="s">
        <v>819</v>
      </c>
      <c r="H735" t="s">
        <v>826</v>
      </c>
      <c r="I735">
        <v>9519.75</v>
      </c>
      <c r="J735" t="s">
        <v>822</v>
      </c>
      <c r="K735">
        <v>9</v>
      </c>
      <c r="L735">
        <v>31279</v>
      </c>
      <c r="M735">
        <v>0</v>
      </c>
      <c r="N735" t="s">
        <v>835</v>
      </c>
    </row>
    <row r="736" spans="1:14" x14ac:dyDescent="0.25">
      <c r="A736">
        <v>10000</v>
      </c>
      <c r="B736">
        <v>10000</v>
      </c>
      <c r="C736" s="13">
        <v>0.13109999999999999</v>
      </c>
      <c r="D736" t="s">
        <v>809</v>
      </c>
      <c r="E736" t="s">
        <v>824</v>
      </c>
      <c r="F736" s="13">
        <v>0.19009999999999999</v>
      </c>
      <c r="G736" t="s">
        <v>849</v>
      </c>
      <c r="H736" t="s">
        <v>812</v>
      </c>
      <c r="I736">
        <v>7500</v>
      </c>
      <c r="J736" t="s">
        <v>879</v>
      </c>
      <c r="K736">
        <v>11</v>
      </c>
      <c r="L736">
        <v>14426</v>
      </c>
      <c r="M736">
        <v>1</v>
      </c>
      <c r="N736" t="s">
        <v>827</v>
      </c>
    </row>
    <row r="737" spans="1:14" x14ac:dyDescent="0.25">
      <c r="A737">
        <v>20000</v>
      </c>
      <c r="B737">
        <v>16275</v>
      </c>
      <c r="C737" s="13">
        <v>6.1699999999999998E-2</v>
      </c>
      <c r="D737" t="s">
        <v>809</v>
      </c>
      <c r="E737" t="s">
        <v>810</v>
      </c>
      <c r="F737" s="13">
        <v>0.1227</v>
      </c>
      <c r="G737" t="s">
        <v>867</v>
      </c>
      <c r="H737" t="s">
        <v>812</v>
      </c>
      <c r="I737">
        <v>8083.33</v>
      </c>
      <c r="J737" t="s">
        <v>915</v>
      </c>
      <c r="K737">
        <v>13</v>
      </c>
      <c r="L737">
        <v>29813</v>
      </c>
      <c r="M737">
        <v>1</v>
      </c>
      <c r="N737" t="s">
        <v>835</v>
      </c>
    </row>
    <row r="738" spans="1:14" x14ac:dyDescent="0.25">
      <c r="A738">
        <v>11600</v>
      </c>
      <c r="B738">
        <v>11600</v>
      </c>
      <c r="C738" s="13">
        <v>6.9900000000000004E-2</v>
      </c>
      <c r="D738" t="s">
        <v>809</v>
      </c>
      <c r="E738" t="s">
        <v>810</v>
      </c>
      <c r="F738" s="13">
        <v>8.6199999999999999E-2</v>
      </c>
      <c r="G738" t="s">
        <v>819</v>
      </c>
      <c r="H738" t="s">
        <v>826</v>
      </c>
      <c r="I738">
        <v>5833.33</v>
      </c>
      <c r="J738" t="s">
        <v>813</v>
      </c>
      <c r="K738">
        <v>8</v>
      </c>
      <c r="L738">
        <v>2671</v>
      </c>
      <c r="M738">
        <v>1</v>
      </c>
      <c r="N738" t="s">
        <v>814</v>
      </c>
    </row>
    <row r="739" spans="1:14" x14ac:dyDescent="0.25">
      <c r="A739">
        <v>12000</v>
      </c>
      <c r="B739">
        <v>12000</v>
      </c>
      <c r="C739" s="13">
        <v>0.1399</v>
      </c>
      <c r="D739" t="s">
        <v>818</v>
      </c>
      <c r="E739" t="s">
        <v>810</v>
      </c>
      <c r="F739" s="13">
        <v>0.1298</v>
      </c>
      <c r="G739" t="s">
        <v>829</v>
      </c>
      <c r="H739" t="s">
        <v>826</v>
      </c>
      <c r="I739">
        <v>4166.67</v>
      </c>
      <c r="J739" t="s">
        <v>816</v>
      </c>
      <c r="K739">
        <v>8</v>
      </c>
      <c r="L739">
        <v>2316</v>
      </c>
      <c r="M739">
        <v>1</v>
      </c>
      <c r="N739" t="s">
        <v>832</v>
      </c>
    </row>
    <row r="740" spans="1:14" x14ac:dyDescent="0.25">
      <c r="A740">
        <v>13000</v>
      </c>
      <c r="B740">
        <v>6770.1</v>
      </c>
      <c r="C740" s="13">
        <v>0.11260000000000001</v>
      </c>
      <c r="D740" t="s">
        <v>809</v>
      </c>
      <c r="E740" t="s">
        <v>896</v>
      </c>
      <c r="F740" s="13">
        <v>0.14050000000000001</v>
      </c>
      <c r="G740" t="s">
        <v>819</v>
      </c>
      <c r="H740" t="s">
        <v>812</v>
      </c>
      <c r="I740">
        <v>7666.67</v>
      </c>
      <c r="J740" t="s">
        <v>834</v>
      </c>
      <c r="K740">
        <v>8</v>
      </c>
      <c r="L740">
        <v>9551</v>
      </c>
      <c r="M740">
        <v>0</v>
      </c>
      <c r="N740" t="s">
        <v>827</v>
      </c>
    </row>
    <row r="741" spans="1:14" x14ac:dyDescent="0.25">
      <c r="A741">
        <v>8575</v>
      </c>
      <c r="B741">
        <v>8550</v>
      </c>
      <c r="C741" s="13">
        <v>0.17269999999999999</v>
      </c>
      <c r="D741" t="s">
        <v>809</v>
      </c>
      <c r="E741" t="s">
        <v>810</v>
      </c>
      <c r="F741" s="13">
        <v>9.8400000000000001E-2</v>
      </c>
      <c r="G741" t="s">
        <v>866</v>
      </c>
      <c r="H741" t="s">
        <v>826</v>
      </c>
      <c r="I741">
        <v>2500</v>
      </c>
      <c r="J741" t="s">
        <v>843</v>
      </c>
      <c r="K741">
        <v>6</v>
      </c>
      <c r="L741">
        <v>8807</v>
      </c>
      <c r="M741">
        <v>2</v>
      </c>
      <c r="N741" t="s">
        <v>848</v>
      </c>
    </row>
    <row r="742" spans="1:14" x14ac:dyDescent="0.25">
      <c r="A742">
        <v>6100</v>
      </c>
      <c r="B742">
        <v>6100</v>
      </c>
      <c r="C742" s="13">
        <v>0.1409</v>
      </c>
      <c r="D742" t="s">
        <v>809</v>
      </c>
      <c r="E742" t="s">
        <v>824</v>
      </c>
      <c r="F742" s="13">
        <v>9.5100000000000004E-2</v>
      </c>
      <c r="G742" t="s">
        <v>836</v>
      </c>
      <c r="H742" t="s">
        <v>826</v>
      </c>
      <c r="I742">
        <v>6666.67</v>
      </c>
      <c r="J742" t="s">
        <v>838</v>
      </c>
      <c r="K742">
        <v>10</v>
      </c>
      <c r="L742">
        <v>5665</v>
      </c>
      <c r="M742">
        <v>2</v>
      </c>
      <c r="N742" t="s">
        <v>817</v>
      </c>
    </row>
    <row r="743" spans="1:14" x14ac:dyDescent="0.25">
      <c r="A743">
        <v>14000</v>
      </c>
      <c r="B743">
        <v>14000</v>
      </c>
      <c r="C743" s="13">
        <v>0.15310000000000001</v>
      </c>
      <c r="D743" t="s">
        <v>809</v>
      </c>
      <c r="E743" t="s">
        <v>824</v>
      </c>
      <c r="F743" s="13">
        <v>0.1426</v>
      </c>
      <c r="G743" t="s">
        <v>872</v>
      </c>
      <c r="H743" t="s">
        <v>812</v>
      </c>
      <c r="I743">
        <v>5000</v>
      </c>
      <c r="J743" t="s">
        <v>879</v>
      </c>
      <c r="K743">
        <v>5</v>
      </c>
      <c r="L743">
        <v>11249</v>
      </c>
      <c r="M743">
        <v>2</v>
      </c>
      <c r="N743" t="s">
        <v>835</v>
      </c>
    </row>
    <row r="744" spans="1:14" x14ac:dyDescent="0.25">
      <c r="A744">
        <v>10500</v>
      </c>
      <c r="B744">
        <v>10500</v>
      </c>
      <c r="C744" s="13">
        <v>0.14330000000000001</v>
      </c>
      <c r="D744" t="s">
        <v>809</v>
      </c>
      <c r="E744" t="s">
        <v>810</v>
      </c>
      <c r="F744" s="13">
        <v>0.19550000000000001</v>
      </c>
      <c r="G744" t="s">
        <v>841</v>
      </c>
      <c r="H744" t="s">
        <v>812</v>
      </c>
      <c r="I744">
        <v>5666.67</v>
      </c>
      <c r="J744" t="s">
        <v>831</v>
      </c>
      <c r="K744">
        <v>7</v>
      </c>
      <c r="L744">
        <v>11301</v>
      </c>
      <c r="M744">
        <v>0</v>
      </c>
      <c r="N744" t="s">
        <v>835</v>
      </c>
    </row>
    <row r="745" spans="1:14" x14ac:dyDescent="0.25">
      <c r="A745">
        <v>19600</v>
      </c>
      <c r="B745">
        <v>19525</v>
      </c>
      <c r="C745" s="13">
        <v>0.21490000000000001</v>
      </c>
      <c r="D745" t="s">
        <v>818</v>
      </c>
      <c r="E745" t="s">
        <v>896</v>
      </c>
      <c r="F745" s="13">
        <v>9.7600000000000006E-2</v>
      </c>
      <c r="G745" t="s">
        <v>819</v>
      </c>
      <c r="H745" t="s">
        <v>826</v>
      </c>
      <c r="I745">
        <v>4170</v>
      </c>
      <c r="J745" t="s">
        <v>857</v>
      </c>
      <c r="K745">
        <v>8</v>
      </c>
      <c r="L745">
        <v>11669</v>
      </c>
      <c r="M745">
        <v>0</v>
      </c>
      <c r="N745" t="s">
        <v>859</v>
      </c>
    </row>
    <row r="746" spans="1:14" x14ac:dyDescent="0.25">
      <c r="A746">
        <v>15000</v>
      </c>
      <c r="B746">
        <v>15000</v>
      </c>
      <c r="C746" s="13">
        <v>0.158</v>
      </c>
      <c r="D746" t="s">
        <v>809</v>
      </c>
      <c r="E746" t="s">
        <v>824</v>
      </c>
      <c r="F746" s="13">
        <v>0.1027</v>
      </c>
      <c r="G746" t="s">
        <v>903</v>
      </c>
      <c r="H746" t="s">
        <v>826</v>
      </c>
      <c r="I746">
        <v>3333.33</v>
      </c>
      <c r="J746" t="s">
        <v>831</v>
      </c>
      <c r="K746">
        <v>11</v>
      </c>
      <c r="L746">
        <v>10108</v>
      </c>
      <c r="M746">
        <v>0</v>
      </c>
      <c r="N746" t="s">
        <v>859</v>
      </c>
    </row>
    <row r="747" spans="1:14" x14ac:dyDescent="0.25">
      <c r="A747">
        <v>8000</v>
      </c>
      <c r="B747">
        <v>8000</v>
      </c>
      <c r="C747" s="13">
        <v>0.17269999999999999</v>
      </c>
      <c r="D747" t="s">
        <v>809</v>
      </c>
      <c r="E747" t="s">
        <v>828</v>
      </c>
      <c r="F747" s="13">
        <v>5.28E-2</v>
      </c>
      <c r="G747" t="s">
        <v>854</v>
      </c>
      <c r="H747" t="s">
        <v>812</v>
      </c>
      <c r="I747">
        <v>5833.33</v>
      </c>
      <c r="J747" t="s">
        <v>846</v>
      </c>
      <c r="K747">
        <v>11</v>
      </c>
      <c r="L747">
        <v>12484</v>
      </c>
      <c r="M747">
        <v>1</v>
      </c>
      <c r="N747" t="s">
        <v>835</v>
      </c>
    </row>
    <row r="748" spans="1:14" x14ac:dyDescent="0.25">
      <c r="A748">
        <v>20000</v>
      </c>
      <c r="B748">
        <v>20000</v>
      </c>
      <c r="C748" s="13">
        <v>0.21490000000000001</v>
      </c>
      <c r="D748" t="s">
        <v>809</v>
      </c>
      <c r="E748" t="s">
        <v>810</v>
      </c>
      <c r="F748" s="13">
        <v>0.2747</v>
      </c>
      <c r="G748" t="s">
        <v>815</v>
      </c>
      <c r="H748" t="s">
        <v>812</v>
      </c>
      <c r="I748">
        <v>7750</v>
      </c>
      <c r="J748" t="s">
        <v>868</v>
      </c>
      <c r="K748">
        <v>15</v>
      </c>
      <c r="L748">
        <v>26976</v>
      </c>
      <c r="M748">
        <v>0</v>
      </c>
      <c r="N748" t="s">
        <v>817</v>
      </c>
    </row>
    <row r="749" spans="1:14" x14ac:dyDescent="0.25">
      <c r="A749">
        <v>11000</v>
      </c>
      <c r="B749">
        <v>10969.64</v>
      </c>
      <c r="C749" s="13">
        <v>0.12529999999999999</v>
      </c>
      <c r="D749" t="s">
        <v>809</v>
      </c>
      <c r="E749" t="s">
        <v>810</v>
      </c>
      <c r="F749" s="13">
        <v>0.18890000000000001</v>
      </c>
      <c r="G749" t="s">
        <v>876</v>
      </c>
      <c r="H749" t="s">
        <v>826</v>
      </c>
      <c r="I749">
        <v>3500</v>
      </c>
      <c r="J749" t="s">
        <v>878</v>
      </c>
      <c r="K749">
        <v>6</v>
      </c>
      <c r="L749">
        <v>6811</v>
      </c>
      <c r="M749">
        <v>1</v>
      </c>
      <c r="N749" t="s">
        <v>817</v>
      </c>
    </row>
    <row r="750" spans="1:14" x14ac:dyDescent="0.25">
      <c r="A750">
        <v>6000</v>
      </c>
      <c r="B750">
        <v>5905.66</v>
      </c>
      <c r="C750" s="13">
        <v>0.17899999999999999</v>
      </c>
      <c r="D750" t="s">
        <v>809</v>
      </c>
      <c r="E750" t="s">
        <v>824</v>
      </c>
      <c r="F750" s="13">
        <v>6.6000000000000003E-2</v>
      </c>
      <c r="G750" t="s">
        <v>898</v>
      </c>
      <c r="H750" t="s">
        <v>826</v>
      </c>
      <c r="I750">
        <v>4166.67</v>
      </c>
      <c r="J750" t="s">
        <v>857</v>
      </c>
      <c r="K750">
        <v>5</v>
      </c>
      <c r="L750">
        <v>3433</v>
      </c>
      <c r="M750">
        <v>1</v>
      </c>
      <c r="N750" t="s">
        <v>817</v>
      </c>
    </row>
    <row r="751" spans="1:14" x14ac:dyDescent="0.25">
      <c r="A751">
        <v>12000</v>
      </c>
      <c r="B751">
        <v>12000</v>
      </c>
      <c r="C751" s="13">
        <v>0.1114</v>
      </c>
      <c r="D751" t="s">
        <v>809</v>
      </c>
      <c r="E751" t="s">
        <v>810</v>
      </c>
      <c r="F751" s="13">
        <v>3.1099999999999999E-2</v>
      </c>
      <c r="G751" t="s">
        <v>819</v>
      </c>
      <c r="H751" t="s">
        <v>812</v>
      </c>
      <c r="I751">
        <v>10833.33</v>
      </c>
      <c r="J751" t="s">
        <v>837</v>
      </c>
      <c r="K751">
        <v>12</v>
      </c>
      <c r="L751">
        <v>11941</v>
      </c>
      <c r="M751">
        <v>0</v>
      </c>
      <c r="N751" t="s">
        <v>817</v>
      </c>
    </row>
    <row r="752" spans="1:14" x14ac:dyDescent="0.25">
      <c r="A752">
        <v>17000</v>
      </c>
      <c r="B752">
        <v>17000</v>
      </c>
      <c r="C752" s="13">
        <v>0.13109999999999999</v>
      </c>
      <c r="D752" t="s">
        <v>809</v>
      </c>
      <c r="E752" t="s">
        <v>810</v>
      </c>
      <c r="F752" s="13">
        <v>0.16919999999999999</v>
      </c>
      <c r="G752" t="s">
        <v>819</v>
      </c>
      <c r="H752" t="s">
        <v>826</v>
      </c>
      <c r="I752">
        <v>5083.33</v>
      </c>
      <c r="J752" t="s">
        <v>820</v>
      </c>
      <c r="K752">
        <v>10</v>
      </c>
      <c r="L752">
        <v>8890</v>
      </c>
      <c r="M752">
        <v>0</v>
      </c>
      <c r="N752" t="s">
        <v>848</v>
      </c>
    </row>
    <row r="753" spans="1:14" x14ac:dyDescent="0.25">
      <c r="A753">
        <v>6250</v>
      </c>
      <c r="B753">
        <v>6250</v>
      </c>
      <c r="C753" s="13">
        <v>7.9000000000000001E-2</v>
      </c>
      <c r="D753" t="s">
        <v>809</v>
      </c>
      <c r="E753" t="s">
        <v>810</v>
      </c>
      <c r="F753" s="13">
        <v>8.4500000000000006E-2</v>
      </c>
      <c r="G753" t="s">
        <v>876</v>
      </c>
      <c r="H753" t="s">
        <v>826</v>
      </c>
      <c r="I753">
        <v>1916.67</v>
      </c>
      <c r="J753" t="s">
        <v>834</v>
      </c>
      <c r="K753">
        <v>6</v>
      </c>
      <c r="L753">
        <v>3295</v>
      </c>
      <c r="M753">
        <v>0</v>
      </c>
      <c r="N753" t="s">
        <v>844</v>
      </c>
    </row>
    <row r="754" spans="1:14" x14ac:dyDescent="0.25">
      <c r="A754">
        <v>27825</v>
      </c>
      <c r="B754">
        <v>27825</v>
      </c>
      <c r="C754" s="13">
        <v>0.23760000000000001</v>
      </c>
      <c r="D754" t="s">
        <v>818</v>
      </c>
      <c r="E754" t="s">
        <v>810</v>
      </c>
      <c r="F754" s="13">
        <v>0.12859999999999999</v>
      </c>
      <c r="G754" t="s">
        <v>819</v>
      </c>
      <c r="H754" t="s">
        <v>826</v>
      </c>
      <c r="I754">
        <v>6250</v>
      </c>
      <c r="J754" t="s">
        <v>843</v>
      </c>
      <c r="K754">
        <v>16</v>
      </c>
      <c r="L754">
        <v>27093</v>
      </c>
      <c r="M754">
        <v>1</v>
      </c>
      <c r="N754" t="s">
        <v>859</v>
      </c>
    </row>
    <row r="755" spans="1:14" x14ac:dyDescent="0.25">
      <c r="A755">
        <v>30000</v>
      </c>
      <c r="B755">
        <v>30000</v>
      </c>
      <c r="C755" s="13">
        <v>0.15310000000000001</v>
      </c>
      <c r="D755" t="s">
        <v>809</v>
      </c>
      <c r="E755" t="s">
        <v>810</v>
      </c>
      <c r="F755" s="13">
        <v>0.1542</v>
      </c>
      <c r="G755" t="s">
        <v>825</v>
      </c>
      <c r="H755" t="s">
        <v>826</v>
      </c>
      <c r="I755">
        <v>8333.33</v>
      </c>
      <c r="J755" t="s">
        <v>879</v>
      </c>
      <c r="K755">
        <v>21</v>
      </c>
      <c r="L755">
        <v>29060</v>
      </c>
      <c r="M755">
        <v>1</v>
      </c>
      <c r="N755" t="s">
        <v>839</v>
      </c>
    </row>
    <row r="756" spans="1:14" x14ac:dyDescent="0.25">
      <c r="A756">
        <v>4200</v>
      </c>
      <c r="B756">
        <v>3969.9</v>
      </c>
      <c r="C756" s="13">
        <v>0.1411</v>
      </c>
      <c r="D756" t="s">
        <v>809</v>
      </c>
      <c r="E756" t="s">
        <v>863</v>
      </c>
      <c r="F756" s="13">
        <v>4.6199999999999998E-2</v>
      </c>
      <c r="G756" t="s">
        <v>849</v>
      </c>
      <c r="H756" t="s">
        <v>812</v>
      </c>
      <c r="I756">
        <v>1558.42</v>
      </c>
      <c r="J756" t="s">
        <v>857</v>
      </c>
      <c r="K756">
        <v>6</v>
      </c>
      <c r="L756">
        <v>2255</v>
      </c>
      <c r="M756">
        <v>1</v>
      </c>
      <c r="N756" t="s">
        <v>814</v>
      </c>
    </row>
    <row r="757" spans="1:14" x14ac:dyDescent="0.25">
      <c r="A757">
        <v>3800</v>
      </c>
      <c r="B757">
        <v>3800</v>
      </c>
      <c r="C757" s="13">
        <v>0.2198</v>
      </c>
      <c r="D757" t="s">
        <v>809</v>
      </c>
      <c r="E757" t="s">
        <v>896</v>
      </c>
      <c r="F757" s="13">
        <v>8.3099999999999993E-2</v>
      </c>
      <c r="G757" t="s">
        <v>819</v>
      </c>
      <c r="H757" t="s">
        <v>826</v>
      </c>
      <c r="I757">
        <v>4333.33</v>
      </c>
      <c r="J757" t="s">
        <v>879</v>
      </c>
      <c r="K757">
        <v>6</v>
      </c>
      <c r="L757">
        <v>4843</v>
      </c>
      <c r="M757">
        <v>2</v>
      </c>
      <c r="N757" t="s">
        <v>848</v>
      </c>
    </row>
    <row r="758" spans="1:14" x14ac:dyDescent="0.25">
      <c r="A758">
        <v>2000</v>
      </c>
      <c r="B758">
        <v>2000</v>
      </c>
      <c r="C758" s="13">
        <v>0.15310000000000001</v>
      </c>
      <c r="D758" t="s">
        <v>809</v>
      </c>
      <c r="E758" t="s">
        <v>840</v>
      </c>
      <c r="F758" s="13">
        <v>0.21429999999999999</v>
      </c>
      <c r="G758" t="s">
        <v>880</v>
      </c>
      <c r="H758" t="s">
        <v>826</v>
      </c>
      <c r="I758">
        <v>2766.67</v>
      </c>
      <c r="J758" t="s">
        <v>831</v>
      </c>
      <c r="K758">
        <v>5</v>
      </c>
      <c r="L758">
        <v>2162</v>
      </c>
      <c r="M758">
        <v>3</v>
      </c>
      <c r="N758" t="s">
        <v>814</v>
      </c>
    </row>
    <row r="759" spans="1:14" x14ac:dyDescent="0.25">
      <c r="A759">
        <v>6000</v>
      </c>
      <c r="B759">
        <v>6000</v>
      </c>
      <c r="C759" s="13">
        <v>0.1409</v>
      </c>
      <c r="D759" t="s">
        <v>809</v>
      </c>
      <c r="E759" t="s">
        <v>810</v>
      </c>
      <c r="F759" s="13">
        <v>0.24249999999999999</v>
      </c>
      <c r="G759" t="s">
        <v>854</v>
      </c>
      <c r="H759" t="s">
        <v>826</v>
      </c>
      <c r="I759">
        <v>4000</v>
      </c>
      <c r="J759" t="s">
        <v>879</v>
      </c>
      <c r="K759">
        <v>12</v>
      </c>
      <c r="L759">
        <v>24934</v>
      </c>
      <c r="M759">
        <v>1</v>
      </c>
      <c r="N759" t="s">
        <v>835</v>
      </c>
    </row>
    <row r="760" spans="1:14" x14ac:dyDescent="0.25">
      <c r="A760">
        <v>21000</v>
      </c>
      <c r="B760">
        <v>21000</v>
      </c>
      <c r="C760" s="13">
        <v>0.1905</v>
      </c>
      <c r="D760" t="s">
        <v>818</v>
      </c>
      <c r="E760" t="s">
        <v>810</v>
      </c>
      <c r="F760" s="13">
        <v>0.16239999999999999</v>
      </c>
      <c r="G760" t="s">
        <v>815</v>
      </c>
      <c r="H760" t="s">
        <v>826</v>
      </c>
      <c r="I760">
        <v>8416.67</v>
      </c>
      <c r="J760" t="s">
        <v>838</v>
      </c>
      <c r="K760">
        <v>8</v>
      </c>
      <c r="L760">
        <v>8764</v>
      </c>
      <c r="M760">
        <v>2</v>
      </c>
      <c r="N760" t="s">
        <v>823</v>
      </c>
    </row>
    <row r="761" spans="1:14" x14ac:dyDescent="0.25">
      <c r="A761">
        <v>2500</v>
      </c>
      <c r="B761">
        <v>2500</v>
      </c>
      <c r="C761" s="13">
        <v>0.13489999999999999</v>
      </c>
      <c r="D761" t="s">
        <v>809</v>
      </c>
      <c r="E761" t="s">
        <v>824</v>
      </c>
      <c r="F761" s="13">
        <v>6.2399999999999997E-2</v>
      </c>
      <c r="G761" t="s">
        <v>866</v>
      </c>
      <c r="H761" t="s">
        <v>826</v>
      </c>
      <c r="I761">
        <v>5416.67</v>
      </c>
      <c r="J761" t="s">
        <v>879</v>
      </c>
      <c r="K761">
        <v>8</v>
      </c>
      <c r="L761">
        <v>15373</v>
      </c>
      <c r="M761">
        <v>0</v>
      </c>
      <c r="N761" t="s">
        <v>842</v>
      </c>
    </row>
    <row r="762" spans="1:14" x14ac:dyDescent="0.25">
      <c r="A762">
        <v>2400</v>
      </c>
      <c r="B762">
        <v>2400</v>
      </c>
      <c r="C762" s="13">
        <v>0.16769999999999999</v>
      </c>
      <c r="D762" t="s">
        <v>809</v>
      </c>
      <c r="E762" t="s">
        <v>828</v>
      </c>
      <c r="F762" s="12">
        <v>0.17</v>
      </c>
      <c r="G762" t="s">
        <v>874</v>
      </c>
      <c r="H762" t="s">
        <v>826</v>
      </c>
      <c r="I762">
        <v>2700</v>
      </c>
      <c r="J762" t="s">
        <v>820</v>
      </c>
      <c r="K762">
        <v>3</v>
      </c>
      <c r="L762">
        <v>3418</v>
      </c>
      <c r="M762">
        <v>1</v>
      </c>
      <c r="N762" t="s">
        <v>832</v>
      </c>
    </row>
    <row r="763" spans="1:14" x14ac:dyDescent="0.25">
      <c r="A763">
        <v>13000</v>
      </c>
      <c r="B763">
        <v>13000</v>
      </c>
      <c r="C763" s="13">
        <v>0.1074</v>
      </c>
      <c r="D763" t="s">
        <v>809</v>
      </c>
      <c r="E763" t="s">
        <v>824</v>
      </c>
      <c r="F763" s="13">
        <v>0.15459999999999999</v>
      </c>
      <c r="G763" t="s">
        <v>819</v>
      </c>
      <c r="H763" t="s">
        <v>826</v>
      </c>
      <c r="I763">
        <v>2166.67</v>
      </c>
      <c r="J763" t="s">
        <v>834</v>
      </c>
      <c r="K763">
        <v>4</v>
      </c>
      <c r="L763">
        <v>11101</v>
      </c>
      <c r="M763">
        <v>0</v>
      </c>
      <c r="N763" t="s">
        <v>832</v>
      </c>
    </row>
    <row r="764" spans="1:14" x14ac:dyDescent="0.25">
      <c r="A764">
        <v>4800</v>
      </c>
      <c r="B764">
        <v>4800</v>
      </c>
      <c r="C764" s="13">
        <v>0.14649999999999999</v>
      </c>
      <c r="D764" t="s">
        <v>809</v>
      </c>
      <c r="E764" t="s">
        <v>824</v>
      </c>
      <c r="F764" s="13">
        <v>0.13900000000000001</v>
      </c>
      <c r="G764" t="s">
        <v>869</v>
      </c>
      <c r="H764" t="s">
        <v>826</v>
      </c>
      <c r="I764">
        <v>5000</v>
      </c>
      <c r="J764" t="s">
        <v>843</v>
      </c>
      <c r="K764">
        <v>8</v>
      </c>
      <c r="L764">
        <v>7391</v>
      </c>
      <c r="M764">
        <v>0</v>
      </c>
      <c r="N764" t="s">
        <v>817</v>
      </c>
    </row>
    <row r="765" spans="1:14" x14ac:dyDescent="0.25">
      <c r="A765">
        <v>17475</v>
      </c>
      <c r="B765">
        <v>17475</v>
      </c>
      <c r="C765" s="13">
        <v>9.9099999999999994E-2</v>
      </c>
      <c r="D765" t="s">
        <v>809</v>
      </c>
      <c r="E765" t="s">
        <v>824</v>
      </c>
      <c r="F765" s="13">
        <v>0.17760000000000001</v>
      </c>
      <c r="G765" t="s">
        <v>825</v>
      </c>
      <c r="H765" t="s">
        <v>826</v>
      </c>
      <c r="I765">
        <v>3333.33</v>
      </c>
      <c r="J765" t="s">
        <v>847</v>
      </c>
      <c r="K765">
        <v>15</v>
      </c>
      <c r="L765">
        <v>17261</v>
      </c>
      <c r="M765">
        <v>1</v>
      </c>
      <c r="N765" t="s">
        <v>817</v>
      </c>
    </row>
    <row r="766" spans="1:14" x14ac:dyDescent="0.25">
      <c r="A766">
        <v>16450</v>
      </c>
      <c r="B766">
        <v>16400</v>
      </c>
      <c r="C766" s="13">
        <v>0.21970000000000001</v>
      </c>
      <c r="D766" t="s">
        <v>818</v>
      </c>
      <c r="E766" t="s">
        <v>810</v>
      </c>
      <c r="F766" s="13">
        <v>0.25590000000000002</v>
      </c>
      <c r="G766" t="s">
        <v>872</v>
      </c>
      <c r="H766" t="s">
        <v>812</v>
      </c>
      <c r="I766">
        <v>2833.33</v>
      </c>
      <c r="J766" t="s">
        <v>831</v>
      </c>
      <c r="K766">
        <v>23</v>
      </c>
      <c r="L766">
        <v>12670</v>
      </c>
      <c r="M766">
        <v>2</v>
      </c>
      <c r="N766" t="s">
        <v>823</v>
      </c>
    </row>
    <row r="767" spans="1:14" x14ac:dyDescent="0.25">
      <c r="A767">
        <v>14000</v>
      </c>
      <c r="B767">
        <v>14000</v>
      </c>
      <c r="C767" s="13">
        <v>0.14649999999999999</v>
      </c>
      <c r="D767" t="s">
        <v>809</v>
      </c>
      <c r="E767" t="s">
        <v>810</v>
      </c>
      <c r="F767" s="13">
        <v>3.4700000000000002E-2</v>
      </c>
      <c r="G767" t="s">
        <v>819</v>
      </c>
      <c r="H767" t="s">
        <v>812</v>
      </c>
      <c r="I767">
        <v>8750</v>
      </c>
      <c r="J767" t="s">
        <v>879</v>
      </c>
      <c r="K767">
        <v>6</v>
      </c>
      <c r="L767">
        <v>9035</v>
      </c>
      <c r="M767">
        <v>1</v>
      </c>
      <c r="N767" t="s">
        <v>835</v>
      </c>
    </row>
    <row r="768" spans="1:14" x14ac:dyDescent="0.25">
      <c r="A768">
        <v>2500</v>
      </c>
      <c r="B768">
        <v>2500</v>
      </c>
      <c r="C768" s="13">
        <v>0.17269999999999999</v>
      </c>
      <c r="D768" t="s">
        <v>809</v>
      </c>
      <c r="E768" t="s">
        <v>828</v>
      </c>
      <c r="F768" s="13">
        <v>0.1134</v>
      </c>
      <c r="G768" t="s">
        <v>849</v>
      </c>
      <c r="H768" t="s">
        <v>812</v>
      </c>
      <c r="I768">
        <v>5833.33</v>
      </c>
      <c r="J768" t="s">
        <v>843</v>
      </c>
      <c r="K768">
        <v>8</v>
      </c>
      <c r="L768">
        <v>14122</v>
      </c>
      <c r="M768">
        <v>0</v>
      </c>
      <c r="N768" t="s">
        <v>839</v>
      </c>
    </row>
    <row r="769" spans="1:14" x14ac:dyDescent="0.25">
      <c r="A769">
        <v>8000</v>
      </c>
      <c r="B769">
        <v>8000</v>
      </c>
      <c r="C769" s="13">
        <v>0.18490000000000001</v>
      </c>
      <c r="D769" t="s">
        <v>809</v>
      </c>
      <c r="E769" t="s">
        <v>810</v>
      </c>
      <c r="F769" s="13">
        <v>0.14449999999999999</v>
      </c>
      <c r="G769" t="s">
        <v>864</v>
      </c>
      <c r="H769" t="s">
        <v>826</v>
      </c>
      <c r="I769">
        <v>4166.67</v>
      </c>
      <c r="J769" t="s">
        <v>868</v>
      </c>
      <c r="K769">
        <v>10</v>
      </c>
      <c r="L769">
        <v>9425</v>
      </c>
      <c r="M769">
        <v>2</v>
      </c>
      <c r="N769" t="s">
        <v>859</v>
      </c>
    </row>
    <row r="770" spans="1:14" x14ac:dyDescent="0.25">
      <c r="A770">
        <v>5000</v>
      </c>
      <c r="B770">
        <v>5000</v>
      </c>
      <c r="C770" s="13">
        <v>0.12529999999999999</v>
      </c>
      <c r="D770" t="s">
        <v>809</v>
      </c>
      <c r="E770" t="s">
        <v>810</v>
      </c>
      <c r="F770" s="13">
        <v>0.21490000000000001</v>
      </c>
      <c r="G770" t="s">
        <v>841</v>
      </c>
      <c r="H770" t="s">
        <v>826</v>
      </c>
      <c r="I770">
        <v>3108.33</v>
      </c>
      <c r="J770" t="s">
        <v>837</v>
      </c>
      <c r="K770">
        <v>8</v>
      </c>
      <c r="L770">
        <v>0</v>
      </c>
      <c r="M770">
        <v>0</v>
      </c>
      <c r="N770" t="s">
        <v>817</v>
      </c>
    </row>
    <row r="771" spans="1:14" x14ac:dyDescent="0.25">
      <c r="A771">
        <v>15000</v>
      </c>
      <c r="B771">
        <v>15000</v>
      </c>
      <c r="C771" s="13">
        <v>0.13109999999999999</v>
      </c>
      <c r="D771" t="s">
        <v>809</v>
      </c>
      <c r="E771" t="s">
        <v>810</v>
      </c>
      <c r="F771" s="13">
        <v>0.1278</v>
      </c>
      <c r="G771" t="s">
        <v>833</v>
      </c>
      <c r="H771" t="s">
        <v>826</v>
      </c>
      <c r="I771">
        <v>9000</v>
      </c>
      <c r="J771" t="s">
        <v>820</v>
      </c>
      <c r="K771">
        <v>19</v>
      </c>
      <c r="L771">
        <v>11016</v>
      </c>
      <c r="M771">
        <v>0</v>
      </c>
      <c r="N771" t="s">
        <v>814</v>
      </c>
    </row>
    <row r="772" spans="1:14" x14ac:dyDescent="0.25">
      <c r="A772">
        <v>25000</v>
      </c>
      <c r="B772">
        <v>24814.89</v>
      </c>
      <c r="C772" s="13">
        <v>0.12690000000000001</v>
      </c>
      <c r="D772" t="s">
        <v>818</v>
      </c>
      <c r="E772" t="s">
        <v>892</v>
      </c>
      <c r="F772" s="13">
        <v>3.8300000000000001E-2</v>
      </c>
      <c r="G772" t="s">
        <v>866</v>
      </c>
      <c r="H772" t="s">
        <v>812</v>
      </c>
      <c r="I772">
        <v>22916.67</v>
      </c>
      <c r="J772" t="s">
        <v>834</v>
      </c>
      <c r="K772">
        <v>13</v>
      </c>
      <c r="L772">
        <v>34069</v>
      </c>
      <c r="M772">
        <v>0</v>
      </c>
      <c r="N772" t="s">
        <v>835</v>
      </c>
    </row>
    <row r="773" spans="1:14" x14ac:dyDescent="0.25">
      <c r="A773">
        <v>3000</v>
      </c>
      <c r="B773">
        <v>2975</v>
      </c>
      <c r="C773" s="13">
        <v>8.8999999999999996E-2</v>
      </c>
      <c r="D773" t="s">
        <v>809</v>
      </c>
      <c r="E773" t="s">
        <v>810</v>
      </c>
      <c r="F773" s="12">
        <v>0.32</v>
      </c>
      <c r="G773" t="s">
        <v>841</v>
      </c>
      <c r="H773" t="s">
        <v>826</v>
      </c>
      <c r="I773">
        <v>1000</v>
      </c>
      <c r="J773" t="s">
        <v>878</v>
      </c>
      <c r="K773">
        <v>7</v>
      </c>
      <c r="L773">
        <v>9730</v>
      </c>
      <c r="M773">
        <v>0</v>
      </c>
      <c r="N773" t="s">
        <v>895</v>
      </c>
    </row>
    <row r="774" spans="1:14" x14ac:dyDescent="0.25">
      <c r="A774">
        <v>6000</v>
      </c>
      <c r="B774">
        <v>6000</v>
      </c>
      <c r="C774" s="13">
        <v>7.9000000000000001E-2</v>
      </c>
      <c r="D774" t="s">
        <v>809</v>
      </c>
      <c r="E774" t="s">
        <v>824</v>
      </c>
      <c r="F774" s="13">
        <v>0.33639999999999998</v>
      </c>
      <c r="G774" t="s">
        <v>881</v>
      </c>
      <c r="H774" t="s">
        <v>826</v>
      </c>
      <c r="I774">
        <v>4116.67</v>
      </c>
      <c r="J774" t="s">
        <v>837</v>
      </c>
      <c r="K774">
        <v>16</v>
      </c>
      <c r="L774">
        <v>33746</v>
      </c>
      <c r="M774">
        <v>0</v>
      </c>
      <c r="N774" t="s">
        <v>844</v>
      </c>
    </row>
    <row r="775" spans="1:14" x14ac:dyDescent="0.25">
      <c r="A775">
        <v>7800</v>
      </c>
      <c r="B775">
        <v>7800</v>
      </c>
      <c r="C775" s="13">
        <v>0.1065</v>
      </c>
      <c r="D775" t="s">
        <v>809</v>
      </c>
      <c r="E775" t="s">
        <v>810</v>
      </c>
      <c r="F775" s="13">
        <v>7.1499999999999994E-2</v>
      </c>
      <c r="G775" t="s">
        <v>894</v>
      </c>
      <c r="H775" t="s">
        <v>812</v>
      </c>
      <c r="I775">
        <v>4000</v>
      </c>
      <c r="J775" t="s">
        <v>834</v>
      </c>
      <c r="K775">
        <v>6</v>
      </c>
      <c r="L775">
        <v>11063</v>
      </c>
      <c r="M775">
        <v>2</v>
      </c>
      <c r="N775" t="s">
        <v>827</v>
      </c>
    </row>
    <row r="776" spans="1:14" x14ac:dyDescent="0.25">
      <c r="A776">
        <v>25000</v>
      </c>
      <c r="B776">
        <v>25000</v>
      </c>
      <c r="C776" s="13">
        <v>7.9000000000000001E-2</v>
      </c>
      <c r="D776" t="s">
        <v>809</v>
      </c>
      <c r="E776" t="s">
        <v>810</v>
      </c>
      <c r="F776" s="13">
        <v>0.18659999999999999</v>
      </c>
      <c r="G776" t="s">
        <v>898</v>
      </c>
      <c r="H776" t="s">
        <v>812</v>
      </c>
      <c r="I776">
        <v>7083.33</v>
      </c>
      <c r="J776" t="s">
        <v>873</v>
      </c>
      <c r="K776">
        <v>17</v>
      </c>
      <c r="L776">
        <v>47504</v>
      </c>
      <c r="M776">
        <v>0</v>
      </c>
      <c r="N776" t="s">
        <v>827</v>
      </c>
    </row>
    <row r="777" spans="1:14" x14ac:dyDescent="0.25">
      <c r="A777">
        <v>18500</v>
      </c>
      <c r="B777">
        <v>3100</v>
      </c>
      <c r="C777" s="13">
        <v>0.15329999999999999</v>
      </c>
      <c r="D777" t="s">
        <v>809</v>
      </c>
      <c r="E777" t="s">
        <v>824</v>
      </c>
      <c r="F777" s="13">
        <v>5.2400000000000002E-2</v>
      </c>
      <c r="G777" t="s">
        <v>866</v>
      </c>
      <c r="H777" t="s">
        <v>826</v>
      </c>
      <c r="I777">
        <v>7500</v>
      </c>
      <c r="J777" t="s">
        <v>868</v>
      </c>
      <c r="K777">
        <v>8</v>
      </c>
      <c r="L777">
        <v>22379</v>
      </c>
      <c r="M777">
        <v>0</v>
      </c>
      <c r="N777" t="s">
        <v>844</v>
      </c>
    </row>
    <row r="778" spans="1:14" x14ac:dyDescent="0.25">
      <c r="A778">
        <v>12000</v>
      </c>
      <c r="B778">
        <v>12000</v>
      </c>
      <c r="C778" s="13">
        <v>0.12989999999999999</v>
      </c>
      <c r="D778" t="s">
        <v>818</v>
      </c>
      <c r="E778" t="s">
        <v>863</v>
      </c>
      <c r="F778" s="13">
        <v>0.16669999999999999</v>
      </c>
      <c r="G778" t="s">
        <v>856</v>
      </c>
      <c r="H778" t="s">
        <v>812</v>
      </c>
      <c r="I778">
        <v>9166.67</v>
      </c>
      <c r="J778" t="s">
        <v>873</v>
      </c>
      <c r="K778">
        <v>11</v>
      </c>
      <c r="L778">
        <v>25165</v>
      </c>
      <c r="M778">
        <v>0</v>
      </c>
      <c r="N778" t="s">
        <v>817</v>
      </c>
    </row>
    <row r="779" spans="1:14" x14ac:dyDescent="0.25">
      <c r="A779">
        <v>5000</v>
      </c>
      <c r="B779">
        <v>5000</v>
      </c>
      <c r="C779" s="13">
        <v>0.15989999999999999</v>
      </c>
      <c r="D779" t="s">
        <v>809</v>
      </c>
      <c r="E779" t="s">
        <v>810</v>
      </c>
      <c r="F779" s="13">
        <v>5.2600000000000001E-2</v>
      </c>
      <c r="G779" t="s">
        <v>851</v>
      </c>
      <c r="H779" t="s">
        <v>812</v>
      </c>
      <c r="I779">
        <v>2416.67</v>
      </c>
      <c r="J779" t="s">
        <v>843</v>
      </c>
      <c r="K779">
        <v>5</v>
      </c>
      <c r="L779">
        <v>1620</v>
      </c>
      <c r="M779">
        <v>0</v>
      </c>
      <c r="N779" t="s">
        <v>842</v>
      </c>
    </row>
    <row r="780" spans="1:14" x14ac:dyDescent="0.25">
      <c r="A780">
        <v>2500</v>
      </c>
      <c r="B780">
        <v>2500</v>
      </c>
      <c r="C780" s="13">
        <v>0.10589999999999999</v>
      </c>
      <c r="D780" t="s">
        <v>818</v>
      </c>
      <c r="E780" t="s">
        <v>828</v>
      </c>
      <c r="F780" s="13">
        <v>2.1499999999999998E-2</v>
      </c>
      <c r="G780" t="s">
        <v>867</v>
      </c>
      <c r="H780" t="s">
        <v>830</v>
      </c>
      <c r="I780">
        <v>3958</v>
      </c>
      <c r="J780" t="s">
        <v>901</v>
      </c>
      <c r="K780">
        <v>4</v>
      </c>
      <c r="L780">
        <v>3417</v>
      </c>
      <c r="M780">
        <v>0</v>
      </c>
      <c r="N780" t="s">
        <v>817</v>
      </c>
    </row>
    <row r="781" spans="1:14" x14ac:dyDescent="0.25">
      <c r="A781">
        <v>16000</v>
      </c>
      <c r="B781">
        <v>16000</v>
      </c>
      <c r="C781" s="13">
        <v>0.16289999999999999</v>
      </c>
      <c r="D781" t="s">
        <v>818</v>
      </c>
      <c r="E781" t="s">
        <v>810</v>
      </c>
      <c r="F781" s="13">
        <v>5.7599999999999998E-2</v>
      </c>
      <c r="G781" t="s">
        <v>880</v>
      </c>
      <c r="H781" t="s">
        <v>812</v>
      </c>
      <c r="I781">
        <v>5083.33</v>
      </c>
      <c r="J781" t="s">
        <v>873</v>
      </c>
      <c r="K781">
        <v>7</v>
      </c>
      <c r="L781">
        <v>8729</v>
      </c>
      <c r="M781">
        <v>1</v>
      </c>
      <c r="N781" t="s">
        <v>835</v>
      </c>
    </row>
    <row r="782" spans="1:14" x14ac:dyDescent="0.25">
      <c r="A782">
        <v>25000</v>
      </c>
      <c r="B782">
        <v>25000</v>
      </c>
      <c r="C782" s="13">
        <v>0.15310000000000001</v>
      </c>
      <c r="D782" t="s">
        <v>818</v>
      </c>
      <c r="E782" t="s">
        <v>810</v>
      </c>
      <c r="F782" s="13">
        <v>3.9800000000000002E-2</v>
      </c>
      <c r="G782" t="s">
        <v>866</v>
      </c>
      <c r="H782" t="s">
        <v>826</v>
      </c>
      <c r="I782">
        <v>5666.67</v>
      </c>
      <c r="J782" t="s">
        <v>901</v>
      </c>
      <c r="K782">
        <v>6</v>
      </c>
      <c r="L782">
        <v>11079</v>
      </c>
      <c r="M782">
        <v>0</v>
      </c>
      <c r="N782" t="s">
        <v>832</v>
      </c>
    </row>
    <row r="783" spans="1:14" x14ac:dyDescent="0.25">
      <c r="A783">
        <v>2000</v>
      </c>
      <c r="B783">
        <v>2000</v>
      </c>
      <c r="C783" s="13">
        <v>0.16889999999999999</v>
      </c>
      <c r="D783" t="s">
        <v>809</v>
      </c>
      <c r="E783" t="s">
        <v>828</v>
      </c>
      <c r="F783" s="13">
        <v>0.1191</v>
      </c>
      <c r="G783" t="s">
        <v>908</v>
      </c>
      <c r="H783" t="s">
        <v>826</v>
      </c>
      <c r="I783">
        <v>3400</v>
      </c>
      <c r="J783" t="s">
        <v>868</v>
      </c>
      <c r="K783">
        <v>3</v>
      </c>
      <c r="L783">
        <v>747</v>
      </c>
      <c r="M783">
        <v>3</v>
      </c>
      <c r="N783" t="s">
        <v>835</v>
      </c>
    </row>
    <row r="784" spans="1:14" x14ac:dyDescent="0.25">
      <c r="A784">
        <v>2200</v>
      </c>
      <c r="B784">
        <v>2200</v>
      </c>
      <c r="C784" s="13">
        <v>0.1016</v>
      </c>
      <c r="D784" t="s">
        <v>809</v>
      </c>
      <c r="E784" t="s">
        <v>871</v>
      </c>
      <c r="F784" s="13">
        <v>0.24149999999999999</v>
      </c>
      <c r="G784" t="s">
        <v>856</v>
      </c>
      <c r="H784" t="s">
        <v>812</v>
      </c>
      <c r="I784">
        <v>3400</v>
      </c>
      <c r="J784" t="s">
        <v>847</v>
      </c>
      <c r="K784">
        <v>6</v>
      </c>
      <c r="L784">
        <v>1453</v>
      </c>
      <c r="M784">
        <v>0</v>
      </c>
      <c r="N784" t="s">
        <v>823</v>
      </c>
    </row>
    <row r="785" spans="1:14" x14ac:dyDescent="0.25">
      <c r="A785">
        <v>14000</v>
      </c>
      <c r="B785">
        <v>13825</v>
      </c>
      <c r="C785" s="13">
        <v>0.10249999999999999</v>
      </c>
      <c r="D785" t="s">
        <v>809</v>
      </c>
      <c r="E785" t="s">
        <v>810</v>
      </c>
      <c r="F785" s="13">
        <v>9.2600000000000002E-2</v>
      </c>
      <c r="G785" t="s">
        <v>856</v>
      </c>
      <c r="H785" t="s">
        <v>812</v>
      </c>
      <c r="I785">
        <v>8333.33</v>
      </c>
      <c r="J785" t="s">
        <v>847</v>
      </c>
      <c r="K785">
        <v>8</v>
      </c>
      <c r="L785">
        <v>40267</v>
      </c>
      <c r="M785">
        <v>1</v>
      </c>
      <c r="N785" t="s">
        <v>835</v>
      </c>
    </row>
    <row r="786" spans="1:14" x14ac:dyDescent="0.25">
      <c r="A786">
        <v>3000</v>
      </c>
      <c r="B786">
        <v>3000</v>
      </c>
      <c r="C786" s="13">
        <v>0.13109999999999999</v>
      </c>
      <c r="D786" t="s">
        <v>809</v>
      </c>
      <c r="E786" t="s">
        <v>810</v>
      </c>
      <c r="F786" s="13">
        <v>0.3221</v>
      </c>
      <c r="G786" t="s">
        <v>884</v>
      </c>
      <c r="H786" t="s">
        <v>812</v>
      </c>
      <c r="I786">
        <v>2583.33</v>
      </c>
      <c r="J786" t="s">
        <v>831</v>
      </c>
      <c r="K786">
        <v>13</v>
      </c>
      <c r="L786">
        <v>6683</v>
      </c>
      <c r="M786">
        <v>0</v>
      </c>
      <c r="N786" t="s">
        <v>844</v>
      </c>
    </row>
    <row r="787" spans="1:14" x14ac:dyDescent="0.25">
      <c r="A787">
        <v>11425</v>
      </c>
      <c r="B787">
        <v>11400</v>
      </c>
      <c r="C787" s="13">
        <v>9.9099999999999994E-2</v>
      </c>
      <c r="D787" t="s">
        <v>809</v>
      </c>
      <c r="E787" t="s">
        <v>810</v>
      </c>
      <c r="F787" s="13">
        <v>0.19470000000000001</v>
      </c>
      <c r="G787" t="s">
        <v>841</v>
      </c>
      <c r="H787" t="s">
        <v>812</v>
      </c>
      <c r="I787">
        <v>4750</v>
      </c>
      <c r="J787" t="s">
        <v>847</v>
      </c>
      <c r="K787">
        <v>9</v>
      </c>
      <c r="L787">
        <v>6359</v>
      </c>
      <c r="M787">
        <v>3</v>
      </c>
      <c r="N787" t="s">
        <v>839</v>
      </c>
    </row>
    <row r="788" spans="1:14" x14ac:dyDescent="0.25">
      <c r="A788">
        <v>17325</v>
      </c>
      <c r="B788">
        <v>17325</v>
      </c>
      <c r="C788" s="13">
        <v>0.17269999999999999</v>
      </c>
      <c r="D788" t="s">
        <v>818</v>
      </c>
      <c r="E788" t="s">
        <v>810</v>
      </c>
      <c r="F788" s="13">
        <v>0.3024</v>
      </c>
      <c r="G788" t="s">
        <v>819</v>
      </c>
      <c r="H788" t="s">
        <v>826</v>
      </c>
      <c r="I788">
        <v>3750</v>
      </c>
      <c r="J788" t="s">
        <v>837</v>
      </c>
      <c r="K788">
        <v>13</v>
      </c>
      <c r="L788">
        <v>31362</v>
      </c>
      <c r="M788">
        <v>1</v>
      </c>
      <c r="N788" t="s">
        <v>827</v>
      </c>
    </row>
    <row r="789" spans="1:14" x14ac:dyDescent="0.25">
      <c r="A789">
        <v>5425</v>
      </c>
      <c r="B789">
        <v>5425</v>
      </c>
      <c r="C789" s="13">
        <v>8.4900000000000003E-2</v>
      </c>
      <c r="D789" t="s">
        <v>809</v>
      </c>
      <c r="E789" t="s">
        <v>810</v>
      </c>
      <c r="F789" s="13">
        <v>0.21160000000000001</v>
      </c>
      <c r="G789" t="s">
        <v>860</v>
      </c>
      <c r="H789" t="s">
        <v>812</v>
      </c>
      <c r="I789">
        <v>6333.33</v>
      </c>
      <c r="J789" t="s">
        <v>847</v>
      </c>
      <c r="K789">
        <v>21</v>
      </c>
      <c r="L789">
        <v>25996</v>
      </c>
      <c r="M789">
        <v>3</v>
      </c>
      <c r="N789" t="s">
        <v>835</v>
      </c>
    </row>
    <row r="790" spans="1:14" x14ac:dyDescent="0.25">
      <c r="A790">
        <v>20000</v>
      </c>
      <c r="B790">
        <v>20000</v>
      </c>
      <c r="C790" s="13">
        <v>0.2278</v>
      </c>
      <c r="D790" t="s">
        <v>818</v>
      </c>
      <c r="E790" t="s">
        <v>810</v>
      </c>
      <c r="F790" s="13">
        <v>1.6299999999999999E-2</v>
      </c>
      <c r="G790" t="s">
        <v>819</v>
      </c>
      <c r="H790" t="s">
        <v>826</v>
      </c>
      <c r="I790">
        <v>12500</v>
      </c>
      <c r="J790" t="s">
        <v>843</v>
      </c>
      <c r="K790">
        <v>5</v>
      </c>
      <c r="L790">
        <v>5407</v>
      </c>
      <c r="M790">
        <v>0</v>
      </c>
      <c r="N790" t="s">
        <v>823</v>
      </c>
    </row>
    <row r="791" spans="1:14" x14ac:dyDescent="0.25">
      <c r="A791">
        <v>3300</v>
      </c>
      <c r="B791">
        <v>3300</v>
      </c>
      <c r="C791" s="13">
        <v>0.1171</v>
      </c>
      <c r="D791" t="s">
        <v>809</v>
      </c>
      <c r="E791" t="s">
        <v>853</v>
      </c>
      <c r="F791" s="13">
        <v>4.1599999999999998E-2</v>
      </c>
      <c r="G791" t="s">
        <v>841</v>
      </c>
      <c r="H791" t="s">
        <v>826</v>
      </c>
      <c r="I791">
        <v>3730</v>
      </c>
      <c r="J791" t="s">
        <v>878</v>
      </c>
      <c r="K791">
        <v>7</v>
      </c>
      <c r="L791">
        <v>3675</v>
      </c>
      <c r="M791">
        <v>1</v>
      </c>
      <c r="N791" t="s">
        <v>844</v>
      </c>
    </row>
    <row r="792" spans="1:14" x14ac:dyDescent="0.25">
      <c r="A792">
        <v>2000</v>
      </c>
      <c r="B792">
        <v>2000</v>
      </c>
      <c r="C792" s="13">
        <v>0.17269999999999999</v>
      </c>
      <c r="D792" t="s">
        <v>809</v>
      </c>
      <c r="E792" t="s">
        <v>863</v>
      </c>
      <c r="F792" s="13">
        <v>0.2051</v>
      </c>
      <c r="G792" t="s">
        <v>856</v>
      </c>
      <c r="H792" t="s">
        <v>812</v>
      </c>
      <c r="I792">
        <v>3750</v>
      </c>
      <c r="J792" t="s">
        <v>831</v>
      </c>
      <c r="K792">
        <v>10</v>
      </c>
      <c r="L792">
        <v>1371</v>
      </c>
      <c r="M792">
        <v>1</v>
      </c>
      <c r="N792" t="s">
        <v>848</v>
      </c>
    </row>
    <row r="793" spans="1:14" x14ac:dyDescent="0.25">
      <c r="A793">
        <v>26500</v>
      </c>
      <c r="B793">
        <v>26500</v>
      </c>
      <c r="C793" s="13">
        <v>0.13109999999999999</v>
      </c>
      <c r="D793" t="s">
        <v>809</v>
      </c>
      <c r="E793" t="s">
        <v>863</v>
      </c>
      <c r="F793" s="13">
        <v>0.1399</v>
      </c>
      <c r="G793" t="s">
        <v>819</v>
      </c>
      <c r="H793" t="s">
        <v>826</v>
      </c>
      <c r="I793">
        <v>5833.33</v>
      </c>
      <c r="J793" t="s">
        <v>901</v>
      </c>
      <c r="K793">
        <v>8</v>
      </c>
      <c r="L793">
        <v>64504</v>
      </c>
      <c r="M793">
        <v>2</v>
      </c>
      <c r="N793" t="s">
        <v>823</v>
      </c>
    </row>
    <row r="794" spans="1:14" x14ac:dyDescent="0.25">
      <c r="A794">
        <v>17975</v>
      </c>
      <c r="B794">
        <v>17975</v>
      </c>
      <c r="C794" s="13">
        <v>0.1855</v>
      </c>
      <c r="D794" t="s">
        <v>809</v>
      </c>
      <c r="E794" t="s">
        <v>810</v>
      </c>
      <c r="F794" s="13">
        <v>0.1855</v>
      </c>
      <c r="G794" t="s">
        <v>841</v>
      </c>
      <c r="H794" t="s">
        <v>826</v>
      </c>
      <c r="I794">
        <v>4833.33</v>
      </c>
      <c r="J794" t="s">
        <v>831</v>
      </c>
      <c r="K794">
        <v>10</v>
      </c>
      <c r="L794">
        <v>17448</v>
      </c>
      <c r="M794">
        <v>0</v>
      </c>
      <c r="N794" t="s">
        <v>848</v>
      </c>
    </row>
    <row r="795" spans="1:14" x14ac:dyDescent="0.25">
      <c r="A795">
        <v>15000</v>
      </c>
      <c r="B795">
        <v>14925.21</v>
      </c>
      <c r="C795" s="13">
        <v>0.13469999999999999</v>
      </c>
      <c r="D795" t="s">
        <v>809</v>
      </c>
      <c r="E795" t="s">
        <v>810</v>
      </c>
      <c r="F795" s="13">
        <v>0.1406</v>
      </c>
      <c r="G795" t="s">
        <v>866</v>
      </c>
      <c r="H795" t="s">
        <v>826</v>
      </c>
      <c r="I795">
        <v>4458.33</v>
      </c>
      <c r="J795" t="s">
        <v>878</v>
      </c>
      <c r="K795">
        <v>15</v>
      </c>
      <c r="L795">
        <v>7701</v>
      </c>
      <c r="M795">
        <v>1</v>
      </c>
      <c r="N795" t="s">
        <v>842</v>
      </c>
    </row>
    <row r="796" spans="1:14" x14ac:dyDescent="0.25">
      <c r="A796">
        <v>16400</v>
      </c>
      <c r="B796">
        <v>16350</v>
      </c>
      <c r="C796" s="13">
        <v>0.1399</v>
      </c>
      <c r="D796" t="s">
        <v>818</v>
      </c>
      <c r="E796" t="s">
        <v>810</v>
      </c>
      <c r="F796" s="13">
        <v>0.23599999999999999</v>
      </c>
      <c r="G796" t="s">
        <v>841</v>
      </c>
      <c r="H796" t="s">
        <v>826</v>
      </c>
      <c r="I796">
        <v>3500</v>
      </c>
      <c r="J796" t="s">
        <v>846</v>
      </c>
      <c r="K796">
        <v>11</v>
      </c>
      <c r="L796">
        <v>16693</v>
      </c>
      <c r="M796">
        <v>1</v>
      </c>
      <c r="N796" t="s">
        <v>823</v>
      </c>
    </row>
    <row r="797" spans="1:14" x14ac:dyDescent="0.25">
      <c r="A797">
        <v>13500</v>
      </c>
      <c r="B797">
        <v>13500</v>
      </c>
      <c r="C797" s="13">
        <v>0.1399</v>
      </c>
      <c r="D797" t="s">
        <v>818</v>
      </c>
      <c r="E797" t="s">
        <v>810</v>
      </c>
      <c r="F797" s="13">
        <v>0.12590000000000001</v>
      </c>
      <c r="G797" t="s">
        <v>911</v>
      </c>
      <c r="H797" t="s">
        <v>812</v>
      </c>
      <c r="I797">
        <v>8833.33</v>
      </c>
      <c r="J797" t="s">
        <v>878</v>
      </c>
      <c r="K797">
        <v>11</v>
      </c>
      <c r="L797">
        <v>18978</v>
      </c>
      <c r="M797">
        <v>0</v>
      </c>
      <c r="N797" t="s">
        <v>817</v>
      </c>
    </row>
    <row r="798" spans="1:14" x14ac:dyDescent="0.25">
      <c r="A798">
        <v>12000</v>
      </c>
      <c r="B798">
        <v>12000</v>
      </c>
      <c r="C798" s="13">
        <v>0.1527</v>
      </c>
      <c r="D798" t="s">
        <v>809</v>
      </c>
      <c r="E798" t="s">
        <v>810</v>
      </c>
      <c r="F798" s="13">
        <v>3.9E-2</v>
      </c>
      <c r="G798" t="s">
        <v>854</v>
      </c>
      <c r="H798" t="s">
        <v>826</v>
      </c>
      <c r="I798">
        <v>7083.33</v>
      </c>
      <c r="J798" t="s">
        <v>831</v>
      </c>
      <c r="K798">
        <v>7</v>
      </c>
      <c r="L798">
        <v>6040</v>
      </c>
      <c r="M798">
        <v>1</v>
      </c>
      <c r="N798" t="s">
        <v>817</v>
      </c>
    </row>
    <row r="799" spans="1:14" x14ac:dyDescent="0.25">
      <c r="A799">
        <v>16750</v>
      </c>
      <c r="B799">
        <v>16750</v>
      </c>
      <c r="C799" s="13">
        <v>0.21479999999999999</v>
      </c>
      <c r="D799" t="s">
        <v>818</v>
      </c>
      <c r="E799" t="s">
        <v>810</v>
      </c>
      <c r="F799" s="13">
        <v>0.21879999999999999</v>
      </c>
      <c r="G799" t="s">
        <v>869</v>
      </c>
      <c r="H799" t="s">
        <v>826</v>
      </c>
      <c r="I799">
        <v>2833.33</v>
      </c>
      <c r="J799" t="s">
        <v>843</v>
      </c>
      <c r="K799">
        <v>12</v>
      </c>
      <c r="L799">
        <v>7903</v>
      </c>
      <c r="M799">
        <v>0</v>
      </c>
      <c r="N799" t="s">
        <v>832</v>
      </c>
    </row>
    <row r="800" spans="1:14" x14ac:dyDescent="0.25">
      <c r="A800">
        <v>8000</v>
      </c>
      <c r="B800">
        <v>8000</v>
      </c>
      <c r="C800" s="13">
        <v>0.12180000000000001</v>
      </c>
      <c r="D800" t="s">
        <v>809</v>
      </c>
      <c r="E800" t="s">
        <v>871</v>
      </c>
      <c r="F800" s="13">
        <v>1.24E-2</v>
      </c>
      <c r="G800" t="s">
        <v>833</v>
      </c>
      <c r="H800" t="s">
        <v>826</v>
      </c>
      <c r="I800">
        <v>1125</v>
      </c>
      <c r="J800" t="s">
        <v>901</v>
      </c>
      <c r="K800">
        <v>2</v>
      </c>
      <c r="L800">
        <v>707</v>
      </c>
      <c r="M800">
        <v>0</v>
      </c>
      <c r="N800" t="s">
        <v>817</v>
      </c>
    </row>
    <row r="801" spans="1:14" x14ac:dyDescent="0.25">
      <c r="A801">
        <v>10000</v>
      </c>
      <c r="B801">
        <v>10000</v>
      </c>
      <c r="C801" s="13">
        <v>9.7600000000000006E-2</v>
      </c>
      <c r="D801" t="s">
        <v>809</v>
      </c>
      <c r="E801" t="s">
        <v>810</v>
      </c>
      <c r="F801" s="13">
        <v>0.14080000000000001</v>
      </c>
      <c r="G801" t="s">
        <v>836</v>
      </c>
      <c r="H801" t="s">
        <v>812</v>
      </c>
      <c r="I801">
        <v>5416.67</v>
      </c>
      <c r="J801" t="s">
        <v>873</v>
      </c>
      <c r="K801">
        <v>8</v>
      </c>
      <c r="L801">
        <v>10560</v>
      </c>
      <c r="M801">
        <v>0</v>
      </c>
      <c r="N801" t="s">
        <v>832</v>
      </c>
    </row>
    <row r="802" spans="1:14" x14ac:dyDescent="0.25">
      <c r="A802">
        <v>10000</v>
      </c>
      <c r="B802">
        <v>10000</v>
      </c>
      <c r="C802" s="13">
        <v>0.15210000000000001</v>
      </c>
      <c r="D802" t="s">
        <v>809</v>
      </c>
      <c r="E802" t="s">
        <v>810</v>
      </c>
      <c r="F802" s="13">
        <v>0.10929999999999999</v>
      </c>
      <c r="G802" t="s">
        <v>819</v>
      </c>
      <c r="H802" t="s">
        <v>826</v>
      </c>
      <c r="I802">
        <v>7083</v>
      </c>
      <c r="J802" t="s">
        <v>831</v>
      </c>
      <c r="K802">
        <v>13</v>
      </c>
      <c r="L802">
        <v>11890</v>
      </c>
      <c r="M802">
        <v>0</v>
      </c>
      <c r="N802" t="s">
        <v>832</v>
      </c>
    </row>
    <row r="803" spans="1:14" x14ac:dyDescent="0.25">
      <c r="A803">
        <v>5525</v>
      </c>
      <c r="B803">
        <v>5525</v>
      </c>
      <c r="C803" s="13">
        <v>0.13850000000000001</v>
      </c>
      <c r="D803" t="s">
        <v>809</v>
      </c>
      <c r="E803" t="s">
        <v>824</v>
      </c>
      <c r="F803" s="13">
        <v>0.21029999999999999</v>
      </c>
      <c r="G803" t="s">
        <v>819</v>
      </c>
      <c r="H803" t="s">
        <v>812</v>
      </c>
      <c r="I803">
        <v>6620</v>
      </c>
      <c r="J803" t="s">
        <v>834</v>
      </c>
      <c r="K803">
        <v>8</v>
      </c>
      <c r="L803">
        <v>37573</v>
      </c>
      <c r="M803">
        <v>2</v>
      </c>
      <c r="N803" t="s">
        <v>835</v>
      </c>
    </row>
    <row r="804" spans="1:14" x14ac:dyDescent="0.25">
      <c r="A804">
        <v>17200</v>
      </c>
      <c r="B804">
        <v>17200</v>
      </c>
      <c r="C804" s="13">
        <v>0.19689999999999999</v>
      </c>
      <c r="D804" t="s">
        <v>818</v>
      </c>
      <c r="E804" t="s">
        <v>863</v>
      </c>
      <c r="F804" s="13">
        <v>9.9500000000000005E-2</v>
      </c>
      <c r="G804" t="s">
        <v>894</v>
      </c>
      <c r="H804" t="s">
        <v>826</v>
      </c>
      <c r="I804">
        <v>3666.67</v>
      </c>
      <c r="J804" t="s">
        <v>837</v>
      </c>
      <c r="K804">
        <v>4</v>
      </c>
      <c r="L804">
        <v>2117</v>
      </c>
      <c r="M804">
        <v>3</v>
      </c>
      <c r="N804" t="s">
        <v>817</v>
      </c>
    </row>
    <row r="805" spans="1:14" x14ac:dyDescent="0.25">
      <c r="A805">
        <v>19600</v>
      </c>
      <c r="B805">
        <v>19575</v>
      </c>
      <c r="C805" s="13">
        <v>0.16289999999999999</v>
      </c>
      <c r="D805" t="s">
        <v>809</v>
      </c>
      <c r="E805" t="s">
        <v>828</v>
      </c>
      <c r="F805" s="13">
        <v>0.29380000000000001</v>
      </c>
      <c r="G805" t="s">
        <v>866</v>
      </c>
      <c r="H805" t="s">
        <v>826</v>
      </c>
      <c r="I805">
        <v>4166.67</v>
      </c>
      <c r="J805" t="s">
        <v>879</v>
      </c>
      <c r="K805">
        <v>17</v>
      </c>
      <c r="L805">
        <v>22053</v>
      </c>
      <c r="M805">
        <v>1</v>
      </c>
      <c r="N805" t="s">
        <v>832</v>
      </c>
    </row>
    <row r="806" spans="1:14" x14ac:dyDescent="0.25">
      <c r="A806">
        <v>4000</v>
      </c>
      <c r="B806">
        <v>4000</v>
      </c>
      <c r="C806" s="13">
        <v>0.1148</v>
      </c>
      <c r="D806" t="s">
        <v>809</v>
      </c>
      <c r="E806" t="s">
        <v>810</v>
      </c>
      <c r="F806" s="13">
        <v>0.2293</v>
      </c>
      <c r="G806" t="s">
        <v>815</v>
      </c>
      <c r="H806" t="s">
        <v>812</v>
      </c>
      <c r="I806">
        <v>3833.33</v>
      </c>
      <c r="J806" t="s">
        <v>816</v>
      </c>
      <c r="K806">
        <v>9</v>
      </c>
      <c r="L806">
        <v>0</v>
      </c>
      <c r="M806">
        <v>0</v>
      </c>
      <c r="N806" t="s">
        <v>817</v>
      </c>
    </row>
    <row r="807" spans="1:14" x14ac:dyDescent="0.25">
      <c r="A807">
        <v>13000</v>
      </c>
      <c r="B807">
        <v>13000</v>
      </c>
      <c r="C807" s="13">
        <v>0.13109999999999999</v>
      </c>
      <c r="D807" t="s">
        <v>809</v>
      </c>
      <c r="E807" t="s">
        <v>810</v>
      </c>
      <c r="F807" s="13">
        <v>0.10580000000000001</v>
      </c>
      <c r="G807" t="s">
        <v>861</v>
      </c>
      <c r="H807" t="s">
        <v>826</v>
      </c>
      <c r="I807">
        <v>5000</v>
      </c>
      <c r="J807" t="s">
        <v>813</v>
      </c>
      <c r="K807">
        <v>3</v>
      </c>
      <c r="L807">
        <v>11090</v>
      </c>
      <c r="M807">
        <v>1</v>
      </c>
      <c r="N807" t="s">
        <v>844</v>
      </c>
    </row>
    <row r="808" spans="1:14" x14ac:dyDescent="0.25">
      <c r="A808">
        <v>8000</v>
      </c>
      <c r="B808">
        <v>7850</v>
      </c>
      <c r="C808" s="13">
        <v>9.6299999999999997E-2</v>
      </c>
      <c r="D808" t="s">
        <v>809</v>
      </c>
      <c r="E808" t="s">
        <v>870</v>
      </c>
      <c r="F808" s="13">
        <v>2.3999999999999998E-3</v>
      </c>
      <c r="G808" t="s">
        <v>821</v>
      </c>
      <c r="H808" t="s">
        <v>826</v>
      </c>
      <c r="I808">
        <v>4250</v>
      </c>
      <c r="J808" t="s">
        <v>890</v>
      </c>
      <c r="K808">
        <v>4</v>
      </c>
      <c r="L808">
        <v>132</v>
      </c>
      <c r="M808">
        <v>3</v>
      </c>
      <c r="N808" t="s">
        <v>823</v>
      </c>
    </row>
    <row r="809" spans="1:14" x14ac:dyDescent="0.25">
      <c r="A809">
        <v>25000</v>
      </c>
      <c r="B809">
        <v>5640.7</v>
      </c>
      <c r="C809" s="13">
        <v>0.1008</v>
      </c>
      <c r="D809" t="s">
        <v>809</v>
      </c>
      <c r="E809" t="s">
        <v>863</v>
      </c>
      <c r="F809" s="13">
        <v>0.1042</v>
      </c>
      <c r="G809" t="s">
        <v>833</v>
      </c>
      <c r="H809" t="s">
        <v>812</v>
      </c>
      <c r="I809">
        <v>7916.67</v>
      </c>
      <c r="J809" t="s">
        <v>883</v>
      </c>
      <c r="K809">
        <v>23</v>
      </c>
      <c r="L809">
        <v>16386</v>
      </c>
      <c r="M809">
        <v>0</v>
      </c>
      <c r="N809" t="s">
        <v>859</v>
      </c>
    </row>
    <row r="810" spans="1:14" x14ac:dyDescent="0.25">
      <c r="A810">
        <v>20000</v>
      </c>
      <c r="B810">
        <v>19900</v>
      </c>
      <c r="C810" s="13">
        <v>0.10249999999999999</v>
      </c>
      <c r="D810" t="s">
        <v>809</v>
      </c>
      <c r="E810" t="s">
        <v>892</v>
      </c>
      <c r="F810" s="13">
        <v>0.1135</v>
      </c>
      <c r="G810" t="s">
        <v>866</v>
      </c>
      <c r="H810" t="s">
        <v>826</v>
      </c>
      <c r="I810">
        <v>7083.33</v>
      </c>
      <c r="J810" t="s">
        <v>877</v>
      </c>
      <c r="K810">
        <v>14</v>
      </c>
      <c r="L810">
        <v>18196</v>
      </c>
      <c r="M810">
        <v>0</v>
      </c>
      <c r="N810" t="s">
        <v>832</v>
      </c>
    </row>
    <row r="811" spans="1:14" x14ac:dyDescent="0.25">
      <c r="A811">
        <v>27575</v>
      </c>
      <c r="B811">
        <v>27575</v>
      </c>
      <c r="C811" s="13">
        <v>0.17269999999999999</v>
      </c>
      <c r="D811" t="s">
        <v>818</v>
      </c>
      <c r="E811" t="s">
        <v>810</v>
      </c>
      <c r="F811" s="13">
        <v>0.18279999999999999</v>
      </c>
      <c r="G811" t="s">
        <v>874</v>
      </c>
      <c r="H811" t="s">
        <v>812</v>
      </c>
      <c r="I811">
        <v>7833.33</v>
      </c>
      <c r="J811" t="s">
        <v>879</v>
      </c>
      <c r="K811">
        <v>20</v>
      </c>
      <c r="L811">
        <v>28055</v>
      </c>
      <c r="M811">
        <v>2</v>
      </c>
      <c r="N811" t="s">
        <v>848</v>
      </c>
    </row>
    <row r="812" spans="1:14" x14ac:dyDescent="0.25">
      <c r="A812">
        <v>24000</v>
      </c>
      <c r="B812">
        <v>24000</v>
      </c>
      <c r="C812" s="13">
        <v>0.14330000000000001</v>
      </c>
      <c r="D812" t="s">
        <v>809</v>
      </c>
      <c r="E812" t="s">
        <v>810</v>
      </c>
      <c r="F812" s="13">
        <v>0.15859999999999999</v>
      </c>
      <c r="G812" t="s">
        <v>819</v>
      </c>
      <c r="H812" t="s">
        <v>812</v>
      </c>
      <c r="I812">
        <v>7500</v>
      </c>
      <c r="J812" t="s">
        <v>831</v>
      </c>
      <c r="K812">
        <v>5</v>
      </c>
      <c r="L812">
        <v>2426</v>
      </c>
      <c r="M812">
        <v>0</v>
      </c>
      <c r="N812" t="s">
        <v>835</v>
      </c>
    </row>
    <row r="813" spans="1:14" x14ac:dyDescent="0.25">
      <c r="A813">
        <v>7000</v>
      </c>
      <c r="B813">
        <v>7000</v>
      </c>
      <c r="C813" s="13">
        <v>0.18490000000000001</v>
      </c>
      <c r="D813" t="s">
        <v>809</v>
      </c>
      <c r="E813" t="s">
        <v>892</v>
      </c>
      <c r="F813" s="13">
        <v>0.15920000000000001</v>
      </c>
      <c r="G813" t="s">
        <v>876</v>
      </c>
      <c r="H813" t="s">
        <v>826</v>
      </c>
      <c r="I813">
        <v>5000</v>
      </c>
      <c r="J813" t="s">
        <v>868</v>
      </c>
      <c r="K813">
        <v>11</v>
      </c>
      <c r="L813">
        <v>13665</v>
      </c>
      <c r="M813">
        <v>1</v>
      </c>
      <c r="N813" t="s">
        <v>823</v>
      </c>
    </row>
    <row r="814" spans="1:14" x14ac:dyDescent="0.25">
      <c r="A814">
        <v>12000</v>
      </c>
      <c r="B814">
        <v>11975</v>
      </c>
      <c r="C814" s="13">
        <v>0.16769999999999999</v>
      </c>
      <c r="D814" t="s">
        <v>818</v>
      </c>
      <c r="E814" t="s">
        <v>810</v>
      </c>
      <c r="F814" s="13">
        <v>0.1071</v>
      </c>
      <c r="G814" t="s">
        <v>867</v>
      </c>
      <c r="H814" t="s">
        <v>812</v>
      </c>
      <c r="I814">
        <v>3500</v>
      </c>
      <c r="J814" t="s">
        <v>838</v>
      </c>
      <c r="K814">
        <v>6</v>
      </c>
      <c r="L814">
        <v>26874</v>
      </c>
      <c r="M814">
        <v>0</v>
      </c>
      <c r="N814" t="s">
        <v>835</v>
      </c>
    </row>
    <row r="815" spans="1:14" x14ac:dyDescent="0.25">
      <c r="A815">
        <v>14000</v>
      </c>
      <c r="B815">
        <v>14000</v>
      </c>
      <c r="C815" s="13">
        <v>0.1903</v>
      </c>
      <c r="D815" t="s">
        <v>818</v>
      </c>
      <c r="E815" t="s">
        <v>810</v>
      </c>
      <c r="F815" s="13">
        <v>0.13519999999999999</v>
      </c>
      <c r="G815" t="s">
        <v>819</v>
      </c>
      <c r="H815" t="s">
        <v>812</v>
      </c>
      <c r="I815">
        <v>3616</v>
      </c>
      <c r="J815" t="s">
        <v>831</v>
      </c>
      <c r="K815">
        <v>9</v>
      </c>
      <c r="L815">
        <v>13923</v>
      </c>
      <c r="M815">
        <v>0</v>
      </c>
      <c r="N815" t="s">
        <v>817</v>
      </c>
    </row>
    <row r="816" spans="1:14" x14ac:dyDescent="0.25">
      <c r="A816">
        <v>10000</v>
      </c>
      <c r="B816">
        <v>9975</v>
      </c>
      <c r="C816" s="13">
        <v>0.1114</v>
      </c>
      <c r="D816" t="s">
        <v>809</v>
      </c>
      <c r="E816" t="s">
        <v>810</v>
      </c>
      <c r="F816" s="13">
        <v>0.12920000000000001</v>
      </c>
      <c r="G816" t="s">
        <v>819</v>
      </c>
      <c r="H816" t="s">
        <v>826</v>
      </c>
      <c r="I816">
        <v>2500</v>
      </c>
      <c r="J816" t="s">
        <v>846</v>
      </c>
      <c r="K816">
        <v>8</v>
      </c>
      <c r="L816">
        <v>14257</v>
      </c>
      <c r="M816">
        <v>0</v>
      </c>
      <c r="N816" t="s">
        <v>832</v>
      </c>
    </row>
    <row r="817" spans="1:14" x14ac:dyDescent="0.25">
      <c r="A817">
        <v>7750</v>
      </c>
      <c r="B817">
        <v>7750</v>
      </c>
      <c r="C817" s="13">
        <v>6.0299999999999999E-2</v>
      </c>
      <c r="D817" t="s">
        <v>809</v>
      </c>
      <c r="E817" t="s">
        <v>810</v>
      </c>
      <c r="F817" s="13">
        <v>0.22009999999999999</v>
      </c>
      <c r="G817" t="s">
        <v>894</v>
      </c>
      <c r="H817" t="s">
        <v>826</v>
      </c>
      <c r="I817">
        <v>4766.67</v>
      </c>
      <c r="J817" t="s">
        <v>862</v>
      </c>
      <c r="K817">
        <v>14</v>
      </c>
      <c r="L817">
        <v>4667</v>
      </c>
      <c r="M817">
        <v>3</v>
      </c>
      <c r="N817" t="s">
        <v>842</v>
      </c>
    </row>
    <row r="818" spans="1:14" x14ac:dyDescent="0.25">
      <c r="A818">
        <v>15000</v>
      </c>
      <c r="B818">
        <v>11550</v>
      </c>
      <c r="C818" s="13">
        <v>0.13669999999999999</v>
      </c>
      <c r="D818" t="s">
        <v>809</v>
      </c>
      <c r="E818" t="s">
        <v>810</v>
      </c>
      <c r="F818" s="13">
        <v>0.1719</v>
      </c>
      <c r="G818" t="s">
        <v>815</v>
      </c>
      <c r="H818" t="s">
        <v>830</v>
      </c>
      <c r="I818">
        <v>3333.33</v>
      </c>
      <c r="J818" t="s">
        <v>820</v>
      </c>
      <c r="K818">
        <v>8</v>
      </c>
      <c r="L818">
        <v>10820</v>
      </c>
      <c r="M818">
        <v>0</v>
      </c>
      <c r="N818" t="s">
        <v>823</v>
      </c>
    </row>
    <row r="819" spans="1:14" x14ac:dyDescent="0.25">
      <c r="A819">
        <v>15000</v>
      </c>
      <c r="B819">
        <v>14950</v>
      </c>
      <c r="C819" s="13">
        <v>0.1186</v>
      </c>
      <c r="D819" t="s">
        <v>809</v>
      </c>
      <c r="E819" t="s">
        <v>810</v>
      </c>
      <c r="F819" s="13">
        <v>0.122</v>
      </c>
      <c r="G819" t="s">
        <v>908</v>
      </c>
      <c r="H819" t="s">
        <v>812</v>
      </c>
      <c r="I819">
        <v>5000</v>
      </c>
      <c r="J819" t="s">
        <v>837</v>
      </c>
      <c r="K819">
        <v>9</v>
      </c>
      <c r="L819">
        <v>3470</v>
      </c>
      <c r="M819">
        <v>3</v>
      </c>
      <c r="N819" t="s">
        <v>835</v>
      </c>
    </row>
    <row r="820" spans="1:14" x14ac:dyDescent="0.25">
      <c r="A820">
        <v>25000</v>
      </c>
      <c r="B820">
        <v>25000</v>
      </c>
      <c r="C820" s="13">
        <v>0.15310000000000001</v>
      </c>
      <c r="D820" t="s">
        <v>809</v>
      </c>
      <c r="E820" t="s">
        <v>810</v>
      </c>
      <c r="F820" s="12">
        <v>0.13</v>
      </c>
      <c r="G820" t="s">
        <v>819</v>
      </c>
      <c r="H820" t="s">
        <v>826</v>
      </c>
      <c r="I820">
        <v>5416.67</v>
      </c>
      <c r="J820" t="s">
        <v>838</v>
      </c>
      <c r="K820">
        <v>10</v>
      </c>
      <c r="L820">
        <v>22824</v>
      </c>
      <c r="M820">
        <v>0</v>
      </c>
      <c r="N820" t="s">
        <v>842</v>
      </c>
    </row>
    <row r="821" spans="1:14" x14ac:dyDescent="0.25">
      <c r="A821">
        <v>15000</v>
      </c>
      <c r="B821">
        <v>14975</v>
      </c>
      <c r="C821" s="13">
        <v>0.14910000000000001</v>
      </c>
      <c r="D821" t="s">
        <v>818</v>
      </c>
      <c r="E821" t="s">
        <v>810</v>
      </c>
      <c r="F821" s="13">
        <v>8.0799999999999997E-2</v>
      </c>
      <c r="G821" t="s">
        <v>880</v>
      </c>
      <c r="H821" t="s">
        <v>812</v>
      </c>
      <c r="I821">
        <v>4407</v>
      </c>
      <c r="J821" t="s">
        <v>834</v>
      </c>
      <c r="K821">
        <v>8</v>
      </c>
      <c r="L821">
        <v>15818</v>
      </c>
      <c r="M821">
        <v>1</v>
      </c>
      <c r="N821" t="s">
        <v>895</v>
      </c>
    </row>
    <row r="822" spans="1:14" x14ac:dyDescent="0.25">
      <c r="A822">
        <v>5000</v>
      </c>
      <c r="B822">
        <v>5000</v>
      </c>
      <c r="C822" s="13">
        <v>0.16289999999999999</v>
      </c>
      <c r="D822" t="s">
        <v>809</v>
      </c>
      <c r="E822" t="s">
        <v>810</v>
      </c>
      <c r="F822" s="13">
        <v>0.16059999999999999</v>
      </c>
      <c r="G822" t="s">
        <v>829</v>
      </c>
      <c r="H822" t="s">
        <v>812</v>
      </c>
      <c r="I822">
        <v>8750</v>
      </c>
      <c r="J822" t="s">
        <v>868</v>
      </c>
      <c r="K822">
        <v>12</v>
      </c>
      <c r="L822">
        <v>19598</v>
      </c>
      <c r="M822">
        <v>1</v>
      </c>
      <c r="N822" t="s">
        <v>817</v>
      </c>
    </row>
    <row r="823" spans="1:14" x14ac:dyDescent="0.25">
      <c r="A823">
        <v>5000</v>
      </c>
      <c r="B823">
        <v>5000</v>
      </c>
      <c r="C823" s="13">
        <v>0.1298</v>
      </c>
      <c r="D823" t="s">
        <v>809</v>
      </c>
      <c r="E823" t="s">
        <v>892</v>
      </c>
      <c r="F823" s="13">
        <v>0.1729</v>
      </c>
      <c r="G823" t="s">
        <v>872</v>
      </c>
      <c r="H823" t="s">
        <v>812</v>
      </c>
      <c r="I823">
        <v>3250</v>
      </c>
      <c r="J823" t="s">
        <v>843</v>
      </c>
      <c r="K823">
        <v>18</v>
      </c>
      <c r="L823">
        <v>4656</v>
      </c>
      <c r="M823">
        <v>0</v>
      </c>
      <c r="N823" t="s">
        <v>832</v>
      </c>
    </row>
    <row r="824" spans="1:14" x14ac:dyDescent="0.25">
      <c r="A824">
        <v>35000</v>
      </c>
      <c r="B824">
        <v>35000</v>
      </c>
      <c r="C824" s="13">
        <v>0.15310000000000001</v>
      </c>
      <c r="D824" t="s">
        <v>809</v>
      </c>
      <c r="E824" t="s">
        <v>810</v>
      </c>
      <c r="F824" s="12">
        <v>0.15</v>
      </c>
      <c r="G824" t="s">
        <v>825</v>
      </c>
      <c r="H824" t="s">
        <v>826</v>
      </c>
      <c r="I824">
        <v>6666.67</v>
      </c>
      <c r="J824" t="s">
        <v>879</v>
      </c>
      <c r="K824">
        <v>22</v>
      </c>
      <c r="L824">
        <v>33472</v>
      </c>
      <c r="M824">
        <v>0</v>
      </c>
      <c r="N824" t="s">
        <v>835</v>
      </c>
    </row>
    <row r="825" spans="1:14" x14ac:dyDescent="0.25">
      <c r="A825">
        <v>7500</v>
      </c>
      <c r="B825">
        <v>6025</v>
      </c>
      <c r="C825" s="13">
        <v>0.1537</v>
      </c>
      <c r="D825" t="s">
        <v>809</v>
      </c>
      <c r="E825" t="s">
        <v>810</v>
      </c>
      <c r="F825" s="13">
        <v>0.17499999999999999</v>
      </c>
      <c r="G825" t="s">
        <v>819</v>
      </c>
      <c r="H825" t="s">
        <v>830</v>
      </c>
      <c r="I825">
        <v>5000</v>
      </c>
      <c r="J825" t="s">
        <v>857</v>
      </c>
      <c r="K825">
        <v>11</v>
      </c>
      <c r="L825">
        <v>16422</v>
      </c>
      <c r="M825">
        <v>0</v>
      </c>
      <c r="N825" t="s">
        <v>814</v>
      </c>
    </row>
    <row r="826" spans="1:14" x14ac:dyDescent="0.25">
      <c r="A826">
        <v>25000</v>
      </c>
      <c r="B826">
        <v>15675</v>
      </c>
      <c r="C826" s="13">
        <v>0.1036</v>
      </c>
      <c r="D826" t="s">
        <v>818</v>
      </c>
      <c r="E826" t="s">
        <v>863</v>
      </c>
      <c r="F826" s="13">
        <v>0.16259999999999999</v>
      </c>
      <c r="G826" t="s">
        <v>819</v>
      </c>
      <c r="H826" t="s">
        <v>812</v>
      </c>
      <c r="I826">
        <v>3333.33</v>
      </c>
      <c r="J826" t="s">
        <v>858</v>
      </c>
      <c r="K826">
        <v>6</v>
      </c>
      <c r="L826">
        <v>22713</v>
      </c>
      <c r="M826">
        <v>1</v>
      </c>
      <c r="N826" t="s">
        <v>835</v>
      </c>
    </row>
    <row r="827" spans="1:14" x14ac:dyDescent="0.25">
      <c r="A827">
        <v>3800</v>
      </c>
      <c r="B827">
        <v>3800</v>
      </c>
      <c r="C827" s="13">
        <v>0.11119999999999999</v>
      </c>
      <c r="D827" t="s">
        <v>809</v>
      </c>
      <c r="E827" t="s">
        <v>871</v>
      </c>
      <c r="F827" s="13">
        <v>0.1545</v>
      </c>
      <c r="G827" t="s">
        <v>872</v>
      </c>
      <c r="H827" t="s">
        <v>812</v>
      </c>
      <c r="I827">
        <v>5416.67</v>
      </c>
      <c r="J827" t="s">
        <v>878</v>
      </c>
      <c r="K827">
        <v>11</v>
      </c>
      <c r="L827">
        <v>9266</v>
      </c>
      <c r="M827">
        <v>0</v>
      </c>
      <c r="N827" t="s">
        <v>835</v>
      </c>
    </row>
    <row r="828" spans="1:14" x14ac:dyDescent="0.25">
      <c r="A828">
        <v>2800</v>
      </c>
      <c r="B828">
        <v>2800</v>
      </c>
      <c r="C828" s="13">
        <v>8.8999999999999996E-2</v>
      </c>
      <c r="D828" t="s">
        <v>809</v>
      </c>
      <c r="E828" t="s">
        <v>828</v>
      </c>
      <c r="F828" s="13">
        <v>0.27760000000000001</v>
      </c>
      <c r="G828" t="s">
        <v>864</v>
      </c>
      <c r="H828" t="s">
        <v>826</v>
      </c>
      <c r="I828">
        <v>3250</v>
      </c>
      <c r="J828" t="s">
        <v>878</v>
      </c>
      <c r="K828">
        <v>13</v>
      </c>
      <c r="L828">
        <v>22401</v>
      </c>
      <c r="M828">
        <v>0</v>
      </c>
      <c r="N828" t="s">
        <v>835</v>
      </c>
    </row>
    <row r="829" spans="1:14" x14ac:dyDescent="0.25">
      <c r="A829">
        <v>6250</v>
      </c>
      <c r="B829">
        <v>6250</v>
      </c>
      <c r="C829" s="13">
        <v>7.4899999999999994E-2</v>
      </c>
      <c r="D829" t="s">
        <v>809</v>
      </c>
      <c r="E829" t="s">
        <v>824</v>
      </c>
      <c r="F829" s="13">
        <v>0.2397</v>
      </c>
      <c r="G829" t="s">
        <v>908</v>
      </c>
      <c r="H829" t="s">
        <v>812</v>
      </c>
      <c r="I829">
        <v>2900</v>
      </c>
      <c r="J829" t="s">
        <v>847</v>
      </c>
      <c r="K829">
        <v>13</v>
      </c>
      <c r="L829">
        <v>21536</v>
      </c>
      <c r="M829">
        <v>0</v>
      </c>
      <c r="N829" t="s">
        <v>817</v>
      </c>
    </row>
    <row r="830" spans="1:14" x14ac:dyDescent="0.25">
      <c r="A830">
        <v>18000</v>
      </c>
      <c r="B830">
        <v>17994.46</v>
      </c>
      <c r="C830" s="13">
        <v>9.9099999999999994E-2</v>
      </c>
      <c r="D830" t="s">
        <v>809</v>
      </c>
      <c r="E830" t="s">
        <v>810</v>
      </c>
      <c r="F830" s="13">
        <v>0.11849999999999999</v>
      </c>
      <c r="G830" t="s">
        <v>874</v>
      </c>
      <c r="H830" t="s">
        <v>812</v>
      </c>
      <c r="I830">
        <v>3333.33</v>
      </c>
      <c r="J830" t="s">
        <v>846</v>
      </c>
      <c r="K830">
        <v>13</v>
      </c>
      <c r="L830">
        <v>10416</v>
      </c>
      <c r="M830">
        <v>2</v>
      </c>
      <c r="N830" t="s">
        <v>823</v>
      </c>
    </row>
    <row r="831" spans="1:14" x14ac:dyDescent="0.25">
      <c r="A831">
        <v>6000</v>
      </c>
      <c r="B831">
        <v>6000</v>
      </c>
      <c r="C831" s="13">
        <v>0.17269999999999999</v>
      </c>
      <c r="D831" t="s">
        <v>809</v>
      </c>
      <c r="E831" t="s">
        <v>810</v>
      </c>
      <c r="F831" s="13">
        <v>0.2913</v>
      </c>
      <c r="G831" t="s">
        <v>860</v>
      </c>
      <c r="H831" t="s">
        <v>826</v>
      </c>
      <c r="I831">
        <v>2752.92</v>
      </c>
      <c r="J831" t="s">
        <v>868</v>
      </c>
      <c r="K831">
        <v>12</v>
      </c>
      <c r="L831">
        <v>4569</v>
      </c>
      <c r="M831">
        <v>2</v>
      </c>
      <c r="N831" t="s">
        <v>814</v>
      </c>
    </row>
    <row r="832" spans="1:14" x14ac:dyDescent="0.25">
      <c r="A832">
        <v>20000</v>
      </c>
      <c r="B832">
        <v>20000</v>
      </c>
      <c r="C832" s="13">
        <v>0.1409</v>
      </c>
      <c r="D832" t="s">
        <v>809</v>
      </c>
      <c r="E832" t="s">
        <v>810</v>
      </c>
      <c r="F832" s="13">
        <v>0.34910000000000002</v>
      </c>
      <c r="G832" t="s">
        <v>815</v>
      </c>
      <c r="H832" t="s">
        <v>812</v>
      </c>
      <c r="I832">
        <v>4583.33</v>
      </c>
      <c r="J832" t="s">
        <v>873</v>
      </c>
      <c r="K832">
        <v>8</v>
      </c>
      <c r="L832">
        <v>6510</v>
      </c>
      <c r="M832">
        <v>1</v>
      </c>
      <c r="N832" t="s">
        <v>817</v>
      </c>
    </row>
    <row r="833" spans="1:14" x14ac:dyDescent="0.25">
      <c r="A833">
        <v>8000</v>
      </c>
      <c r="B833">
        <v>8000</v>
      </c>
      <c r="C833" s="13">
        <v>0.1114</v>
      </c>
      <c r="D833" t="s">
        <v>809</v>
      </c>
      <c r="E833" t="s">
        <v>810</v>
      </c>
      <c r="F833" s="13">
        <v>0.23930000000000001</v>
      </c>
      <c r="G833" t="s">
        <v>909</v>
      </c>
      <c r="H833" t="s">
        <v>826</v>
      </c>
      <c r="I833">
        <v>2666.67</v>
      </c>
      <c r="J833" t="s">
        <v>878</v>
      </c>
      <c r="K833">
        <v>11</v>
      </c>
      <c r="L833">
        <v>10128</v>
      </c>
      <c r="M833">
        <v>0</v>
      </c>
      <c r="N833" t="s">
        <v>823</v>
      </c>
    </row>
    <row r="834" spans="1:14" x14ac:dyDescent="0.25">
      <c r="A834">
        <v>12000</v>
      </c>
      <c r="B834">
        <v>12000</v>
      </c>
      <c r="C834" s="13">
        <v>6.6199999999999995E-2</v>
      </c>
      <c r="D834" t="s">
        <v>809</v>
      </c>
      <c r="E834" t="s">
        <v>863</v>
      </c>
      <c r="F834" s="13">
        <v>4.8099999999999997E-2</v>
      </c>
      <c r="G834" t="s">
        <v>866</v>
      </c>
      <c r="H834" t="s">
        <v>812</v>
      </c>
      <c r="I834">
        <v>9833.33</v>
      </c>
      <c r="J834" t="s">
        <v>890</v>
      </c>
      <c r="K834">
        <v>15</v>
      </c>
      <c r="L834">
        <v>5584</v>
      </c>
      <c r="M834">
        <v>2</v>
      </c>
      <c r="N834" t="s">
        <v>835</v>
      </c>
    </row>
    <row r="835" spans="1:14" x14ac:dyDescent="0.25">
      <c r="A835">
        <v>24000</v>
      </c>
      <c r="B835">
        <v>7100</v>
      </c>
      <c r="C835" s="13">
        <v>0.11119999999999999</v>
      </c>
      <c r="D835" t="s">
        <v>818</v>
      </c>
      <c r="E835" t="s">
        <v>863</v>
      </c>
      <c r="F835" s="13">
        <v>0.11990000000000001</v>
      </c>
      <c r="G835" t="s">
        <v>894</v>
      </c>
      <c r="H835" t="s">
        <v>830</v>
      </c>
      <c r="I835">
        <v>5686.67</v>
      </c>
      <c r="J835" t="s">
        <v>899</v>
      </c>
      <c r="K835">
        <v>6</v>
      </c>
      <c r="L835">
        <v>1726</v>
      </c>
      <c r="M835">
        <v>2</v>
      </c>
      <c r="N835" t="s">
        <v>817</v>
      </c>
    </row>
    <row r="836" spans="1:14" x14ac:dyDescent="0.25">
      <c r="A836">
        <v>3000</v>
      </c>
      <c r="B836">
        <v>2925</v>
      </c>
      <c r="C836" s="13">
        <v>0.1149</v>
      </c>
      <c r="D836" t="s">
        <v>809</v>
      </c>
      <c r="E836" t="s">
        <v>810</v>
      </c>
      <c r="F836" s="13">
        <v>9.2200000000000004E-2</v>
      </c>
      <c r="G836" t="s">
        <v>819</v>
      </c>
      <c r="H836" t="s">
        <v>826</v>
      </c>
      <c r="I836">
        <v>4900</v>
      </c>
      <c r="J836" t="s">
        <v>820</v>
      </c>
      <c r="K836">
        <v>6</v>
      </c>
      <c r="L836">
        <v>3996</v>
      </c>
      <c r="M836">
        <v>1</v>
      </c>
      <c r="N836" t="s">
        <v>835</v>
      </c>
    </row>
    <row r="837" spans="1:14" x14ac:dyDescent="0.25">
      <c r="A837">
        <v>5000</v>
      </c>
      <c r="B837">
        <v>5000</v>
      </c>
      <c r="C837" s="13">
        <v>6.9900000000000004E-2</v>
      </c>
      <c r="D837" t="s">
        <v>809</v>
      </c>
      <c r="E837" t="s">
        <v>871</v>
      </c>
      <c r="F837" s="13">
        <v>8.5099999999999995E-2</v>
      </c>
      <c r="G837" t="s">
        <v>851</v>
      </c>
      <c r="H837" t="s">
        <v>812</v>
      </c>
      <c r="I837">
        <v>3750</v>
      </c>
      <c r="J837" t="s">
        <v>901</v>
      </c>
      <c r="K837">
        <v>12</v>
      </c>
      <c r="L837">
        <v>3998</v>
      </c>
      <c r="M837">
        <v>0</v>
      </c>
      <c r="N837" t="s">
        <v>842</v>
      </c>
    </row>
    <row r="838" spans="1:14" x14ac:dyDescent="0.25">
      <c r="A838">
        <v>21850</v>
      </c>
      <c r="B838">
        <v>21800</v>
      </c>
      <c r="C838" s="13">
        <v>0.1399</v>
      </c>
      <c r="D838" t="s">
        <v>818</v>
      </c>
      <c r="E838" t="s">
        <v>810</v>
      </c>
      <c r="F838" s="13">
        <v>0.17949999999999999</v>
      </c>
      <c r="G838" t="s">
        <v>866</v>
      </c>
      <c r="H838" t="s">
        <v>826</v>
      </c>
      <c r="I838">
        <v>3750</v>
      </c>
      <c r="J838" t="s">
        <v>847</v>
      </c>
      <c r="K838">
        <v>5</v>
      </c>
      <c r="L838">
        <v>7102</v>
      </c>
      <c r="M838">
        <v>0</v>
      </c>
      <c r="N838" t="s">
        <v>832</v>
      </c>
    </row>
    <row r="839" spans="1:14" x14ac:dyDescent="0.25">
      <c r="A839">
        <v>21850</v>
      </c>
      <c r="B839">
        <v>21850</v>
      </c>
      <c r="C839" s="13">
        <v>0.23280000000000001</v>
      </c>
      <c r="D839" t="s">
        <v>818</v>
      </c>
      <c r="E839" t="s">
        <v>886</v>
      </c>
      <c r="F839" s="13">
        <v>0.26950000000000002</v>
      </c>
      <c r="G839" t="s">
        <v>876</v>
      </c>
      <c r="H839" t="s">
        <v>812</v>
      </c>
      <c r="I839">
        <v>5833.33</v>
      </c>
      <c r="J839" t="s">
        <v>857</v>
      </c>
      <c r="K839">
        <v>21</v>
      </c>
      <c r="L839">
        <v>29643</v>
      </c>
      <c r="M839">
        <v>2</v>
      </c>
      <c r="N839" t="s">
        <v>832</v>
      </c>
    </row>
    <row r="840" spans="1:14" x14ac:dyDescent="0.25">
      <c r="A840">
        <v>10000</v>
      </c>
      <c r="B840">
        <v>7586.93</v>
      </c>
      <c r="C840" s="13">
        <v>0.13469999999999999</v>
      </c>
      <c r="D840" t="s">
        <v>809</v>
      </c>
      <c r="E840" t="s">
        <v>824</v>
      </c>
      <c r="F840" s="13">
        <v>0.14199999999999999</v>
      </c>
      <c r="G840" t="s">
        <v>819</v>
      </c>
      <c r="H840" t="s">
        <v>812</v>
      </c>
      <c r="I840">
        <v>6666.67</v>
      </c>
      <c r="J840" t="s">
        <v>820</v>
      </c>
      <c r="K840">
        <v>8</v>
      </c>
      <c r="L840">
        <v>126402</v>
      </c>
      <c r="M840">
        <v>2</v>
      </c>
      <c r="N840" t="s">
        <v>827</v>
      </c>
    </row>
    <row r="841" spans="1:14" x14ac:dyDescent="0.25">
      <c r="A841">
        <v>15000</v>
      </c>
      <c r="B841">
        <v>10150.07</v>
      </c>
      <c r="C841" s="13">
        <v>0.15679999999999999</v>
      </c>
      <c r="D841" t="s">
        <v>809</v>
      </c>
      <c r="E841" t="s">
        <v>828</v>
      </c>
      <c r="F841" s="13">
        <v>2.6800000000000001E-2</v>
      </c>
      <c r="G841" t="s">
        <v>876</v>
      </c>
      <c r="H841" t="s">
        <v>830</v>
      </c>
      <c r="I841">
        <v>2500</v>
      </c>
      <c r="J841" t="s">
        <v>879</v>
      </c>
      <c r="K841">
        <v>6</v>
      </c>
      <c r="L841">
        <v>3004</v>
      </c>
      <c r="M841">
        <v>2</v>
      </c>
      <c r="N841" t="s">
        <v>844</v>
      </c>
    </row>
    <row r="842" spans="1:14" x14ac:dyDescent="0.25">
      <c r="A842">
        <v>9600</v>
      </c>
      <c r="B842">
        <v>9600</v>
      </c>
      <c r="C842" s="13">
        <v>7.2900000000000006E-2</v>
      </c>
      <c r="D842" t="s">
        <v>809</v>
      </c>
      <c r="E842" t="s">
        <v>828</v>
      </c>
      <c r="F842" s="13">
        <v>9.6600000000000005E-2</v>
      </c>
      <c r="G842" t="s">
        <v>891</v>
      </c>
      <c r="H842" t="s">
        <v>826</v>
      </c>
      <c r="I842">
        <v>6048</v>
      </c>
      <c r="J842" t="s">
        <v>850</v>
      </c>
      <c r="K842">
        <v>7</v>
      </c>
      <c r="L842">
        <v>15700</v>
      </c>
      <c r="M842">
        <v>0</v>
      </c>
      <c r="N842" t="s">
        <v>848</v>
      </c>
    </row>
    <row r="843" spans="1:14" x14ac:dyDescent="0.25">
      <c r="A843">
        <v>25000</v>
      </c>
      <c r="B843">
        <v>24975</v>
      </c>
      <c r="C843" s="13">
        <v>0.20499999999999999</v>
      </c>
      <c r="D843" t="s">
        <v>809</v>
      </c>
      <c r="E843" t="s">
        <v>824</v>
      </c>
      <c r="F843" s="13">
        <v>0.1472</v>
      </c>
      <c r="G843" t="s">
        <v>841</v>
      </c>
      <c r="H843" t="s">
        <v>826</v>
      </c>
      <c r="I843">
        <v>7301.58</v>
      </c>
      <c r="J843" t="s">
        <v>831</v>
      </c>
      <c r="K843">
        <v>18</v>
      </c>
      <c r="L843">
        <v>21675</v>
      </c>
      <c r="M843">
        <v>0</v>
      </c>
      <c r="N843" t="s">
        <v>859</v>
      </c>
    </row>
    <row r="844" spans="1:14" x14ac:dyDescent="0.25">
      <c r="A844">
        <v>25000</v>
      </c>
      <c r="B844">
        <v>14401.65</v>
      </c>
      <c r="C844" s="13">
        <v>0.1149</v>
      </c>
      <c r="D844" t="s">
        <v>818</v>
      </c>
      <c r="E844" t="s">
        <v>863</v>
      </c>
      <c r="F844" s="13">
        <v>4.9500000000000002E-2</v>
      </c>
      <c r="G844" t="s">
        <v>841</v>
      </c>
      <c r="H844" t="s">
        <v>812</v>
      </c>
      <c r="I844">
        <v>3333.33</v>
      </c>
      <c r="J844" t="s">
        <v>862</v>
      </c>
      <c r="K844">
        <v>9</v>
      </c>
      <c r="L844">
        <v>3367</v>
      </c>
      <c r="M844">
        <v>3</v>
      </c>
      <c r="N844" t="s">
        <v>817</v>
      </c>
    </row>
    <row r="845" spans="1:14" x14ac:dyDescent="0.25">
      <c r="A845">
        <v>30000</v>
      </c>
      <c r="B845">
        <v>29950</v>
      </c>
      <c r="C845" s="13">
        <v>7.9000000000000001E-2</v>
      </c>
      <c r="D845" t="s">
        <v>809</v>
      </c>
      <c r="E845" t="s">
        <v>863</v>
      </c>
      <c r="F845" s="13">
        <v>3.3999999999999998E-3</v>
      </c>
      <c r="G845" t="s">
        <v>833</v>
      </c>
      <c r="H845" t="s">
        <v>826</v>
      </c>
      <c r="I845">
        <v>13416.67</v>
      </c>
      <c r="J845" t="s">
        <v>893</v>
      </c>
      <c r="K845">
        <v>9</v>
      </c>
      <c r="L845">
        <v>2174</v>
      </c>
      <c r="M845">
        <v>3</v>
      </c>
      <c r="N845" t="s">
        <v>835</v>
      </c>
    </row>
    <row r="846" spans="1:14" x14ac:dyDescent="0.25">
      <c r="A846">
        <v>20000</v>
      </c>
      <c r="B846">
        <v>20000</v>
      </c>
      <c r="C846" s="13">
        <v>0.16889999999999999</v>
      </c>
      <c r="D846" t="s">
        <v>818</v>
      </c>
      <c r="E846" t="s">
        <v>810</v>
      </c>
      <c r="F846" s="13">
        <v>6.83E-2</v>
      </c>
      <c r="G846" t="s">
        <v>874</v>
      </c>
      <c r="H846" t="s">
        <v>830</v>
      </c>
      <c r="I846">
        <v>4000</v>
      </c>
      <c r="J846" t="s">
        <v>878</v>
      </c>
      <c r="K846">
        <v>6</v>
      </c>
      <c r="L846">
        <v>5845</v>
      </c>
      <c r="M846">
        <v>0</v>
      </c>
      <c r="N846" t="s">
        <v>835</v>
      </c>
    </row>
    <row r="847" spans="1:14" x14ac:dyDescent="0.25">
      <c r="A847">
        <v>14825</v>
      </c>
      <c r="B847">
        <v>14825</v>
      </c>
      <c r="C847" s="13">
        <v>0.13669999999999999</v>
      </c>
      <c r="D847" t="s">
        <v>809</v>
      </c>
      <c r="E847" t="s">
        <v>896</v>
      </c>
      <c r="F847" s="13">
        <v>9.5500000000000002E-2</v>
      </c>
      <c r="G847" t="s">
        <v>819</v>
      </c>
      <c r="H847" t="s">
        <v>826</v>
      </c>
      <c r="I847">
        <v>2500</v>
      </c>
      <c r="J847" t="s">
        <v>822</v>
      </c>
      <c r="K847">
        <v>8</v>
      </c>
      <c r="L847">
        <v>8073</v>
      </c>
      <c r="M847">
        <v>1</v>
      </c>
      <c r="N847" t="s">
        <v>817</v>
      </c>
    </row>
    <row r="848" spans="1:14" x14ac:dyDescent="0.25">
      <c r="A848">
        <v>8000</v>
      </c>
      <c r="B848">
        <v>8000</v>
      </c>
      <c r="C848" s="13">
        <v>0.17269999999999999</v>
      </c>
      <c r="D848" t="s">
        <v>809</v>
      </c>
      <c r="E848" t="s">
        <v>810</v>
      </c>
      <c r="F848" s="13">
        <v>1.9800000000000002E-2</v>
      </c>
      <c r="G848" t="s">
        <v>866</v>
      </c>
      <c r="H848" t="s">
        <v>812</v>
      </c>
      <c r="I848">
        <v>6000</v>
      </c>
      <c r="J848" t="s">
        <v>831</v>
      </c>
      <c r="K848">
        <v>5</v>
      </c>
      <c r="L848">
        <v>5032</v>
      </c>
      <c r="M848">
        <v>2</v>
      </c>
      <c r="N848" t="s">
        <v>835</v>
      </c>
    </row>
    <row r="849" spans="1:14" x14ac:dyDescent="0.25">
      <c r="A849">
        <v>20000</v>
      </c>
      <c r="B849">
        <v>20000</v>
      </c>
      <c r="C849" s="13">
        <v>0.1171</v>
      </c>
      <c r="D849" t="s">
        <v>809</v>
      </c>
      <c r="E849" t="s">
        <v>810</v>
      </c>
      <c r="F849" s="13">
        <v>0.14949999999999999</v>
      </c>
      <c r="G849" t="s">
        <v>815</v>
      </c>
      <c r="H849" t="s">
        <v>812</v>
      </c>
      <c r="I849">
        <v>10416.67</v>
      </c>
      <c r="J849" t="s">
        <v>834</v>
      </c>
      <c r="K849">
        <v>12</v>
      </c>
      <c r="L849">
        <v>26179</v>
      </c>
      <c r="M849">
        <v>2</v>
      </c>
      <c r="N849" t="s">
        <v>844</v>
      </c>
    </row>
    <row r="850" spans="1:14" x14ac:dyDescent="0.25">
      <c r="A850">
        <v>7000</v>
      </c>
      <c r="B850">
        <v>7000</v>
      </c>
      <c r="C850" s="13">
        <v>7.9000000000000001E-2</v>
      </c>
      <c r="D850" t="s">
        <v>809</v>
      </c>
      <c r="E850" t="s">
        <v>886</v>
      </c>
      <c r="F850" s="13">
        <v>0.20960000000000001</v>
      </c>
      <c r="G850" t="s">
        <v>815</v>
      </c>
      <c r="H850" t="s">
        <v>830</v>
      </c>
      <c r="I850">
        <v>2300</v>
      </c>
      <c r="J850" t="s">
        <v>858</v>
      </c>
      <c r="K850">
        <v>4</v>
      </c>
      <c r="L850">
        <v>0</v>
      </c>
      <c r="M850">
        <v>0</v>
      </c>
      <c r="N850" t="s">
        <v>835</v>
      </c>
    </row>
    <row r="851" spans="1:14" x14ac:dyDescent="0.25">
      <c r="A851">
        <v>20000</v>
      </c>
      <c r="B851">
        <v>19900</v>
      </c>
      <c r="C851" s="13">
        <v>0.1062</v>
      </c>
      <c r="D851" t="s">
        <v>809</v>
      </c>
      <c r="E851" t="s">
        <v>810</v>
      </c>
      <c r="F851" s="13">
        <v>0.1258</v>
      </c>
      <c r="G851" t="s">
        <v>851</v>
      </c>
      <c r="H851" t="s">
        <v>812</v>
      </c>
      <c r="I851">
        <v>2416.67</v>
      </c>
      <c r="J851" t="s">
        <v>852</v>
      </c>
      <c r="K851">
        <v>5</v>
      </c>
      <c r="L851">
        <v>6011</v>
      </c>
      <c r="M851">
        <v>0</v>
      </c>
      <c r="N851" t="s">
        <v>844</v>
      </c>
    </row>
    <row r="852" spans="1:14" x14ac:dyDescent="0.25">
      <c r="A852">
        <v>5000</v>
      </c>
      <c r="B852">
        <v>4500</v>
      </c>
      <c r="C852" s="13">
        <v>0.1103</v>
      </c>
      <c r="D852" t="s">
        <v>809</v>
      </c>
      <c r="E852" t="s">
        <v>871</v>
      </c>
      <c r="F852" s="13">
        <v>4.7000000000000002E-3</v>
      </c>
      <c r="G852" t="s">
        <v>872</v>
      </c>
      <c r="H852" t="s">
        <v>826</v>
      </c>
      <c r="I852">
        <v>3166.67</v>
      </c>
      <c r="J852" t="s">
        <v>879</v>
      </c>
      <c r="K852">
        <v>5</v>
      </c>
      <c r="L852">
        <v>4254</v>
      </c>
      <c r="M852">
        <v>5</v>
      </c>
      <c r="N852" t="s">
        <v>814</v>
      </c>
    </row>
    <row r="853" spans="1:14" x14ac:dyDescent="0.25">
      <c r="A853">
        <v>17625</v>
      </c>
      <c r="B853">
        <v>17600</v>
      </c>
      <c r="C853" s="13">
        <v>0.13109999999999999</v>
      </c>
      <c r="D853" t="s">
        <v>809</v>
      </c>
      <c r="E853" t="s">
        <v>824</v>
      </c>
      <c r="F853" s="13">
        <v>0.14879999999999999</v>
      </c>
      <c r="G853" t="s">
        <v>849</v>
      </c>
      <c r="H853" t="s">
        <v>826</v>
      </c>
      <c r="I853">
        <v>3333.33</v>
      </c>
      <c r="J853" t="s">
        <v>857</v>
      </c>
      <c r="K853">
        <v>6</v>
      </c>
      <c r="L853">
        <v>20266</v>
      </c>
      <c r="M853">
        <v>0</v>
      </c>
      <c r="N853" t="s">
        <v>817</v>
      </c>
    </row>
    <row r="854" spans="1:14" x14ac:dyDescent="0.25">
      <c r="A854">
        <v>7150</v>
      </c>
      <c r="B854">
        <v>7150</v>
      </c>
      <c r="C854" s="13">
        <v>0.13109999999999999</v>
      </c>
      <c r="D854" t="s">
        <v>809</v>
      </c>
      <c r="E854" t="s">
        <v>810</v>
      </c>
      <c r="F854" s="13">
        <v>0.12330000000000001</v>
      </c>
      <c r="G854" t="s">
        <v>876</v>
      </c>
      <c r="H854" t="s">
        <v>826</v>
      </c>
      <c r="I854">
        <v>3666.67</v>
      </c>
      <c r="J854" t="s">
        <v>838</v>
      </c>
      <c r="K854">
        <v>11</v>
      </c>
      <c r="L854">
        <v>10561</v>
      </c>
      <c r="M854">
        <v>1</v>
      </c>
      <c r="N854" t="s">
        <v>814</v>
      </c>
    </row>
    <row r="855" spans="1:14" x14ac:dyDescent="0.25">
      <c r="A855">
        <v>25000</v>
      </c>
      <c r="B855">
        <v>24775</v>
      </c>
      <c r="C855" s="13">
        <v>0.1036</v>
      </c>
      <c r="D855" t="s">
        <v>809</v>
      </c>
      <c r="E855" t="s">
        <v>810</v>
      </c>
      <c r="F855" s="13">
        <v>9.4000000000000004E-3</v>
      </c>
      <c r="G855" t="s">
        <v>869</v>
      </c>
      <c r="H855" t="s">
        <v>826</v>
      </c>
      <c r="I855">
        <v>8533.33</v>
      </c>
      <c r="J855" t="s">
        <v>834</v>
      </c>
      <c r="K855">
        <v>9</v>
      </c>
      <c r="L855">
        <v>28038</v>
      </c>
      <c r="M855">
        <v>0</v>
      </c>
      <c r="N855" t="s">
        <v>835</v>
      </c>
    </row>
    <row r="856" spans="1:14" x14ac:dyDescent="0.25">
      <c r="A856">
        <v>15000</v>
      </c>
      <c r="B856">
        <v>15000</v>
      </c>
      <c r="C856" s="13">
        <v>0.14330000000000001</v>
      </c>
      <c r="D856" t="s">
        <v>809</v>
      </c>
      <c r="E856" t="s">
        <v>810</v>
      </c>
      <c r="F856" s="13">
        <v>0.3342</v>
      </c>
      <c r="G856" t="s">
        <v>854</v>
      </c>
      <c r="H856" t="s">
        <v>826</v>
      </c>
      <c r="I856">
        <v>4500</v>
      </c>
      <c r="J856" t="s">
        <v>857</v>
      </c>
      <c r="K856">
        <v>20</v>
      </c>
      <c r="L856">
        <v>13369</v>
      </c>
      <c r="M856">
        <v>0</v>
      </c>
      <c r="N856" t="s">
        <v>814</v>
      </c>
    </row>
    <row r="857" spans="1:14" x14ac:dyDescent="0.25">
      <c r="A857">
        <v>9000</v>
      </c>
      <c r="B857">
        <v>9000</v>
      </c>
      <c r="C857" s="13">
        <v>6.6199999999999995E-2</v>
      </c>
      <c r="D857" t="s">
        <v>809</v>
      </c>
      <c r="E857" t="s">
        <v>810</v>
      </c>
      <c r="F857" s="13">
        <v>0.13850000000000001</v>
      </c>
      <c r="G857" t="s">
        <v>833</v>
      </c>
      <c r="H857" t="s">
        <v>826</v>
      </c>
      <c r="I857">
        <v>4166.67</v>
      </c>
      <c r="J857" t="s">
        <v>858</v>
      </c>
      <c r="K857">
        <v>5</v>
      </c>
      <c r="L857">
        <v>7853</v>
      </c>
      <c r="M857">
        <v>0</v>
      </c>
      <c r="N857" t="s">
        <v>844</v>
      </c>
    </row>
    <row r="858" spans="1:14" x14ac:dyDescent="0.25">
      <c r="A858">
        <v>17600</v>
      </c>
      <c r="B858">
        <v>17600</v>
      </c>
      <c r="C858" s="13">
        <v>0.16350000000000001</v>
      </c>
      <c r="D858" t="s">
        <v>809</v>
      </c>
      <c r="E858" t="s">
        <v>810</v>
      </c>
      <c r="F858" s="13">
        <v>0.17349999999999999</v>
      </c>
      <c r="G858" t="s">
        <v>872</v>
      </c>
      <c r="H858" t="s">
        <v>812</v>
      </c>
      <c r="I858">
        <v>7500</v>
      </c>
      <c r="J858" t="s">
        <v>843</v>
      </c>
      <c r="K858">
        <v>16</v>
      </c>
      <c r="L858">
        <v>14555</v>
      </c>
      <c r="M858">
        <v>0</v>
      </c>
      <c r="N858" t="s">
        <v>848</v>
      </c>
    </row>
    <row r="859" spans="1:14" x14ac:dyDescent="0.25">
      <c r="A859">
        <v>10000</v>
      </c>
      <c r="B859">
        <v>10000</v>
      </c>
      <c r="C859" s="13">
        <v>0.1268</v>
      </c>
      <c r="D859" t="s">
        <v>809</v>
      </c>
      <c r="E859" t="s">
        <v>810</v>
      </c>
      <c r="F859" s="13">
        <v>0.1396</v>
      </c>
      <c r="G859" t="s">
        <v>876</v>
      </c>
      <c r="H859" t="s">
        <v>826</v>
      </c>
      <c r="I859">
        <v>2500</v>
      </c>
      <c r="J859" t="s">
        <v>820</v>
      </c>
      <c r="K859">
        <v>6</v>
      </c>
      <c r="L859">
        <v>10481</v>
      </c>
      <c r="M859">
        <v>1</v>
      </c>
      <c r="N859" t="s">
        <v>814</v>
      </c>
    </row>
    <row r="860" spans="1:14" x14ac:dyDescent="0.25">
      <c r="A860">
        <v>11200</v>
      </c>
      <c r="B860">
        <v>11000</v>
      </c>
      <c r="C860" s="13">
        <v>0.152</v>
      </c>
      <c r="D860" t="s">
        <v>818</v>
      </c>
      <c r="E860" t="s">
        <v>863</v>
      </c>
      <c r="F860" s="13">
        <v>0.16470000000000001</v>
      </c>
      <c r="G860" t="s">
        <v>864</v>
      </c>
      <c r="H860" t="s">
        <v>812</v>
      </c>
      <c r="I860">
        <v>6750</v>
      </c>
      <c r="J860" t="s">
        <v>857</v>
      </c>
      <c r="K860">
        <v>15</v>
      </c>
      <c r="L860">
        <v>19051</v>
      </c>
      <c r="M860">
        <v>0</v>
      </c>
      <c r="N860" t="s">
        <v>859</v>
      </c>
    </row>
    <row r="861" spans="1:14" x14ac:dyDescent="0.25">
      <c r="A861">
        <v>13225</v>
      </c>
      <c r="B861">
        <v>13225</v>
      </c>
      <c r="C861" s="13">
        <v>0.15310000000000001</v>
      </c>
      <c r="D861" t="s">
        <v>809</v>
      </c>
      <c r="E861" t="s">
        <v>810</v>
      </c>
      <c r="F861" s="13">
        <v>0.2707</v>
      </c>
      <c r="G861" t="s">
        <v>819</v>
      </c>
      <c r="H861" t="s">
        <v>826</v>
      </c>
      <c r="I861">
        <v>5833.33</v>
      </c>
      <c r="J861" t="s">
        <v>879</v>
      </c>
      <c r="K861">
        <v>11</v>
      </c>
      <c r="L861">
        <v>18569</v>
      </c>
      <c r="M861">
        <v>1</v>
      </c>
      <c r="N861" t="s">
        <v>835</v>
      </c>
    </row>
    <row r="862" spans="1:14" x14ac:dyDescent="0.25">
      <c r="A862">
        <v>4000</v>
      </c>
      <c r="B862">
        <v>4000</v>
      </c>
      <c r="C862" s="13">
        <v>0.1114</v>
      </c>
      <c r="D862" t="s">
        <v>809</v>
      </c>
      <c r="E862" t="s">
        <v>828</v>
      </c>
      <c r="F862" s="13">
        <v>0.33800000000000002</v>
      </c>
      <c r="G862" t="s">
        <v>841</v>
      </c>
      <c r="H862" t="s">
        <v>812</v>
      </c>
      <c r="I862">
        <v>3333.33</v>
      </c>
      <c r="J862" t="s">
        <v>878</v>
      </c>
      <c r="K862">
        <v>12</v>
      </c>
      <c r="L862">
        <v>12922</v>
      </c>
      <c r="M862">
        <v>0</v>
      </c>
      <c r="N862" t="s">
        <v>859</v>
      </c>
    </row>
    <row r="863" spans="1:14" x14ac:dyDescent="0.25">
      <c r="A863">
        <v>12000</v>
      </c>
      <c r="B863">
        <v>11975</v>
      </c>
      <c r="C863" s="13">
        <v>0.1099</v>
      </c>
      <c r="D863" t="s">
        <v>809</v>
      </c>
      <c r="E863" t="s">
        <v>824</v>
      </c>
      <c r="F863" s="13">
        <v>9.4600000000000004E-2</v>
      </c>
      <c r="G863" t="s">
        <v>880</v>
      </c>
      <c r="H863" t="s">
        <v>812</v>
      </c>
      <c r="I863">
        <v>12083.33</v>
      </c>
      <c r="J863" t="s">
        <v>834</v>
      </c>
      <c r="K863">
        <v>7</v>
      </c>
      <c r="L863">
        <v>43299</v>
      </c>
      <c r="M863">
        <v>2</v>
      </c>
      <c r="N863" t="s">
        <v>832</v>
      </c>
    </row>
    <row r="864" spans="1:14" x14ac:dyDescent="0.25">
      <c r="A864">
        <v>35000</v>
      </c>
      <c r="B864">
        <v>35000</v>
      </c>
      <c r="C864" s="13">
        <v>0.1905</v>
      </c>
      <c r="D864" t="s">
        <v>809</v>
      </c>
      <c r="E864" t="s">
        <v>810</v>
      </c>
      <c r="F864" s="13">
        <v>0.2112</v>
      </c>
      <c r="G864" t="s">
        <v>829</v>
      </c>
      <c r="H864" t="s">
        <v>812</v>
      </c>
      <c r="I864">
        <v>13750</v>
      </c>
      <c r="J864" t="s">
        <v>813</v>
      </c>
      <c r="K864">
        <v>38</v>
      </c>
      <c r="L864">
        <v>99549</v>
      </c>
      <c r="M864">
        <v>2</v>
      </c>
      <c r="N864" t="s">
        <v>835</v>
      </c>
    </row>
    <row r="865" spans="1:14" x14ac:dyDescent="0.25">
      <c r="A865">
        <v>25000</v>
      </c>
      <c r="B865">
        <v>17250</v>
      </c>
      <c r="C865" s="13">
        <v>0.1459</v>
      </c>
      <c r="D865" t="s">
        <v>809</v>
      </c>
      <c r="E865" t="s">
        <v>810</v>
      </c>
      <c r="F865" s="13">
        <v>0.24640000000000001</v>
      </c>
      <c r="G865" t="s">
        <v>841</v>
      </c>
      <c r="H865" t="s">
        <v>826</v>
      </c>
      <c r="I865">
        <v>8750</v>
      </c>
      <c r="J865" t="s">
        <v>837</v>
      </c>
      <c r="K865">
        <v>11</v>
      </c>
      <c r="L865">
        <v>20798</v>
      </c>
      <c r="M865">
        <v>1</v>
      </c>
      <c r="N865" t="s">
        <v>814</v>
      </c>
    </row>
    <row r="866" spans="1:14" x14ac:dyDescent="0.25">
      <c r="A866">
        <v>9000</v>
      </c>
      <c r="B866">
        <v>9000</v>
      </c>
      <c r="C866" s="13">
        <v>6.0299999999999999E-2</v>
      </c>
      <c r="D866" t="s">
        <v>809</v>
      </c>
      <c r="E866" t="s">
        <v>810</v>
      </c>
      <c r="F866" s="13">
        <v>0.12230000000000001</v>
      </c>
      <c r="G866" t="s">
        <v>864</v>
      </c>
      <c r="H866" t="s">
        <v>812</v>
      </c>
      <c r="I866">
        <v>5000</v>
      </c>
      <c r="J866" t="s">
        <v>877</v>
      </c>
      <c r="K866">
        <v>13</v>
      </c>
      <c r="L866">
        <v>5224</v>
      </c>
      <c r="M866">
        <v>0</v>
      </c>
      <c r="N866" t="s">
        <v>848</v>
      </c>
    </row>
    <row r="867" spans="1:14" x14ac:dyDescent="0.25">
      <c r="A867">
        <v>18225</v>
      </c>
      <c r="B867">
        <v>18225</v>
      </c>
      <c r="C867" s="13">
        <v>0.1212</v>
      </c>
      <c r="D867" t="s">
        <v>809</v>
      </c>
      <c r="E867" t="s">
        <v>810</v>
      </c>
      <c r="F867" s="13">
        <v>0.2087</v>
      </c>
      <c r="G867" t="s">
        <v>888</v>
      </c>
      <c r="H867" t="s">
        <v>812</v>
      </c>
      <c r="I867">
        <v>4850</v>
      </c>
      <c r="J867" t="s">
        <v>878</v>
      </c>
      <c r="K867">
        <v>7</v>
      </c>
      <c r="L867">
        <v>37592</v>
      </c>
      <c r="M867">
        <v>0</v>
      </c>
      <c r="N867" t="s">
        <v>832</v>
      </c>
    </row>
    <row r="868" spans="1:14" x14ac:dyDescent="0.25">
      <c r="A868">
        <v>4750</v>
      </c>
      <c r="B868">
        <v>4750</v>
      </c>
      <c r="C868" s="13">
        <v>0.1472</v>
      </c>
      <c r="D868" t="s">
        <v>809</v>
      </c>
      <c r="E868" t="s">
        <v>896</v>
      </c>
      <c r="F868" s="12">
        <v>0.03</v>
      </c>
      <c r="G868" t="s">
        <v>894</v>
      </c>
      <c r="H868" t="s">
        <v>830</v>
      </c>
      <c r="I868">
        <v>866.67</v>
      </c>
      <c r="J868" t="s">
        <v>868</v>
      </c>
      <c r="K868">
        <v>6</v>
      </c>
      <c r="L868">
        <v>740</v>
      </c>
      <c r="M868">
        <v>0</v>
      </c>
      <c r="N868" t="s">
        <v>895</v>
      </c>
    </row>
    <row r="869" spans="1:14" x14ac:dyDescent="0.25">
      <c r="A869">
        <v>14400</v>
      </c>
      <c r="B869">
        <v>14400</v>
      </c>
      <c r="C869" s="13">
        <v>6.6199999999999995E-2</v>
      </c>
      <c r="D869" t="s">
        <v>809</v>
      </c>
      <c r="E869" t="s">
        <v>863</v>
      </c>
      <c r="F869" s="13">
        <v>6.7100000000000007E-2</v>
      </c>
      <c r="G869" t="s">
        <v>841</v>
      </c>
      <c r="H869" t="s">
        <v>812</v>
      </c>
      <c r="I869">
        <v>12500</v>
      </c>
      <c r="J869" t="s">
        <v>915</v>
      </c>
      <c r="K869">
        <v>6</v>
      </c>
      <c r="L869">
        <v>1280</v>
      </c>
      <c r="M869">
        <v>0</v>
      </c>
      <c r="N869" t="s">
        <v>835</v>
      </c>
    </row>
    <row r="870" spans="1:14" x14ac:dyDescent="0.25">
      <c r="A870">
        <v>30000</v>
      </c>
      <c r="B870">
        <v>30000</v>
      </c>
      <c r="C870" s="13">
        <v>0.23760000000000001</v>
      </c>
      <c r="D870" t="s">
        <v>818</v>
      </c>
      <c r="E870" t="s">
        <v>810</v>
      </c>
      <c r="F870" s="13">
        <v>0.14249999999999999</v>
      </c>
      <c r="G870" t="s">
        <v>881</v>
      </c>
      <c r="H870" t="s">
        <v>826</v>
      </c>
      <c r="I870">
        <v>6928.13</v>
      </c>
      <c r="J870" t="s">
        <v>868</v>
      </c>
      <c r="K870">
        <v>6</v>
      </c>
      <c r="L870">
        <v>28665</v>
      </c>
      <c r="M870">
        <v>1</v>
      </c>
      <c r="N870" t="s">
        <v>835</v>
      </c>
    </row>
    <row r="871" spans="1:14" x14ac:dyDescent="0.25">
      <c r="A871">
        <v>13475</v>
      </c>
      <c r="B871">
        <v>13475</v>
      </c>
      <c r="C871" s="13">
        <v>0.1212</v>
      </c>
      <c r="D871" t="s">
        <v>809</v>
      </c>
      <c r="E871" t="s">
        <v>824</v>
      </c>
      <c r="F871" s="13">
        <v>0.1946</v>
      </c>
      <c r="G871" t="s">
        <v>833</v>
      </c>
      <c r="H871" t="s">
        <v>812</v>
      </c>
      <c r="I871">
        <v>2250</v>
      </c>
      <c r="J871" t="s">
        <v>816</v>
      </c>
      <c r="K871">
        <v>3</v>
      </c>
      <c r="L871">
        <v>11674</v>
      </c>
      <c r="M871">
        <v>0</v>
      </c>
      <c r="N871" t="s">
        <v>814</v>
      </c>
    </row>
    <row r="872" spans="1:14" x14ac:dyDescent="0.25">
      <c r="A872">
        <v>10000</v>
      </c>
      <c r="B872">
        <v>10000</v>
      </c>
      <c r="C872" s="13">
        <v>0.1905</v>
      </c>
      <c r="D872" t="s">
        <v>809</v>
      </c>
      <c r="E872" t="s">
        <v>828</v>
      </c>
      <c r="F872" s="13">
        <v>0.17949999999999999</v>
      </c>
      <c r="G872" t="s">
        <v>811</v>
      </c>
      <c r="H872" t="s">
        <v>812</v>
      </c>
      <c r="I872">
        <v>3750</v>
      </c>
      <c r="J872" t="s">
        <v>857</v>
      </c>
      <c r="K872">
        <v>10</v>
      </c>
      <c r="L872">
        <v>7034</v>
      </c>
      <c r="M872">
        <v>1</v>
      </c>
      <c r="N872" t="s">
        <v>842</v>
      </c>
    </row>
    <row r="873" spans="1:14" x14ac:dyDescent="0.25">
      <c r="A873">
        <v>12000</v>
      </c>
      <c r="B873">
        <v>12000</v>
      </c>
      <c r="C873" s="13">
        <v>6.6199999999999995E-2</v>
      </c>
      <c r="D873" t="s">
        <v>809</v>
      </c>
      <c r="E873" t="s">
        <v>824</v>
      </c>
      <c r="F873" s="13">
        <v>9.4600000000000004E-2</v>
      </c>
      <c r="G873" t="s">
        <v>819</v>
      </c>
      <c r="H873" t="s">
        <v>812</v>
      </c>
      <c r="I873">
        <v>5833.33</v>
      </c>
      <c r="J873" t="s">
        <v>850</v>
      </c>
      <c r="K873">
        <v>9</v>
      </c>
      <c r="L873">
        <v>12028</v>
      </c>
      <c r="M873">
        <v>0</v>
      </c>
      <c r="N873" t="s">
        <v>839</v>
      </c>
    </row>
    <row r="874" spans="1:14" x14ac:dyDescent="0.25">
      <c r="A874">
        <v>6000</v>
      </c>
      <c r="B874">
        <v>6000</v>
      </c>
      <c r="C874" s="13">
        <v>0.16889999999999999</v>
      </c>
      <c r="D874" t="s">
        <v>818</v>
      </c>
      <c r="E874" t="s">
        <v>810</v>
      </c>
      <c r="F874" s="13">
        <v>0.18390000000000001</v>
      </c>
      <c r="G874" t="s">
        <v>819</v>
      </c>
      <c r="H874" t="s">
        <v>826</v>
      </c>
      <c r="I874">
        <v>3083</v>
      </c>
      <c r="J874" t="s">
        <v>822</v>
      </c>
      <c r="K874">
        <v>3</v>
      </c>
      <c r="L874">
        <v>1181</v>
      </c>
      <c r="M874">
        <v>0</v>
      </c>
      <c r="N874" t="s">
        <v>832</v>
      </c>
    </row>
    <row r="875" spans="1:14" x14ac:dyDescent="0.25">
      <c r="A875">
        <v>9500</v>
      </c>
      <c r="B875">
        <v>6500</v>
      </c>
      <c r="C875" s="13">
        <v>6.54E-2</v>
      </c>
      <c r="D875" t="s">
        <v>809</v>
      </c>
      <c r="E875" t="s">
        <v>824</v>
      </c>
      <c r="F875" s="13">
        <v>0.14430000000000001</v>
      </c>
      <c r="G875" t="s">
        <v>861</v>
      </c>
      <c r="H875" t="s">
        <v>812</v>
      </c>
      <c r="I875">
        <v>7500</v>
      </c>
      <c r="J875" t="s">
        <v>846</v>
      </c>
      <c r="K875">
        <v>13</v>
      </c>
      <c r="L875">
        <v>100233</v>
      </c>
      <c r="M875">
        <v>0</v>
      </c>
      <c r="N875" t="s">
        <v>835</v>
      </c>
    </row>
    <row r="876" spans="1:14" x14ac:dyDescent="0.25">
      <c r="A876">
        <v>12000</v>
      </c>
      <c r="B876">
        <v>11875</v>
      </c>
      <c r="C876" s="13">
        <v>0.1038</v>
      </c>
      <c r="D876" t="s">
        <v>818</v>
      </c>
      <c r="E876" t="s">
        <v>824</v>
      </c>
      <c r="F876" s="13">
        <v>0.16980000000000001</v>
      </c>
      <c r="G876" t="s">
        <v>841</v>
      </c>
      <c r="H876" t="s">
        <v>812</v>
      </c>
      <c r="I876">
        <v>3791.67</v>
      </c>
      <c r="J876" t="s">
        <v>862</v>
      </c>
      <c r="K876">
        <v>10</v>
      </c>
      <c r="L876">
        <v>59495</v>
      </c>
      <c r="M876">
        <v>1</v>
      </c>
      <c r="N876" t="s">
        <v>835</v>
      </c>
    </row>
    <row r="877" spans="1:14" x14ac:dyDescent="0.25">
      <c r="A877">
        <v>5000</v>
      </c>
      <c r="B877">
        <v>5000</v>
      </c>
      <c r="C877" s="13">
        <v>8.8999999999999996E-2</v>
      </c>
      <c r="D877" t="s">
        <v>809</v>
      </c>
      <c r="E877" t="s">
        <v>824</v>
      </c>
      <c r="F877" s="13">
        <v>0.1593</v>
      </c>
      <c r="G877" t="s">
        <v>872</v>
      </c>
      <c r="H877" t="s">
        <v>812</v>
      </c>
      <c r="I877">
        <v>6666.67</v>
      </c>
      <c r="J877" t="s">
        <v>837</v>
      </c>
      <c r="K877">
        <v>10</v>
      </c>
      <c r="L877">
        <v>12307</v>
      </c>
      <c r="M877">
        <v>0</v>
      </c>
      <c r="N877" t="s">
        <v>848</v>
      </c>
    </row>
    <row r="878" spans="1:14" x14ac:dyDescent="0.25">
      <c r="A878">
        <v>3600</v>
      </c>
      <c r="B878">
        <v>3600</v>
      </c>
      <c r="C878" s="13">
        <v>8.8999999999999996E-2</v>
      </c>
      <c r="D878" t="s">
        <v>809</v>
      </c>
      <c r="E878" t="s">
        <v>810</v>
      </c>
      <c r="F878" s="13">
        <v>3.27E-2</v>
      </c>
      <c r="G878" t="s">
        <v>903</v>
      </c>
      <c r="H878" t="s">
        <v>826</v>
      </c>
      <c r="I878">
        <v>1558.33</v>
      </c>
      <c r="J878" t="s">
        <v>901</v>
      </c>
      <c r="K878">
        <v>4</v>
      </c>
      <c r="L878">
        <v>1594</v>
      </c>
      <c r="M878">
        <v>0</v>
      </c>
      <c r="N878" t="s">
        <v>832</v>
      </c>
    </row>
    <row r="879" spans="1:14" x14ac:dyDescent="0.25">
      <c r="A879">
        <v>27000</v>
      </c>
      <c r="B879">
        <v>26993.89</v>
      </c>
      <c r="C879" s="13">
        <v>0.14269999999999999</v>
      </c>
      <c r="D879" t="s">
        <v>818</v>
      </c>
      <c r="E879" t="s">
        <v>863</v>
      </c>
      <c r="F879" s="13">
        <v>0.18279999999999999</v>
      </c>
      <c r="G879" t="s">
        <v>841</v>
      </c>
      <c r="H879" t="s">
        <v>830</v>
      </c>
      <c r="I879">
        <v>4833.33</v>
      </c>
      <c r="J879" t="s">
        <v>813</v>
      </c>
      <c r="K879">
        <v>18</v>
      </c>
      <c r="L879">
        <v>12588</v>
      </c>
      <c r="M879">
        <v>1</v>
      </c>
      <c r="N879" t="s">
        <v>848</v>
      </c>
    </row>
    <row r="880" spans="1:14" x14ac:dyDescent="0.25">
      <c r="A880">
        <v>10000</v>
      </c>
      <c r="B880">
        <v>10000</v>
      </c>
      <c r="C880" s="13">
        <v>0.14269999999999999</v>
      </c>
      <c r="D880" t="s">
        <v>809</v>
      </c>
      <c r="E880" t="s">
        <v>810</v>
      </c>
      <c r="F880" s="13">
        <v>0.10970000000000001</v>
      </c>
      <c r="G880" t="s">
        <v>876</v>
      </c>
      <c r="H880" t="s">
        <v>826</v>
      </c>
      <c r="I880">
        <v>7500</v>
      </c>
      <c r="J880" t="s">
        <v>843</v>
      </c>
      <c r="K880">
        <v>6</v>
      </c>
      <c r="L880">
        <v>7778</v>
      </c>
      <c r="M880">
        <v>0</v>
      </c>
      <c r="N880" t="s">
        <v>848</v>
      </c>
    </row>
    <row r="881" spans="1:14" x14ac:dyDescent="0.25">
      <c r="A881">
        <v>5450</v>
      </c>
      <c r="B881">
        <v>5450</v>
      </c>
      <c r="C881" s="13">
        <v>0.13109999999999999</v>
      </c>
      <c r="D881" t="s">
        <v>809</v>
      </c>
      <c r="E881" t="s">
        <v>886</v>
      </c>
      <c r="F881" s="13">
        <v>0.2591</v>
      </c>
      <c r="G881" t="s">
        <v>851</v>
      </c>
      <c r="H881" t="s">
        <v>826</v>
      </c>
      <c r="I881">
        <v>3500</v>
      </c>
      <c r="J881" t="s">
        <v>831</v>
      </c>
      <c r="K881">
        <v>9</v>
      </c>
      <c r="L881">
        <v>7619</v>
      </c>
      <c r="M881">
        <v>0</v>
      </c>
      <c r="N881" t="s">
        <v>844</v>
      </c>
    </row>
    <row r="882" spans="1:14" x14ac:dyDescent="0.25">
      <c r="A882">
        <v>16000</v>
      </c>
      <c r="B882">
        <v>13613.86</v>
      </c>
      <c r="C882" s="13">
        <v>0.15279999999999999</v>
      </c>
      <c r="D882" t="s">
        <v>818</v>
      </c>
      <c r="E882" t="s">
        <v>810</v>
      </c>
      <c r="F882" s="13">
        <v>0.15329999999999999</v>
      </c>
      <c r="G882" t="s">
        <v>909</v>
      </c>
      <c r="H882" t="s">
        <v>812</v>
      </c>
      <c r="I882">
        <v>3006.44</v>
      </c>
      <c r="J882" t="s">
        <v>878</v>
      </c>
      <c r="K882">
        <v>10</v>
      </c>
      <c r="L882">
        <v>11011</v>
      </c>
      <c r="M882">
        <v>0</v>
      </c>
      <c r="N882" t="s">
        <v>835</v>
      </c>
    </row>
    <row r="883" spans="1:14" x14ac:dyDescent="0.25">
      <c r="A883">
        <v>9750</v>
      </c>
      <c r="B883">
        <v>9750</v>
      </c>
      <c r="C883" s="13">
        <v>0.17269999999999999</v>
      </c>
      <c r="D883" t="s">
        <v>809</v>
      </c>
      <c r="E883" t="s">
        <v>810</v>
      </c>
      <c r="F883" s="13">
        <v>0.21929999999999999</v>
      </c>
      <c r="G883" t="s">
        <v>841</v>
      </c>
      <c r="H883" t="s">
        <v>826</v>
      </c>
      <c r="I883">
        <v>2817.5</v>
      </c>
      <c r="J883" t="s">
        <v>831</v>
      </c>
      <c r="K883">
        <v>12</v>
      </c>
      <c r="L883">
        <v>6324</v>
      </c>
      <c r="M883">
        <v>1</v>
      </c>
      <c r="N883" t="s">
        <v>844</v>
      </c>
    </row>
    <row r="884" spans="1:14" x14ac:dyDescent="0.25">
      <c r="A884">
        <v>30000</v>
      </c>
      <c r="B884">
        <v>30000</v>
      </c>
      <c r="C884" s="13">
        <v>7.51E-2</v>
      </c>
      <c r="D884" t="s">
        <v>809</v>
      </c>
      <c r="E884" t="s">
        <v>871</v>
      </c>
      <c r="F884" s="13">
        <v>1.0800000000000001E-2</v>
      </c>
      <c r="G884" t="s">
        <v>866</v>
      </c>
      <c r="H884" t="s">
        <v>830</v>
      </c>
      <c r="I884">
        <v>10416.67</v>
      </c>
      <c r="J884" t="s">
        <v>875</v>
      </c>
      <c r="K884">
        <v>6</v>
      </c>
      <c r="L884">
        <v>740</v>
      </c>
      <c r="M884">
        <v>0</v>
      </c>
      <c r="N884" t="s">
        <v>823</v>
      </c>
    </row>
    <row r="885" spans="1:14" x14ac:dyDescent="0.25">
      <c r="A885">
        <v>14000</v>
      </c>
      <c r="B885">
        <v>13975</v>
      </c>
      <c r="C885" s="13">
        <v>0.1212</v>
      </c>
      <c r="D885" t="s">
        <v>809</v>
      </c>
      <c r="E885" t="s">
        <v>828</v>
      </c>
      <c r="F885" s="13">
        <v>3.2500000000000001E-2</v>
      </c>
      <c r="G885" t="s">
        <v>866</v>
      </c>
      <c r="H885" t="s">
        <v>812</v>
      </c>
      <c r="I885">
        <v>6250</v>
      </c>
      <c r="J885" t="s">
        <v>837</v>
      </c>
      <c r="K885">
        <v>14</v>
      </c>
      <c r="L885">
        <v>7085</v>
      </c>
      <c r="M885">
        <v>1</v>
      </c>
      <c r="N885" t="s">
        <v>835</v>
      </c>
    </row>
    <row r="886" spans="1:14" x14ac:dyDescent="0.25">
      <c r="A886">
        <v>8500</v>
      </c>
      <c r="B886">
        <v>8500</v>
      </c>
      <c r="C886" s="13">
        <v>6.6199999999999995E-2</v>
      </c>
      <c r="D886" t="s">
        <v>809</v>
      </c>
      <c r="E886" t="s">
        <v>810</v>
      </c>
      <c r="F886" s="13">
        <v>4.9000000000000002E-2</v>
      </c>
      <c r="G886" t="s">
        <v>819</v>
      </c>
      <c r="H886" t="s">
        <v>812</v>
      </c>
      <c r="I886">
        <v>4166.67</v>
      </c>
      <c r="J886" t="s">
        <v>850</v>
      </c>
      <c r="K886">
        <v>8</v>
      </c>
      <c r="L886">
        <v>7114</v>
      </c>
      <c r="M886">
        <v>0</v>
      </c>
      <c r="N886" t="s">
        <v>835</v>
      </c>
    </row>
    <row r="887" spans="1:14" x14ac:dyDescent="0.25">
      <c r="A887">
        <v>14400</v>
      </c>
      <c r="B887">
        <v>14400</v>
      </c>
      <c r="C887" s="13">
        <v>7.9000000000000001E-2</v>
      </c>
      <c r="D887" t="s">
        <v>809</v>
      </c>
      <c r="E887" t="s">
        <v>892</v>
      </c>
      <c r="F887" s="13">
        <v>0.1789</v>
      </c>
      <c r="G887" t="s">
        <v>841</v>
      </c>
      <c r="H887" t="s">
        <v>826</v>
      </c>
      <c r="I887">
        <v>13100</v>
      </c>
      <c r="J887" t="s">
        <v>901</v>
      </c>
      <c r="K887">
        <v>11</v>
      </c>
      <c r="L887">
        <v>14550</v>
      </c>
      <c r="M887">
        <v>0</v>
      </c>
      <c r="N887" t="s">
        <v>859</v>
      </c>
    </row>
    <row r="888" spans="1:14" x14ac:dyDescent="0.25">
      <c r="A888">
        <v>8000</v>
      </c>
      <c r="B888">
        <v>8000</v>
      </c>
      <c r="C888" s="13">
        <v>7.1400000000000005E-2</v>
      </c>
      <c r="D888" t="s">
        <v>809</v>
      </c>
      <c r="E888" t="s">
        <v>810</v>
      </c>
      <c r="F888" s="13">
        <v>1.7299999999999999E-2</v>
      </c>
      <c r="G888" t="s">
        <v>819</v>
      </c>
      <c r="H888" t="s">
        <v>826</v>
      </c>
      <c r="I888">
        <v>3750</v>
      </c>
      <c r="J888" t="s">
        <v>858</v>
      </c>
      <c r="K888">
        <v>6</v>
      </c>
      <c r="L888">
        <v>3381</v>
      </c>
      <c r="M888">
        <v>0</v>
      </c>
      <c r="N888" t="s">
        <v>814</v>
      </c>
    </row>
    <row r="889" spans="1:14" x14ac:dyDescent="0.25">
      <c r="A889">
        <v>12000</v>
      </c>
      <c r="B889">
        <v>12000</v>
      </c>
      <c r="C889" s="13">
        <v>0.13109999999999999</v>
      </c>
      <c r="D889" t="s">
        <v>809</v>
      </c>
      <c r="E889" t="s">
        <v>810</v>
      </c>
      <c r="F889" s="13">
        <v>6.4600000000000005E-2</v>
      </c>
      <c r="G889" t="s">
        <v>866</v>
      </c>
      <c r="H889" t="s">
        <v>826</v>
      </c>
      <c r="I889">
        <v>13166.67</v>
      </c>
      <c r="J889" t="s">
        <v>879</v>
      </c>
      <c r="K889">
        <v>8</v>
      </c>
      <c r="L889">
        <v>8426</v>
      </c>
      <c r="M889">
        <v>0</v>
      </c>
      <c r="N889" t="s">
        <v>823</v>
      </c>
    </row>
    <row r="890" spans="1:14" x14ac:dyDescent="0.25">
      <c r="A890">
        <v>10400</v>
      </c>
      <c r="B890">
        <v>10350</v>
      </c>
      <c r="C890" s="13">
        <v>0.13109999999999999</v>
      </c>
      <c r="D890" t="s">
        <v>809</v>
      </c>
      <c r="E890" t="s">
        <v>810</v>
      </c>
      <c r="F890" s="13">
        <v>7.5899999999999995E-2</v>
      </c>
      <c r="G890" t="s">
        <v>866</v>
      </c>
      <c r="H890" t="s">
        <v>830</v>
      </c>
      <c r="I890">
        <v>6166.67</v>
      </c>
      <c r="J890" t="s">
        <v>822</v>
      </c>
      <c r="K890">
        <v>10</v>
      </c>
      <c r="L890">
        <v>14193</v>
      </c>
      <c r="M890">
        <v>0</v>
      </c>
      <c r="N890" t="s">
        <v>848</v>
      </c>
    </row>
    <row r="891" spans="1:14" x14ac:dyDescent="0.25">
      <c r="A891">
        <v>21000</v>
      </c>
      <c r="B891">
        <v>21000</v>
      </c>
      <c r="C891" s="13">
        <v>0.1875</v>
      </c>
      <c r="D891" t="s">
        <v>818</v>
      </c>
      <c r="E891" t="s">
        <v>863</v>
      </c>
      <c r="F891" s="13">
        <v>0.11310000000000001</v>
      </c>
      <c r="G891" t="s">
        <v>866</v>
      </c>
      <c r="H891" t="s">
        <v>812</v>
      </c>
      <c r="I891">
        <v>10250</v>
      </c>
      <c r="J891" t="s">
        <v>822</v>
      </c>
      <c r="K891">
        <v>12</v>
      </c>
      <c r="L891">
        <v>38820</v>
      </c>
      <c r="M891">
        <v>0</v>
      </c>
      <c r="N891" t="s">
        <v>835</v>
      </c>
    </row>
    <row r="892" spans="1:14" x14ac:dyDescent="0.25">
      <c r="A892">
        <v>6000</v>
      </c>
      <c r="B892">
        <v>5925</v>
      </c>
      <c r="C892" s="13">
        <v>0.1183</v>
      </c>
      <c r="D892" t="s">
        <v>809</v>
      </c>
      <c r="E892" t="s">
        <v>810</v>
      </c>
      <c r="F892" s="13">
        <v>3.44E-2</v>
      </c>
      <c r="G892" t="s">
        <v>819</v>
      </c>
      <c r="H892" t="s">
        <v>826</v>
      </c>
      <c r="I892">
        <v>6333.33</v>
      </c>
      <c r="J892" t="s">
        <v>837</v>
      </c>
      <c r="K892">
        <v>13</v>
      </c>
      <c r="L892">
        <v>7269</v>
      </c>
      <c r="M892">
        <v>0</v>
      </c>
      <c r="N892" t="s">
        <v>859</v>
      </c>
    </row>
    <row r="893" spans="1:14" x14ac:dyDescent="0.25">
      <c r="A893">
        <v>10800</v>
      </c>
      <c r="B893">
        <v>10800</v>
      </c>
      <c r="C893" s="13">
        <v>0.13669999999999999</v>
      </c>
      <c r="D893" t="s">
        <v>818</v>
      </c>
      <c r="E893" t="s">
        <v>853</v>
      </c>
      <c r="F893" s="13">
        <v>9.4000000000000004E-3</v>
      </c>
      <c r="G893" t="s">
        <v>876</v>
      </c>
      <c r="H893" t="s">
        <v>826</v>
      </c>
      <c r="I893">
        <v>7500</v>
      </c>
      <c r="J893" t="s">
        <v>847</v>
      </c>
      <c r="K893">
        <v>4</v>
      </c>
      <c r="L893">
        <v>1577</v>
      </c>
      <c r="M893">
        <v>0</v>
      </c>
      <c r="N893" t="s">
        <v>814</v>
      </c>
    </row>
    <row r="894" spans="1:14" x14ac:dyDescent="0.25">
      <c r="A894">
        <v>2100</v>
      </c>
      <c r="B894">
        <v>2100</v>
      </c>
      <c r="C894" s="13">
        <v>0.14330000000000001</v>
      </c>
      <c r="D894" t="s">
        <v>809</v>
      </c>
      <c r="E894" t="s">
        <v>871</v>
      </c>
      <c r="F894" s="13">
        <v>3.5000000000000003E-2</v>
      </c>
      <c r="G894" t="s">
        <v>836</v>
      </c>
      <c r="H894" t="s">
        <v>830</v>
      </c>
      <c r="I894">
        <v>1000</v>
      </c>
      <c r="J894" t="s">
        <v>820</v>
      </c>
      <c r="K894">
        <v>13</v>
      </c>
      <c r="L894">
        <v>893</v>
      </c>
      <c r="M894">
        <v>1</v>
      </c>
      <c r="N894" t="s">
        <v>814</v>
      </c>
    </row>
    <row r="895" spans="1:14" x14ac:dyDescent="0.25">
      <c r="A895">
        <v>4000</v>
      </c>
      <c r="B895">
        <v>4000</v>
      </c>
      <c r="C895" s="13">
        <v>6.0299999999999999E-2</v>
      </c>
      <c r="D895" t="s">
        <v>809</v>
      </c>
      <c r="E895" t="s">
        <v>828</v>
      </c>
      <c r="F895" s="13">
        <v>0.15129999999999999</v>
      </c>
      <c r="G895" t="s">
        <v>841</v>
      </c>
      <c r="H895" t="s">
        <v>812</v>
      </c>
      <c r="I895">
        <v>6583.33</v>
      </c>
      <c r="J895" t="s">
        <v>915</v>
      </c>
      <c r="K895">
        <v>6</v>
      </c>
      <c r="L895">
        <v>63294</v>
      </c>
      <c r="M895">
        <v>0</v>
      </c>
      <c r="N895" t="s">
        <v>835</v>
      </c>
    </row>
    <row r="896" spans="1:14" x14ac:dyDescent="0.25">
      <c r="A896">
        <v>3500</v>
      </c>
      <c r="B896">
        <v>3500</v>
      </c>
      <c r="C896" s="13">
        <v>7.6200000000000004E-2</v>
      </c>
      <c r="D896" t="s">
        <v>809</v>
      </c>
      <c r="E896" t="s">
        <v>810</v>
      </c>
      <c r="F896" s="13">
        <v>0.20930000000000001</v>
      </c>
      <c r="G896" t="s">
        <v>819</v>
      </c>
      <c r="H896" t="s">
        <v>826</v>
      </c>
      <c r="I896">
        <v>4333.33</v>
      </c>
      <c r="J896" t="s">
        <v>846</v>
      </c>
      <c r="K896">
        <v>9</v>
      </c>
      <c r="L896">
        <v>11538</v>
      </c>
      <c r="M896">
        <v>0</v>
      </c>
      <c r="N896" t="s">
        <v>842</v>
      </c>
    </row>
    <row r="897" spans="1:14" x14ac:dyDescent="0.25">
      <c r="A897">
        <v>24250</v>
      </c>
      <c r="B897">
        <v>23811.24</v>
      </c>
      <c r="C897" s="13">
        <v>0.12529999999999999</v>
      </c>
      <c r="D897" t="s">
        <v>809</v>
      </c>
      <c r="E897" t="s">
        <v>863</v>
      </c>
      <c r="F897" s="13">
        <v>0.127</v>
      </c>
      <c r="G897" t="s">
        <v>866</v>
      </c>
      <c r="H897" t="s">
        <v>830</v>
      </c>
      <c r="I897">
        <v>18750</v>
      </c>
      <c r="J897" t="s">
        <v>846</v>
      </c>
      <c r="K897">
        <v>10</v>
      </c>
      <c r="L897">
        <v>121563</v>
      </c>
      <c r="M897">
        <v>1</v>
      </c>
      <c r="N897" t="s">
        <v>835</v>
      </c>
    </row>
    <row r="898" spans="1:14" x14ac:dyDescent="0.25">
      <c r="A898">
        <v>19000</v>
      </c>
      <c r="B898">
        <v>19000</v>
      </c>
      <c r="C898" s="13">
        <v>0.14330000000000001</v>
      </c>
      <c r="D898" t="s">
        <v>818</v>
      </c>
      <c r="E898" t="s">
        <v>824</v>
      </c>
      <c r="F898" s="13">
        <v>0.16059999999999999</v>
      </c>
      <c r="G898" t="s">
        <v>876</v>
      </c>
      <c r="H898" t="s">
        <v>812</v>
      </c>
      <c r="I898">
        <v>5000</v>
      </c>
      <c r="J898" t="s">
        <v>816</v>
      </c>
      <c r="K898">
        <v>8</v>
      </c>
      <c r="L898">
        <v>20918</v>
      </c>
      <c r="M898">
        <v>0</v>
      </c>
      <c r="N898" t="s">
        <v>835</v>
      </c>
    </row>
    <row r="899" spans="1:14" x14ac:dyDescent="0.25">
      <c r="A899">
        <v>10500</v>
      </c>
      <c r="B899">
        <v>10477.85</v>
      </c>
      <c r="C899" s="13">
        <v>0.15329999999999999</v>
      </c>
      <c r="D899" t="s">
        <v>809</v>
      </c>
      <c r="E899" t="s">
        <v>824</v>
      </c>
      <c r="F899" s="13">
        <v>0.14299999999999999</v>
      </c>
      <c r="G899" t="s">
        <v>866</v>
      </c>
      <c r="H899" t="s">
        <v>826</v>
      </c>
      <c r="I899">
        <v>3083.33</v>
      </c>
      <c r="J899" t="s">
        <v>831</v>
      </c>
      <c r="K899">
        <v>8</v>
      </c>
      <c r="L899">
        <v>14726</v>
      </c>
      <c r="M899">
        <v>0</v>
      </c>
      <c r="N899" t="s">
        <v>835</v>
      </c>
    </row>
    <row r="900" spans="1:14" x14ac:dyDescent="0.25">
      <c r="A900">
        <v>2500</v>
      </c>
      <c r="B900">
        <v>2500</v>
      </c>
      <c r="C900" s="13">
        <v>0.18490000000000001</v>
      </c>
      <c r="D900" t="s">
        <v>809</v>
      </c>
      <c r="E900" t="s">
        <v>810</v>
      </c>
      <c r="F900" s="13">
        <v>0.22489999999999999</v>
      </c>
      <c r="G900" t="s">
        <v>872</v>
      </c>
      <c r="H900" t="s">
        <v>812</v>
      </c>
      <c r="I900">
        <v>3916.67</v>
      </c>
      <c r="J900" t="s">
        <v>831</v>
      </c>
      <c r="K900">
        <v>7</v>
      </c>
      <c r="L900">
        <v>14892</v>
      </c>
      <c r="M900">
        <v>2</v>
      </c>
      <c r="N900" t="s">
        <v>842</v>
      </c>
    </row>
    <row r="901" spans="1:14" x14ac:dyDescent="0.25">
      <c r="A901">
        <v>16000</v>
      </c>
      <c r="B901">
        <v>16000</v>
      </c>
      <c r="C901" s="13">
        <v>0.1459</v>
      </c>
      <c r="D901" t="s">
        <v>809</v>
      </c>
      <c r="E901" t="s">
        <v>810</v>
      </c>
      <c r="F901" s="13">
        <v>9.4700000000000006E-2</v>
      </c>
      <c r="G901" t="s">
        <v>819</v>
      </c>
      <c r="H901" t="s">
        <v>826</v>
      </c>
      <c r="I901">
        <v>5416.67</v>
      </c>
      <c r="J901" t="s">
        <v>820</v>
      </c>
      <c r="K901">
        <v>9</v>
      </c>
      <c r="L901">
        <v>15518</v>
      </c>
      <c r="M901">
        <v>0</v>
      </c>
      <c r="N901" t="s">
        <v>835</v>
      </c>
    </row>
    <row r="902" spans="1:14" x14ac:dyDescent="0.25">
      <c r="A902">
        <v>3000</v>
      </c>
      <c r="B902">
        <v>1300</v>
      </c>
      <c r="C902" s="13">
        <v>0.13750000000000001</v>
      </c>
      <c r="D902" t="s">
        <v>809</v>
      </c>
      <c r="E902" t="s">
        <v>810</v>
      </c>
      <c r="F902" s="13">
        <v>0.193</v>
      </c>
      <c r="G902" t="s">
        <v>841</v>
      </c>
      <c r="H902" t="s">
        <v>826</v>
      </c>
      <c r="I902">
        <v>1000</v>
      </c>
      <c r="J902" t="s">
        <v>843</v>
      </c>
      <c r="K902">
        <v>12</v>
      </c>
      <c r="L902">
        <v>2545</v>
      </c>
      <c r="M902">
        <v>4</v>
      </c>
      <c r="N902" t="s">
        <v>814</v>
      </c>
    </row>
    <row r="903" spans="1:14" x14ac:dyDescent="0.25">
      <c r="A903">
        <v>10000</v>
      </c>
      <c r="B903">
        <v>10000</v>
      </c>
      <c r="C903" s="13">
        <v>5.4199999999999998E-2</v>
      </c>
      <c r="D903" t="s">
        <v>809</v>
      </c>
      <c r="E903" t="s">
        <v>824</v>
      </c>
      <c r="F903" s="13">
        <v>0.1041</v>
      </c>
      <c r="G903" t="s">
        <v>856</v>
      </c>
      <c r="H903" t="s">
        <v>812</v>
      </c>
      <c r="I903">
        <v>7500</v>
      </c>
      <c r="J903" t="s">
        <v>862</v>
      </c>
      <c r="K903">
        <v>11</v>
      </c>
      <c r="L903">
        <v>11532</v>
      </c>
      <c r="M903">
        <v>0</v>
      </c>
      <c r="N903" t="s">
        <v>827</v>
      </c>
    </row>
    <row r="904" spans="1:14" x14ac:dyDescent="0.25">
      <c r="A904">
        <v>7100</v>
      </c>
      <c r="B904">
        <v>7100</v>
      </c>
      <c r="C904" s="13">
        <v>0.1409</v>
      </c>
      <c r="D904" t="s">
        <v>809</v>
      </c>
      <c r="E904" t="s">
        <v>824</v>
      </c>
      <c r="F904" s="13">
        <v>0.19220000000000001</v>
      </c>
      <c r="G904" t="s">
        <v>849</v>
      </c>
      <c r="H904" t="s">
        <v>826</v>
      </c>
      <c r="I904">
        <v>4166.67</v>
      </c>
      <c r="J904" t="s">
        <v>838</v>
      </c>
      <c r="K904">
        <v>13</v>
      </c>
      <c r="L904">
        <v>6788</v>
      </c>
      <c r="M904">
        <v>2</v>
      </c>
      <c r="N904" t="s">
        <v>817</v>
      </c>
    </row>
    <row r="905" spans="1:14" x14ac:dyDescent="0.25">
      <c r="A905">
        <v>12500</v>
      </c>
      <c r="B905">
        <v>12425</v>
      </c>
      <c r="C905" s="13">
        <v>9.3200000000000005E-2</v>
      </c>
      <c r="D905" t="s">
        <v>809</v>
      </c>
      <c r="E905" t="s">
        <v>863</v>
      </c>
      <c r="F905" s="13">
        <v>0.1171</v>
      </c>
      <c r="G905" t="s">
        <v>815</v>
      </c>
      <c r="H905" t="s">
        <v>812</v>
      </c>
      <c r="I905">
        <v>4166.67</v>
      </c>
      <c r="J905" t="s">
        <v>862</v>
      </c>
      <c r="K905">
        <v>7</v>
      </c>
      <c r="L905">
        <v>1052</v>
      </c>
      <c r="M905">
        <v>0</v>
      </c>
      <c r="N905" t="s">
        <v>817</v>
      </c>
    </row>
    <row r="906" spans="1:14" x14ac:dyDescent="0.25">
      <c r="A906">
        <v>1700</v>
      </c>
      <c r="B906">
        <v>1700</v>
      </c>
      <c r="C906" s="13">
        <v>0.1399</v>
      </c>
      <c r="D906" t="s">
        <v>809</v>
      </c>
      <c r="E906" t="s">
        <v>853</v>
      </c>
      <c r="F906" s="13">
        <v>0.20669999999999999</v>
      </c>
      <c r="G906" t="s">
        <v>866</v>
      </c>
      <c r="H906" t="s">
        <v>830</v>
      </c>
      <c r="I906">
        <v>1200</v>
      </c>
      <c r="J906" t="s">
        <v>857</v>
      </c>
      <c r="K906">
        <v>10</v>
      </c>
      <c r="L906">
        <v>7382</v>
      </c>
      <c r="M906">
        <v>0</v>
      </c>
      <c r="N906" t="s">
        <v>859</v>
      </c>
    </row>
    <row r="907" spans="1:14" x14ac:dyDescent="0.25">
      <c r="A907">
        <v>4000</v>
      </c>
      <c r="B907">
        <v>4000</v>
      </c>
      <c r="C907" s="13">
        <v>0.1114</v>
      </c>
      <c r="D907" t="s">
        <v>809</v>
      </c>
      <c r="E907" t="s">
        <v>810</v>
      </c>
      <c r="F907" s="13">
        <v>0.122</v>
      </c>
      <c r="G907" t="s">
        <v>874</v>
      </c>
      <c r="H907" t="s">
        <v>812</v>
      </c>
      <c r="I907">
        <v>6666.67</v>
      </c>
      <c r="J907" t="s">
        <v>831</v>
      </c>
      <c r="K907">
        <v>7</v>
      </c>
      <c r="L907">
        <v>7153</v>
      </c>
      <c r="M907">
        <v>0</v>
      </c>
      <c r="N907" t="s">
        <v>823</v>
      </c>
    </row>
    <row r="908" spans="1:14" x14ac:dyDescent="0.25">
      <c r="A908">
        <v>18225</v>
      </c>
      <c r="B908">
        <v>18225</v>
      </c>
      <c r="C908" s="13">
        <v>0.1799</v>
      </c>
      <c r="D908" t="s">
        <v>809</v>
      </c>
      <c r="E908" t="s">
        <v>810</v>
      </c>
      <c r="F908" s="13">
        <v>0.23350000000000001</v>
      </c>
      <c r="G908" t="s">
        <v>864</v>
      </c>
      <c r="H908" t="s">
        <v>826</v>
      </c>
      <c r="I908">
        <v>3083.33</v>
      </c>
      <c r="J908" t="s">
        <v>857</v>
      </c>
      <c r="K908">
        <v>6</v>
      </c>
      <c r="L908">
        <v>17128</v>
      </c>
      <c r="M908">
        <v>1</v>
      </c>
      <c r="N908" t="s">
        <v>832</v>
      </c>
    </row>
    <row r="909" spans="1:14" x14ac:dyDescent="0.25">
      <c r="A909">
        <v>30000</v>
      </c>
      <c r="B909">
        <v>30000</v>
      </c>
      <c r="C909" s="13">
        <v>0.16289999999999999</v>
      </c>
      <c r="D909" t="s">
        <v>818</v>
      </c>
      <c r="E909" t="s">
        <v>871</v>
      </c>
      <c r="F909" s="13">
        <v>0.20280000000000001</v>
      </c>
      <c r="G909" t="s">
        <v>866</v>
      </c>
      <c r="H909" t="s">
        <v>826</v>
      </c>
      <c r="I909">
        <v>13666.67</v>
      </c>
      <c r="J909" t="s">
        <v>813</v>
      </c>
      <c r="K909">
        <v>14</v>
      </c>
      <c r="L909">
        <v>39059</v>
      </c>
      <c r="M909">
        <v>1</v>
      </c>
      <c r="N909" t="s">
        <v>844</v>
      </c>
    </row>
    <row r="910" spans="1:14" x14ac:dyDescent="0.25">
      <c r="A910">
        <v>10000</v>
      </c>
      <c r="B910">
        <v>10000</v>
      </c>
      <c r="C910" s="13">
        <v>6.54E-2</v>
      </c>
      <c r="D910" t="s">
        <v>809</v>
      </c>
      <c r="E910" t="s">
        <v>863</v>
      </c>
      <c r="F910" s="13">
        <v>0.17050000000000001</v>
      </c>
      <c r="G910" t="s">
        <v>841</v>
      </c>
      <c r="H910" t="s">
        <v>826</v>
      </c>
      <c r="I910">
        <v>6916.67</v>
      </c>
      <c r="J910" t="s">
        <v>847</v>
      </c>
      <c r="K910">
        <v>6</v>
      </c>
      <c r="L910">
        <v>10302</v>
      </c>
      <c r="M910">
        <v>0</v>
      </c>
      <c r="N910" t="s">
        <v>832</v>
      </c>
    </row>
    <row r="911" spans="1:14" x14ac:dyDescent="0.25">
      <c r="A911">
        <v>6000</v>
      </c>
      <c r="B911">
        <v>6000</v>
      </c>
      <c r="C911" s="13">
        <v>7.9000000000000001E-2</v>
      </c>
      <c r="D911" t="s">
        <v>809</v>
      </c>
      <c r="E911" t="s">
        <v>824</v>
      </c>
      <c r="F911" s="13">
        <v>2.5100000000000001E-2</v>
      </c>
      <c r="G911" t="s">
        <v>856</v>
      </c>
      <c r="H911" t="s">
        <v>826</v>
      </c>
      <c r="I911">
        <v>7500</v>
      </c>
      <c r="J911" t="s">
        <v>834</v>
      </c>
      <c r="K911">
        <v>5</v>
      </c>
      <c r="L911">
        <v>6394</v>
      </c>
      <c r="M911">
        <v>0</v>
      </c>
      <c r="N911" t="s">
        <v>817</v>
      </c>
    </row>
    <row r="912" spans="1:14" x14ac:dyDescent="0.25">
      <c r="A912">
        <v>6000</v>
      </c>
      <c r="B912">
        <v>6000</v>
      </c>
      <c r="C912" s="13">
        <v>0.1212</v>
      </c>
      <c r="D912" t="s">
        <v>809</v>
      </c>
      <c r="E912" t="s">
        <v>871</v>
      </c>
      <c r="F912" s="13">
        <v>7.3999999999999996E-2</v>
      </c>
      <c r="G912" t="s">
        <v>872</v>
      </c>
      <c r="H912" t="s">
        <v>812</v>
      </c>
      <c r="I912">
        <v>5000</v>
      </c>
      <c r="J912" t="s">
        <v>857</v>
      </c>
      <c r="K912">
        <v>6</v>
      </c>
      <c r="L912">
        <v>14045</v>
      </c>
      <c r="M912">
        <v>0</v>
      </c>
      <c r="N912" t="s">
        <v>817</v>
      </c>
    </row>
    <row r="913" spans="1:14" x14ac:dyDescent="0.25">
      <c r="A913">
        <v>6000</v>
      </c>
      <c r="B913">
        <v>6000</v>
      </c>
      <c r="C913" s="13">
        <v>0.158</v>
      </c>
      <c r="D913" t="s">
        <v>809</v>
      </c>
      <c r="E913" t="s">
        <v>810</v>
      </c>
      <c r="F913" s="13">
        <v>0.1956</v>
      </c>
      <c r="G913" t="s">
        <v>874</v>
      </c>
      <c r="H913" t="s">
        <v>830</v>
      </c>
      <c r="I913">
        <v>1666.67</v>
      </c>
      <c r="J913" t="s">
        <v>857</v>
      </c>
      <c r="K913">
        <v>7</v>
      </c>
      <c r="L913">
        <v>5291</v>
      </c>
      <c r="M913">
        <v>0</v>
      </c>
      <c r="N913" t="s">
        <v>814</v>
      </c>
    </row>
    <row r="914" spans="1:14" x14ac:dyDescent="0.25">
      <c r="A914">
        <v>7000</v>
      </c>
      <c r="B914">
        <v>7000</v>
      </c>
      <c r="C914" s="13">
        <v>0.1777</v>
      </c>
      <c r="D914" t="s">
        <v>809</v>
      </c>
      <c r="E914" t="s">
        <v>810</v>
      </c>
      <c r="F914" s="13">
        <v>0.18149999999999999</v>
      </c>
      <c r="G914" t="s">
        <v>860</v>
      </c>
      <c r="H914" t="s">
        <v>826</v>
      </c>
      <c r="I914">
        <v>4750</v>
      </c>
      <c r="J914" t="s">
        <v>843</v>
      </c>
      <c r="K914">
        <v>11</v>
      </c>
      <c r="L914">
        <v>12307</v>
      </c>
      <c r="M914">
        <v>1</v>
      </c>
      <c r="N914" t="s">
        <v>814</v>
      </c>
    </row>
    <row r="915" spans="1:14" x14ac:dyDescent="0.25">
      <c r="A915">
        <v>10000</v>
      </c>
      <c r="B915">
        <v>10000</v>
      </c>
      <c r="C915" s="13">
        <v>0.15310000000000001</v>
      </c>
      <c r="D915" t="s">
        <v>809</v>
      </c>
      <c r="E915" t="s">
        <v>824</v>
      </c>
      <c r="F915" s="13">
        <v>9.5500000000000002E-2</v>
      </c>
      <c r="G915" t="s">
        <v>815</v>
      </c>
      <c r="H915" t="s">
        <v>830</v>
      </c>
      <c r="I915">
        <v>4166.67</v>
      </c>
      <c r="J915" t="s">
        <v>831</v>
      </c>
      <c r="K915">
        <v>11</v>
      </c>
      <c r="L915">
        <v>11551</v>
      </c>
      <c r="M915">
        <v>0</v>
      </c>
      <c r="N915" t="s">
        <v>859</v>
      </c>
    </row>
    <row r="916" spans="1:14" x14ac:dyDescent="0.25">
      <c r="A916">
        <v>3250</v>
      </c>
      <c r="B916">
        <v>3250</v>
      </c>
      <c r="C916" s="13">
        <v>0.1273</v>
      </c>
      <c r="D916" t="s">
        <v>809</v>
      </c>
      <c r="E916" t="s">
        <v>810</v>
      </c>
      <c r="F916" s="13">
        <v>0.21440000000000001</v>
      </c>
      <c r="G916" t="s">
        <v>841</v>
      </c>
      <c r="H916" t="s">
        <v>812</v>
      </c>
      <c r="I916">
        <v>5000</v>
      </c>
      <c r="J916" t="s">
        <v>857</v>
      </c>
      <c r="K916">
        <v>12</v>
      </c>
      <c r="L916">
        <v>20564</v>
      </c>
      <c r="M916">
        <v>0</v>
      </c>
      <c r="N916" t="s">
        <v>832</v>
      </c>
    </row>
    <row r="917" spans="1:14" x14ac:dyDescent="0.25">
      <c r="A917">
        <v>30000</v>
      </c>
      <c r="B917">
        <v>29950</v>
      </c>
      <c r="C917" s="13">
        <v>0.19719999999999999</v>
      </c>
      <c r="D917" t="s">
        <v>818</v>
      </c>
      <c r="E917" t="s">
        <v>810</v>
      </c>
      <c r="F917" s="13">
        <v>0.21920000000000001</v>
      </c>
      <c r="G917" t="s">
        <v>829</v>
      </c>
      <c r="H917" t="s">
        <v>826</v>
      </c>
      <c r="I917">
        <v>10416.67</v>
      </c>
      <c r="J917" t="s">
        <v>838</v>
      </c>
      <c r="K917">
        <v>11</v>
      </c>
      <c r="L917">
        <v>61661</v>
      </c>
      <c r="M917">
        <v>1</v>
      </c>
      <c r="N917" t="s">
        <v>848</v>
      </c>
    </row>
    <row r="918" spans="1:14" x14ac:dyDescent="0.25">
      <c r="A918">
        <v>21000</v>
      </c>
      <c r="B918">
        <v>21000</v>
      </c>
      <c r="C918" s="13">
        <v>0.1111</v>
      </c>
      <c r="D918" t="s">
        <v>809</v>
      </c>
      <c r="E918" t="s">
        <v>896</v>
      </c>
      <c r="F918" s="13">
        <v>0.1653</v>
      </c>
      <c r="G918" t="s">
        <v>866</v>
      </c>
      <c r="H918" t="s">
        <v>812</v>
      </c>
      <c r="I918">
        <v>18750</v>
      </c>
      <c r="J918" t="s">
        <v>878</v>
      </c>
      <c r="K918">
        <v>13</v>
      </c>
      <c r="L918">
        <v>120538</v>
      </c>
      <c r="M918">
        <v>0</v>
      </c>
      <c r="N918" t="s">
        <v>835</v>
      </c>
    </row>
    <row r="919" spans="1:14" x14ac:dyDescent="0.25">
      <c r="A919">
        <v>11000</v>
      </c>
      <c r="B919">
        <v>11000</v>
      </c>
      <c r="C919" s="13">
        <v>7.6200000000000004E-2</v>
      </c>
      <c r="D919" t="s">
        <v>809</v>
      </c>
      <c r="E919" t="s">
        <v>810</v>
      </c>
      <c r="F919" s="13">
        <v>0.1235</v>
      </c>
      <c r="G919" t="s">
        <v>866</v>
      </c>
      <c r="H919" t="s">
        <v>830</v>
      </c>
      <c r="I919">
        <v>7666.67</v>
      </c>
      <c r="J919" t="s">
        <v>813</v>
      </c>
      <c r="K919">
        <v>6</v>
      </c>
      <c r="L919">
        <v>12461</v>
      </c>
      <c r="M919">
        <v>1</v>
      </c>
      <c r="N919" t="s">
        <v>848</v>
      </c>
    </row>
    <row r="920" spans="1:14" x14ac:dyDescent="0.25">
      <c r="A920">
        <v>5500</v>
      </c>
      <c r="B920">
        <v>5400</v>
      </c>
      <c r="C920" s="13">
        <v>7.1400000000000005E-2</v>
      </c>
      <c r="D920" t="s">
        <v>809</v>
      </c>
      <c r="E920" t="s">
        <v>824</v>
      </c>
      <c r="F920" s="13">
        <v>0.1986</v>
      </c>
      <c r="G920" t="s">
        <v>889</v>
      </c>
      <c r="H920" t="s">
        <v>812</v>
      </c>
      <c r="I920">
        <v>3916.67</v>
      </c>
      <c r="J920" t="s">
        <v>877</v>
      </c>
      <c r="K920">
        <v>15</v>
      </c>
      <c r="L920">
        <v>10254</v>
      </c>
      <c r="M920">
        <v>1</v>
      </c>
      <c r="N920" t="s">
        <v>814</v>
      </c>
    </row>
    <row r="921" spans="1:14" x14ac:dyDescent="0.25">
      <c r="A921">
        <v>15000</v>
      </c>
      <c r="B921">
        <v>15000</v>
      </c>
      <c r="C921" s="13">
        <v>7.9000000000000001E-2</v>
      </c>
      <c r="D921" t="s">
        <v>809</v>
      </c>
      <c r="E921" t="s">
        <v>810</v>
      </c>
      <c r="F921" s="13">
        <v>5.5899999999999998E-2</v>
      </c>
      <c r="G921" t="s">
        <v>889</v>
      </c>
      <c r="H921" t="s">
        <v>826</v>
      </c>
      <c r="I921">
        <v>2916.67</v>
      </c>
      <c r="J921" t="s">
        <v>915</v>
      </c>
      <c r="K921">
        <v>13</v>
      </c>
      <c r="L921">
        <v>14290</v>
      </c>
      <c r="M921">
        <v>1</v>
      </c>
      <c r="N921" t="s">
        <v>827</v>
      </c>
    </row>
    <row r="922" spans="1:14" x14ac:dyDescent="0.25">
      <c r="A922">
        <v>20000</v>
      </c>
      <c r="B922">
        <v>17890.7</v>
      </c>
      <c r="C922" s="13">
        <v>0.1991</v>
      </c>
      <c r="D922" t="s">
        <v>818</v>
      </c>
      <c r="E922" t="s">
        <v>810</v>
      </c>
      <c r="F922" s="13">
        <v>0.1749</v>
      </c>
      <c r="G922" t="s">
        <v>819</v>
      </c>
      <c r="H922" t="s">
        <v>812</v>
      </c>
      <c r="I922">
        <v>7916.67</v>
      </c>
      <c r="J922" t="s">
        <v>831</v>
      </c>
      <c r="K922">
        <v>17</v>
      </c>
      <c r="L922">
        <v>39621</v>
      </c>
      <c r="M922">
        <v>1</v>
      </c>
      <c r="N922" t="s">
        <v>842</v>
      </c>
    </row>
    <row r="923" spans="1:14" x14ac:dyDescent="0.25">
      <c r="A923">
        <v>7200</v>
      </c>
      <c r="B923">
        <v>6250</v>
      </c>
      <c r="C923" s="13">
        <v>8.0699999999999994E-2</v>
      </c>
      <c r="D923" t="s">
        <v>809</v>
      </c>
      <c r="E923" t="s">
        <v>810</v>
      </c>
      <c r="F923" s="12">
        <v>0.17</v>
      </c>
      <c r="G923" t="s">
        <v>833</v>
      </c>
      <c r="H923" t="s">
        <v>812</v>
      </c>
      <c r="I923">
        <v>5100</v>
      </c>
      <c r="J923" t="s">
        <v>852</v>
      </c>
      <c r="K923">
        <v>4</v>
      </c>
      <c r="L923">
        <v>9366</v>
      </c>
      <c r="M923">
        <v>4</v>
      </c>
      <c r="N923" t="s">
        <v>835</v>
      </c>
    </row>
    <row r="924" spans="1:14" x14ac:dyDescent="0.25">
      <c r="A924">
        <v>4000</v>
      </c>
      <c r="B924">
        <v>4000</v>
      </c>
      <c r="C924" s="13">
        <v>0.18640000000000001</v>
      </c>
      <c r="D924" t="s">
        <v>818</v>
      </c>
      <c r="E924" t="s">
        <v>810</v>
      </c>
      <c r="F924" s="13">
        <v>0.1915</v>
      </c>
      <c r="G924" t="s">
        <v>888</v>
      </c>
      <c r="H924" t="s">
        <v>826</v>
      </c>
      <c r="I924">
        <v>4000</v>
      </c>
      <c r="J924" t="s">
        <v>857</v>
      </c>
      <c r="K924">
        <v>9</v>
      </c>
      <c r="L924">
        <v>16543</v>
      </c>
      <c r="M924">
        <v>2</v>
      </c>
      <c r="N924" t="s">
        <v>842</v>
      </c>
    </row>
    <row r="925" spans="1:14" x14ac:dyDescent="0.25">
      <c r="A925">
        <v>20000</v>
      </c>
      <c r="B925">
        <v>20000</v>
      </c>
      <c r="C925" s="13">
        <v>8.8999999999999996E-2</v>
      </c>
      <c r="D925" t="s">
        <v>809</v>
      </c>
      <c r="E925" t="s">
        <v>810</v>
      </c>
      <c r="F925" s="13">
        <v>0.1101</v>
      </c>
      <c r="G925" t="s">
        <v>867</v>
      </c>
      <c r="H925" t="s">
        <v>812</v>
      </c>
      <c r="I925">
        <v>7083.33</v>
      </c>
      <c r="J925" t="s">
        <v>847</v>
      </c>
      <c r="K925">
        <v>13</v>
      </c>
      <c r="L925">
        <v>28324</v>
      </c>
      <c r="M925">
        <v>2</v>
      </c>
      <c r="N925" t="s">
        <v>835</v>
      </c>
    </row>
    <row r="926" spans="1:14" x14ac:dyDescent="0.25">
      <c r="A926">
        <v>15000</v>
      </c>
      <c r="B926">
        <v>15000</v>
      </c>
      <c r="C926" s="13">
        <v>0.1212</v>
      </c>
      <c r="D926" t="s">
        <v>809</v>
      </c>
      <c r="E926" t="s">
        <v>824</v>
      </c>
      <c r="F926" s="13">
        <v>0.19159999999999999</v>
      </c>
      <c r="G926" t="s">
        <v>825</v>
      </c>
      <c r="H926" t="s">
        <v>826</v>
      </c>
      <c r="I926">
        <v>5000</v>
      </c>
      <c r="J926" t="s">
        <v>837</v>
      </c>
      <c r="K926">
        <v>18</v>
      </c>
      <c r="L926">
        <v>13830</v>
      </c>
      <c r="M926">
        <v>0</v>
      </c>
      <c r="N926" t="s">
        <v>835</v>
      </c>
    </row>
    <row r="927" spans="1:14" x14ac:dyDescent="0.25">
      <c r="A927">
        <v>8000</v>
      </c>
      <c r="B927">
        <v>7825</v>
      </c>
      <c r="C927" s="13">
        <v>0.1183</v>
      </c>
      <c r="D927" t="s">
        <v>809</v>
      </c>
      <c r="E927" t="s">
        <v>824</v>
      </c>
      <c r="F927" s="13">
        <v>8.1199999999999994E-2</v>
      </c>
      <c r="G927" t="s">
        <v>841</v>
      </c>
      <c r="H927" t="s">
        <v>826</v>
      </c>
      <c r="I927">
        <v>5417</v>
      </c>
      <c r="J927" t="s">
        <v>847</v>
      </c>
      <c r="K927">
        <v>5</v>
      </c>
      <c r="L927">
        <v>43799</v>
      </c>
      <c r="M927">
        <v>2</v>
      </c>
      <c r="N927" t="s">
        <v>844</v>
      </c>
    </row>
    <row r="928" spans="1:14" x14ac:dyDescent="0.25">
      <c r="A928">
        <v>15000</v>
      </c>
      <c r="B928">
        <v>14900</v>
      </c>
      <c r="C928" s="13">
        <v>0.19739999999999999</v>
      </c>
      <c r="D928" t="s">
        <v>818</v>
      </c>
      <c r="E928" t="s">
        <v>824</v>
      </c>
      <c r="F928" s="13">
        <v>0.16800000000000001</v>
      </c>
      <c r="G928" t="s">
        <v>815</v>
      </c>
      <c r="H928" t="s">
        <v>812</v>
      </c>
      <c r="I928">
        <v>5833.33</v>
      </c>
      <c r="J928" t="s">
        <v>868</v>
      </c>
      <c r="K928">
        <v>14</v>
      </c>
      <c r="L928">
        <v>8587</v>
      </c>
      <c r="M928">
        <v>2</v>
      </c>
      <c r="N928" t="s">
        <v>832</v>
      </c>
    </row>
    <row r="929" spans="1:14" x14ac:dyDescent="0.25">
      <c r="A929">
        <v>8000</v>
      </c>
      <c r="B929">
        <v>8000</v>
      </c>
      <c r="C929" s="13">
        <v>0.1114</v>
      </c>
      <c r="D929" t="s">
        <v>809</v>
      </c>
      <c r="E929" t="s">
        <v>810</v>
      </c>
      <c r="F929" s="13">
        <v>0.1159</v>
      </c>
      <c r="G929" t="s">
        <v>819</v>
      </c>
      <c r="H929" t="s">
        <v>826</v>
      </c>
      <c r="I929">
        <v>7000</v>
      </c>
      <c r="J929" t="s">
        <v>838</v>
      </c>
      <c r="K929">
        <v>7</v>
      </c>
      <c r="L929">
        <v>4729</v>
      </c>
      <c r="M929">
        <v>1</v>
      </c>
      <c r="N929" t="s">
        <v>832</v>
      </c>
    </row>
    <row r="930" spans="1:14" x14ac:dyDescent="0.25">
      <c r="A930">
        <v>20675</v>
      </c>
      <c r="B930">
        <v>20675</v>
      </c>
      <c r="C930" s="13">
        <v>0.14330000000000001</v>
      </c>
      <c r="D930" t="s">
        <v>809</v>
      </c>
      <c r="E930" t="s">
        <v>824</v>
      </c>
      <c r="F930" s="13">
        <v>0.23119999999999999</v>
      </c>
      <c r="G930" t="s">
        <v>897</v>
      </c>
      <c r="H930" t="s">
        <v>812</v>
      </c>
      <c r="I930">
        <v>4333.33</v>
      </c>
      <c r="J930" t="s">
        <v>873</v>
      </c>
      <c r="K930">
        <v>12</v>
      </c>
      <c r="L930">
        <v>8393</v>
      </c>
      <c r="M930">
        <v>1</v>
      </c>
      <c r="N930" t="s">
        <v>835</v>
      </c>
    </row>
    <row r="931" spans="1:14" x14ac:dyDescent="0.25">
      <c r="A931">
        <v>30000</v>
      </c>
      <c r="B931">
        <v>30000</v>
      </c>
      <c r="C931" s="13">
        <v>0.15310000000000001</v>
      </c>
      <c r="D931" t="s">
        <v>818</v>
      </c>
      <c r="E931" t="s">
        <v>824</v>
      </c>
      <c r="F931" s="13">
        <v>0.1699</v>
      </c>
      <c r="G931" t="s">
        <v>888</v>
      </c>
      <c r="H931" t="s">
        <v>812</v>
      </c>
      <c r="I931">
        <v>8500</v>
      </c>
      <c r="J931" t="s">
        <v>822</v>
      </c>
      <c r="K931">
        <v>10</v>
      </c>
      <c r="L931">
        <v>33770</v>
      </c>
      <c r="M931">
        <v>0</v>
      </c>
      <c r="N931" t="s">
        <v>842</v>
      </c>
    </row>
    <row r="932" spans="1:14" x14ac:dyDescent="0.25">
      <c r="A932">
        <v>12000</v>
      </c>
      <c r="B932">
        <v>11875</v>
      </c>
      <c r="C932" s="13">
        <v>7.6600000000000001E-2</v>
      </c>
      <c r="D932" t="s">
        <v>809</v>
      </c>
      <c r="E932" t="s">
        <v>810</v>
      </c>
      <c r="F932" s="13">
        <v>0.1331</v>
      </c>
      <c r="G932" t="s">
        <v>866</v>
      </c>
      <c r="H932" t="s">
        <v>812</v>
      </c>
      <c r="I932">
        <v>5416.67</v>
      </c>
      <c r="J932" t="s">
        <v>850</v>
      </c>
      <c r="K932">
        <v>8</v>
      </c>
      <c r="L932">
        <v>9993</v>
      </c>
      <c r="M932">
        <v>2</v>
      </c>
      <c r="N932" t="s">
        <v>832</v>
      </c>
    </row>
    <row r="933" spans="1:14" x14ac:dyDescent="0.25">
      <c r="A933">
        <v>5000</v>
      </c>
      <c r="B933">
        <v>5000</v>
      </c>
      <c r="C933" s="13">
        <v>9.9900000000000003E-2</v>
      </c>
      <c r="D933" t="s">
        <v>809</v>
      </c>
      <c r="E933" t="s">
        <v>892</v>
      </c>
      <c r="F933" s="13">
        <v>0.21329999999999999</v>
      </c>
      <c r="G933" t="s">
        <v>864</v>
      </c>
      <c r="H933" t="s">
        <v>826</v>
      </c>
      <c r="I933">
        <v>5316.67</v>
      </c>
      <c r="J933" t="s">
        <v>822</v>
      </c>
      <c r="K933">
        <v>7</v>
      </c>
      <c r="L933">
        <v>23818</v>
      </c>
      <c r="M933">
        <v>0</v>
      </c>
      <c r="N933" t="s">
        <v>848</v>
      </c>
    </row>
    <row r="934" spans="1:14" x14ac:dyDescent="0.25">
      <c r="A934">
        <v>4750</v>
      </c>
      <c r="B934">
        <v>4750</v>
      </c>
      <c r="C934" s="13">
        <v>8.8999999999999996E-2</v>
      </c>
      <c r="D934" t="s">
        <v>809</v>
      </c>
      <c r="E934" t="s">
        <v>863</v>
      </c>
      <c r="F934" s="13">
        <v>5.5999999999999999E-3</v>
      </c>
      <c r="G934" t="s">
        <v>872</v>
      </c>
      <c r="H934" t="s">
        <v>830</v>
      </c>
      <c r="I934">
        <v>2833.33</v>
      </c>
      <c r="J934" t="s">
        <v>852</v>
      </c>
      <c r="K934">
        <v>2</v>
      </c>
      <c r="L934">
        <v>767</v>
      </c>
      <c r="M934">
        <v>0</v>
      </c>
      <c r="N934" t="s">
        <v>827</v>
      </c>
    </row>
    <row r="935" spans="1:14" x14ac:dyDescent="0.25">
      <c r="A935">
        <v>6500</v>
      </c>
      <c r="B935">
        <v>6500</v>
      </c>
      <c r="C935" s="13">
        <v>0.1212</v>
      </c>
      <c r="D935" t="s">
        <v>809</v>
      </c>
      <c r="E935" t="s">
        <v>824</v>
      </c>
      <c r="F935" s="13">
        <v>0.24970000000000001</v>
      </c>
      <c r="G935" t="s">
        <v>815</v>
      </c>
      <c r="H935" t="s">
        <v>830</v>
      </c>
      <c r="I935">
        <v>3500</v>
      </c>
      <c r="J935" t="s">
        <v>879</v>
      </c>
      <c r="K935">
        <v>7</v>
      </c>
      <c r="L935">
        <v>6948</v>
      </c>
      <c r="M935">
        <v>0</v>
      </c>
      <c r="N935" t="s">
        <v>844</v>
      </c>
    </row>
    <row r="936" spans="1:14" x14ac:dyDescent="0.25">
      <c r="A936">
        <v>21600</v>
      </c>
      <c r="B936">
        <v>20550</v>
      </c>
      <c r="C936" s="13">
        <v>0.10589999999999999</v>
      </c>
      <c r="D936" t="s">
        <v>809</v>
      </c>
      <c r="E936" t="s">
        <v>871</v>
      </c>
      <c r="F936" s="13">
        <v>9.4E-2</v>
      </c>
      <c r="G936" t="s">
        <v>819</v>
      </c>
      <c r="H936" t="s">
        <v>812</v>
      </c>
      <c r="I936">
        <v>9000</v>
      </c>
      <c r="J936" t="s">
        <v>834</v>
      </c>
      <c r="K936">
        <v>16</v>
      </c>
      <c r="L936">
        <v>43362</v>
      </c>
      <c r="M936">
        <v>0</v>
      </c>
      <c r="N936" t="s">
        <v>835</v>
      </c>
    </row>
    <row r="937" spans="1:14" x14ac:dyDescent="0.25">
      <c r="A937">
        <v>1900</v>
      </c>
      <c r="B937">
        <v>1900</v>
      </c>
      <c r="C937" s="13">
        <v>0.12839999999999999</v>
      </c>
      <c r="D937" t="s">
        <v>809</v>
      </c>
      <c r="E937" t="s">
        <v>863</v>
      </c>
      <c r="F937" s="13">
        <v>0.2329</v>
      </c>
      <c r="G937" t="s">
        <v>906</v>
      </c>
      <c r="H937" t="s">
        <v>812</v>
      </c>
      <c r="I937">
        <v>2860</v>
      </c>
      <c r="J937" t="s">
        <v>831</v>
      </c>
      <c r="K937">
        <v>9</v>
      </c>
      <c r="L937">
        <v>24209</v>
      </c>
      <c r="M937">
        <v>2</v>
      </c>
      <c r="N937" t="s">
        <v>814</v>
      </c>
    </row>
    <row r="938" spans="1:14" x14ac:dyDescent="0.25">
      <c r="A938">
        <v>6000</v>
      </c>
      <c r="B938">
        <v>6000</v>
      </c>
      <c r="C938" s="13">
        <v>7.9000000000000001E-2</v>
      </c>
      <c r="D938" t="s">
        <v>809</v>
      </c>
      <c r="E938" t="s">
        <v>870</v>
      </c>
      <c r="F938" s="13">
        <v>6.6799999999999998E-2</v>
      </c>
      <c r="G938" t="s">
        <v>866</v>
      </c>
      <c r="H938" t="s">
        <v>826</v>
      </c>
      <c r="I938">
        <v>10416.67</v>
      </c>
      <c r="J938" t="s">
        <v>873</v>
      </c>
      <c r="K938">
        <v>9</v>
      </c>
      <c r="L938">
        <v>20592</v>
      </c>
      <c r="M938">
        <v>0</v>
      </c>
      <c r="N938" t="s">
        <v>835</v>
      </c>
    </row>
    <row r="939" spans="1:14" x14ac:dyDescent="0.25">
      <c r="A939">
        <v>8500</v>
      </c>
      <c r="B939">
        <v>8500</v>
      </c>
      <c r="C939" s="13">
        <v>7.6200000000000004E-2</v>
      </c>
      <c r="D939" t="s">
        <v>809</v>
      </c>
      <c r="E939" t="s">
        <v>824</v>
      </c>
      <c r="F939" s="13">
        <v>0.13669999999999999</v>
      </c>
      <c r="G939" t="s">
        <v>841</v>
      </c>
      <c r="H939" t="s">
        <v>826</v>
      </c>
      <c r="I939">
        <v>4333.33</v>
      </c>
      <c r="J939" t="s">
        <v>834</v>
      </c>
      <c r="K939">
        <v>11</v>
      </c>
      <c r="L939">
        <v>15284</v>
      </c>
      <c r="M939">
        <v>0</v>
      </c>
      <c r="N939" t="s">
        <v>859</v>
      </c>
    </row>
    <row r="940" spans="1:14" x14ac:dyDescent="0.25">
      <c r="A940">
        <v>9250</v>
      </c>
      <c r="B940">
        <v>9250</v>
      </c>
      <c r="C940" s="13">
        <v>0.1212</v>
      </c>
      <c r="D940" t="s">
        <v>809</v>
      </c>
      <c r="E940" t="s">
        <v>810</v>
      </c>
      <c r="F940" s="13">
        <v>0.29459999999999997</v>
      </c>
      <c r="G940" t="s">
        <v>815</v>
      </c>
      <c r="H940" t="s">
        <v>812</v>
      </c>
      <c r="I940">
        <v>3333.33</v>
      </c>
      <c r="J940" t="s">
        <v>838</v>
      </c>
      <c r="K940">
        <v>10</v>
      </c>
      <c r="L940">
        <v>5440</v>
      </c>
      <c r="M940">
        <v>0</v>
      </c>
      <c r="N940" t="s">
        <v>835</v>
      </c>
    </row>
    <row r="941" spans="1:14" x14ac:dyDescent="0.25">
      <c r="A941">
        <v>1875</v>
      </c>
      <c r="B941">
        <v>1875</v>
      </c>
      <c r="C941" s="13">
        <v>0.13489999999999999</v>
      </c>
      <c r="D941" t="s">
        <v>809</v>
      </c>
      <c r="E941" t="s">
        <v>824</v>
      </c>
      <c r="F941" s="13">
        <v>0.1883</v>
      </c>
      <c r="G941" t="s">
        <v>866</v>
      </c>
      <c r="H941" t="s">
        <v>826</v>
      </c>
      <c r="I941">
        <v>1200</v>
      </c>
      <c r="J941" t="s">
        <v>857</v>
      </c>
      <c r="K941">
        <v>8</v>
      </c>
      <c r="L941">
        <v>5342</v>
      </c>
      <c r="M941">
        <v>2</v>
      </c>
      <c r="N941" t="s">
        <v>844</v>
      </c>
    </row>
    <row r="942" spans="1:14" x14ac:dyDescent="0.25">
      <c r="A942">
        <v>2500</v>
      </c>
      <c r="B942">
        <v>2450</v>
      </c>
      <c r="C942" s="13">
        <v>0.12609999999999999</v>
      </c>
      <c r="D942" t="s">
        <v>809</v>
      </c>
      <c r="E942" t="s">
        <v>882</v>
      </c>
      <c r="F942" s="13">
        <v>3.78E-2</v>
      </c>
      <c r="G942" t="s">
        <v>867</v>
      </c>
      <c r="H942" t="s">
        <v>812</v>
      </c>
      <c r="I942">
        <v>1930.75</v>
      </c>
      <c r="J942" t="s">
        <v>857</v>
      </c>
      <c r="K942">
        <v>4</v>
      </c>
      <c r="L942">
        <v>1548</v>
      </c>
      <c r="M942">
        <v>3</v>
      </c>
      <c r="N942" t="s">
        <v>817</v>
      </c>
    </row>
    <row r="943" spans="1:14" x14ac:dyDescent="0.25">
      <c r="A943">
        <v>10000</v>
      </c>
      <c r="B943">
        <v>10000</v>
      </c>
      <c r="C943" s="13">
        <v>0.13469999999999999</v>
      </c>
      <c r="D943" t="s">
        <v>809</v>
      </c>
      <c r="E943" t="s">
        <v>853</v>
      </c>
      <c r="F943" s="13">
        <v>5.5899999999999998E-2</v>
      </c>
      <c r="G943" t="s">
        <v>815</v>
      </c>
      <c r="H943" t="s">
        <v>826</v>
      </c>
      <c r="I943">
        <v>4583</v>
      </c>
      <c r="J943" t="s">
        <v>820</v>
      </c>
      <c r="K943">
        <v>6</v>
      </c>
      <c r="L943">
        <v>2432</v>
      </c>
      <c r="M943">
        <v>1</v>
      </c>
      <c r="N943" t="s">
        <v>859</v>
      </c>
    </row>
    <row r="944" spans="1:14" x14ac:dyDescent="0.25">
      <c r="A944">
        <v>25000</v>
      </c>
      <c r="B944">
        <v>25000</v>
      </c>
      <c r="C944" s="13">
        <v>0.15229999999999999</v>
      </c>
      <c r="D944" t="s">
        <v>818</v>
      </c>
      <c r="E944" t="s">
        <v>810</v>
      </c>
      <c r="F944" s="13">
        <v>0.1797</v>
      </c>
      <c r="G944" t="s">
        <v>821</v>
      </c>
      <c r="H944" t="s">
        <v>812</v>
      </c>
      <c r="I944">
        <v>8917</v>
      </c>
      <c r="J944" t="s">
        <v>847</v>
      </c>
      <c r="K944">
        <v>10</v>
      </c>
      <c r="L944">
        <v>22566</v>
      </c>
      <c r="M944">
        <v>1</v>
      </c>
      <c r="N944" t="s">
        <v>835</v>
      </c>
    </row>
    <row r="945" spans="1:14" x14ac:dyDescent="0.25">
      <c r="A945">
        <v>5000</v>
      </c>
      <c r="B945">
        <v>5000</v>
      </c>
      <c r="C945" s="13">
        <v>0.1399</v>
      </c>
      <c r="D945" t="s">
        <v>818</v>
      </c>
      <c r="E945" t="s">
        <v>810</v>
      </c>
      <c r="F945" s="13">
        <v>0.1129</v>
      </c>
      <c r="G945" t="s">
        <v>880</v>
      </c>
      <c r="H945" t="s">
        <v>812</v>
      </c>
      <c r="I945">
        <v>3083</v>
      </c>
      <c r="J945" t="s">
        <v>873</v>
      </c>
      <c r="K945">
        <v>5</v>
      </c>
      <c r="L945">
        <v>1073</v>
      </c>
      <c r="M945">
        <v>2</v>
      </c>
      <c r="N945" t="s">
        <v>817</v>
      </c>
    </row>
    <row r="946" spans="1:14" x14ac:dyDescent="0.25">
      <c r="A946">
        <v>6000</v>
      </c>
      <c r="B946">
        <v>5996.63</v>
      </c>
      <c r="C946" s="13">
        <v>0.1361</v>
      </c>
      <c r="D946" t="s">
        <v>818</v>
      </c>
      <c r="E946" t="s">
        <v>871</v>
      </c>
      <c r="F946" s="13">
        <v>0.20849999999999999</v>
      </c>
      <c r="G946" t="s">
        <v>819</v>
      </c>
      <c r="H946" t="s">
        <v>812</v>
      </c>
      <c r="I946">
        <v>2700</v>
      </c>
      <c r="J946" t="s">
        <v>822</v>
      </c>
      <c r="K946">
        <v>10</v>
      </c>
      <c r="L946">
        <v>10932</v>
      </c>
      <c r="M946">
        <v>2</v>
      </c>
      <c r="N946" t="s">
        <v>817</v>
      </c>
    </row>
    <row r="947" spans="1:14" x14ac:dyDescent="0.25">
      <c r="A947">
        <v>10000</v>
      </c>
      <c r="B947">
        <v>10000</v>
      </c>
      <c r="C947" s="13">
        <v>0.14219999999999999</v>
      </c>
      <c r="D947" t="s">
        <v>809</v>
      </c>
      <c r="E947" t="s">
        <v>810</v>
      </c>
      <c r="F947" s="13">
        <v>0.12239999999999999</v>
      </c>
      <c r="G947" t="s">
        <v>825</v>
      </c>
      <c r="H947" t="s">
        <v>826</v>
      </c>
      <c r="I947">
        <v>2541.67</v>
      </c>
      <c r="J947" t="s">
        <v>879</v>
      </c>
      <c r="K947">
        <v>4</v>
      </c>
      <c r="L947">
        <v>13667</v>
      </c>
      <c r="M947">
        <v>0</v>
      </c>
      <c r="N947" t="s">
        <v>839</v>
      </c>
    </row>
    <row r="948" spans="1:14" x14ac:dyDescent="0.25">
      <c r="A948">
        <v>5375</v>
      </c>
      <c r="B948">
        <v>5325</v>
      </c>
      <c r="C948" s="13">
        <v>6.6199999999999995E-2</v>
      </c>
      <c r="D948" t="s">
        <v>809</v>
      </c>
      <c r="E948" t="s">
        <v>810</v>
      </c>
      <c r="F948" s="13">
        <v>0.20930000000000001</v>
      </c>
      <c r="G948" t="s">
        <v>903</v>
      </c>
      <c r="H948" t="s">
        <v>826</v>
      </c>
      <c r="I948">
        <v>3000</v>
      </c>
      <c r="J948" t="s">
        <v>847</v>
      </c>
      <c r="K948">
        <v>7</v>
      </c>
      <c r="L948">
        <v>5640</v>
      </c>
      <c r="M948">
        <v>0</v>
      </c>
      <c r="N948" t="s">
        <v>832</v>
      </c>
    </row>
    <row r="949" spans="1:14" x14ac:dyDescent="0.25">
      <c r="A949">
        <v>19000</v>
      </c>
      <c r="B949">
        <v>18898.03</v>
      </c>
      <c r="C949" s="13">
        <v>0.16320000000000001</v>
      </c>
      <c r="D949" t="s">
        <v>818</v>
      </c>
      <c r="E949" t="s">
        <v>810</v>
      </c>
      <c r="F949" s="13">
        <v>0.22409999999999999</v>
      </c>
      <c r="G949" t="s">
        <v>866</v>
      </c>
      <c r="H949" t="s">
        <v>826</v>
      </c>
      <c r="I949">
        <v>4333.33</v>
      </c>
      <c r="J949" t="s">
        <v>878</v>
      </c>
      <c r="K949">
        <v>5</v>
      </c>
      <c r="L949">
        <v>23016</v>
      </c>
      <c r="M949">
        <v>1</v>
      </c>
      <c r="N949" t="s">
        <v>817</v>
      </c>
    </row>
    <row r="950" spans="1:14" x14ac:dyDescent="0.25">
      <c r="A950">
        <v>5500</v>
      </c>
      <c r="B950">
        <v>5500</v>
      </c>
      <c r="C950" s="13">
        <v>0.11890000000000001</v>
      </c>
      <c r="D950" t="s">
        <v>809</v>
      </c>
      <c r="E950" t="s">
        <v>824</v>
      </c>
      <c r="F950" s="13">
        <v>0.1794</v>
      </c>
      <c r="G950" t="s">
        <v>833</v>
      </c>
      <c r="H950" t="s">
        <v>826</v>
      </c>
      <c r="I950">
        <v>3583.33</v>
      </c>
      <c r="J950" t="s">
        <v>822</v>
      </c>
      <c r="K950">
        <v>8</v>
      </c>
      <c r="L950">
        <v>5668</v>
      </c>
      <c r="M950">
        <v>3</v>
      </c>
      <c r="N950" t="s">
        <v>844</v>
      </c>
    </row>
    <row r="951" spans="1:14" x14ac:dyDescent="0.25">
      <c r="A951">
        <v>10000</v>
      </c>
      <c r="B951">
        <v>10000</v>
      </c>
      <c r="C951" s="13">
        <v>0.1074</v>
      </c>
      <c r="D951" t="s">
        <v>809</v>
      </c>
      <c r="E951" t="s">
        <v>810</v>
      </c>
      <c r="F951" s="13">
        <v>0.18149999999999999</v>
      </c>
      <c r="G951" t="s">
        <v>819</v>
      </c>
      <c r="H951" t="s">
        <v>826</v>
      </c>
      <c r="I951">
        <v>5833.33</v>
      </c>
      <c r="J951" t="s">
        <v>878</v>
      </c>
      <c r="K951">
        <v>10</v>
      </c>
      <c r="L951">
        <v>16894</v>
      </c>
      <c r="M951">
        <v>0</v>
      </c>
      <c r="N951" t="s">
        <v>859</v>
      </c>
    </row>
    <row r="952" spans="1:14" x14ac:dyDescent="0.25">
      <c r="A952">
        <v>8800</v>
      </c>
      <c r="B952">
        <v>8800</v>
      </c>
      <c r="C952" s="13">
        <v>0.13109999999999999</v>
      </c>
      <c r="D952" t="s">
        <v>818</v>
      </c>
      <c r="E952" t="s">
        <v>871</v>
      </c>
      <c r="F952" s="13">
        <v>2.8799999999999999E-2</v>
      </c>
      <c r="G952" t="s">
        <v>854</v>
      </c>
      <c r="H952" t="s">
        <v>812</v>
      </c>
      <c r="I952">
        <v>2500</v>
      </c>
      <c r="J952" t="s">
        <v>850</v>
      </c>
      <c r="K952">
        <v>3</v>
      </c>
      <c r="L952">
        <v>607</v>
      </c>
      <c r="M952">
        <v>0</v>
      </c>
      <c r="N952" t="s">
        <v>817</v>
      </c>
    </row>
    <row r="953" spans="1:14" x14ac:dyDescent="0.25">
      <c r="A953">
        <v>9500</v>
      </c>
      <c r="B953">
        <v>9475</v>
      </c>
      <c r="C953" s="13">
        <v>0.1595</v>
      </c>
      <c r="D953" t="s">
        <v>818</v>
      </c>
      <c r="E953" t="s">
        <v>824</v>
      </c>
      <c r="F953" s="13">
        <v>0.24879999999999999</v>
      </c>
      <c r="G953" t="s">
        <v>819</v>
      </c>
      <c r="H953" t="s">
        <v>826</v>
      </c>
      <c r="I953">
        <v>6000</v>
      </c>
      <c r="J953" t="s">
        <v>837</v>
      </c>
      <c r="K953">
        <v>6</v>
      </c>
      <c r="L953">
        <v>14621</v>
      </c>
      <c r="M953">
        <v>2</v>
      </c>
      <c r="N953" t="s">
        <v>835</v>
      </c>
    </row>
    <row r="954" spans="1:14" x14ac:dyDescent="0.25">
      <c r="A954">
        <v>12000</v>
      </c>
      <c r="B954">
        <v>9294.2099999999991</v>
      </c>
      <c r="C954" s="13">
        <v>5.79E-2</v>
      </c>
      <c r="D954" t="s">
        <v>809</v>
      </c>
      <c r="E954" t="s">
        <v>810</v>
      </c>
      <c r="F954" s="13">
        <v>9.4899999999999998E-2</v>
      </c>
      <c r="G954" t="s">
        <v>864</v>
      </c>
      <c r="H954" t="s">
        <v>812</v>
      </c>
      <c r="I954">
        <v>6700</v>
      </c>
      <c r="J954" t="s">
        <v>858</v>
      </c>
      <c r="K954">
        <v>20</v>
      </c>
      <c r="L954">
        <v>11686</v>
      </c>
      <c r="M954">
        <v>0</v>
      </c>
      <c r="N954" t="s">
        <v>823</v>
      </c>
    </row>
    <row r="955" spans="1:14" x14ac:dyDescent="0.25">
      <c r="A955">
        <v>16500</v>
      </c>
      <c r="B955">
        <v>16500</v>
      </c>
      <c r="C955" s="13">
        <v>0.1171</v>
      </c>
      <c r="D955" t="s">
        <v>809</v>
      </c>
      <c r="E955" t="s">
        <v>824</v>
      </c>
      <c r="F955" s="13">
        <v>0.1105</v>
      </c>
      <c r="G955" t="s">
        <v>829</v>
      </c>
      <c r="H955" t="s">
        <v>812</v>
      </c>
      <c r="I955">
        <v>7250</v>
      </c>
      <c r="J955" t="s">
        <v>846</v>
      </c>
      <c r="K955">
        <v>8</v>
      </c>
      <c r="L955">
        <v>17247</v>
      </c>
      <c r="M955">
        <v>2</v>
      </c>
      <c r="N955" t="s">
        <v>835</v>
      </c>
    </row>
    <row r="956" spans="1:14" x14ac:dyDescent="0.25">
      <c r="A956">
        <v>25000</v>
      </c>
      <c r="B956">
        <v>24875</v>
      </c>
      <c r="C956" s="13">
        <v>0.1171</v>
      </c>
      <c r="D956" t="s">
        <v>818</v>
      </c>
      <c r="E956" t="s">
        <v>810</v>
      </c>
      <c r="F956" s="13">
        <v>0.13420000000000001</v>
      </c>
      <c r="G956" t="s">
        <v>876</v>
      </c>
      <c r="H956" t="s">
        <v>812</v>
      </c>
      <c r="I956">
        <v>6250</v>
      </c>
      <c r="J956" t="s">
        <v>883</v>
      </c>
      <c r="K956">
        <v>5</v>
      </c>
      <c r="L956">
        <v>18591</v>
      </c>
      <c r="M956">
        <v>0</v>
      </c>
      <c r="N956" t="s">
        <v>835</v>
      </c>
    </row>
    <row r="957" spans="1:14" x14ac:dyDescent="0.25">
      <c r="A957">
        <v>24000</v>
      </c>
      <c r="B957">
        <v>24000</v>
      </c>
      <c r="C957" s="13">
        <v>0.1212</v>
      </c>
      <c r="D957" t="s">
        <v>809</v>
      </c>
      <c r="E957" t="s">
        <v>810</v>
      </c>
      <c r="F957" s="13">
        <v>0.16239999999999999</v>
      </c>
      <c r="G957" t="s">
        <v>825</v>
      </c>
      <c r="H957" t="s">
        <v>826</v>
      </c>
      <c r="I957">
        <v>4500</v>
      </c>
      <c r="J957" t="s">
        <v>878</v>
      </c>
      <c r="K957">
        <v>8</v>
      </c>
      <c r="L957">
        <v>29098</v>
      </c>
      <c r="M957">
        <v>1</v>
      </c>
      <c r="N957" t="s">
        <v>835</v>
      </c>
    </row>
    <row r="958" spans="1:14" x14ac:dyDescent="0.25">
      <c r="A958">
        <v>7000</v>
      </c>
      <c r="B958">
        <v>6875</v>
      </c>
      <c r="C958" s="13">
        <v>0.1036</v>
      </c>
      <c r="D958" t="s">
        <v>809</v>
      </c>
      <c r="E958" t="s">
        <v>871</v>
      </c>
      <c r="F958" s="13">
        <v>0.1394</v>
      </c>
      <c r="G958" t="s">
        <v>819</v>
      </c>
      <c r="H958" t="s">
        <v>826</v>
      </c>
      <c r="I958">
        <v>5000</v>
      </c>
      <c r="J958" t="s">
        <v>820</v>
      </c>
      <c r="K958">
        <v>5</v>
      </c>
      <c r="L958">
        <v>1364</v>
      </c>
      <c r="M958">
        <v>2</v>
      </c>
      <c r="N958" t="s">
        <v>835</v>
      </c>
    </row>
    <row r="959" spans="1:14" x14ac:dyDescent="0.25">
      <c r="A959">
        <v>1200</v>
      </c>
      <c r="B959">
        <v>1200</v>
      </c>
      <c r="C959" s="13">
        <v>0.1825</v>
      </c>
      <c r="D959" t="s">
        <v>809</v>
      </c>
      <c r="E959" t="s">
        <v>828</v>
      </c>
      <c r="F959" s="13">
        <v>0.2412</v>
      </c>
      <c r="G959" t="s">
        <v>849</v>
      </c>
      <c r="H959" t="s">
        <v>826</v>
      </c>
      <c r="I959">
        <v>1700</v>
      </c>
      <c r="J959" t="s">
        <v>868</v>
      </c>
      <c r="K959">
        <v>2</v>
      </c>
      <c r="L959">
        <v>0</v>
      </c>
      <c r="M959">
        <v>3</v>
      </c>
      <c r="N959" t="s">
        <v>859</v>
      </c>
    </row>
    <row r="960" spans="1:14" x14ac:dyDescent="0.25">
      <c r="A960">
        <v>24175</v>
      </c>
      <c r="B960">
        <v>24175</v>
      </c>
      <c r="C960" s="13">
        <v>0.13109999999999999</v>
      </c>
      <c r="D960" t="s">
        <v>809</v>
      </c>
      <c r="E960" t="s">
        <v>863</v>
      </c>
      <c r="F960" s="13">
        <v>7.6600000000000001E-2</v>
      </c>
      <c r="G960" t="s">
        <v>856</v>
      </c>
      <c r="H960" t="s">
        <v>826</v>
      </c>
      <c r="I960">
        <v>6250</v>
      </c>
      <c r="J960" t="s">
        <v>873</v>
      </c>
      <c r="K960">
        <v>8</v>
      </c>
      <c r="L960">
        <v>4681</v>
      </c>
      <c r="M960">
        <v>1</v>
      </c>
      <c r="N960" t="s">
        <v>835</v>
      </c>
    </row>
    <row r="961" spans="1:14" x14ac:dyDescent="0.25">
      <c r="A961">
        <v>2800</v>
      </c>
      <c r="B961">
        <v>2800</v>
      </c>
      <c r="C961" s="13">
        <v>7.9000000000000001E-2</v>
      </c>
      <c r="D961" t="s">
        <v>809</v>
      </c>
      <c r="E961" t="s">
        <v>824</v>
      </c>
      <c r="F961" s="13">
        <v>0.1716</v>
      </c>
      <c r="G961" t="s">
        <v>833</v>
      </c>
      <c r="H961" t="s">
        <v>826</v>
      </c>
      <c r="I961">
        <v>3583.33</v>
      </c>
      <c r="J961" t="s">
        <v>834</v>
      </c>
      <c r="K961">
        <v>12</v>
      </c>
      <c r="L961">
        <v>5182</v>
      </c>
      <c r="M961">
        <v>0</v>
      </c>
      <c r="N961" t="s">
        <v>817</v>
      </c>
    </row>
    <row r="962" spans="1:14" x14ac:dyDescent="0.25">
      <c r="A962">
        <v>4000</v>
      </c>
      <c r="B962">
        <v>4000</v>
      </c>
      <c r="C962" s="13">
        <v>0.1171</v>
      </c>
      <c r="D962" t="s">
        <v>818</v>
      </c>
      <c r="E962" t="s">
        <v>853</v>
      </c>
      <c r="F962" s="13">
        <v>0.13170000000000001</v>
      </c>
      <c r="G962" t="s">
        <v>872</v>
      </c>
      <c r="H962" t="s">
        <v>826</v>
      </c>
      <c r="I962">
        <v>3500</v>
      </c>
      <c r="J962" t="s">
        <v>837</v>
      </c>
      <c r="K962">
        <v>6</v>
      </c>
      <c r="L962">
        <v>5915</v>
      </c>
      <c r="M962">
        <v>0</v>
      </c>
      <c r="N962" t="s">
        <v>832</v>
      </c>
    </row>
    <row r="963" spans="1:14" x14ac:dyDescent="0.25">
      <c r="A963">
        <v>10000</v>
      </c>
      <c r="B963">
        <v>10000</v>
      </c>
      <c r="C963" s="13">
        <v>0.1212</v>
      </c>
      <c r="D963" t="s">
        <v>809</v>
      </c>
      <c r="E963" t="s">
        <v>810</v>
      </c>
      <c r="F963" s="13">
        <v>0.10879999999999999</v>
      </c>
      <c r="G963" t="s">
        <v>829</v>
      </c>
      <c r="H963" t="s">
        <v>812</v>
      </c>
      <c r="I963">
        <v>7500</v>
      </c>
      <c r="J963" t="s">
        <v>843</v>
      </c>
      <c r="K963">
        <v>6</v>
      </c>
      <c r="L963">
        <v>24924</v>
      </c>
      <c r="M963">
        <v>0</v>
      </c>
      <c r="N963" t="s">
        <v>835</v>
      </c>
    </row>
    <row r="964" spans="1:14" x14ac:dyDescent="0.25">
      <c r="A964">
        <v>7125</v>
      </c>
      <c r="B964">
        <v>7125</v>
      </c>
      <c r="C964" s="13">
        <v>0.1016</v>
      </c>
      <c r="D964" t="s">
        <v>809</v>
      </c>
      <c r="E964" t="s">
        <v>810</v>
      </c>
      <c r="F964" s="13">
        <v>4.9500000000000002E-2</v>
      </c>
      <c r="G964" t="s">
        <v>833</v>
      </c>
      <c r="H964" t="s">
        <v>826</v>
      </c>
      <c r="I964">
        <v>2946.67</v>
      </c>
      <c r="J964" t="s">
        <v>873</v>
      </c>
      <c r="K964">
        <v>6</v>
      </c>
      <c r="L964">
        <v>5015</v>
      </c>
      <c r="M964">
        <v>1</v>
      </c>
      <c r="N964" t="s">
        <v>842</v>
      </c>
    </row>
    <row r="965" spans="1:14" x14ac:dyDescent="0.25">
      <c r="A965">
        <v>10000</v>
      </c>
      <c r="B965">
        <v>9325</v>
      </c>
      <c r="C965" s="13">
        <v>8.3199999999999996E-2</v>
      </c>
      <c r="D965" t="s">
        <v>809</v>
      </c>
      <c r="E965" t="s">
        <v>828</v>
      </c>
      <c r="F965" s="13">
        <v>6.25E-2</v>
      </c>
      <c r="G965" t="s">
        <v>841</v>
      </c>
      <c r="H965" t="s">
        <v>812</v>
      </c>
      <c r="I965">
        <v>6666.67</v>
      </c>
      <c r="J965" t="s">
        <v>877</v>
      </c>
      <c r="K965">
        <v>10</v>
      </c>
      <c r="L965">
        <v>3248</v>
      </c>
      <c r="M965">
        <v>0</v>
      </c>
      <c r="N965" t="s">
        <v>814</v>
      </c>
    </row>
    <row r="966" spans="1:14" x14ac:dyDescent="0.25">
      <c r="A966">
        <v>10000</v>
      </c>
      <c r="B966">
        <v>10000</v>
      </c>
      <c r="C966" s="13">
        <v>0.13109999999999999</v>
      </c>
      <c r="D966" t="s">
        <v>809</v>
      </c>
      <c r="E966" t="s">
        <v>824</v>
      </c>
      <c r="F966" s="13">
        <v>5.2999999999999999E-2</v>
      </c>
      <c r="G966" t="s">
        <v>819</v>
      </c>
      <c r="H966" t="s">
        <v>826</v>
      </c>
      <c r="I966">
        <v>6250</v>
      </c>
      <c r="J966" t="s">
        <v>822</v>
      </c>
      <c r="K966">
        <v>5</v>
      </c>
      <c r="L966">
        <v>9620</v>
      </c>
      <c r="M966">
        <v>1</v>
      </c>
      <c r="N966" t="s">
        <v>817</v>
      </c>
    </row>
    <row r="967" spans="1:14" x14ac:dyDescent="0.25">
      <c r="A967">
        <v>4400</v>
      </c>
      <c r="B967">
        <v>4398.8900000000003</v>
      </c>
      <c r="C967" s="13">
        <v>0.15310000000000001</v>
      </c>
      <c r="D967" t="s">
        <v>809</v>
      </c>
      <c r="E967" t="s">
        <v>810</v>
      </c>
      <c r="F967" s="13">
        <v>0.21510000000000001</v>
      </c>
      <c r="G967" t="s">
        <v>880</v>
      </c>
      <c r="H967" t="s">
        <v>826</v>
      </c>
      <c r="I967">
        <v>4625</v>
      </c>
      <c r="J967" t="s">
        <v>831</v>
      </c>
      <c r="K967">
        <v>8</v>
      </c>
      <c r="L967">
        <v>5707</v>
      </c>
      <c r="M967">
        <v>1</v>
      </c>
      <c r="N967" t="s">
        <v>842</v>
      </c>
    </row>
    <row r="968" spans="1:14" x14ac:dyDescent="0.25">
      <c r="A968">
        <v>10000</v>
      </c>
      <c r="B968">
        <v>10000</v>
      </c>
      <c r="C968" s="13">
        <v>0.1212</v>
      </c>
      <c r="D968" t="s">
        <v>809</v>
      </c>
      <c r="E968" t="s">
        <v>810</v>
      </c>
      <c r="F968" s="13">
        <v>0.1152</v>
      </c>
      <c r="G968" t="s">
        <v>819</v>
      </c>
      <c r="H968" t="s">
        <v>826</v>
      </c>
      <c r="I968">
        <v>4166.67</v>
      </c>
      <c r="J968" t="s">
        <v>873</v>
      </c>
      <c r="K968">
        <v>7</v>
      </c>
      <c r="L968">
        <v>9817</v>
      </c>
      <c r="M968">
        <v>1</v>
      </c>
      <c r="N968" t="s">
        <v>859</v>
      </c>
    </row>
    <row r="969" spans="1:14" x14ac:dyDescent="0.25">
      <c r="A969">
        <v>9450</v>
      </c>
      <c r="B969">
        <v>9450</v>
      </c>
      <c r="C969" s="13">
        <v>0.1212</v>
      </c>
      <c r="D969" t="s">
        <v>809</v>
      </c>
      <c r="E969" t="s">
        <v>824</v>
      </c>
      <c r="F969" s="13">
        <v>0.3362</v>
      </c>
      <c r="G969" t="s">
        <v>841</v>
      </c>
      <c r="H969" t="s">
        <v>826</v>
      </c>
      <c r="I969">
        <v>2750</v>
      </c>
      <c r="J969" t="s">
        <v>878</v>
      </c>
      <c r="K969">
        <v>17</v>
      </c>
      <c r="L969">
        <v>14246</v>
      </c>
      <c r="M969">
        <v>0</v>
      </c>
      <c r="N969" t="s">
        <v>842</v>
      </c>
    </row>
    <row r="970" spans="1:14" x14ac:dyDescent="0.25">
      <c r="A970">
        <v>3500</v>
      </c>
      <c r="B970">
        <v>3500</v>
      </c>
      <c r="C970" s="13">
        <v>7.6200000000000004E-2</v>
      </c>
      <c r="D970" t="s">
        <v>809</v>
      </c>
      <c r="E970" t="s">
        <v>828</v>
      </c>
      <c r="F970" s="13">
        <v>1.83E-2</v>
      </c>
      <c r="G970" t="s">
        <v>876</v>
      </c>
      <c r="H970" t="s">
        <v>812</v>
      </c>
      <c r="I970">
        <v>7500</v>
      </c>
      <c r="J970" t="s">
        <v>858</v>
      </c>
      <c r="K970">
        <v>4</v>
      </c>
      <c r="L970">
        <v>6944</v>
      </c>
      <c r="M970">
        <v>0</v>
      </c>
      <c r="N970" t="s">
        <v>827</v>
      </c>
    </row>
    <row r="971" spans="1:14" x14ac:dyDescent="0.25">
      <c r="A971">
        <v>24000</v>
      </c>
      <c r="B971">
        <v>24000</v>
      </c>
      <c r="C971" s="13">
        <v>0.12690000000000001</v>
      </c>
      <c r="D971" t="s">
        <v>818</v>
      </c>
      <c r="E971" t="s">
        <v>863</v>
      </c>
      <c r="F971" s="13">
        <v>0.21590000000000001</v>
      </c>
      <c r="G971" t="s">
        <v>841</v>
      </c>
      <c r="H971" t="s">
        <v>812</v>
      </c>
      <c r="I971">
        <v>10000</v>
      </c>
      <c r="J971" t="s">
        <v>846</v>
      </c>
      <c r="K971">
        <v>17</v>
      </c>
      <c r="L971">
        <v>42996</v>
      </c>
      <c r="M971">
        <v>0</v>
      </c>
      <c r="N971" t="s">
        <v>823</v>
      </c>
    </row>
    <row r="972" spans="1:14" x14ac:dyDescent="0.25">
      <c r="A972">
        <v>11750</v>
      </c>
      <c r="B972">
        <v>11750</v>
      </c>
      <c r="C972" s="13">
        <v>0.1099</v>
      </c>
      <c r="D972" t="s">
        <v>809</v>
      </c>
      <c r="E972" t="s">
        <v>810</v>
      </c>
      <c r="F972" s="13">
        <v>0.10299999999999999</v>
      </c>
      <c r="G972" t="s">
        <v>880</v>
      </c>
      <c r="H972" t="s">
        <v>826</v>
      </c>
      <c r="I972">
        <v>4583.33</v>
      </c>
      <c r="J972" t="s">
        <v>878</v>
      </c>
      <c r="K972">
        <v>6</v>
      </c>
      <c r="L972">
        <v>5613</v>
      </c>
      <c r="M972">
        <v>0</v>
      </c>
      <c r="N972" t="s">
        <v>832</v>
      </c>
    </row>
    <row r="973" spans="1:14" x14ac:dyDescent="0.25">
      <c r="A973">
        <v>30000</v>
      </c>
      <c r="B973">
        <v>24800</v>
      </c>
      <c r="C973" s="13">
        <v>0.1016</v>
      </c>
      <c r="D973" t="s">
        <v>809</v>
      </c>
      <c r="E973" t="s">
        <v>863</v>
      </c>
      <c r="F973" s="13">
        <v>2.2100000000000002E-2</v>
      </c>
      <c r="G973" t="s">
        <v>866</v>
      </c>
      <c r="H973" t="s">
        <v>812</v>
      </c>
      <c r="I973">
        <v>9583.33</v>
      </c>
      <c r="J973" t="s">
        <v>858</v>
      </c>
      <c r="K973">
        <v>7</v>
      </c>
      <c r="L973">
        <v>4454</v>
      </c>
      <c r="M973">
        <v>3</v>
      </c>
      <c r="N973" t="s">
        <v>835</v>
      </c>
    </row>
    <row r="974" spans="1:14" x14ac:dyDescent="0.25">
      <c r="A974">
        <v>12000</v>
      </c>
      <c r="B974">
        <v>12000</v>
      </c>
      <c r="C974" s="13">
        <v>0.1875</v>
      </c>
      <c r="D974" t="s">
        <v>809</v>
      </c>
      <c r="E974" t="s">
        <v>810</v>
      </c>
      <c r="F974" s="13">
        <v>0.2732</v>
      </c>
      <c r="G974" t="s">
        <v>856</v>
      </c>
      <c r="H974" t="s">
        <v>812</v>
      </c>
      <c r="I974">
        <v>13333.33</v>
      </c>
      <c r="J974" t="s">
        <v>843</v>
      </c>
      <c r="K974">
        <v>18</v>
      </c>
      <c r="L974">
        <v>62069</v>
      </c>
      <c r="M974">
        <v>0</v>
      </c>
      <c r="N974" t="s">
        <v>823</v>
      </c>
    </row>
    <row r="975" spans="1:14" x14ac:dyDescent="0.25">
      <c r="A975">
        <v>13000</v>
      </c>
      <c r="B975">
        <v>13000</v>
      </c>
      <c r="C975" s="13">
        <v>0.1409</v>
      </c>
      <c r="D975" t="s">
        <v>809</v>
      </c>
      <c r="E975" t="s">
        <v>810</v>
      </c>
      <c r="F975" s="13">
        <v>0.1799</v>
      </c>
      <c r="G975" t="s">
        <v>872</v>
      </c>
      <c r="H975" t="s">
        <v>812</v>
      </c>
      <c r="I975">
        <v>7916.67</v>
      </c>
      <c r="J975" t="s">
        <v>822</v>
      </c>
      <c r="K975">
        <v>14</v>
      </c>
      <c r="L975">
        <v>10723</v>
      </c>
      <c r="M975">
        <v>3</v>
      </c>
      <c r="N975" t="s">
        <v>839</v>
      </c>
    </row>
    <row r="976" spans="1:14" x14ac:dyDescent="0.25">
      <c r="A976">
        <v>5000</v>
      </c>
      <c r="B976">
        <v>5000</v>
      </c>
      <c r="C976" s="13">
        <v>0.1348</v>
      </c>
      <c r="D976" t="s">
        <v>809</v>
      </c>
      <c r="E976" t="s">
        <v>882</v>
      </c>
      <c r="F976" s="13">
        <v>0.11210000000000001</v>
      </c>
      <c r="G976" t="s">
        <v>841</v>
      </c>
      <c r="H976" t="s">
        <v>826</v>
      </c>
      <c r="I976">
        <v>3800</v>
      </c>
      <c r="J976" t="s">
        <v>873</v>
      </c>
      <c r="K976">
        <v>4</v>
      </c>
      <c r="L976">
        <v>1575</v>
      </c>
      <c r="M976">
        <v>4</v>
      </c>
      <c r="N976" t="s">
        <v>832</v>
      </c>
    </row>
    <row r="977" spans="1:14" x14ac:dyDescent="0.25">
      <c r="A977">
        <v>15000</v>
      </c>
      <c r="B977">
        <v>15000</v>
      </c>
      <c r="C977" s="13">
        <v>0.14330000000000001</v>
      </c>
      <c r="D977" t="s">
        <v>809</v>
      </c>
      <c r="E977" t="s">
        <v>810</v>
      </c>
      <c r="F977" s="13">
        <v>0.1615</v>
      </c>
      <c r="G977" t="s">
        <v>819</v>
      </c>
      <c r="H977" t="s">
        <v>826</v>
      </c>
      <c r="I977">
        <v>9166.67</v>
      </c>
      <c r="J977" t="s">
        <v>878</v>
      </c>
      <c r="K977">
        <v>15</v>
      </c>
      <c r="L977">
        <v>24563</v>
      </c>
      <c r="M977">
        <v>1</v>
      </c>
      <c r="N977" t="s">
        <v>814</v>
      </c>
    </row>
    <row r="978" spans="1:14" x14ac:dyDescent="0.25">
      <c r="A978">
        <v>16000</v>
      </c>
      <c r="B978">
        <v>15975</v>
      </c>
      <c r="C978" s="13">
        <v>0.1343</v>
      </c>
      <c r="D978" t="s">
        <v>818</v>
      </c>
      <c r="E978" t="s">
        <v>871</v>
      </c>
      <c r="F978" s="13">
        <v>6.8000000000000005E-2</v>
      </c>
      <c r="G978" t="s">
        <v>819</v>
      </c>
      <c r="H978" t="s">
        <v>812</v>
      </c>
      <c r="I978">
        <v>5000</v>
      </c>
      <c r="J978" t="s">
        <v>901</v>
      </c>
      <c r="K978">
        <v>10</v>
      </c>
      <c r="L978">
        <v>1132</v>
      </c>
      <c r="M978">
        <v>2</v>
      </c>
      <c r="N978" t="s">
        <v>814</v>
      </c>
    </row>
    <row r="979" spans="1:14" x14ac:dyDescent="0.25">
      <c r="A979">
        <v>12000</v>
      </c>
      <c r="B979">
        <v>11975</v>
      </c>
      <c r="C979" s="13">
        <v>0.15229999999999999</v>
      </c>
      <c r="D979" t="s">
        <v>818</v>
      </c>
      <c r="E979" t="s">
        <v>863</v>
      </c>
      <c r="F979" s="13">
        <v>0.1391</v>
      </c>
      <c r="G979" t="s">
        <v>903</v>
      </c>
      <c r="H979" t="s">
        <v>812</v>
      </c>
      <c r="I979">
        <v>7083.33</v>
      </c>
      <c r="J979" t="s">
        <v>837</v>
      </c>
      <c r="K979">
        <v>7</v>
      </c>
      <c r="L979">
        <v>3923</v>
      </c>
      <c r="M979">
        <v>2</v>
      </c>
      <c r="N979" t="s">
        <v>848</v>
      </c>
    </row>
    <row r="980" spans="1:14" x14ac:dyDescent="0.25">
      <c r="A980">
        <v>10050</v>
      </c>
      <c r="B980">
        <v>10050</v>
      </c>
      <c r="C980" s="13">
        <v>0.14330000000000001</v>
      </c>
      <c r="D980" t="s">
        <v>809</v>
      </c>
      <c r="E980" t="s">
        <v>810</v>
      </c>
      <c r="F980" s="13">
        <v>7.9699999999999993E-2</v>
      </c>
      <c r="G980" t="s">
        <v>903</v>
      </c>
      <c r="H980" t="s">
        <v>913</v>
      </c>
      <c r="I980">
        <v>7266.67</v>
      </c>
      <c r="J980" t="s">
        <v>857</v>
      </c>
      <c r="K980">
        <v>8</v>
      </c>
      <c r="L980">
        <v>24281</v>
      </c>
      <c r="M980">
        <v>0</v>
      </c>
      <c r="N980" t="s">
        <v>817</v>
      </c>
    </row>
    <row r="981" spans="1:14" x14ac:dyDescent="0.25">
      <c r="A981">
        <v>35000</v>
      </c>
      <c r="B981">
        <v>25850</v>
      </c>
      <c r="C981" s="13">
        <v>0.15229999999999999</v>
      </c>
      <c r="D981" t="s">
        <v>818</v>
      </c>
      <c r="E981" t="s">
        <v>871</v>
      </c>
      <c r="F981" s="13">
        <v>0.22739999999999999</v>
      </c>
      <c r="G981" t="s">
        <v>876</v>
      </c>
      <c r="H981" t="s">
        <v>812</v>
      </c>
      <c r="I981">
        <v>10000</v>
      </c>
      <c r="J981" t="s">
        <v>852</v>
      </c>
      <c r="K981">
        <v>13</v>
      </c>
      <c r="L981">
        <v>13651</v>
      </c>
      <c r="M981">
        <v>1</v>
      </c>
      <c r="N981" t="s">
        <v>835</v>
      </c>
    </row>
    <row r="982" spans="1:14" x14ac:dyDescent="0.25">
      <c r="A982">
        <v>30000</v>
      </c>
      <c r="B982">
        <v>30000</v>
      </c>
      <c r="C982" s="13">
        <v>0.22950000000000001</v>
      </c>
      <c r="D982" t="s">
        <v>818</v>
      </c>
      <c r="E982" t="s">
        <v>810</v>
      </c>
      <c r="F982" s="13">
        <v>0.30559999999999998</v>
      </c>
      <c r="G982" t="s">
        <v>869</v>
      </c>
      <c r="H982" t="s">
        <v>826</v>
      </c>
      <c r="I982">
        <v>7500</v>
      </c>
      <c r="J982" t="s">
        <v>838</v>
      </c>
      <c r="K982">
        <v>12</v>
      </c>
      <c r="L982">
        <v>29756</v>
      </c>
      <c r="M982">
        <v>0</v>
      </c>
      <c r="N982" t="s">
        <v>835</v>
      </c>
    </row>
    <row r="983" spans="1:14" x14ac:dyDescent="0.25">
      <c r="A983">
        <v>24250</v>
      </c>
      <c r="B983">
        <v>24175</v>
      </c>
      <c r="C983" s="13">
        <v>0.12180000000000001</v>
      </c>
      <c r="D983" t="s">
        <v>809</v>
      </c>
      <c r="E983" t="s">
        <v>810</v>
      </c>
      <c r="F983" s="13">
        <v>0.219</v>
      </c>
      <c r="G983" t="s">
        <v>866</v>
      </c>
      <c r="H983" t="s">
        <v>830</v>
      </c>
      <c r="I983">
        <v>5000</v>
      </c>
      <c r="J983" t="s">
        <v>850</v>
      </c>
      <c r="K983">
        <v>15</v>
      </c>
      <c r="L983">
        <v>100842</v>
      </c>
      <c r="M983">
        <v>1</v>
      </c>
      <c r="N983" t="s">
        <v>814</v>
      </c>
    </row>
    <row r="984" spans="1:14" x14ac:dyDescent="0.25">
      <c r="A984">
        <v>16000</v>
      </c>
      <c r="B984">
        <v>16000</v>
      </c>
      <c r="C984" s="13">
        <v>6.0299999999999999E-2</v>
      </c>
      <c r="D984" t="s">
        <v>809</v>
      </c>
      <c r="E984" t="s">
        <v>824</v>
      </c>
      <c r="F984" s="13">
        <v>6.0699999999999997E-2</v>
      </c>
      <c r="G984" t="s">
        <v>825</v>
      </c>
      <c r="H984" t="s">
        <v>826</v>
      </c>
      <c r="I984">
        <v>12916.67</v>
      </c>
      <c r="J984" t="s">
        <v>890</v>
      </c>
      <c r="K984">
        <v>8</v>
      </c>
      <c r="L984">
        <v>26635</v>
      </c>
      <c r="M984">
        <v>1</v>
      </c>
      <c r="N984" t="s">
        <v>835</v>
      </c>
    </row>
    <row r="985" spans="1:14" x14ac:dyDescent="0.25">
      <c r="A985">
        <v>9000</v>
      </c>
      <c r="B985">
        <v>8996.01</v>
      </c>
      <c r="C985" s="13">
        <v>0.15049999999999999</v>
      </c>
      <c r="D985" t="s">
        <v>809</v>
      </c>
      <c r="E985" t="s">
        <v>810</v>
      </c>
      <c r="F985" s="13">
        <v>0.23749999999999999</v>
      </c>
      <c r="G985" t="s">
        <v>819</v>
      </c>
      <c r="H985" t="s">
        <v>826</v>
      </c>
      <c r="I985">
        <v>5166.67</v>
      </c>
      <c r="J985" t="s">
        <v>857</v>
      </c>
      <c r="K985">
        <v>7</v>
      </c>
      <c r="L985">
        <v>15149</v>
      </c>
      <c r="M985">
        <v>1</v>
      </c>
      <c r="N985" t="s">
        <v>844</v>
      </c>
    </row>
    <row r="986" spans="1:14" x14ac:dyDescent="0.25">
      <c r="A986">
        <v>17000</v>
      </c>
      <c r="B986">
        <v>16750</v>
      </c>
      <c r="C986" s="13">
        <v>0.11119999999999999</v>
      </c>
      <c r="D986" t="s">
        <v>818</v>
      </c>
      <c r="E986" t="s">
        <v>853</v>
      </c>
      <c r="F986" s="13">
        <v>0.17910000000000001</v>
      </c>
      <c r="G986" t="s">
        <v>867</v>
      </c>
      <c r="H986" t="s">
        <v>812</v>
      </c>
      <c r="I986">
        <v>8500</v>
      </c>
      <c r="J986" t="s">
        <v>877</v>
      </c>
      <c r="K986">
        <v>9</v>
      </c>
      <c r="L986">
        <v>10324</v>
      </c>
      <c r="M986">
        <v>3</v>
      </c>
      <c r="N986" t="s">
        <v>823</v>
      </c>
    </row>
    <row r="987" spans="1:14" x14ac:dyDescent="0.25">
      <c r="A987">
        <v>5400</v>
      </c>
      <c r="B987">
        <v>200</v>
      </c>
      <c r="C987" s="13">
        <v>7.7499999999999999E-2</v>
      </c>
      <c r="D987" t="s">
        <v>809</v>
      </c>
      <c r="E987" t="s">
        <v>882</v>
      </c>
      <c r="F987" s="12">
        <v>0.03</v>
      </c>
      <c r="G987" t="s">
        <v>856</v>
      </c>
      <c r="H987" t="s">
        <v>826</v>
      </c>
      <c r="I987">
        <v>666.67</v>
      </c>
      <c r="J987" t="s">
        <v>852</v>
      </c>
      <c r="K987">
        <v>4</v>
      </c>
      <c r="L987">
        <v>1321</v>
      </c>
      <c r="M987">
        <v>0</v>
      </c>
      <c r="N987" t="s">
        <v>814</v>
      </c>
    </row>
    <row r="988" spans="1:14" x14ac:dyDescent="0.25">
      <c r="A988">
        <v>12000</v>
      </c>
      <c r="B988">
        <v>12000</v>
      </c>
      <c r="C988" s="13">
        <v>0.1212</v>
      </c>
      <c r="D988" t="s">
        <v>809</v>
      </c>
      <c r="E988" t="s">
        <v>810</v>
      </c>
      <c r="F988" s="13">
        <v>0.26960000000000001</v>
      </c>
      <c r="G988" t="s">
        <v>819</v>
      </c>
      <c r="H988" t="s">
        <v>826</v>
      </c>
      <c r="I988">
        <v>3833.33</v>
      </c>
      <c r="J988" t="s">
        <v>820</v>
      </c>
      <c r="K988">
        <v>15</v>
      </c>
      <c r="L988">
        <v>6038</v>
      </c>
      <c r="M988">
        <v>0</v>
      </c>
      <c r="N988" t="s">
        <v>859</v>
      </c>
    </row>
    <row r="989" spans="1:14" x14ac:dyDescent="0.25">
      <c r="A989">
        <v>2000</v>
      </c>
      <c r="B989">
        <v>2000</v>
      </c>
      <c r="C989" s="13">
        <v>0.17269999999999999</v>
      </c>
      <c r="D989" t="s">
        <v>809</v>
      </c>
      <c r="E989" t="s">
        <v>810</v>
      </c>
      <c r="F989" s="13">
        <v>8.6400000000000005E-2</v>
      </c>
      <c r="G989" t="s">
        <v>819</v>
      </c>
      <c r="H989" t="s">
        <v>826</v>
      </c>
      <c r="I989">
        <v>1666.67</v>
      </c>
      <c r="J989" t="s">
        <v>831</v>
      </c>
      <c r="K989">
        <v>5</v>
      </c>
      <c r="L989">
        <v>4595</v>
      </c>
      <c r="M989">
        <v>2</v>
      </c>
      <c r="N989" t="s">
        <v>895</v>
      </c>
    </row>
    <row r="990" spans="1:14" x14ac:dyDescent="0.25">
      <c r="A990">
        <v>24000</v>
      </c>
      <c r="B990">
        <v>24000</v>
      </c>
      <c r="C990" s="13">
        <v>0.12690000000000001</v>
      </c>
      <c r="D990" t="s">
        <v>809</v>
      </c>
      <c r="E990" t="s">
        <v>828</v>
      </c>
      <c r="F990" s="13">
        <v>0.1953</v>
      </c>
      <c r="G990" t="s">
        <v>888</v>
      </c>
      <c r="H990" t="s">
        <v>826</v>
      </c>
      <c r="I990">
        <v>4583.33</v>
      </c>
      <c r="J990" t="s">
        <v>873</v>
      </c>
      <c r="K990">
        <v>5</v>
      </c>
      <c r="L990">
        <v>21377</v>
      </c>
      <c r="M990">
        <v>0</v>
      </c>
      <c r="N990" t="s">
        <v>823</v>
      </c>
    </row>
    <row r="991" spans="1:14" x14ac:dyDescent="0.25">
      <c r="A991">
        <v>16800</v>
      </c>
      <c r="B991">
        <v>16800</v>
      </c>
      <c r="C991" s="13">
        <v>0.22470000000000001</v>
      </c>
      <c r="D991" t="s">
        <v>818</v>
      </c>
      <c r="E991" t="s">
        <v>810</v>
      </c>
      <c r="F991" s="13">
        <v>0.13550000000000001</v>
      </c>
      <c r="G991" t="s">
        <v>849</v>
      </c>
      <c r="H991" t="s">
        <v>812</v>
      </c>
      <c r="I991">
        <v>4000</v>
      </c>
      <c r="J991" t="s">
        <v>868</v>
      </c>
      <c r="K991">
        <v>12</v>
      </c>
      <c r="L991">
        <v>12179</v>
      </c>
      <c r="M991">
        <v>1</v>
      </c>
      <c r="N991" t="s">
        <v>835</v>
      </c>
    </row>
    <row r="992" spans="1:14" x14ac:dyDescent="0.25">
      <c r="A992">
        <v>3000</v>
      </c>
      <c r="B992">
        <v>3000</v>
      </c>
      <c r="C992" s="13">
        <v>0.17269999999999999</v>
      </c>
      <c r="D992" t="s">
        <v>809</v>
      </c>
      <c r="E992" t="s">
        <v>824</v>
      </c>
      <c r="F992" s="13">
        <v>0.22869999999999999</v>
      </c>
      <c r="G992" t="s">
        <v>866</v>
      </c>
      <c r="H992" t="s">
        <v>826</v>
      </c>
      <c r="I992">
        <v>2750</v>
      </c>
      <c r="J992" t="s">
        <v>868</v>
      </c>
      <c r="K992">
        <v>9</v>
      </c>
      <c r="L992">
        <v>7648</v>
      </c>
      <c r="M992">
        <v>3</v>
      </c>
      <c r="N992" t="s">
        <v>859</v>
      </c>
    </row>
    <row r="993" spans="1:14" x14ac:dyDescent="0.25">
      <c r="A993">
        <v>3500</v>
      </c>
      <c r="B993">
        <v>3500</v>
      </c>
      <c r="C993" s="13">
        <v>0.12690000000000001</v>
      </c>
      <c r="D993" t="s">
        <v>809</v>
      </c>
      <c r="E993" t="s">
        <v>871</v>
      </c>
      <c r="F993" s="13">
        <v>5.3600000000000002E-2</v>
      </c>
      <c r="G993" t="s">
        <v>880</v>
      </c>
      <c r="H993" t="s">
        <v>812</v>
      </c>
      <c r="I993">
        <v>7083</v>
      </c>
      <c r="J993" t="s">
        <v>843</v>
      </c>
      <c r="K993">
        <v>6</v>
      </c>
      <c r="L993">
        <v>11616</v>
      </c>
      <c r="M993">
        <v>0</v>
      </c>
      <c r="N993" t="s">
        <v>835</v>
      </c>
    </row>
    <row r="994" spans="1:14" x14ac:dyDescent="0.25">
      <c r="A994">
        <v>4000</v>
      </c>
      <c r="B994">
        <v>3910.45</v>
      </c>
      <c r="C994" s="13">
        <v>7.6600000000000001E-2</v>
      </c>
      <c r="D994" t="s">
        <v>809</v>
      </c>
      <c r="E994" t="s">
        <v>863</v>
      </c>
      <c r="F994" s="13">
        <v>0.2092</v>
      </c>
      <c r="G994" t="s">
        <v>866</v>
      </c>
      <c r="H994" t="s">
        <v>812</v>
      </c>
      <c r="I994">
        <v>3600</v>
      </c>
      <c r="J994" t="s">
        <v>846</v>
      </c>
      <c r="K994">
        <v>4</v>
      </c>
      <c r="L994">
        <v>594</v>
      </c>
      <c r="M994">
        <v>0</v>
      </c>
      <c r="N994" t="s">
        <v>835</v>
      </c>
    </row>
    <row r="995" spans="1:14" x14ac:dyDescent="0.25">
      <c r="A995">
        <v>16000</v>
      </c>
      <c r="B995">
        <v>15975</v>
      </c>
      <c r="C995" s="13">
        <v>0.16289999999999999</v>
      </c>
      <c r="D995" t="s">
        <v>809</v>
      </c>
      <c r="E995" t="s">
        <v>810</v>
      </c>
      <c r="F995" s="13">
        <v>0.3291</v>
      </c>
      <c r="G995" t="s">
        <v>849</v>
      </c>
      <c r="H995" t="s">
        <v>830</v>
      </c>
      <c r="I995">
        <v>3333.33</v>
      </c>
      <c r="J995" t="s">
        <v>822</v>
      </c>
      <c r="K995">
        <v>10</v>
      </c>
      <c r="L995">
        <v>24134</v>
      </c>
      <c r="M995">
        <v>1</v>
      </c>
      <c r="N995" t="s">
        <v>817</v>
      </c>
    </row>
    <row r="996" spans="1:14" x14ac:dyDescent="0.25">
      <c r="A996">
        <v>8800</v>
      </c>
      <c r="B996">
        <v>8800</v>
      </c>
      <c r="C996" s="13">
        <v>0.1825</v>
      </c>
      <c r="D996" t="s">
        <v>818</v>
      </c>
      <c r="E996" t="s">
        <v>810</v>
      </c>
      <c r="F996" s="13">
        <v>0.1389</v>
      </c>
      <c r="G996" t="s">
        <v>909</v>
      </c>
      <c r="H996" t="s">
        <v>826</v>
      </c>
      <c r="I996">
        <v>2916.67</v>
      </c>
      <c r="J996" t="s">
        <v>838</v>
      </c>
      <c r="K996">
        <v>5</v>
      </c>
      <c r="L996">
        <v>7794</v>
      </c>
      <c r="M996">
        <v>2</v>
      </c>
      <c r="N996" t="s">
        <v>817</v>
      </c>
    </row>
    <row r="997" spans="1:14" x14ac:dyDescent="0.25">
      <c r="A997">
        <v>19725</v>
      </c>
      <c r="B997">
        <v>19725</v>
      </c>
      <c r="C997" s="13">
        <v>7.9000000000000001E-2</v>
      </c>
      <c r="D997" t="s">
        <v>809</v>
      </c>
      <c r="E997" t="s">
        <v>810</v>
      </c>
      <c r="F997" s="13">
        <v>6.4600000000000005E-2</v>
      </c>
      <c r="G997" t="s">
        <v>819</v>
      </c>
      <c r="H997" t="s">
        <v>812</v>
      </c>
      <c r="I997">
        <v>6916.67</v>
      </c>
      <c r="J997" t="s">
        <v>883</v>
      </c>
      <c r="K997">
        <v>9</v>
      </c>
      <c r="L997">
        <v>16173</v>
      </c>
      <c r="M997">
        <v>3</v>
      </c>
      <c r="N997" t="s">
        <v>848</v>
      </c>
    </row>
    <row r="998" spans="1:14" x14ac:dyDescent="0.25">
      <c r="A998">
        <v>19750</v>
      </c>
      <c r="B998">
        <v>19725</v>
      </c>
      <c r="C998" s="13">
        <v>0.15959999999999999</v>
      </c>
      <c r="D998" t="s">
        <v>809</v>
      </c>
      <c r="E998" t="s">
        <v>810</v>
      </c>
      <c r="F998" s="13">
        <v>0.2414</v>
      </c>
      <c r="G998" t="s">
        <v>864</v>
      </c>
      <c r="H998" t="s">
        <v>812</v>
      </c>
      <c r="I998">
        <v>5166.67</v>
      </c>
      <c r="J998" t="s">
        <v>879</v>
      </c>
      <c r="K998">
        <v>12</v>
      </c>
      <c r="L998">
        <v>33368</v>
      </c>
      <c r="M998">
        <v>2</v>
      </c>
      <c r="N998" t="s">
        <v>835</v>
      </c>
    </row>
    <row r="999" spans="1:14" x14ac:dyDescent="0.25">
      <c r="A999">
        <v>19750</v>
      </c>
      <c r="B999">
        <v>19725</v>
      </c>
      <c r="C999" s="13">
        <v>0.2077</v>
      </c>
      <c r="D999" t="s">
        <v>818</v>
      </c>
      <c r="E999" t="s">
        <v>810</v>
      </c>
      <c r="F999" s="13">
        <v>0.14849999999999999</v>
      </c>
      <c r="G999" t="s">
        <v>821</v>
      </c>
      <c r="H999" t="s">
        <v>826</v>
      </c>
      <c r="I999">
        <v>4000</v>
      </c>
      <c r="J999" t="s">
        <v>831</v>
      </c>
      <c r="K999">
        <v>4</v>
      </c>
      <c r="L999">
        <v>1948</v>
      </c>
      <c r="M999">
        <v>1</v>
      </c>
      <c r="N999" t="s">
        <v>832</v>
      </c>
    </row>
    <row r="1000" spans="1:14" x14ac:dyDescent="0.25">
      <c r="A1000">
        <v>10000</v>
      </c>
      <c r="B1000">
        <v>10000</v>
      </c>
      <c r="C1000" s="13">
        <v>0.16320000000000001</v>
      </c>
      <c r="D1000" t="s">
        <v>809</v>
      </c>
      <c r="E1000" t="s">
        <v>863</v>
      </c>
      <c r="F1000" s="13">
        <v>1.6899999999999998E-2</v>
      </c>
      <c r="G1000" t="s">
        <v>833</v>
      </c>
      <c r="H1000" t="s">
        <v>812</v>
      </c>
      <c r="I1000">
        <v>10000</v>
      </c>
      <c r="J1000" t="s">
        <v>822</v>
      </c>
      <c r="K1000">
        <v>3</v>
      </c>
      <c r="L1000">
        <v>5624</v>
      </c>
      <c r="M1000">
        <v>0</v>
      </c>
      <c r="N1000" t="s">
        <v>835</v>
      </c>
    </row>
    <row r="1001" spans="1:14" x14ac:dyDescent="0.25">
      <c r="A1001">
        <v>5000</v>
      </c>
      <c r="B1001">
        <v>0</v>
      </c>
      <c r="C1001" s="13">
        <v>8.6300000000000002E-2</v>
      </c>
      <c r="D1001" t="s">
        <v>809</v>
      </c>
      <c r="E1001" t="s">
        <v>810</v>
      </c>
      <c r="F1001" s="13">
        <v>1.9199999999999998E-2</v>
      </c>
      <c r="G1001" t="s">
        <v>825</v>
      </c>
      <c r="H1001" t="s">
        <v>826</v>
      </c>
      <c r="I1001">
        <v>2600</v>
      </c>
      <c r="J1001" t="s">
        <v>847</v>
      </c>
      <c r="K1001">
        <v>13</v>
      </c>
      <c r="L1001">
        <v>814</v>
      </c>
      <c r="M1001">
        <v>0</v>
      </c>
      <c r="N1001" t="s">
        <v>839</v>
      </c>
    </row>
    <row r="1002" spans="1:14" x14ac:dyDescent="0.25">
      <c r="A1002">
        <v>9600</v>
      </c>
      <c r="B1002">
        <v>9600</v>
      </c>
      <c r="C1002" s="13">
        <v>6.6199999999999995E-2</v>
      </c>
      <c r="D1002" t="s">
        <v>809</v>
      </c>
      <c r="E1002" t="s">
        <v>810</v>
      </c>
      <c r="F1002" s="13">
        <v>3.8199999999999998E-2</v>
      </c>
      <c r="G1002" t="s">
        <v>811</v>
      </c>
      <c r="H1002" t="s">
        <v>826</v>
      </c>
      <c r="I1002">
        <v>4333.33</v>
      </c>
      <c r="J1002" t="s">
        <v>852</v>
      </c>
      <c r="K1002">
        <v>7</v>
      </c>
      <c r="L1002">
        <v>1039</v>
      </c>
      <c r="M1002">
        <v>1</v>
      </c>
      <c r="N1002" t="s">
        <v>832</v>
      </c>
    </row>
    <row r="1003" spans="1:14" x14ac:dyDescent="0.25">
      <c r="A1003">
        <v>30000</v>
      </c>
      <c r="B1003">
        <v>29975</v>
      </c>
      <c r="C1003" s="13">
        <v>0.21490000000000001</v>
      </c>
      <c r="D1003" t="s">
        <v>818</v>
      </c>
      <c r="E1003" t="s">
        <v>810</v>
      </c>
      <c r="F1003" s="13">
        <v>0.1532</v>
      </c>
      <c r="G1003" t="s">
        <v>825</v>
      </c>
      <c r="H1003" t="s">
        <v>812</v>
      </c>
      <c r="I1003">
        <v>12500</v>
      </c>
      <c r="J1003" t="s">
        <v>837</v>
      </c>
      <c r="K1003">
        <v>12</v>
      </c>
      <c r="L1003">
        <v>24124</v>
      </c>
      <c r="M1003">
        <v>2</v>
      </c>
      <c r="N1003" t="s">
        <v>835</v>
      </c>
    </row>
    <row r="1004" spans="1:14" x14ac:dyDescent="0.25">
      <c r="A1004">
        <v>7000</v>
      </c>
      <c r="B1004">
        <v>7000</v>
      </c>
      <c r="C1004" s="13">
        <v>0.1242</v>
      </c>
      <c r="D1004" t="s">
        <v>809</v>
      </c>
      <c r="E1004" t="s">
        <v>824</v>
      </c>
      <c r="F1004" s="13">
        <v>0.15110000000000001</v>
      </c>
      <c r="G1004" t="s">
        <v>819</v>
      </c>
      <c r="H1004" t="s">
        <v>826</v>
      </c>
      <c r="I1004">
        <v>7083.33</v>
      </c>
      <c r="J1004" t="s">
        <v>838</v>
      </c>
      <c r="K1004">
        <v>15</v>
      </c>
      <c r="L1004">
        <v>16049</v>
      </c>
      <c r="M1004">
        <v>2</v>
      </c>
      <c r="N1004" t="s">
        <v>835</v>
      </c>
    </row>
    <row r="1005" spans="1:14" x14ac:dyDescent="0.25">
      <c r="A1005">
        <v>8400</v>
      </c>
      <c r="B1005">
        <v>8400</v>
      </c>
      <c r="C1005" s="13">
        <v>0.1074</v>
      </c>
      <c r="D1005" t="s">
        <v>809</v>
      </c>
      <c r="E1005" t="s">
        <v>810</v>
      </c>
      <c r="F1005" s="13">
        <v>7.8200000000000006E-2</v>
      </c>
      <c r="G1005" t="s">
        <v>836</v>
      </c>
      <c r="H1005" t="s">
        <v>826</v>
      </c>
      <c r="I1005">
        <v>2083.33</v>
      </c>
      <c r="J1005" t="s">
        <v>834</v>
      </c>
      <c r="K1005">
        <v>7</v>
      </c>
      <c r="L1005">
        <v>4282</v>
      </c>
      <c r="M1005">
        <v>1</v>
      </c>
      <c r="N1005" t="s">
        <v>827</v>
      </c>
    </row>
    <row r="1006" spans="1:14" x14ac:dyDescent="0.25">
      <c r="A1006">
        <v>5600</v>
      </c>
      <c r="B1006">
        <v>5600</v>
      </c>
      <c r="C1006" s="13">
        <v>0.14330000000000001</v>
      </c>
      <c r="D1006" t="s">
        <v>809</v>
      </c>
      <c r="E1006" t="s">
        <v>810</v>
      </c>
      <c r="F1006" s="13">
        <v>0.25290000000000001</v>
      </c>
      <c r="G1006" t="s">
        <v>849</v>
      </c>
      <c r="H1006" t="s">
        <v>826</v>
      </c>
      <c r="I1006">
        <v>3333.33</v>
      </c>
      <c r="J1006" t="s">
        <v>857</v>
      </c>
      <c r="K1006">
        <v>8</v>
      </c>
      <c r="L1006">
        <v>17471</v>
      </c>
      <c r="M1006">
        <v>1</v>
      </c>
      <c r="N1006" t="s">
        <v>859</v>
      </c>
    </row>
    <row r="1007" spans="1:14" x14ac:dyDescent="0.25">
      <c r="A1007">
        <v>20000</v>
      </c>
      <c r="B1007">
        <v>13175</v>
      </c>
      <c r="C1007" s="13">
        <v>7.8799999999999995E-2</v>
      </c>
      <c r="D1007" t="s">
        <v>818</v>
      </c>
      <c r="E1007" t="s">
        <v>853</v>
      </c>
      <c r="F1007" s="13">
        <v>0.12509999999999999</v>
      </c>
      <c r="G1007" t="s">
        <v>856</v>
      </c>
      <c r="H1007" t="s">
        <v>812</v>
      </c>
      <c r="I1007">
        <v>19583</v>
      </c>
      <c r="J1007" t="s">
        <v>890</v>
      </c>
      <c r="K1007">
        <v>9</v>
      </c>
      <c r="L1007">
        <v>5213</v>
      </c>
      <c r="M1007">
        <v>0</v>
      </c>
      <c r="N1007" t="s">
        <v>859</v>
      </c>
    </row>
    <row r="1008" spans="1:14" x14ac:dyDescent="0.25">
      <c r="A1008">
        <v>15000</v>
      </c>
      <c r="B1008">
        <v>15000</v>
      </c>
      <c r="C1008" s="13">
        <v>0.1212</v>
      </c>
      <c r="D1008" t="s">
        <v>809</v>
      </c>
      <c r="E1008" t="s">
        <v>855</v>
      </c>
      <c r="F1008" s="13">
        <v>3.4099999999999998E-2</v>
      </c>
      <c r="G1008" t="s">
        <v>866</v>
      </c>
      <c r="H1008" t="s">
        <v>826</v>
      </c>
      <c r="I1008">
        <v>3166.67</v>
      </c>
      <c r="J1008" t="s">
        <v>834</v>
      </c>
      <c r="K1008">
        <v>5</v>
      </c>
      <c r="L1008">
        <v>3338</v>
      </c>
      <c r="M1008">
        <v>0</v>
      </c>
      <c r="N1008" t="s">
        <v>832</v>
      </c>
    </row>
    <row r="1009" spans="1:14" x14ac:dyDescent="0.25">
      <c r="A1009">
        <v>17500</v>
      </c>
      <c r="B1009">
        <v>17500</v>
      </c>
      <c r="C1009" s="13">
        <v>0.1323</v>
      </c>
      <c r="D1009" t="s">
        <v>818</v>
      </c>
      <c r="E1009" t="s">
        <v>810</v>
      </c>
      <c r="F1009" s="13">
        <v>0.2303</v>
      </c>
      <c r="G1009" t="s">
        <v>867</v>
      </c>
      <c r="H1009" t="s">
        <v>826</v>
      </c>
      <c r="I1009">
        <v>3500</v>
      </c>
      <c r="J1009" t="s">
        <v>813</v>
      </c>
      <c r="K1009">
        <v>6</v>
      </c>
      <c r="L1009">
        <v>17734</v>
      </c>
      <c r="M1009">
        <v>0</v>
      </c>
      <c r="N1009" t="s">
        <v>814</v>
      </c>
    </row>
    <row r="1010" spans="1:14" x14ac:dyDescent="0.25">
      <c r="A1010">
        <v>32400</v>
      </c>
      <c r="B1010">
        <v>32400</v>
      </c>
      <c r="C1010" s="13">
        <v>0.1212</v>
      </c>
      <c r="D1010" t="s">
        <v>818</v>
      </c>
      <c r="E1010" t="s">
        <v>863</v>
      </c>
      <c r="F1010" s="13">
        <v>1.2800000000000001E-2</v>
      </c>
      <c r="G1010" t="s">
        <v>819</v>
      </c>
      <c r="H1010" t="s">
        <v>812</v>
      </c>
      <c r="I1010">
        <v>8750</v>
      </c>
      <c r="J1010" t="s">
        <v>890</v>
      </c>
      <c r="K1010">
        <v>4</v>
      </c>
      <c r="L1010">
        <v>7</v>
      </c>
      <c r="M1010">
        <v>0</v>
      </c>
      <c r="N1010" t="s">
        <v>823</v>
      </c>
    </row>
    <row r="1011" spans="1:14" x14ac:dyDescent="0.25">
      <c r="A1011">
        <v>12000</v>
      </c>
      <c r="B1011">
        <v>11975</v>
      </c>
      <c r="C1011" s="13">
        <v>0.1212</v>
      </c>
      <c r="D1011" t="s">
        <v>809</v>
      </c>
      <c r="E1011" t="s">
        <v>810</v>
      </c>
      <c r="F1011" s="13">
        <v>0.1084</v>
      </c>
      <c r="G1011" t="s">
        <v>825</v>
      </c>
      <c r="H1011" t="s">
        <v>826</v>
      </c>
      <c r="I1011">
        <v>7083.33</v>
      </c>
      <c r="J1011" t="s">
        <v>838</v>
      </c>
      <c r="K1011">
        <v>11</v>
      </c>
      <c r="L1011">
        <v>20601</v>
      </c>
      <c r="M1011">
        <v>0</v>
      </c>
      <c r="N1011" t="s">
        <v>859</v>
      </c>
    </row>
    <row r="1012" spans="1:14" x14ac:dyDescent="0.25">
      <c r="A1012">
        <v>10000</v>
      </c>
      <c r="B1012">
        <v>9875</v>
      </c>
      <c r="C1012" s="13">
        <v>0.1409</v>
      </c>
      <c r="D1012" t="s">
        <v>809</v>
      </c>
      <c r="E1012" t="s">
        <v>828</v>
      </c>
      <c r="F1012" s="13">
        <v>0.16400000000000001</v>
      </c>
      <c r="G1012" t="s">
        <v>815</v>
      </c>
      <c r="H1012" t="s">
        <v>826</v>
      </c>
      <c r="I1012">
        <v>2250</v>
      </c>
      <c r="J1012" t="s">
        <v>879</v>
      </c>
      <c r="K1012">
        <v>3</v>
      </c>
      <c r="L1012">
        <v>13398</v>
      </c>
      <c r="M1012">
        <v>4</v>
      </c>
      <c r="N1012" t="s">
        <v>835</v>
      </c>
    </row>
    <row r="1013" spans="1:14" x14ac:dyDescent="0.25">
      <c r="A1013">
        <v>12300</v>
      </c>
      <c r="B1013">
        <v>12275</v>
      </c>
      <c r="C1013" s="13">
        <v>7.8799999999999995E-2</v>
      </c>
      <c r="D1013" t="s">
        <v>809</v>
      </c>
      <c r="E1013" t="s">
        <v>810</v>
      </c>
      <c r="F1013" s="13">
        <v>0.22140000000000001</v>
      </c>
      <c r="G1013" t="s">
        <v>849</v>
      </c>
      <c r="H1013" t="s">
        <v>812</v>
      </c>
      <c r="I1013">
        <v>4738.67</v>
      </c>
      <c r="J1013" t="s">
        <v>901</v>
      </c>
      <c r="K1013">
        <v>18</v>
      </c>
      <c r="L1013">
        <v>10666</v>
      </c>
      <c r="M1013">
        <v>2</v>
      </c>
      <c r="N1013" t="s">
        <v>823</v>
      </c>
    </row>
    <row r="1014" spans="1:14" x14ac:dyDescent="0.25">
      <c r="A1014">
        <v>15000</v>
      </c>
      <c r="B1014">
        <v>15000</v>
      </c>
      <c r="C1014" s="13">
        <v>0.1114</v>
      </c>
      <c r="D1014" t="s">
        <v>809</v>
      </c>
      <c r="E1014" t="s">
        <v>824</v>
      </c>
      <c r="F1014" s="13">
        <v>0.15509999999999999</v>
      </c>
      <c r="G1014" t="s">
        <v>856</v>
      </c>
      <c r="H1014" t="s">
        <v>812</v>
      </c>
      <c r="I1014">
        <v>8750</v>
      </c>
      <c r="J1014" t="s">
        <v>820</v>
      </c>
      <c r="K1014">
        <v>9</v>
      </c>
      <c r="L1014">
        <v>15207</v>
      </c>
      <c r="M1014">
        <v>0</v>
      </c>
      <c r="N1014" t="s">
        <v>835</v>
      </c>
    </row>
    <row r="1015" spans="1:14" x14ac:dyDescent="0.25">
      <c r="A1015">
        <v>5000</v>
      </c>
      <c r="B1015">
        <v>4446.5</v>
      </c>
      <c r="C1015" s="13">
        <v>0.1197</v>
      </c>
      <c r="D1015" t="s">
        <v>809</v>
      </c>
      <c r="E1015" t="s">
        <v>810</v>
      </c>
      <c r="F1015" s="13">
        <v>0.20760000000000001</v>
      </c>
      <c r="G1015" t="s">
        <v>876</v>
      </c>
      <c r="H1015" t="s">
        <v>826</v>
      </c>
      <c r="I1015">
        <v>2500</v>
      </c>
      <c r="J1015" t="s">
        <v>838</v>
      </c>
      <c r="K1015">
        <v>14</v>
      </c>
      <c r="L1015">
        <v>14536</v>
      </c>
      <c r="M1015">
        <v>4</v>
      </c>
      <c r="N1015" t="s">
        <v>832</v>
      </c>
    </row>
    <row r="1016" spans="1:14" x14ac:dyDescent="0.25">
      <c r="A1016">
        <v>20000</v>
      </c>
      <c r="B1016">
        <v>20000</v>
      </c>
      <c r="C1016" s="13">
        <v>0.13109999999999999</v>
      </c>
      <c r="D1016" t="s">
        <v>809</v>
      </c>
      <c r="E1016" t="s">
        <v>824</v>
      </c>
      <c r="F1016" s="13">
        <v>0.1487</v>
      </c>
      <c r="G1016" t="s">
        <v>866</v>
      </c>
      <c r="H1016" t="s">
        <v>826</v>
      </c>
      <c r="I1016">
        <v>14166.67</v>
      </c>
      <c r="J1016" t="s">
        <v>822</v>
      </c>
      <c r="K1016">
        <v>17</v>
      </c>
      <c r="L1016">
        <v>34115</v>
      </c>
      <c r="M1016">
        <v>0</v>
      </c>
      <c r="N1016" t="s">
        <v>832</v>
      </c>
    </row>
    <row r="1017" spans="1:14" x14ac:dyDescent="0.25">
      <c r="A1017">
        <v>21725</v>
      </c>
      <c r="B1017">
        <v>21725</v>
      </c>
      <c r="C1017" s="13">
        <v>0.16289999999999999</v>
      </c>
      <c r="D1017" t="s">
        <v>809</v>
      </c>
      <c r="E1017" t="s">
        <v>824</v>
      </c>
      <c r="F1017" s="13">
        <v>0.29110000000000003</v>
      </c>
      <c r="G1017" t="s">
        <v>841</v>
      </c>
      <c r="H1017" t="s">
        <v>812</v>
      </c>
      <c r="I1017">
        <v>9166.67</v>
      </c>
      <c r="J1017" t="s">
        <v>822</v>
      </c>
      <c r="K1017">
        <v>15</v>
      </c>
      <c r="L1017">
        <v>68397</v>
      </c>
      <c r="M1017">
        <v>2</v>
      </c>
      <c r="N1017" t="s">
        <v>835</v>
      </c>
    </row>
    <row r="1018" spans="1:14" x14ac:dyDescent="0.25">
      <c r="A1018">
        <v>5000</v>
      </c>
      <c r="B1018">
        <v>5000</v>
      </c>
      <c r="C1018" s="13">
        <v>0.1</v>
      </c>
      <c r="D1018" t="s">
        <v>818</v>
      </c>
      <c r="E1018" t="s">
        <v>853</v>
      </c>
      <c r="F1018" s="13">
        <v>9.2799999999999994E-2</v>
      </c>
      <c r="G1018" t="s">
        <v>841</v>
      </c>
      <c r="H1018" t="s">
        <v>826</v>
      </c>
      <c r="I1018">
        <v>4000</v>
      </c>
      <c r="J1018" t="s">
        <v>813</v>
      </c>
      <c r="K1018">
        <v>6</v>
      </c>
      <c r="L1018">
        <v>3448</v>
      </c>
      <c r="M1018">
        <v>0</v>
      </c>
      <c r="N1018" t="s">
        <v>814</v>
      </c>
    </row>
    <row r="1019" spans="1:14" x14ac:dyDescent="0.25">
      <c r="A1019">
        <v>10300</v>
      </c>
      <c r="B1019">
        <v>10300</v>
      </c>
      <c r="C1019" s="13">
        <v>8.8999999999999996E-2</v>
      </c>
      <c r="D1019" t="s">
        <v>809</v>
      </c>
      <c r="E1019" t="s">
        <v>810</v>
      </c>
      <c r="F1019" s="13">
        <v>0.3337</v>
      </c>
      <c r="G1019" t="s">
        <v>856</v>
      </c>
      <c r="H1019" t="s">
        <v>812</v>
      </c>
      <c r="I1019">
        <v>2583.33</v>
      </c>
      <c r="J1019" t="s">
        <v>816</v>
      </c>
      <c r="K1019">
        <v>19</v>
      </c>
      <c r="L1019">
        <v>12475</v>
      </c>
      <c r="M1019">
        <v>0</v>
      </c>
      <c r="N1019" t="s">
        <v>848</v>
      </c>
    </row>
    <row r="1020" spans="1:14" x14ac:dyDescent="0.25">
      <c r="A1020">
        <v>14400</v>
      </c>
      <c r="B1020">
        <v>14400</v>
      </c>
      <c r="C1020" s="13">
        <v>0.2049</v>
      </c>
      <c r="D1020" t="s">
        <v>809</v>
      </c>
      <c r="E1020" t="s">
        <v>810</v>
      </c>
      <c r="F1020" s="13">
        <v>0.18840000000000001</v>
      </c>
      <c r="G1020" t="s">
        <v>889</v>
      </c>
      <c r="H1020" t="s">
        <v>812</v>
      </c>
      <c r="I1020">
        <v>4166.67</v>
      </c>
      <c r="J1020" t="s">
        <v>868</v>
      </c>
      <c r="K1020">
        <v>7</v>
      </c>
      <c r="L1020">
        <v>10042</v>
      </c>
      <c r="M1020">
        <v>3</v>
      </c>
      <c r="N1020" t="s">
        <v>827</v>
      </c>
    </row>
    <row r="1021" spans="1:14" x14ac:dyDescent="0.25">
      <c r="A1021">
        <v>15000</v>
      </c>
      <c r="B1021">
        <v>15000</v>
      </c>
      <c r="C1021" s="13">
        <v>0.16489999999999999</v>
      </c>
      <c r="D1021" t="s">
        <v>809</v>
      </c>
      <c r="E1021" t="s">
        <v>824</v>
      </c>
      <c r="F1021" s="13">
        <v>0.1492</v>
      </c>
      <c r="G1021" t="s">
        <v>833</v>
      </c>
      <c r="H1021" t="s">
        <v>826</v>
      </c>
      <c r="I1021">
        <v>6294.25</v>
      </c>
      <c r="J1021" t="s">
        <v>879</v>
      </c>
      <c r="K1021">
        <v>11</v>
      </c>
      <c r="L1021">
        <v>20270</v>
      </c>
      <c r="M1021">
        <v>1</v>
      </c>
      <c r="N1021" t="s">
        <v>832</v>
      </c>
    </row>
    <row r="1022" spans="1:14" x14ac:dyDescent="0.25">
      <c r="A1022">
        <v>35000</v>
      </c>
      <c r="B1022">
        <v>35000</v>
      </c>
      <c r="C1022" s="13">
        <v>0.19719999999999999</v>
      </c>
      <c r="D1022" t="s">
        <v>818</v>
      </c>
      <c r="E1022" t="s">
        <v>824</v>
      </c>
      <c r="F1022" s="13">
        <v>0.2238</v>
      </c>
      <c r="G1022" t="s">
        <v>876</v>
      </c>
      <c r="H1022" t="s">
        <v>812</v>
      </c>
      <c r="I1022">
        <v>13333.33</v>
      </c>
      <c r="J1022" t="s">
        <v>820</v>
      </c>
      <c r="K1022">
        <v>12</v>
      </c>
      <c r="L1022">
        <v>46937</v>
      </c>
      <c r="M1022">
        <v>0</v>
      </c>
      <c r="N1022" t="s">
        <v>832</v>
      </c>
    </row>
    <row r="1023" spans="1:14" x14ac:dyDescent="0.25">
      <c r="A1023">
        <v>7000</v>
      </c>
      <c r="B1023">
        <v>7000</v>
      </c>
      <c r="C1023" s="13">
        <v>0.158</v>
      </c>
      <c r="D1023" t="s">
        <v>809</v>
      </c>
      <c r="E1023" t="s">
        <v>810</v>
      </c>
      <c r="F1023" s="13">
        <v>0.1153</v>
      </c>
      <c r="G1023" t="s">
        <v>841</v>
      </c>
      <c r="H1023" t="s">
        <v>812</v>
      </c>
      <c r="I1023">
        <v>3166.67</v>
      </c>
      <c r="J1023" t="s">
        <v>857</v>
      </c>
      <c r="K1023">
        <v>11</v>
      </c>
      <c r="L1023">
        <v>6658</v>
      </c>
      <c r="M1023">
        <v>2</v>
      </c>
      <c r="N1023" t="s">
        <v>832</v>
      </c>
    </row>
    <row r="1024" spans="1:14" x14ac:dyDescent="0.25">
      <c r="A1024">
        <v>12500</v>
      </c>
      <c r="B1024">
        <v>12500</v>
      </c>
      <c r="C1024" s="13">
        <v>0.15959999999999999</v>
      </c>
      <c r="D1024" t="s">
        <v>818</v>
      </c>
      <c r="E1024" t="s">
        <v>810</v>
      </c>
      <c r="F1024" s="13">
        <v>0.13869999999999999</v>
      </c>
      <c r="G1024" t="s">
        <v>872</v>
      </c>
      <c r="H1024" t="s">
        <v>826</v>
      </c>
      <c r="I1024">
        <v>5300</v>
      </c>
      <c r="J1024" t="s">
        <v>822</v>
      </c>
      <c r="K1024">
        <v>7</v>
      </c>
      <c r="L1024">
        <v>11439</v>
      </c>
      <c r="M1024">
        <v>3</v>
      </c>
      <c r="N1024" t="s">
        <v>823</v>
      </c>
    </row>
    <row r="1025" spans="1:14" x14ac:dyDescent="0.25">
      <c r="A1025">
        <v>18000</v>
      </c>
      <c r="B1025">
        <v>18000</v>
      </c>
      <c r="C1025" s="13">
        <v>0.1212</v>
      </c>
      <c r="D1025" t="s">
        <v>809</v>
      </c>
      <c r="E1025" t="s">
        <v>810</v>
      </c>
      <c r="F1025" s="13">
        <v>0.1008</v>
      </c>
      <c r="G1025" t="s">
        <v>819</v>
      </c>
      <c r="H1025" t="s">
        <v>826</v>
      </c>
      <c r="I1025">
        <v>6666.67</v>
      </c>
      <c r="J1025" t="s">
        <v>837</v>
      </c>
      <c r="K1025">
        <v>13</v>
      </c>
      <c r="L1025">
        <v>17773</v>
      </c>
      <c r="M1025">
        <v>0</v>
      </c>
      <c r="N1025" t="s">
        <v>848</v>
      </c>
    </row>
    <row r="1026" spans="1:14" x14ac:dyDescent="0.25">
      <c r="A1026">
        <v>6000</v>
      </c>
      <c r="B1026">
        <v>6000</v>
      </c>
      <c r="C1026" s="13">
        <v>0.11890000000000001</v>
      </c>
      <c r="D1026" t="s">
        <v>809</v>
      </c>
      <c r="E1026" t="s">
        <v>810</v>
      </c>
      <c r="F1026" s="13">
        <v>9.7699999999999995E-2</v>
      </c>
      <c r="G1026" t="s">
        <v>819</v>
      </c>
      <c r="H1026" t="s">
        <v>826</v>
      </c>
      <c r="I1026">
        <v>4166.67</v>
      </c>
      <c r="J1026" t="s">
        <v>822</v>
      </c>
      <c r="K1026">
        <v>13</v>
      </c>
      <c r="L1026">
        <v>15377</v>
      </c>
      <c r="M1026">
        <v>1</v>
      </c>
      <c r="N1026" t="s">
        <v>835</v>
      </c>
    </row>
    <row r="1027" spans="1:14" x14ac:dyDescent="0.25">
      <c r="A1027">
        <v>16000</v>
      </c>
      <c r="B1027">
        <v>16000</v>
      </c>
      <c r="C1027" s="13">
        <v>8.8999999999999996E-2</v>
      </c>
      <c r="D1027" t="s">
        <v>809</v>
      </c>
      <c r="E1027" t="s">
        <v>824</v>
      </c>
      <c r="F1027" s="13">
        <v>0.14849999999999999</v>
      </c>
      <c r="G1027" t="s">
        <v>819</v>
      </c>
      <c r="H1027" t="s">
        <v>826</v>
      </c>
      <c r="I1027">
        <v>5750</v>
      </c>
      <c r="J1027" t="s">
        <v>846</v>
      </c>
      <c r="K1027">
        <v>7</v>
      </c>
      <c r="L1027">
        <v>14431</v>
      </c>
      <c r="M1027">
        <v>0</v>
      </c>
      <c r="N1027" t="s">
        <v>842</v>
      </c>
    </row>
    <row r="1028" spans="1:14" x14ac:dyDescent="0.25">
      <c r="A1028">
        <v>35000</v>
      </c>
      <c r="B1028">
        <v>34950</v>
      </c>
      <c r="C1028" s="13">
        <v>0.23280000000000001</v>
      </c>
      <c r="D1028" t="s">
        <v>818</v>
      </c>
      <c r="E1028" t="s">
        <v>810</v>
      </c>
      <c r="F1028" s="13">
        <v>0.1595</v>
      </c>
      <c r="G1028" t="s">
        <v>911</v>
      </c>
      <c r="H1028" t="s">
        <v>812</v>
      </c>
      <c r="I1028">
        <v>8333.33</v>
      </c>
      <c r="J1028" t="s">
        <v>857</v>
      </c>
      <c r="K1028">
        <v>8</v>
      </c>
      <c r="L1028">
        <v>11229</v>
      </c>
      <c r="M1028">
        <v>1</v>
      </c>
      <c r="N1028" t="s">
        <v>835</v>
      </c>
    </row>
    <row r="1029" spans="1:14" x14ac:dyDescent="0.25">
      <c r="A1029">
        <v>10000</v>
      </c>
      <c r="B1029">
        <v>10000</v>
      </c>
      <c r="C1029" s="13">
        <v>6.6199999999999995E-2</v>
      </c>
      <c r="D1029" t="s">
        <v>809</v>
      </c>
      <c r="E1029" t="s">
        <v>863</v>
      </c>
      <c r="F1029" s="13">
        <v>3.1600000000000003E-2</v>
      </c>
      <c r="G1029" t="s">
        <v>866</v>
      </c>
      <c r="H1029" t="s">
        <v>826</v>
      </c>
      <c r="I1029">
        <v>13166.67</v>
      </c>
      <c r="J1029" t="s">
        <v>813</v>
      </c>
      <c r="K1029">
        <v>13</v>
      </c>
      <c r="L1029">
        <v>5643</v>
      </c>
      <c r="M1029">
        <v>0</v>
      </c>
      <c r="N1029" t="s">
        <v>817</v>
      </c>
    </row>
    <row r="1030" spans="1:14" x14ac:dyDescent="0.25">
      <c r="A1030">
        <v>21000</v>
      </c>
      <c r="B1030">
        <v>21000</v>
      </c>
      <c r="C1030" s="13">
        <v>0.247</v>
      </c>
      <c r="D1030" t="s">
        <v>818</v>
      </c>
      <c r="E1030" t="s">
        <v>824</v>
      </c>
      <c r="F1030" s="13">
        <v>0.25869999999999999</v>
      </c>
      <c r="G1030" t="s">
        <v>885</v>
      </c>
      <c r="H1030" t="s">
        <v>826</v>
      </c>
      <c r="I1030">
        <v>9166.67</v>
      </c>
      <c r="J1030" t="s">
        <v>857</v>
      </c>
      <c r="K1030">
        <v>25</v>
      </c>
      <c r="L1030">
        <v>17811</v>
      </c>
      <c r="M1030">
        <v>1</v>
      </c>
      <c r="N1030" t="s">
        <v>823</v>
      </c>
    </row>
    <row r="1031" spans="1:14" x14ac:dyDescent="0.25">
      <c r="A1031">
        <v>8000</v>
      </c>
      <c r="B1031">
        <v>8000</v>
      </c>
      <c r="C1031" s="13">
        <v>0.1212</v>
      </c>
      <c r="D1031" t="s">
        <v>809</v>
      </c>
      <c r="E1031" t="s">
        <v>863</v>
      </c>
      <c r="F1031" s="13">
        <v>7.9000000000000001E-2</v>
      </c>
      <c r="G1031" t="s">
        <v>825</v>
      </c>
      <c r="H1031" t="s">
        <v>812</v>
      </c>
      <c r="I1031">
        <v>4166.67</v>
      </c>
      <c r="J1031" t="s">
        <v>837</v>
      </c>
      <c r="K1031">
        <v>6</v>
      </c>
      <c r="L1031">
        <v>7419</v>
      </c>
      <c r="M1031">
        <v>1</v>
      </c>
      <c r="N1031" t="s">
        <v>895</v>
      </c>
    </row>
    <row r="1032" spans="1:14" x14ac:dyDescent="0.25">
      <c r="A1032">
        <v>33600</v>
      </c>
      <c r="B1032">
        <v>32058.53</v>
      </c>
      <c r="C1032" s="13">
        <v>0.20300000000000001</v>
      </c>
      <c r="D1032" t="s">
        <v>818</v>
      </c>
      <c r="E1032" t="s">
        <v>810</v>
      </c>
      <c r="F1032" s="13">
        <v>0.1356</v>
      </c>
      <c r="G1032" t="s">
        <v>856</v>
      </c>
      <c r="H1032" t="s">
        <v>812</v>
      </c>
      <c r="I1032">
        <v>20000</v>
      </c>
      <c r="J1032" t="s">
        <v>822</v>
      </c>
      <c r="K1032">
        <v>12</v>
      </c>
      <c r="L1032">
        <v>17285</v>
      </c>
      <c r="M1032">
        <v>0</v>
      </c>
      <c r="N1032" t="s">
        <v>817</v>
      </c>
    </row>
    <row r="1033" spans="1:14" x14ac:dyDescent="0.25">
      <c r="A1033">
        <v>11050</v>
      </c>
      <c r="B1033">
        <v>10878.55</v>
      </c>
      <c r="C1033" s="13">
        <v>0.1474</v>
      </c>
      <c r="D1033" t="s">
        <v>809</v>
      </c>
      <c r="E1033" t="s">
        <v>810</v>
      </c>
      <c r="F1033" s="13">
        <v>0.1547</v>
      </c>
      <c r="G1033" t="s">
        <v>819</v>
      </c>
      <c r="H1033" t="s">
        <v>826</v>
      </c>
      <c r="I1033">
        <v>5250</v>
      </c>
      <c r="J1033" t="s">
        <v>857</v>
      </c>
      <c r="K1033">
        <v>12</v>
      </c>
      <c r="L1033">
        <v>27780</v>
      </c>
      <c r="M1033">
        <v>1</v>
      </c>
      <c r="N1033" t="s">
        <v>814</v>
      </c>
    </row>
    <row r="1034" spans="1:14" x14ac:dyDescent="0.25">
      <c r="A1034">
        <v>16000</v>
      </c>
      <c r="B1034">
        <v>16000</v>
      </c>
      <c r="C1034" s="13">
        <v>0.15310000000000001</v>
      </c>
      <c r="D1034" t="s">
        <v>809</v>
      </c>
      <c r="E1034" t="s">
        <v>810</v>
      </c>
      <c r="F1034" s="12">
        <v>0.19</v>
      </c>
      <c r="G1034" t="s">
        <v>819</v>
      </c>
      <c r="H1034" t="s">
        <v>812</v>
      </c>
      <c r="I1034">
        <v>7666.67</v>
      </c>
      <c r="J1034" t="s">
        <v>822</v>
      </c>
      <c r="K1034">
        <v>16</v>
      </c>
      <c r="L1034">
        <v>43692</v>
      </c>
      <c r="M1034">
        <v>1</v>
      </c>
      <c r="N1034" t="s">
        <v>835</v>
      </c>
    </row>
    <row r="1035" spans="1:14" x14ac:dyDescent="0.25">
      <c r="A1035">
        <v>15000</v>
      </c>
      <c r="B1035">
        <v>15000</v>
      </c>
      <c r="C1035" s="13">
        <v>0.14649999999999999</v>
      </c>
      <c r="D1035" t="s">
        <v>818</v>
      </c>
      <c r="E1035" t="s">
        <v>824</v>
      </c>
      <c r="F1035" s="13">
        <v>0.1721</v>
      </c>
      <c r="G1035" t="s">
        <v>825</v>
      </c>
      <c r="H1035" t="s">
        <v>826</v>
      </c>
      <c r="I1035">
        <v>4583.33</v>
      </c>
      <c r="J1035" t="s">
        <v>847</v>
      </c>
      <c r="K1035">
        <v>4</v>
      </c>
      <c r="L1035">
        <v>13115</v>
      </c>
      <c r="M1035">
        <v>1</v>
      </c>
      <c r="N1035" t="s">
        <v>839</v>
      </c>
    </row>
    <row r="1036" spans="1:14" x14ac:dyDescent="0.25">
      <c r="A1036">
        <v>12000</v>
      </c>
      <c r="B1036">
        <v>12000</v>
      </c>
      <c r="C1036" s="13">
        <v>0.14330000000000001</v>
      </c>
      <c r="D1036" t="s">
        <v>809</v>
      </c>
      <c r="E1036" t="s">
        <v>810</v>
      </c>
      <c r="F1036" s="13">
        <v>0.1353</v>
      </c>
      <c r="G1036" t="s">
        <v>819</v>
      </c>
      <c r="H1036" t="s">
        <v>812</v>
      </c>
      <c r="I1036">
        <v>8000</v>
      </c>
      <c r="J1036" t="s">
        <v>838</v>
      </c>
      <c r="K1036">
        <v>13</v>
      </c>
      <c r="L1036">
        <v>12968</v>
      </c>
      <c r="M1036">
        <v>1</v>
      </c>
      <c r="N1036" t="s">
        <v>832</v>
      </c>
    </row>
    <row r="1037" spans="1:14" x14ac:dyDescent="0.25">
      <c r="A1037">
        <v>4000</v>
      </c>
      <c r="B1037">
        <v>3975</v>
      </c>
      <c r="C1037" s="13">
        <v>0.14960000000000001</v>
      </c>
      <c r="D1037" t="s">
        <v>809</v>
      </c>
      <c r="E1037" t="s">
        <v>870</v>
      </c>
      <c r="F1037" s="13">
        <v>4.7600000000000003E-2</v>
      </c>
      <c r="G1037" t="s">
        <v>872</v>
      </c>
      <c r="H1037" t="s">
        <v>826</v>
      </c>
      <c r="I1037">
        <v>1700</v>
      </c>
      <c r="J1037" t="s">
        <v>831</v>
      </c>
      <c r="K1037">
        <v>4</v>
      </c>
      <c r="L1037">
        <v>2381</v>
      </c>
      <c r="M1037">
        <v>5</v>
      </c>
      <c r="N1037" t="s">
        <v>814</v>
      </c>
    </row>
    <row r="1038" spans="1:14" x14ac:dyDescent="0.25">
      <c r="A1038">
        <v>12000</v>
      </c>
      <c r="B1038">
        <v>12000</v>
      </c>
      <c r="C1038" s="13">
        <v>0.1799</v>
      </c>
      <c r="D1038" t="s">
        <v>809</v>
      </c>
      <c r="E1038" t="s">
        <v>828</v>
      </c>
      <c r="F1038" s="13">
        <v>0.19889999999999999</v>
      </c>
      <c r="G1038" t="s">
        <v>819</v>
      </c>
      <c r="H1038" t="s">
        <v>826</v>
      </c>
      <c r="I1038">
        <v>5129</v>
      </c>
      <c r="J1038" t="s">
        <v>868</v>
      </c>
      <c r="K1038">
        <v>8</v>
      </c>
      <c r="L1038">
        <v>8923</v>
      </c>
      <c r="M1038">
        <v>0</v>
      </c>
      <c r="N1038" t="s">
        <v>823</v>
      </c>
    </row>
    <row r="1039" spans="1:14" x14ac:dyDescent="0.25">
      <c r="A1039">
        <v>12000</v>
      </c>
      <c r="B1039">
        <v>12000</v>
      </c>
      <c r="C1039" s="13">
        <v>0.1036</v>
      </c>
      <c r="D1039" t="s">
        <v>809</v>
      </c>
      <c r="E1039" t="s">
        <v>810</v>
      </c>
      <c r="F1039" s="13">
        <v>0.1192</v>
      </c>
      <c r="G1039" t="s">
        <v>872</v>
      </c>
      <c r="H1039" t="s">
        <v>812</v>
      </c>
      <c r="I1039">
        <v>10333.33</v>
      </c>
      <c r="J1039" t="s">
        <v>820</v>
      </c>
      <c r="K1039">
        <v>16</v>
      </c>
      <c r="L1039">
        <v>8987</v>
      </c>
      <c r="M1039">
        <v>0</v>
      </c>
      <c r="N1039" t="s">
        <v>823</v>
      </c>
    </row>
    <row r="1040" spans="1:14" x14ac:dyDescent="0.25">
      <c r="A1040">
        <v>7500</v>
      </c>
      <c r="B1040">
        <v>7500</v>
      </c>
      <c r="C1040" s="13">
        <v>5.4199999999999998E-2</v>
      </c>
      <c r="D1040" t="s">
        <v>809</v>
      </c>
      <c r="E1040" t="s">
        <v>863</v>
      </c>
      <c r="F1040" s="13">
        <v>0.22259999999999999</v>
      </c>
      <c r="G1040" t="s">
        <v>849</v>
      </c>
      <c r="H1040" t="s">
        <v>812</v>
      </c>
      <c r="I1040">
        <v>2583.33</v>
      </c>
      <c r="J1040" t="s">
        <v>875</v>
      </c>
      <c r="K1040">
        <v>11</v>
      </c>
      <c r="L1040">
        <v>2160</v>
      </c>
      <c r="M1040">
        <v>0</v>
      </c>
      <c r="N1040" t="s">
        <v>835</v>
      </c>
    </row>
    <row r="1041" spans="1:14" x14ac:dyDescent="0.25">
      <c r="A1041">
        <v>24000</v>
      </c>
      <c r="B1041">
        <v>23568.65</v>
      </c>
      <c r="C1041" s="13">
        <v>7.8799999999999995E-2</v>
      </c>
      <c r="D1041" t="s">
        <v>809</v>
      </c>
      <c r="E1041" t="s">
        <v>824</v>
      </c>
      <c r="F1041" s="13">
        <v>0.14410000000000001</v>
      </c>
      <c r="G1041" t="s">
        <v>854</v>
      </c>
      <c r="H1041" t="s">
        <v>812</v>
      </c>
      <c r="I1041">
        <v>11666.67</v>
      </c>
      <c r="J1041" t="s">
        <v>875</v>
      </c>
      <c r="K1041">
        <v>10</v>
      </c>
      <c r="L1041">
        <v>33122</v>
      </c>
      <c r="M1041">
        <v>0</v>
      </c>
      <c r="N1041" t="s">
        <v>859</v>
      </c>
    </row>
    <row r="1042" spans="1:14" x14ac:dyDescent="0.25">
      <c r="A1042">
        <v>16000</v>
      </c>
      <c r="B1042">
        <v>16000</v>
      </c>
      <c r="C1042" s="13">
        <v>0.15310000000000001</v>
      </c>
      <c r="D1042" t="s">
        <v>809</v>
      </c>
      <c r="E1042" t="s">
        <v>810</v>
      </c>
      <c r="F1042" s="13">
        <v>0.19919999999999999</v>
      </c>
      <c r="G1042" t="s">
        <v>833</v>
      </c>
      <c r="H1042" t="s">
        <v>826</v>
      </c>
      <c r="I1042">
        <v>6000</v>
      </c>
      <c r="J1042" t="s">
        <v>820</v>
      </c>
      <c r="K1042">
        <v>11</v>
      </c>
      <c r="L1042">
        <v>10915</v>
      </c>
      <c r="M1042">
        <v>1</v>
      </c>
      <c r="N1042" t="s">
        <v>848</v>
      </c>
    </row>
    <row r="1043" spans="1:14" x14ac:dyDescent="0.25">
      <c r="A1043">
        <v>12200</v>
      </c>
      <c r="B1043">
        <v>12200</v>
      </c>
      <c r="C1043" s="13">
        <v>0.21479999999999999</v>
      </c>
      <c r="D1043" t="s">
        <v>818</v>
      </c>
      <c r="E1043" t="s">
        <v>824</v>
      </c>
      <c r="F1043" s="13">
        <v>9.1200000000000003E-2</v>
      </c>
      <c r="G1043" t="s">
        <v>885</v>
      </c>
      <c r="H1043" t="s">
        <v>826</v>
      </c>
      <c r="I1043">
        <v>6666.67</v>
      </c>
      <c r="J1043" t="s">
        <v>822</v>
      </c>
      <c r="K1043">
        <v>9</v>
      </c>
      <c r="L1043">
        <v>17282</v>
      </c>
      <c r="M1043">
        <v>0</v>
      </c>
      <c r="N1043" t="s">
        <v>835</v>
      </c>
    </row>
    <row r="1044" spans="1:14" x14ac:dyDescent="0.25">
      <c r="A1044">
        <v>12000</v>
      </c>
      <c r="B1044">
        <v>12000</v>
      </c>
      <c r="C1044" s="13">
        <v>0.1016</v>
      </c>
      <c r="D1044" t="s">
        <v>809</v>
      </c>
      <c r="E1044" t="s">
        <v>810</v>
      </c>
      <c r="F1044" s="13">
        <v>0.1193</v>
      </c>
      <c r="G1044" t="s">
        <v>819</v>
      </c>
      <c r="H1044" t="s">
        <v>826</v>
      </c>
      <c r="I1044">
        <v>8054.5</v>
      </c>
      <c r="J1044" t="s">
        <v>873</v>
      </c>
      <c r="K1044">
        <v>13</v>
      </c>
      <c r="L1044">
        <v>14986</v>
      </c>
      <c r="M1044">
        <v>0</v>
      </c>
      <c r="N1044" t="s">
        <v>835</v>
      </c>
    </row>
    <row r="1045" spans="1:14" x14ac:dyDescent="0.25">
      <c r="A1045">
        <v>12000</v>
      </c>
      <c r="B1045">
        <v>12000</v>
      </c>
      <c r="C1045" s="13">
        <v>0.15310000000000001</v>
      </c>
      <c r="D1045" t="s">
        <v>809</v>
      </c>
      <c r="E1045" t="s">
        <v>810</v>
      </c>
      <c r="F1045" s="13">
        <v>0.2586</v>
      </c>
      <c r="G1045" t="s">
        <v>833</v>
      </c>
      <c r="H1045" t="s">
        <v>830</v>
      </c>
      <c r="I1045">
        <v>3333.33</v>
      </c>
      <c r="J1045" t="s">
        <v>843</v>
      </c>
      <c r="K1045">
        <v>9</v>
      </c>
      <c r="L1045">
        <v>10310</v>
      </c>
      <c r="M1045">
        <v>0</v>
      </c>
      <c r="N1045" t="s">
        <v>895</v>
      </c>
    </row>
    <row r="1046" spans="1:14" x14ac:dyDescent="0.25">
      <c r="A1046">
        <v>9800</v>
      </c>
      <c r="B1046">
        <v>9775</v>
      </c>
      <c r="C1046" s="13">
        <v>5.9900000000000002E-2</v>
      </c>
      <c r="D1046" t="s">
        <v>809</v>
      </c>
      <c r="E1046" t="s">
        <v>810</v>
      </c>
      <c r="F1046" s="13">
        <v>0.1444</v>
      </c>
      <c r="G1046" t="s">
        <v>851</v>
      </c>
      <c r="H1046" t="s">
        <v>812</v>
      </c>
      <c r="I1046">
        <v>6666.67</v>
      </c>
      <c r="J1046" t="s">
        <v>858</v>
      </c>
      <c r="K1046">
        <v>5</v>
      </c>
      <c r="L1046">
        <v>11466</v>
      </c>
      <c r="M1046">
        <v>0</v>
      </c>
      <c r="N1046" t="s">
        <v>832</v>
      </c>
    </row>
    <row r="1047" spans="1:14" x14ac:dyDescent="0.25">
      <c r="A1047">
        <v>7000</v>
      </c>
      <c r="B1047">
        <v>7000</v>
      </c>
      <c r="C1047" s="13">
        <v>0.1472</v>
      </c>
      <c r="D1047" t="s">
        <v>809</v>
      </c>
      <c r="E1047" t="s">
        <v>810</v>
      </c>
      <c r="F1047" s="13">
        <v>0.1139</v>
      </c>
      <c r="G1047" t="s">
        <v>881</v>
      </c>
      <c r="H1047" t="s">
        <v>812</v>
      </c>
      <c r="I1047">
        <v>6833</v>
      </c>
      <c r="J1047" t="s">
        <v>831</v>
      </c>
      <c r="K1047">
        <v>11</v>
      </c>
      <c r="L1047">
        <v>5537</v>
      </c>
      <c r="M1047">
        <v>1</v>
      </c>
      <c r="N1047" t="s">
        <v>848</v>
      </c>
    </row>
    <row r="1048" spans="1:14" x14ac:dyDescent="0.25">
      <c r="A1048">
        <v>10000</v>
      </c>
      <c r="B1048">
        <v>10000</v>
      </c>
      <c r="C1048" s="13">
        <v>0.1171</v>
      </c>
      <c r="D1048" t="s">
        <v>809</v>
      </c>
      <c r="E1048" t="s">
        <v>840</v>
      </c>
      <c r="F1048" s="13">
        <v>2.18E-2</v>
      </c>
      <c r="G1048" t="s">
        <v>819</v>
      </c>
      <c r="H1048" t="s">
        <v>826</v>
      </c>
      <c r="I1048">
        <v>5500</v>
      </c>
      <c r="J1048" t="s">
        <v>834</v>
      </c>
      <c r="K1048">
        <v>3</v>
      </c>
      <c r="L1048">
        <v>5623</v>
      </c>
      <c r="M1048">
        <v>0</v>
      </c>
      <c r="N1048" t="s">
        <v>859</v>
      </c>
    </row>
    <row r="1049" spans="1:14" x14ac:dyDescent="0.25">
      <c r="A1049">
        <v>10000</v>
      </c>
      <c r="B1049">
        <v>10000</v>
      </c>
      <c r="C1049" s="13">
        <v>0.13109999999999999</v>
      </c>
      <c r="D1049" t="s">
        <v>809</v>
      </c>
      <c r="E1049" t="s">
        <v>824</v>
      </c>
      <c r="F1049" s="13">
        <v>0.1938</v>
      </c>
      <c r="G1049" t="s">
        <v>906</v>
      </c>
      <c r="H1049" t="s">
        <v>812</v>
      </c>
      <c r="I1049">
        <v>4958.33</v>
      </c>
      <c r="J1049" t="s">
        <v>873</v>
      </c>
      <c r="K1049">
        <v>9</v>
      </c>
      <c r="L1049">
        <v>24598</v>
      </c>
      <c r="M1049">
        <v>1</v>
      </c>
      <c r="N1049" t="s">
        <v>817</v>
      </c>
    </row>
    <row r="1050" spans="1:14" x14ac:dyDescent="0.25">
      <c r="A1050">
        <v>17000</v>
      </c>
      <c r="B1050">
        <v>16975</v>
      </c>
      <c r="C1050" s="13">
        <v>0.11990000000000001</v>
      </c>
      <c r="D1050" t="s">
        <v>818</v>
      </c>
      <c r="E1050" t="s">
        <v>810</v>
      </c>
      <c r="F1050" s="13">
        <v>0.12690000000000001</v>
      </c>
      <c r="G1050" t="s">
        <v>880</v>
      </c>
      <c r="H1050" t="s">
        <v>812</v>
      </c>
      <c r="I1050">
        <v>4666.67</v>
      </c>
      <c r="J1050" t="s">
        <v>901</v>
      </c>
      <c r="K1050">
        <v>17</v>
      </c>
      <c r="L1050">
        <v>11677</v>
      </c>
      <c r="M1050">
        <v>2</v>
      </c>
      <c r="N1050" t="s">
        <v>835</v>
      </c>
    </row>
    <row r="1051" spans="1:14" x14ac:dyDescent="0.25">
      <c r="A1051">
        <v>18000</v>
      </c>
      <c r="B1051">
        <v>17975</v>
      </c>
      <c r="C1051" s="13">
        <v>0.19220000000000001</v>
      </c>
      <c r="D1051" t="s">
        <v>818</v>
      </c>
      <c r="E1051" t="s">
        <v>810</v>
      </c>
      <c r="F1051" s="13">
        <v>0.16039999999999999</v>
      </c>
      <c r="G1051" t="s">
        <v>854</v>
      </c>
      <c r="H1051" t="s">
        <v>812</v>
      </c>
      <c r="I1051">
        <v>4666.67</v>
      </c>
      <c r="J1051" t="s">
        <v>857</v>
      </c>
      <c r="K1051">
        <v>14</v>
      </c>
      <c r="L1051">
        <v>14878</v>
      </c>
      <c r="M1051">
        <v>3</v>
      </c>
      <c r="N1051" t="s">
        <v>835</v>
      </c>
    </row>
    <row r="1052" spans="1:14" x14ac:dyDescent="0.25">
      <c r="A1052">
        <v>15600</v>
      </c>
      <c r="B1052">
        <v>6575</v>
      </c>
      <c r="C1052" s="13">
        <v>0.1197</v>
      </c>
      <c r="D1052" t="s">
        <v>809</v>
      </c>
      <c r="E1052" t="s">
        <v>810</v>
      </c>
      <c r="F1052" s="13">
        <v>6.6500000000000004E-2</v>
      </c>
      <c r="G1052" t="s">
        <v>819</v>
      </c>
      <c r="H1052" t="s">
        <v>812</v>
      </c>
      <c r="I1052">
        <v>15000</v>
      </c>
      <c r="J1052" t="s">
        <v>879</v>
      </c>
      <c r="K1052">
        <v>14</v>
      </c>
      <c r="L1052">
        <v>20237</v>
      </c>
      <c r="M1052">
        <v>3</v>
      </c>
      <c r="N1052" t="s">
        <v>817</v>
      </c>
    </row>
    <row r="1053" spans="1:14" x14ac:dyDescent="0.25">
      <c r="A1053">
        <v>16750</v>
      </c>
      <c r="B1053">
        <v>9445.58</v>
      </c>
      <c r="C1053" s="13">
        <v>0.1241</v>
      </c>
      <c r="D1053" t="s">
        <v>809</v>
      </c>
      <c r="E1053" t="s">
        <v>824</v>
      </c>
      <c r="F1053" s="13">
        <v>0.2475</v>
      </c>
      <c r="G1053" t="s">
        <v>841</v>
      </c>
      <c r="H1053" t="s">
        <v>826</v>
      </c>
      <c r="I1053">
        <v>3750</v>
      </c>
      <c r="J1053" t="s">
        <v>834</v>
      </c>
      <c r="K1053">
        <v>6</v>
      </c>
      <c r="L1053">
        <v>28116</v>
      </c>
      <c r="M1053">
        <v>1</v>
      </c>
      <c r="N1053" t="s">
        <v>835</v>
      </c>
    </row>
    <row r="1054" spans="1:14" x14ac:dyDescent="0.25">
      <c r="A1054">
        <v>7200</v>
      </c>
      <c r="B1054">
        <v>7200</v>
      </c>
      <c r="C1054" s="13">
        <v>0.1212</v>
      </c>
      <c r="D1054" t="s">
        <v>809</v>
      </c>
      <c r="E1054" t="s">
        <v>810</v>
      </c>
      <c r="F1054" s="13">
        <v>0.18609999999999999</v>
      </c>
      <c r="G1054" t="s">
        <v>819</v>
      </c>
      <c r="H1054" t="s">
        <v>830</v>
      </c>
      <c r="I1054">
        <v>3208.33</v>
      </c>
      <c r="J1054" t="s">
        <v>879</v>
      </c>
      <c r="K1054">
        <v>8</v>
      </c>
      <c r="L1054">
        <v>9849</v>
      </c>
      <c r="M1054">
        <v>0</v>
      </c>
      <c r="N1054" t="s">
        <v>844</v>
      </c>
    </row>
    <row r="1055" spans="1:14" x14ac:dyDescent="0.25">
      <c r="A1055">
        <v>1500</v>
      </c>
      <c r="B1055">
        <v>1500</v>
      </c>
      <c r="C1055" s="13">
        <v>0.12989999999999999</v>
      </c>
      <c r="D1055" t="s">
        <v>809</v>
      </c>
      <c r="E1055" t="s">
        <v>828</v>
      </c>
      <c r="F1055" s="13">
        <v>0.20599999999999999</v>
      </c>
      <c r="G1055" t="s">
        <v>889</v>
      </c>
      <c r="H1055" t="s">
        <v>812</v>
      </c>
      <c r="I1055">
        <v>5000</v>
      </c>
      <c r="J1055" t="s">
        <v>820</v>
      </c>
      <c r="K1055">
        <v>15</v>
      </c>
      <c r="L1055">
        <v>38176</v>
      </c>
      <c r="M1055">
        <v>1</v>
      </c>
      <c r="N1055" t="s">
        <v>859</v>
      </c>
    </row>
    <row r="1056" spans="1:14" x14ac:dyDescent="0.25">
      <c r="A1056">
        <v>13600</v>
      </c>
      <c r="B1056">
        <v>13600</v>
      </c>
      <c r="C1056" s="13">
        <v>0.1212</v>
      </c>
      <c r="D1056" t="s">
        <v>809</v>
      </c>
      <c r="E1056" t="s">
        <v>824</v>
      </c>
      <c r="F1056" s="13">
        <v>0.2094</v>
      </c>
      <c r="G1056" t="s">
        <v>874</v>
      </c>
      <c r="H1056" t="s">
        <v>812</v>
      </c>
      <c r="I1056">
        <v>5416.67</v>
      </c>
      <c r="J1056" t="s">
        <v>838</v>
      </c>
      <c r="K1056">
        <v>15</v>
      </c>
      <c r="L1056">
        <v>17117</v>
      </c>
      <c r="M1056">
        <v>0</v>
      </c>
      <c r="N1056" t="s">
        <v>835</v>
      </c>
    </row>
    <row r="1057" spans="1:14" x14ac:dyDescent="0.25">
      <c r="A1057">
        <v>30000</v>
      </c>
      <c r="B1057">
        <v>30000</v>
      </c>
      <c r="C1057" s="13">
        <v>0.24329999999999999</v>
      </c>
      <c r="D1057" t="s">
        <v>818</v>
      </c>
      <c r="E1057" t="s">
        <v>810</v>
      </c>
      <c r="F1057" s="13">
        <v>0.1124</v>
      </c>
      <c r="G1057" t="s">
        <v>819</v>
      </c>
      <c r="H1057" t="s">
        <v>826</v>
      </c>
      <c r="I1057">
        <v>11250</v>
      </c>
      <c r="J1057" t="s">
        <v>831</v>
      </c>
      <c r="K1057">
        <v>12</v>
      </c>
      <c r="L1057">
        <v>41592</v>
      </c>
      <c r="M1057">
        <v>0</v>
      </c>
      <c r="N1057" t="s">
        <v>842</v>
      </c>
    </row>
    <row r="1058" spans="1:14" x14ac:dyDescent="0.25">
      <c r="A1058">
        <v>10000</v>
      </c>
      <c r="B1058">
        <v>10000</v>
      </c>
      <c r="C1058" s="13">
        <v>0.1777</v>
      </c>
      <c r="D1058" t="s">
        <v>809</v>
      </c>
      <c r="E1058" t="s">
        <v>810</v>
      </c>
      <c r="F1058" s="13">
        <v>0.26319999999999999</v>
      </c>
      <c r="G1058" t="s">
        <v>894</v>
      </c>
      <c r="H1058" t="s">
        <v>826</v>
      </c>
      <c r="I1058">
        <v>2500</v>
      </c>
      <c r="J1058" t="s">
        <v>879</v>
      </c>
      <c r="K1058">
        <v>6</v>
      </c>
      <c r="L1058">
        <v>17543</v>
      </c>
      <c r="M1058">
        <v>1</v>
      </c>
      <c r="N1058" t="s">
        <v>848</v>
      </c>
    </row>
    <row r="1059" spans="1:14" x14ac:dyDescent="0.25">
      <c r="A1059">
        <v>10000</v>
      </c>
      <c r="B1059">
        <v>9850</v>
      </c>
      <c r="C1059" s="13">
        <v>0.10249999999999999</v>
      </c>
      <c r="D1059" t="s">
        <v>809</v>
      </c>
      <c r="E1059" t="s">
        <v>810</v>
      </c>
      <c r="F1059" s="13">
        <v>0.13980000000000001</v>
      </c>
      <c r="G1059" t="s">
        <v>825</v>
      </c>
      <c r="H1059" t="s">
        <v>812</v>
      </c>
      <c r="I1059">
        <v>5916.67</v>
      </c>
      <c r="J1059" t="s">
        <v>847</v>
      </c>
      <c r="K1059">
        <v>8</v>
      </c>
      <c r="L1059">
        <v>6639</v>
      </c>
      <c r="M1059">
        <v>4</v>
      </c>
      <c r="N1059" t="s">
        <v>844</v>
      </c>
    </row>
    <row r="1060" spans="1:14" x14ac:dyDescent="0.25">
      <c r="A1060">
        <v>10000</v>
      </c>
      <c r="B1060">
        <v>10000</v>
      </c>
      <c r="C1060" s="13">
        <v>0.1171</v>
      </c>
      <c r="D1060" t="s">
        <v>809</v>
      </c>
      <c r="E1060" t="s">
        <v>810</v>
      </c>
      <c r="F1060" s="13">
        <v>5.9799999999999999E-2</v>
      </c>
      <c r="G1060" t="s">
        <v>821</v>
      </c>
      <c r="H1060" t="s">
        <v>812</v>
      </c>
      <c r="I1060">
        <v>3746.58</v>
      </c>
      <c r="J1060" t="s">
        <v>822</v>
      </c>
      <c r="K1060">
        <v>5</v>
      </c>
      <c r="L1060">
        <v>9005</v>
      </c>
      <c r="M1060">
        <v>0</v>
      </c>
      <c r="N1060" t="s">
        <v>817</v>
      </c>
    </row>
    <row r="1061" spans="1:14" x14ac:dyDescent="0.25">
      <c r="A1061">
        <v>7000</v>
      </c>
      <c r="B1061">
        <v>6975</v>
      </c>
      <c r="C1061" s="13">
        <v>0.13159999999999999</v>
      </c>
      <c r="D1061" t="s">
        <v>809</v>
      </c>
      <c r="E1061" t="s">
        <v>853</v>
      </c>
      <c r="F1061" s="13">
        <v>0.22320000000000001</v>
      </c>
      <c r="G1061" t="s">
        <v>819</v>
      </c>
      <c r="H1061" t="s">
        <v>812</v>
      </c>
      <c r="I1061">
        <v>3041.67</v>
      </c>
      <c r="J1061" t="s">
        <v>878</v>
      </c>
      <c r="K1061">
        <v>13</v>
      </c>
      <c r="L1061">
        <v>15394</v>
      </c>
      <c r="M1061">
        <v>1</v>
      </c>
      <c r="N1061" t="s">
        <v>814</v>
      </c>
    </row>
    <row r="1062" spans="1:14" x14ac:dyDescent="0.25">
      <c r="A1062">
        <v>4700</v>
      </c>
      <c r="B1062">
        <v>4700</v>
      </c>
      <c r="C1062" s="13">
        <v>7.9000000000000001E-2</v>
      </c>
      <c r="D1062" t="s">
        <v>809</v>
      </c>
      <c r="E1062" t="s">
        <v>905</v>
      </c>
      <c r="F1062" s="13">
        <v>0.1065</v>
      </c>
      <c r="G1062" t="s">
        <v>911</v>
      </c>
      <c r="H1062" t="s">
        <v>826</v>
      </c>
      <c r="I1062">
        <v>3416.67</v>
      </c>
      <c r="J1062" t="s">
        <v>852</v>
      </c>
      <c r="K1062">
        <v>3</v>
      </c>
      <c r="L1062">
        <v>2297</v>
      </c>
      <c r="M1062">
        <v>0</v>
      </c>
      <c r="N1062" t="s">
        <v>835</v>
      </c>
    </row>
    <row r="1063" spans="1:14" x14ac:dyDescent="0.25">
      <c r="A1063">
        <v>21200</v>
      </c>
      <c r="B1063">
        <v>21200</v>
      </c>
      <c r="C1063" s="13">
        <v>9.9099999999999994E-2</v>
      </c>
      <c r="D1063" t="s">
        <v>809</v>
      </c>
      <c r="E1063" t="s">
        <v>810</v>
      </c>
      <c r="F1063" s="13">
        <v>0.25230000000000002</v>
      </c>
      <c r="G1063" t="s">
        <v>815</v>
      </c>
      <c r="H1063" t="s">
        <v>812</v>
      </c>
      <c r="I1063">
        <v>7916.67</v>
      </c>
      <c r="J1063" t="s">
        <v>834</v>
      </c>
      <c r="K1063">
        <v>18</v>
      </c>
      <c r="L1063">
        <v>7252</v>
      </c>
      <c r="M1063">
        <v>0</v>
      </c>
      <c r="N1063" t="s">
        <v>844</v>
      </c>
    </row>
    <row r="1064" spans="1:14" x14ac:dyDescent="0.25">
      <c r="A1064">
        <v>15000</v>
      </c>
      <c r="B1064">
        <v>14875</v>
      </c>
      <c r="C1064" s="13">
        <v>0.1905</v>
      </c>
      <c r="D1064" t="s">
        <v>809</v>
      </c>
      <c r="E1064" t="s">
        <v>810</v>
      </c>
      <c r="F1064" s="13">
        <v>0.1449</v>
      </c>
      <c r="G1064" t="s">
        <v>819</v>
      </c>
      <c r="H1064" t="s">
        <v>826</v>
      </c>
      <c r="I1064">
        <v>5000</v>
      </c>
      <c r="J1064" t="s">
        <v>843</v>
      </c>
      <c r="K1064">
        <v>12</v>
      </c>
      <c r="L1064">
        <v>10679</v>
      </c>
      <c r="M1064">
        <v>1</v>
      </c>
      <c r="N1064" t="s">
        <v>814</v>
      </c>
    </row>
    <row r="1065" spans="1:14" x14ac:dyDescent="0.25">
      <c r="A1065">
        <v>2800</v>
      </c>
      <c r="B1065">
        <v>2800</v>
      </c>
      <c r="C1065" s="13">
        <v>0.14169999999999999</v>
      </c>
      <c r="D1065" t="s">
        <v>809</v>
      </c>
      <c r="E1065" t="s">
        <v>810</v>
      </c>
      <c r="F1065" s="12">
        <v>0</v>
      </c>
      <c r="G1065" t="s">
        <v>867</v>
      </c>
      <c r="H1065" t="s">
        <v>812</v>
      </c>
      <c r="I1065">
        <v>3458</v>
      </c>
      <c r="J1065" t="s">
        <v>879</v>
      </c>
      <c r="K1065">
        <v>3</v>
      </c>
      <c r="L1065">
        <v>0</v>
      </c>
      <c r="M1065">
        <v>2</v>
      </c>
      <c r="N1065" t="s">
        <v>835</v>
      </c>
    </row>
    <row r="1066" spans="1:14" x14ac:dyDescent="0.25">
      <c r="A1066">
        <v>15000</v>
      </c>
      <c r="B1066">
        <v>14875</v>
      </c>
      <c r="C1066" s="13">
        <v>0.13109999999999999</v>
      </c>
      <c r="D1066" t="s">
        <v>809</v>
      </c>
      <c r="E1066" t="s">
        <v>892</v>
      </c>
      <c r="F1066" s="13">
        <v>0.13750000000000001</v>
      </c>
      <c r="G1066" t="s">
        <v>898</v>
      </c>
      <c r="H1066" t="s">
        <v>812</v>
      </c>
      <c r="I1066">
        <v>4166.67</v>
      </c>
      <c r="J1066" t="s">
        <v>878</v>
      </c>
      <c r="K1066">
        <v>11</v>
      </c>
      <c r="L1066">
        <v>8014</v>
      </c>
      <c r="M1066">
        <v>4</v>
      </c>
      <c r="N1066" t="s">
        <v>817</v>
      </c>
    </row>
    <row r="1067" spans="1:14" x14ac:dyDescent="0.25">
      <c r="A1067">
        <v>24925</v>
      </c>
      <c r="B1067">
        <v>24925</v>
      </c>
      <c r="C1067" s="13">
        <v>0.1114</v>
      </c>
      <c r="D1067" t="s">
        <v>818</v>
      </c>
      <c r="E1067" t="s">
        <v>810</v>
      </c>
      <c r="F1067" s="13">
        <v>0.248</v>
      </c>
      <c r="G1067" t="s">
        <v>921</v>
      </c>
      <c r="H1067" t="s">
        <v>812</v>
      </c>
      <c r="I1067">
        <v>6250</v>
      </c>
      <c r="J1067" t="s">
        <v>813</v>
      </c>
      <c r="K1067">
        <v>20</v>
      </c>
      <c r="L1067">
        <v>19245</v>
      </c>
      <c r="M1067">
        <v>0</v>
      </c>
      <c r="N1067" t="s">
        <v>859</v>
      </c>
    </row>
    <row r="1068" spans="1:14" x14ac:dyDescent="0.25">
      <c r="A1068">
        <v>15000</v>
      </c>
      <c r="B1068">
        <v>15000</v>
      </c>
      <c r="C1068" s="13">
        <v>0.1171</v>
      </c>
      <c r="D1068" t="s">
        <v>809</v>
      </c>
      <c r="E1068" t="s">
        <v>810</v>
      </c>
      <c r="F1068" s="13">
        <v>0.20699999999999999</v>
      </c>
      <c r="G1068" t="s">
        <v>866</v>
      </c>
      <c r="H1068" t="s">
        <v>830</v>
      </c>
      <c r="I1068">
        <v>5416.67</v>
      </c>
      <c r="J1068" t="s">
        <v>837</v>
      </c>
      <c r="K1068">
        <v>20</v>
      </c>
      <c r="L1068">
        <v>25464</v>
      </c>
      <c r="M1068">
        <v>0</v>
      </c>
      <c r="N1068" t="s">
        <v>859</v>
      </c>
    </row>
    <row r="1069" spans="1:14" x14ac:dyDescent="0.25">
      <c r="A1069">
        <v>9100</v>
      </c>
      <c r="B1069">
        <v>9100</v>
      </c>
      <c r="C1069" s="13">
        <v>6.0299999999999999E-2</v>
      </c>
      <c r="D1069" t="s">
        <v>809</v>
      </c>
      <c r="E1069" t="s">
        <v>870</v>
      </c>
      <c r="F1069" s="13">
        <v>0.14660000000000001</v>
      </c>
      <c r="G1069" t="s">
        <v>872</v>
      </c>
      <c r="H1069" t="s">
        <v>812</v>
      </c>
      <c r="I1069">
        <v>3500</v>
      </c>
      <c r="J1069" t="s">
        <v>862</v>
      </c>
      <c r="K1069">
        <v>18</v>
      </c>
      <c r="L1069">
        <v>4315</v>
      </c>
      <c r="M1069">
        <v>1</v>
      </c>
      <c r="N1069" t="s">
        <v>835</v>
      </c>
    </row>
    <row r="1070" spans="1:14" x14ac:dyDescent="0.25">
      <c r="A1070">
        <v>12000</v>
      </c>
      <c r="B1070">
        <v>11950</v>
      </c>
      <c r="C1070" s="13">
        <v>0.1212</v>
      </c>
      <c r="D1070" t="s">
        <v>809</v>
      </c>
      <c r="E1070" t="s">
        <v>824</v>
      </c>
      <c r="F1070" s="13">
        <v>0.2298</v>
      </c>
      <c r="G1070" t="s">
        <v>866</v>
      </c>
      <c r="H1070" t="s">
        <v>826</v>
      </c>
      <c r="I1070">
        <v>5416.67</v>
      </c>
      <c r="J1070" t="s">
        <v>820</v>
      </c>
      <c r="K1070">
        <v>7</v>
      </c>
      <c r="L1070">
        <v>13234</v>
      </c>
      <c r="M1070">
        <v>0</v>
      </c>
      <c r="N1070" t="s">
        <v>859</v>
      </c>
    </row>
    <row r="1071" spans="1:14" x14ac:dyDescent="0.25">
      <c r="A1071">
        <v>16250</v>
      </c>
      <c r="B1071">
        <v>16250</v>
      </c>
      <c r="C1071" s="13">
        <v>0.23280000000000001</v>
      </c>
      <c r="D1071" t="s">
        <v>818</v>
      </c>
      <c r="E1071" t="s">
        <v>828</v>
      </c>
      <c r="F1071" s="13">
        <v>0.1167</v>
      </c>
      <c r="G1071" t="s">
        <v>819</v>
      </c>
      <c r="H1071" t="s">
        <v>830</v>
      </c>
      <c r="I1071">
        <v>4300</v>
      </c>
      <c r="J1071" t="s">
        <v>868</v>
      </c>
      <c r="K1071">
        <v>10</v>
      </c>
      <c r="L1071">
        <v>16444</v>
      </c>
      <c r="M1071">
        <v>0</v>
      </c>
      <c r="N1071" t="s">
        <v>895</v>
      </c>
    </row>
    <row r="1072" spans="1:14" x14ac:dyDescent="0.25">
      <c r="A1072">
        <v>25000</v>
      </c>
      <c r="B1072">
        <v>25000</v>
      </c>
      <c r="C1072" s="13">
        <v>0.18490000000000001</v>
      </c>
      <c r="D1072" t="s">
        <v>818</v>
      </c>
      <c r="E1072" t="s">
        <v>810</v>
      </c>
      <c r="F1072" s="13">
        <v>0.1008</v>
      </c>
      <c r="G1072" t="s">
        <v>819</v>
      </c>
      <c r="H1072" t="s">
        <v>826</v>
      </c>
      <c r="I1072">
        <v>7666.67</v>
      </c>
      <c r="J1072" t="s">
        <v>816</v>
      </c>
      <c r="K1072">
        <v>12</v>
      </c>
      <c r="L1072">
        <v>14631</v>
      </c>
      <c r="M1072">
        <v>2</v>
      </c>
      <c r="N1072" t="s">
        <v>832</v>
      </c>
    </row>
    <row r="1073" spans="1:14" x14ac:dyDescent="0.25">
      <c r="A1073">
        <v>30000</v>
      </c>
      <c r="B1073">
        <v>30000</v>
      </c>
      <c r="C1073" s="13">
        <v>0.15310000000000001</v>
      </c>
      <c r="D1073" t="s">
        <v>809</v>
      </c>
      <c r="E1073" t="s">
        <v>810</v>
      </c>
      <c r="F1073" s="13">
        <v>7.2499999999999995E-2</v>
      </c>
      <c r="G1073" t="s">
        <v>819</v>
      </c>
      <c r="H1073" t="s">
        <v>812</v>
      </c>
      <c r="I1073">
        <v>9000</v>
      </c>
      <c r="J1073" t="s">
        <v>868</v>
      </c>
      <c r="K1073">
        <v>8</v>
      </c>
      <c r="L1073">
        <v>19430</v>
      </c>
      <c r="M1073">
        <v>0</v>
      </c>
      <c r="N1073" t="s">
        <v>827</v>
      </c>
    </row>
    <row r="1074" spans="1:14" x14ac:dyDescent="0.25">
      <c r="A1074">
        <v>4800</v>
      </c>
      <c r="B1074">
        <v>544.89</v>
      </c>
      <c r="C1074" s="13">
        <v>0.1159</v>
      </c>
      <c r="D1074" t="s">
        <v>809</v>
      </c>
      <c r="E1074" t="s">
        <v>824</v>
      </c>
      <c r="F1074" s="13">
        <v>0.13189999999999999</v>
      </c>
      <c r="G1074" t="s">
        <v>867</v>
      </c>
      <c r="H1074" t="s">
        <v>812</v>
      </c>
      <c r="I1074">
        <v>7083.33</v>
      </c>
      <c r="J1074" t="s">
        <v>879</v>
      </c>
      <c r="K1074">
        <v>21</v>
      </c>
      <c r="L1074">
        <v>44198</v>
      </c>
      <c r="M1074">
        <v>0</v>
      </c>
      <c r="N1074" t="s">
        <v>835</v>
      </c>
    </row>
    <row r="1075" spans="1:14" x14ac:dyDescent="0.25">
      <c r="A1075">
        <v>3000</v>
      </c>
      <c r="B1075">
        <v>3000</v>
      </c>
      <c r="C1075" s="13">
        <v>0.1212</v>
      </c>
      <c r="D1075" t="s">
        <v>809</v>
      </c>
      <c r="E1075" t="s">
        <v>871</v>
      </c>
      <c r="F1075" s="13">
        <v>0.14929999999999999</v>
      </c>
      <c r="G1075" t="s">
        <v>841</v>
      </c>
      <c r="H1075" t="s">
        <v>826</v>
      </c>
      <c r="I1075">
        <v>6333.33</v>
      </c>
      <c r="J1075" t="s">
        <v>879</v>
      </c>
      <c r="K1075">
        <v>13</v>
      </c>
      <c r="L1075">
        <v>8682</v>
      </c>
      <c r="M1075">
        <v>0</v>
      </c>
      <c r="N1075" t="s">
        <v>859</v>
      </c>
    </row>
    <row r="1076" spans="1:14" x14ac:dyDescent="0.25">
      <c r="A1076">
        <v>17000</v>
      </c>
      <c r="B1076">
        <v>16650</v>
      </c>
      <c r="C1076" s="13">
        <v>0.12180000000000001</v>
      </c>
      <c r="D1076" t="s">
        <v>809</v>
      </c>
      <c r="E1076" t="s">
        <v>810</v>
      </c>
      <c r="F1076" s="13">
        <v>0.158</v>
      </c>
      <c r="G1076" t="s">
        <v>856</v>
      </c>
      <c r="H1076" t="s">
        <v>812</v>
      </c>
      <c r="I1076">
        <v>5292</v>
      </c>
      <c r="J1076" t="s">
        <v>816</v>
      </c>
      <c r="K1076">
        <v>9</v>
      </c>
      <c r="L1076">
        <v>21441</v>
      </c>
      <c r="M1076">
        <v>1</v>
      </c>
      <c r="N1076" t="s">
        <v>835</v>
      </c>
    </row>
    <row r="1077" spans="1:14" x14ac:dyDescent="0.25">
      <c r="A1077">
        <v>12000</v>
      </c>
      <c r="B1077">
        <v>12000</v>
      </c>
      <c r="C1077" s="13">
        <v>0.17560000000000001</v>
      </c>
      <c r="D1077" t="s">
        <v>809</v>
      </c>
      <c r="E1077" t="s">
        <v>810</v>
      </c>
      <c r="F1077" s="13">
        <v>0.21809999999999999</v>
      </c>
      <c r="G1077" t="s">
        <v>815</v>
      </c>
      <c r="H1077" t="s">
        <v>812</v>
      </c>
      <c r="I1077">
        <v>5833.33</v>
      </c>
      <c r="J1077" t="s">
        <v>879</v>
      </c>
      <c r="K1077">
        <v>10</v>
      </c>
      <c r="L1077">
        <v>11074</v>
      </c>
      <c r="M1077">
        <v>3</v>
      </c>
      <c r="N1077" t="s">
        <v>817</v>
      </c>
    </row>
    <row r="1078" spans="1:14" x14ac:dyDescent="0.25">
      <c r="A1078">
        <v>27575</v>
      </c>
      <c r="B1078">
        <v>27575</v>
      </c>
      <c r="C1078" s="13">
        <v>0.1905</v>
      </c>
      <c r="D1078" t="s">
        <v>818</v>
      </c>
      <c r="E1078" t="s">
        <v>863</v>
      </c>
      <c r="F1078" s="13">
        <v>0.1061</v>
      </c>
      <c r="G1078" t="s">
        <v>833</v>
      </c>
      <c r="H1078" t="s">
        <v>812</v>
      </c>
      <c r="I1078">
        <v>13125</v>
      </c>
      <c r="J1078" t="s">
        <v>831</v>
      </c>
      <c r="K1078">
        <v>16</v>
      </c>
      <c r="L1078">
        <v>25980</v>
      </c>
      <c r="M1078">
        <v>1</v>
      </c>
      <c r="N1078" t="s">
        <v>842</v>
      </c>
    </row>
    <row r="1079" spans="1:14" x14ac:dyDescent="0.25">
      <c r="A1079">
        <v>5000</v>
      </c>
      <c r="B1079">
        <v>5000</v>
      </c>
      <c r="C1079" s="13">
        <v>8.8999999999999996E-2</v>
      </c>
      <c r="D1079" t="s">
        <v>809</v>
      </c>
      <c r="E1079" t="s">
        <v>824</v>
      </c>
      <c r="F1079" s="13">
        <v>0.2147</v>
      </c>
      <c r="G1079" t="s">
        <v>819</v>
      </c>
      <c r="H1079" t="s">
        <v>826</v>
      </c>
      <c r="I1079">
        <v>3000</v>
      </c>
      <c r="J1079" t="s">
        <v>816</v>
      </c>
      <c r="K1079">
        <v>4</v>
      </c>
      <c r="L1079">
        <v>12841</v>
      </c>
      <c r="M1079">
        <v>0</v>
      </c>
      <c r="N1079" t="s">
        <v>832</v>
      </c>
    </row>
    <row r="1080" spans="1:14" x14ac:dyDescent="0.25">
      <c r="A1080">
        <v>9000</v>
      </c>
      <c r="B1080">
        <v>9000</v>
      </c>
      <c r="C1080" s="13">
        <v>0.13109999999999999</v>
      </c>
      <c r="D1080" t="s">
        <v>809</v>
      </c>
      <c r="E1080" t="s">
        <v>810</v>
      </c>
      <c r="F1080" s="13">
        <v>0.12670000000000001</v>
      </c>
      <c r="G1080" t="s">
        <v>876</v>
      </c>
      <c r="H1080" t="s">
        <v>826</v>
      </c>
      <c r="I1080">
        <v>3466.67</v>
      </c>
      <c r="J1080" t="s">
        <v>879</v>
      </c>
      <c r="K1080">
        <v>13</v>
      </c>
      <c r="L1080">
        <v>11103</v>
      </c>
      <c r="M1080">
        <v>0</v>
      </c>
      <c r="N1080" t="s">
        <v>848</v>
      </c>
    </row>
    <row r="1081" spans="1:14" x14ac:dyDescent="0.25">
      <c r="A1081">
        <v>12000</v>
      </c>
      <c r="B1081">
        <v>11650</v>
      </c>
      <c r="C1081" s="13">
        <v>0.1323</v>
      </c>
      <c r="D1081" t="s">
        <v>818</v>
      </c>
      <c r="E1081" t="s">
        <v>853</v>
      </c>
      <c r="F1081" s="13">
        <v>0.20760000000000001</v>
      </c>
      <c r="G1081" t="s">
        <v>841</v>
      </c>
      <c r="H1081" t="s">
        <v>812</v>
      </c>
      <c r="I1081">
        <v>5683</v>
      </c>
      <c r="J1081" t="s">
        <v>847</v>
      </c>
      <c r="K1081">
        <v>15</v>
      </c>
      <c r="L1081">
        <v>21583</v>
      </c>
      <c r="M1081">
        <v>2</v>
      </c>
      <c r="N1081" t="s">
        <v>832</v>
      </c>
    </row>
    <row r="1082" spans="1:14" x14ac:dyDescent="0.25">
      <c r="A1082">
        <v>16500</v>
      </c>
      <c r="B1082">
        <v>16500</v>
      </c>
      <c r="C1082" s="13">
        <v>7.9000000000000001E-2</v>
      </c>
      <c r="D1082" t="s">
        <v>809</v>
      </c>
      <c r="E1082" t="s">
        <v>810</v>
      </c>
      <c r="F1082" s="13">
        <v>0.27229999999999999</v>
      </c>
      <c r="G1082" t="s">
        <v>866</v>
      </c>
      <c r="H1082" t="s">
        <v>826</v>
      </c>
      <c r="I1082">
        <v>4583.33</v>
      </c>
      <c r="J1082" t="s">
        <v>852</v>
      </c>
      <c r="K1082">
        <v>11</v>
      </c>
      <c r="L1082">
        <v>8176</v>
      </c>
      <c r="M1082">
        <v>1</v>
      </c>
      <c r="N1082" t="s">
        <v>844</v>
      </c>
    </row>
    <row r="1083" spans="1:14" x14ac:dyDescent="0.25">
      <c r="A1083">
        <v>18000</v>
      </c>
      <c r="B1083">
        <v>13003.66</v>
      </c>
      <c r="C1083" s="13">
        <v>0.11890000000000001</v>
      </c>
      <c r="D1083" t="s">
        <v>809</v>
      </c>
      <c r="E1083" t="s">
        <v>810</v>
      </c>
      <c r="F1083" s="13">
        <v>0.223</v>
      </c>
      <c r="G1083" t="s">
        <v>849</v>
      </c>
      <c r="H1083" t="s">
        <v>812</v>
      </c>
      <c r="I1083">
        <v>6000</v>
      </c>
      <c r="J1083" t="s">
        <v>901</v>
      </c>
      <c r="K1083">
        <v>16</v>
      </c>
      <c r="L1083">
        <v>23518</v>
      </c>
      <c r="M1083">
        <v>2</v>
      </c>
      <c r="N1083" t="s">
        <v>827</v>
      </c>
    </row>
    <row r="1084" spans="1:14" x14ac:dyDescent="0.25">
      <c r="A1084">
        <v>30000</v>
      </c>
      <c r="B1084">
        <v>29975</v>
      </c>
      <c r="C1084" s="13">
        <v>0.18640000000000001</v>
      </c>
      <c r="D1084" t="s">
        <v>818</v>
      </c>
      <c r="E1084" t="s">
        <v>810</v>
      </c>
      <c r="F1084" s="13">
        <v>4.4699999999999997E-2</v>
      </c>
      <c r="G1084" t="s">
        <v>819</v>
      </c>
      <c r="H1084" t="s">
        <v>812</v>
      </c>
      <c r="I1084">
        <v>5833.33</v>
      </c>
      <c r="J1084" t="s">
        <v>834</v>
      </c>
      <c r="K1084">
        <v>7</v>
      </c>
      <c r="L1084">
        <v>9249</v>
      </c>
      <c r="M1084">
        <v>0</v>
      </c>
      <c r="N1084" t="s">
        <v>848</v>
      </c>
    </row>
    <row r="1085" spans="1:14" x14ac:dyDescent="0.25">
      <c r="A1085">
        <v>30000</v>
      </c>
      <c r="B1085">
        <v>29975</v>
      </c>
      <c r="C1085" s="13">
        <v>0.20499999999999999</v>
      </c>
      <c r="D1085" t="s">
        <v>818</v>
      </c>
      <c r="E1085" t="s">
        <v>810</v>
      </c>
      <c r="F1085" s="13">
        <v>0.108</v>
      </c>
      <c r="G1085" t="s">
        <v>825</v>
      </c>
      <c r="H1085" t="s">
        <v>826</v>
      </c>
      <c r="I1085">
        <v>7083.33</v>
      </c>
      <c r="J1085" t="s">
        <v>837</v>
      </c>
      <c r="K1085">
        <v>12</v>
      </c>
      <c r="L1085">
        <v>9121</v>
      </c>
      <c r="M1085">
        <v>0</v>
      </c>
      <c r="N1085" t="s">
        <v>835</v>
      </c>
    </row>
    <row r="1086" spans="1:14" x14ac:dyDescent="0.25">
      <c r="A1086">
        <v>10000</v>
      </c>
      <c r="B1086">
        <v>7945.17</v>
      </c>
      <c r="C1086" s="13">
        <v>0.13159999999999999</v>
      </c>
      <c r="D1086" t="s">
        <v>809</v>
      </c>
      <c r="E1086" t="s">
        <v>810</v>
      </c>
      <c r="F1086" s="13">
        <v>0.2447</v>
      </c>
      <c r="G1086" t="s">
        <v>888</v>
      </c>
      <c r="H1086" t="s">
        <v>826</v>
      </c>
      <c r="I1086">
        <v>3583.33</v>
      </c>
      <c r="J1086" t="s">
        <v>879</v>
      </c>
      <c r="K1086">
        <v>16</v>
      </c>
      <c r="L1086">
        <v>10193</v>
      </c>
      <c r="M1086">
        <v>0</v>
      </c>
      <c r="N1086" t="s">
        <v>817</v>
      </c>
    </row>
    <row r="1087" spans="1:14" x14ac:dyDescent="0.25">
      <c r="A1087">
        <v>12000</v>
      </c>
      <c r="B1087">
        <v>12000</v>
      </c>
      <c r="C1087" s="13">
        <v>0.158</v>
      </c>
      <c r="D1087" t="s">
        <v>809</v>
      </c>
      <c r="E1087" t="s">
        <v>824</v>
      </c>
      <c r="F1087" s="13">
        <v>9.3299999999999994E-2</v>
      </c>
      <c r="G1087" t="s">
        <v>815</v>
      </c>
      <c r="H1087" t="s">
        <v>812</v>
      </c>
      <c r="I1087">
        <v>10000</v>
      </c>
      <c r="J1087" t="s">
        <v>857</v>
      </c>
      <c r="K1087">
        <v>11</v>
      </c>
      <c r="L1087">
        <v>22312</v>
      </c>
      <c r="M1087">
        <v>1</v>
      </c>
      <c r="N1087" t="s">
        <v>835</v>
      </c>
    </row>
    <row r="1088" spans="1:14" x14ac:dyDescent="0.25">
      <c r="A1088">
        <v>10000</v>
      </c>
      <c r="B1088">
        <v>10000</v>
      </c>
      <c r="C1088" s="13">
        <v>0.1016</v>
      </c>
      <c r="D1088" t="s">
        <v>809</v>
      </c>
      <c r="E1088" t="s">
        <v>828</v>
      </c>
      <c r="F1088" s="13">
        <v>0.13109999999999999</v>
      </c>
      <c r="G1088" t="s">
        <v>866</v>
      </c>
      <c r="H1088" t="s">
        <v>826</v>
      </c>
      <c r="I1088">
        <v>4285.5</v>
      </c>
      <c r="J1088" t="s">
        <v>873</v>
      </c>
      <c r="K1088">
        <v>17</v>
      </c>
      <c r="L1088">
        <v>11724</v>
      </c>
      <c r="M1088">
        <v>0</v>
      </c>
      <c r="N1088" t="s">
        <v>814</v>
      </c>
    </row>
    <row r="1089" spans="1:14" x14ac:dyDescent="0.25">
      <c r="A1089">
        <v>3800</v>
      </c>
      <c r="B1089">
        <v>3800</v>
      </c>
      <c r="C1089" s="13">
        <v>0.14649999999999999</v>
      </c>
      <c r="D1089" t="s">
        <v>809</v>
      </c>
      <c r="E1089" t="s">
        <v>810</v>
      </c>
      <c r="F1089" s="13">
        <v>0.2258</v>
      </c>
      <c r="G1089" t="s">
        <v>819</v>
      </c>
      <c r="H1089" t="s">
        <v>826</v>
      </c>
      <c r="I1089">
        <v>3666.67</v>
      </c>
      <c r="J1089" t="s">
        <v>831</v>
      </c>
      <c r="K1089">
        <v>11</v>
      </c>
      <c r="L1089">
        <v>13883</v>
      </c>
      <c r="M1089">
        <v>1</v>
      </c>
      <c r="N1089" t="s">
        <v>814</v>
      </c>
    </row>
    <row r="1090" spans="1:14" x14ac:dyDescent="0.25">
      <c r="A1090">
        <v>18775</v>
      </c>
      <c r="B1090">
        <v>18775</v>
      </c>
      <c r="C1090" s="13">
        <v>0.1016</v>
      </c>
      <c r="D1090" t="s">
        <v>809</v>
      </c>
      <c r="E1090" t="s">
        <v>810</v>
      </c>
      <c r="F1090" s="13">
        <v>0.25330000000000003</v>
      </c>
      <c r="G1090" t="s">
        <v>854</v>
      </c>
      <c r="H1090" t="s">
        <v>812</v>
      </c>
      <c r="I1090">
        <v>5850</v>
      </c>
      <c r="J1090" t="s">
        <v>816</v>
      </c>
      <c r="K1090">
        <v>20</v>
      </c>
      <c r="L1090">
        <v>27573</v>
      </c>
      <c r="M1090">
        <v>0</v>
      </c>
      <c r="N1090" t="s">
        <v>832</v>
      </c>
    </row>
    <row r="1091" spans="1:14" x14ac:dyDescent="0.25">
      <c r="A1091">
        <v>7200</v>
      </c>
      <c r="B1091">
        <v>7200</v>
      </c>
      <c r="C1091" s="13">
        <v>0.17269999999999999</v>
      </c>
      <c r="D1091" t="s">
        <v>809</v>
      </c>
      <c r="E1091" t="s">
        <v>810</v>
      </c>
      <c r="F1091" s="13">
        <v>0.20480000000000001</v>
      </c>
      <c r="G1091" t="s">
        <v>819</v>
      </c>
      <c r="H1091" t="s">
        <v>826</v>
      </c>
      <c r="I1091">
        <v>2500</v>
      </c>
      <c r="J1091" t="s">
        <v>831</v>
      </c>
      <c r="K1091">
        <v>14</v>
      </c>
      <c r="L1091">
        <v>4539</v>
      </c>
      <c r="M1091">
        <v>1</v>
      </c>
      <c r="N1091" t="s">
        <v>814</v>
      </c>
    </row>
    <row r="1092" spans="1:14" x14ac:dyDescent="0.25">
      <c r="A1092">
        <v>25450</v>
      </c>
      <c r="B1092">
        <v>25425</v>
      </c>
      <c r="C1092" s="13">
        <v>0.1399</v>
      </c>
      <c r="D1092" t="s">
        <v>818</v>
      </c>
      <c r="E1092" t="s">
        <v>824</v>
      </c>
      <c r="F1092" s="13">
        <v>0.26379999999999998</v>
      </c>
      <c r="G1092" t="s">
        <v>880</v>
      </c>
      <c r="H1092" t="s">
        <v>826</v>
      </c>
      <c r="I1092">
        <v>4416.67</v>
      </c>
      <c r="J1092" t="s">
        <v>834</v>
      </c>
      <c r="K1092">
        <v>13</v>
      </c>
      <c r="L1092">
        <v>31828</v>
      </c>
      <c r="M1092">
        <v>2</v>
      </c>
      <c r="N1092" t="s">
        <v>832</v>
      </c>
    </row>
    <row r="1093" spans="1:14" x14ac:dyDescent="0.25">
      <c r="A1093">
        <v>6000</v>
      </c>
      <c r="B1093">
        <v>5975</v>
      </c>
      <c r="C1093" s="13">
        <v>0.11119999999999999</v>
      </c>
      <c r="D1093" t="s">
        <v>809</v>
      </c>
      <c r="E1093" t="s">
        <v>896</v>
      </c>
      <c r="F1093" s="13">
        <v>0.2059</v>
      </c>
      <c r="G1093" t="s">
        <v>866</v>
      </c>
      <c r="H1093" t="s">
        <v>830</v>
      </c>
      <c r="I1093">
        <v>5750</v>
      </c>
      <c r="J1093" t="s">
        <v>837</v>
      </c>
      <c r="K1093">
        <v>18</v>
      </c>
      <c r="L1093">
        <v>21440</v>
      </c>
      <c r="M1093">
        <v>0</v>
      </c>
      <c r="N1093" t="s">
        <v>835</v>
      </c>
    </row>
    <row r="1094" spans="1:14" x14ac:dyDescent="0.25">
      <c r="A1094">
        <v>8000</v>
      </c>
      <c r="B1094">
        <v>8000</v>
      </c>
      <c r="C1094" s="13">
        <v>5.9900000000000002E-2</v>
      </c>
      <c r="D1094" t="s">
        <v>809</v>
      </c>
      <c r="E1094" t="s">
        <v>863</v>
      </c>
      <c r="F1094" s="13">
        <v>9.5899999999999999E-2</v>
      </c>
      <c r="G1094" t="s">
        <v>849</v>
      </c>
      <c r="H1094" t="s">
        <v>812</v>
      </c>
      <c r="I1094">
        <v>7250</v>
      </c>
      <c r="J1094" t="s">
        <v>852</v>
      </c>
      <c r="K1094">
        <v>6</v>
      </c>
      <c r="L1094">
        <v>4938</v>
      </c>
      <c r="M1094">
        <v>0</v>
      </c>
      <c r="N1094" t="s">
        <v>835</v>
      </c>
    </row>
    <row r="1095" spans="1:14" x14ac:dyDescent="0.25">
      <c r="A1095">
        <v>10000</v>
      </c>
      <c r="B1095">
        <v>10000</v>
      </c>
      <c r="C1095" s="13">
        <v>0.14269999999999999</v>
      </c>
      <c r="D1095" t="s">
        <v>809</v>
      </c>
      <c r="E1095" t="s">
        <v>810</v>
      </c>
      <c r="F1095" s="13">
        <v>0.1661</v>
      </c>
      <c r="G1095" t="s">
        <v>849</v>
      </c>
      <c r="H1095" t="s">
        <v>812</v>
      </c>
      <c r="I1095">
        <v>4083.33</v>
      </c>
      <c r="J1095" t="s">
        <v>857</v>
      </c>
      <c r="K1095">
        <v>15</v>
      </c>
      <c r="L1095">
        <v>6418</v>
      </c>
      <c r="M1095">
        <v>2</v>
      </c>
      <c r="N1095" t="s">
        <v>842</v>
      </c>
    </row>
    <row r="1096" spans="1:14" x14ac:dyDescent="0.25">
      <c r="A1096">
        <v>4800</v>
      </c>
      <c r="B1096">
        <v>4800</v>
      </c>
      <c r="C1096" s="13">
        <v>0.14649999999999999</v>
      </c>
      <c r="D1096" t="s">
        <v>818</v>
      </c>
      <c r="E1096" t="s">
        <v>828</v>
      </c>
      <c r="F1096" s="13">
        <v>0.2238</v>
      </c>
      <c r="G1096" t="s">
        <v>894</v>
      </c>
      <c r="H1096" t="s">
        <v>826</v>
      </c>
      <c r="I1096">
        <v>3333</v>
      </c>
      <c r="J1096" t="s">
        <v>822</v>
      </c>
      <c r="K1096">
        <v>7</v>
      </c>
      <c r="L1096">
        <v>4147</v>
      </c>
      <c r="M1096">
        <v>2</v>
      </c>
      <c r="N1096" t="s">
        <v>832</v>
      </c>
    </row>
    <row r="1097" spans="1:14" x14ac:dyDescent="0.25">
      <c r="A1097">
        <v>7000</v>
      </c>
      <c r="B1097">
        <v>7000</v>
      </c>
      <c r="C1097" s="13">
        <v>0.1212</v>
      </c>
      <c r="D1097" t="s">
        <v>809</v>
      </c>
      <c r="E1097" t="s">
        <v>810</v>
      </c>
      <c r="F1097" s="13">
        <v>0.1249</v>
      </c>
      <c r="G1097" t="s">
        <v>833</v>
      </c>
      <c r="H1097" t="s">
        <v>826</v>
      </c>
      <c r="I1097">
        <v>5166.67</v>
      </c>
      <c r="J1097" t="s">
        <v>857</v>
      </c>
      <c r="K1097">
        <v>12</v>
      </c>
      <c r="L1097">
        <v>10513</v>
      </c>
      <c r="M1097">
        <v>0</v>
      </c>
      <c r="N1097" t="s">
        <v>842</v>
      </c>
    </row>
    <row r="1098" spans="1:14" x14ac:dyDescent="0.25">
      <c r="A1098">
        <v>9975</v>
      </c>
      <c r="B1098">
        <v>9975</v>
      </c>
      <c r="C1098" s="13">
        <v>7.9000000000000001E-2</v>
      </c>
      <c r="D1098" t="s">
        <v>809</v>
      </c>
      <c r="E1098" t="s">
        <v>810</v>
      </c>
      <c r="F1098" s="13">
        <v>7.1300000000000002E-2</v>
      </c>
      <c r="G1098" t="s">
        <v>849</v>
      </c>
      <c r="H1098" t="s">
        <v>812</v>
      </c>
      <c r="I1098">
        <v>5000</v>
      </c>
      <c r="J1098" t="s">
        <v>834</v>
      </c>
      <c r="K1098">
        <v>17</v>
      </c>
      <c r="L1098">
        <v>9773</v>
      </c>
      <c r="M1098">
        <v>2</v>
      </c>
      <c r="N1098" t="s">
        <v>823</v>
      </c>
    </row>
    <row r="1099" spans="1:14" x14ac:dyDescent="0.25">
      <c r="A1099">
        <v>30075</v>
      </c>
      <c r="B1099">
        <v>30050</v>
      </c>
      <c r="C1099" s="13">
        <v>0.22950000000000001</v>
      </c>
      <c r="D1099" t="s">
        <v>818</v>
      </c>
      <c r="E1099" t="s">
        <v>810</v>
      </c>
      <c r="F1099" s="13">
        <v>0.21540000000000001</v>
      </c>
      <c r="G1099" t="s">
        <v>881</v>
      </c>
      <c r="H1099" t="s">
        <v>812</v>
      </c>
      <c r="I1099">
        <v>5083.33</v>
      </c>
      <c r="J1099" t="s">
        <v>879</v>
      </c>
      <c r="K1099">
        <v>17</v>
      </c>
      <c r="L1099">
        <v>20976</v>
      </c>
      <c r="M1099">
        <v>1</v>
      </c>
      <c r="N1099" t="s">
        <v>859</v>
      </c>
    </row>
    <row r="1100" spans="1:14" x14ac:dyDescent="0.25">
      <c r="A1100">
        <v>10000</v>
      </c>
      <c r="B1100">
        <v>10000</v>
      </c>
      <c r="C1100" s="13">
        <v>0.10589999999999999</v>
      </c>
      <c r="D1100" t="s">
        <v>809</v>
      </c>
      <c r="E1100" t="s">
        <v>871</v>
      </c>
      <c r="F1100" s="13">
        <v>0.17080000000000001</v>
      </c>
      <c r="G1100" t="s">
        <v>909</v>
      </c>
      <c r="H1100" t="s">
        <v>812</v>
      </c>
      <c r="I1100">
        <v>8333.33</v>
      </c>
      <c r="J1100" t="s">
        <v>873</v>
      </c>
      <c r="K1100">
        <v>9</v>
      </c>
      <c r="L1100">
        <v>92399</v>
      </c>
      <c r="M1100">
        <v>0</v>
      </c>
      <c r="N1100" t="s">
        <v>835</v>
      </c>
    </row>
    <row r="1101" spans="1:14" x14ac:dyDescent="0.25">
      <c r="A1101">
        <v>30000</v>
      </c>
      <c r="B1101">
        <v>30000</v>
      </c>
      <c r="C1101" s="13">
        <v>0.1212</v>
      </c>
      <c r="D1101" t="s">
        <v>818</v>
      </c>
      <c r="E1101" t="s">
        <v>810</v>
      </c>
      <c r="F1101" s="13">
        <v>0.10970000000000001</v>
      </c>
      <c r="G1101" t="s">
        <v>833</v>
      </c>
      <c r="H1101" t="s">
        <v>812</v>
      </c>
      <c r="I1101">
        <v>5833.33</v>
      </c>
      <c r="J1101" t="s">
        <v>877</v>
      </c>
      <c r="K1101">
        <v>8</v>
      </c>
      <c r="L1101">
        <v>10787</v>
      </c>
      <c r="M1101">
        <v>0</v>
      </c>
      <c r="N1101" t="s">
        <v>835</v>
      </c>
    </row>
    <row r="1102" spans="1:14" x14ac:dyDescent="0.25">
      <c r="A1102">
        <v>16000</v>
      </c>
      <c r="B1102">
        <v>16000</v>
      </c>
      <c r="C1102" s="13">
        <v>0.17269999999999999</v>
      </c>
      <c r="D1102" t="s">
        <v>818</v>
      </c>
      <c r="E1102" t="s">
        <v>810</v>
      </c>
      <c r="F1102" s="13">
        <v>8.4400000000000003E-2</v>
      </c>
      <c r="G1102" t="s">
        <v>866</v>
      </c>
      <c r="H1102" t="s">
        <v>826</v>
      </c>
      <c r="I1102">
        <v>4666.67</v>
      </c>
      <c r="J1102" t="s">
        <v>822</v>
      </c>
      <c r="K1102">
        <v>9</v>
      </c>
      <c r="L1102">
        <v>15200</v>
      </c>
      <c r="M1102">
        <v>0</v>
      </c>
      <c r="N1102" t="s">
        <v>835</v>
      </c>
    </row>
    <row r="1103" spans="1:14" x14ac:dyDescent="0.25">
      <c r="A1103">
        <v>21200</v>
      </c>
      <c r="B1103">
        <v>21175</v>
      </c>
      <c r="C1103" s="13">
        <v>0.18490000000000001</v>
      </c>
      <c r="D1103" t="s">
        <v>809</v>
      </c>
      <c r="E1103" t="s">
        <v>824</v>
      </c>
      <c r="F1103" s="13">
        <v>0.30620000000000003</v>
      </c>
      <c r="G1103" t="s">
        <v>819</v>
      </c>
      <c r="H1103" t="s">
        <v>826</v>
      </c>
      <c r="I1103">
        <v>4500</v>
      </c>
      <c r="J1103" t="s">
        <v>857</v>
      </c>
      <c r="K1103">
        <v>15</v>
      </c>
      <c r="L1103">
        <v>17250</v>
      </c>
      <c r="M1103">
        <v>0</v>
      </c>
      <c r="N1103" t="s">
        <v>835</v>
      </c>
    </row>
    <row r="1104" spans="1:14" x14ac:dyDescent="0.25">
      <c r="A1104">
        <v>6500</v>
      </c>
      <c r="B1104">
        <v>6500</v>
      </c>
      <c r="C1104" s="13">
        <v>7.51E-2</v>
      </c>
      <c r="D1104" t="s">
        <v>809</v>
      </c>
      <c r="E1104" t="s">
        <v>828</v>
      </c>
      <c r="F1104" s="13">
        <v>1.4999999999999999E-2</v>
      </c>
      <c r="G1104" t="s">
        <v>909</v>
      </c>
      <c r="H1104" t="s">
        <v>812</v>
      </c>
      <c r="I1104">
        <v>3208.33</v>
      </c>
      <c r="J1104" t="s">
        <v>904</v>
      </c>
      <c r="K1104">
        <v>5</v>
      </c>
      <c r="L1104">
        <v>269</v>
      </c>
      <c r="M1104">
        <v>0</v>
      </c>
      <c r="N1104" t="s">
        <v>835</v>
      </c>
    </row>
    <row r="1105" spans="1:14" x14ac:dyDescent="0.25">
      <c r="A1105">
        <v>19000</v>
      </c>
      <c r="B1105">
        <v>19000</v>
      </c>
      <c r="C1105" s="13">
        <v>9.7600000000000006E-2</v>
      </c>
      <c r="D1105" t="s">
        <v>809</v>
      </c>
      <c r="E1105" t="s">
        <v>810</v>
      </c>
      <c r="F1105" s="13">
        <v>0.1643</v>
      </c>
      <c r="G1105" t="s">
        <v>841</v>
      </c>
      <c r="H1105" t="s">
        <v>826</v>
      </c>
      <c r="I1105">
        <v>3833.33</v>
      </c>
      <c r="J1105" t="s">
        <v>846</v>
      </c>
      <c r="K1105">
        <v>10</v>
      </c>
      <c r="L1105">
        <v>22033</v>
      </c>
      <c r="M1105">
        <v>1</v>
      </c>
      <c r="N1105" t="s">
        <v>848</v>
      </c>
    </row>
    <row r="1106" spans="1:14" x14ac:dyDescent="0.25">
      <c r="A1106">
        <v>6500</v>
      </c>
      <c r="B1106">
        <v>5329.76</v>
      </c>
      <c r="C1106" s="13">
        <v>0.11890000000000001</v>
      </c>
      <c r="D1106" t="s">
        <v>809</v>
      </c>
      <c r="E1106" t="s">
        <v>810</v>
      </c>
      <c r="F1106" s="13">
        <v>8.5699999999999998E-2</v>
      </c>
      <c r="G1106" t="s">
        <v>825</v>
      </c>
      <c r="H1106" t="s">
        <v>826</v>
      </c>
      <c r="I1106">
        <v>1750</v>
      </c>
      <c r="J1106" t="s">
        <v>834</v>
      </c>
      <c r="K1106">
        <v>8</v>
      </c>
      <c r="L1106">
        <v>9317</v>
      </c>
      <c r="M1106">
        <v>1</v>
      </c>
      <c r="N1106" t="s">
        <v>842</v>
      </c>
    </row>
    <row r="1107" spans="1:14" x14ac:dyDescent="0.25">
      <c r="A1107">
        <v>1500</v>
      </c>
      <c r="B1107">
        <v>1500</v>
      </c>
      <c r="C1107" s="13">
        <v>0.21490000000000001</v>
      </c>
      <c r="D1107" t="s">
        <v>809</v>
      </c>
      <c r="E1107" t="s">
        <v>828</v>
      </c>
      <c r="F1107" s="13">
        <v>0.13589999999999999</v>
      </c>
      <c r="G1107" t="s">
        <v>815</v>
      </c>
      <c r="H1107" t="s">
        <v>826</v>
      </c>
      <c r="I1107">
        <v>3583.33</v>
      </c>
      <c r="J1107" t="s">
        <v>838</v>
      </c>
      <c r="K1107">
        <v>7</v>
      </c>
      <c r="L1107">
        <v>4747</v>
      </c>
      <c r="M1107">
        <v>1</v>
      </c>
      <c r="N1107" t="s">
        <v>814</v>
      </c>
    </row>
    <row r="1108" spans="1:14" x14ac:dyDescent="0.25">
      <c r="A1108">
        <v>24000</v>
      </c>
      <c r="B1108">
        <v>24000</v>
      </c>
      <c r="C1108" s="13">
        <v>0.23630000000000001</v>
      </c>
      <c r="D1108" t="s">
        <v>818</v>
      </c>
      <c r="E1108" t="s">
        <v>810</v>
      </c>
      <c r="F1108" s="13">
        <v>0.25069999999999998</v>
      </c>
      <c r="G1108" t="s">
        <v>902</v>
      </c>
      <c r="H1108" t="s">
        <v>812</v>
      </c>
      <c r="I1108">
        <v>11666.67</v>
      </c>
      <c r="J1108" t="s">
        <v>868</v>
      </c>
      <c r="K1108">
        <v>21</v>
      </c>
      <c r="L1108">
        <v>9733</v>
      </c>
      <c r="M1108">
        <v>3</v>
      </c>
      <c r="N1108" t="s">
        <v>835</v>
      </c>
    </row>
    <row r="1109" spans="1:14" x14ac:dyDescent="0.25">
      <c r="A1109">
        <v>20000</v>
      </c>
      <c r="B1109">
        <v>20000</v>
      </c>
      <c r="C1109" s="13">
        <v>0.1875</v>
      </c>
      <c r="D1109" t="s">
        <v>809</v>
      </c>
      <c r="E1109" t="s">
        <v>810</v>
      </c>
      <c r="F1109" s="13">
        <v>0.1736</v>
      </c>
      <c r="G1109" t="s">
        <v>819</v>
      </c>
      <c r="H1109" t="s">
        <v>826</v>
      </c>
      <c r="I1109">
        <v>8333.33</v>
      </c>
      <c r="J1109" t="s">
        <v>857</v>
      </c>
      <c r="K1109">
        <v>9</v>
      </c>
      <c r="L1109">
        <v>31870</v>
      </c>
      <c r="M1109">
        <v>2</v>
      </c>
      <c r="N1109" t="s">
        <v>814</v>
      </c>
    </row>
    <row r="1110" spans="1:14" x14ac:dyDescent="0.25">
      <c r="A1110">
        <v>10000</v>
      </c>
      <c r="B1110">
        <v>10000</v>
      </c>
      <c r="C1110" s="13">
        <v>0.13489999999999999</v>
      </c>
      <c r="D1110" t="s">
        <v>809</v>
      </c>
      <c r="E1110" t="s">
        <v>824</v>
      </c>
      <c r="F1110" s="13">
        <v>5.8799999999999998E-2</v>
      </c>
      <c r="G1110" t="s">
        <v>819</v>
      </c>
      <c r="H1110" t="s">
        <v>812</v>
      </c>
      <c r="I1110">
        <v>4166.67</v>
      </c>
      <c r="J1110" t="s">
        <v>822</v>
      </c>
      <c r="K1110">
        <v>5</v>
      </c>
      <c r="L1110">
        <v>8899</v>
      </c>
      <c r="M1110">
        <v>2</v>
      </c>
      <c r="N1110" t="s">
        <v>835</v>
      </c>
    </row>
    <row r="1111" spans="1:14" x14ac:dyDescent="0.25">
      <c r="A1111">
        <v>10000</v>
      </c>
      <c r="B1111">
        <v>6350</v>
      </c>
      <c r="C1111" s="13">
        <v>9.1999999999999998E-2</v>
      </c>
      <c r="D1111" t="s">
        <v>809</v>
      </c>
      <c r="E1111" t="s">
        <v>824</v>
      </c>
      <c r="F1111" s="13">
        <v>3.3E-3</v>
      </c>
      <c r="G1111" t="s">
        <v>825</v>
      </c>
      <c r="H1111" t="s">
        <v>826</v>
      </c>
      <c r="I1111">
        <v>13750</v>
      </c>
      <c r="J1111" t="s">
        <v>847</v>
      </c>
      <c r="K1111">
        <v>5</v>
      </c>
      <c r="L1111">
        <v>45</v>
      </c>
      <c r="M1111">
        <v>0</v>
      </c>
      <c r="N1111" t="s">
        <v>817</v>
      </c>
    </row>
    <row r="1112" spans="1:14" x14ac:dyDescent="0.25">
      <c r="A1112">
        <v>10000</v>
      </c>
      <c r="B1112">
        <v>10000</v>
      </c>
      <c r="C1112" s="13">
        <v>0.1114</v>
      </c>
      <c r="D1112" t="s">
        <v>818</v>
      </c>
      <c r="E1112" t="s">
        <v>810</v>
      </c>
      <c r="F1112" s="13">
        <v>0.15820000000000001</v>
      </c>
      <c r="G1112" t="s">
        <v>881</v>
      </c>
      <c r="H1112" t="s">
        <v>826</v>
      </c>
      <c r="I1112">
        <v>3250</v>
      </c>
      <c r="J1112" t="s">
        <v>916</v>
      </c>
      <c r="K1112">
        <v>5</v>
      </c>
      <c r="L1112">
        <v>11319</v>
      </c>
      <c r="M1112">
        <v>1</v>
      </c>
      <c r="N1112" t="s">
        <v>842</v>
      </c>
    </row>
    <row r="1113" spans="1:14" x14ac:dyDescent="0.25">
      <c r="A1113">
        <v>9000</v>
      </c>
      <c r="B1113">
        <v>9000</v>
      </c>
      <c r="C1113" s="13">
        <v>0.1991</v>
      </c>
      <c r="D1113" t="s">
        <v>818</v>
      </c>
      <c r="E1113" t="s">
        <v>810</v>
      </c>
      <c r="F1113" s="13">
        <v>0.15740000000000001</v>
      </c>
      <c r="G1113" t="s">
        <v>811</v>
      </c>
      <c r="H1113" t="s">
        <v>812</v>
      </c>
      <c r="I1113">
        <v>4333.33</v>
      </c>
      <c r="J1113" t="s">
        <v>831</v>
      </c>
      <c r="K1113">
        <v>9</v>
      </c>
      <c r="L1113">
        <v>5015</v>
      </c>
      <c r="M1113">
        <v>0</v>
      </c>
      <c r="N1113" t="s">
        <v>842</v>
      </c>
    </row>
    <row r="1114" spans="1:14" x14ac:dyDescent="0.25">
      <c r="A1114">
        <v>4200</v>
      </c>
      <c r="B1114">
        <v>4200</v>
      </c>
      <c r="C1114" s="13">
        <v>0.11360000000000001</v>
      </c>
      <c r="D1114" t="s">
        <v>809</v>
      </c>
      <c r="E1114" t="s">
        <v>810</v>
      </c>
      <c r="F1114" s="13">
        <v>7.4899999999999994E-2</v>
      </c>
      <c r="G1114" t="s">
        <v>815</v>
      </c>
      <c r="H1114" t="s">
        <v>812</v>
      </c>
      <c r="I1114">
        <v>2750</v>
      </c>
      <c r="J1114" t="s">
        <v>838</v>
      </c>
      <c r="K1114">
        <v>12</v>
      </c>
      <c r="L1114">
        <v>4898</v>
      </c>
      <c r="M1114">
        <v>1</v>
      </c>
      <c r="N1114" t="s">
        <v>823</v>
      </c>
    </row>
    <row r="1115" spans="1:14" x14ac:dyDescent="0.25">
      <c r="A1115">
        <v>6625</v>
      </c>
      <c r="B1115">
        <v>6625</v>
      </c>
      <c r="C1115" s="13">
        <v>0.1777</v>
      </c>
      <c r="D1115" t="s">
        <v>809</v>
      </c>
      <c r="E1115" t="s">
        <v>810</v>
      </c>
      <c r="F1115" s="13">
        <v>0.33429999999999999</v>
      </c>
      <c r="G1115" t="s">
        <v>876</v>
      </c>
      <c r="H1115" t="s">
        <v>826</v>
      </c>
      <c r="I1115">
        <v>2916.67</v>
      </c>
      <c r="J1115" t="s">
        <v>843</v>
      </c>
      <c r="K1115">
        <v>13</v>
      </c>
      <c r="L1115">
        <v>11369</v>
      </c>
      <c r="M1115">
        <v>0</v>
      </c>
      <c r="N1115" t="s">
        <v>844</v>
      </c>
    </row>
    <row r="1116" spans="1:14" x14ac:dyDescent="0.25">
      <c r="A1116">
        <v>15000</v>
      </c>
      <c r="B1116">
        <v>15000</v>
      </c>
      <c r="C1116" s="13">
        <v>0.15959999999999999</v>
      </c>
      <c r="D1116" t="s">
        <v>809</v>
      </c>
      <c r="E1116" t="s">
        <v>870</v>
      </c>
      <c r="F1116" s="13">
        <v>4.3200000000000002E-2</v>
      </c>
      <c r="G1116" t="s">
        <v>851</v>
      </c>
      <c r="H1116" t="s">
        <v>812</v>
      </c>
      <c r="I1116">
        <v>8833.33</v>
      </c>
      <c r="J1116" t="s">
        <v>879</v>
      </c>
      <c r="K1116">
        <v>6</v>
      </c>
      <c r="L1116">
        <v>113</v>
      </c>
      <c r="M1116">
        <v>3</v>
      </c>
      <c r="N1116" t="s">
        <v>839</v>
      </c>
    </row>
    <row r="1117" spans="1:14" x14ac:dyDescent="0.25">
      <c r="A1117">
        <v>3825</v>
      </c>
      <c r="B1117">
        <v>3825</v>
      </c>
      <c r="C1117" s="13">
        <v>0.14269999999999999</v>
      </c>
      <c r="D1117" t="s">
        <v>809</v>
      </c>
      <c r="E1117" t="s">
        <v>810</v>
      </c>
      <c r="F1117" s="13">
        <v>0.24679999999999999</v>
      </c>
      <c r="G1117" t="s">
        <v>819</v>
      </c>
      <c r="H1117" t="s">
        <v>826</v>
      </c>
      <c r="I1117">
        <v>2495.83</v>
      </c>
      <c r="J1117" t="s">
        <v>831</v>
      </c>
      <c r="K1117">
        <v>8</v>
      </c>
      <c r="L1117">
        <v>4560</v>
      </c>
      <c r="M1117">
        <v>1</v>
      </c>
      <c r="N1117" t="s">
        <v>859</v>
      </c>
    </row>
    <row r="1118" spans="1:14" x14ac:dyDescent="0.25">
      <c r="A1118">
        <v>4200</v>
      </c>
      <c r="B1118">
        <v>4200</v>
      </c>
      <c r="C1118" s="13">
        <v>9.2499999999999999E-2</v>
      </c>
      <c r="D1118" t="s">
        <v>809</v>
      </c>
      <c r="E1118" t="s">
        <v>863</v>
      </c>
      <c r="F1118" s="13">
        <v>0.1583</v>
      </c>
      <c r="G1118" t="s">
        <v>874</v>
      </c>
      <c r="H1118" t="s">
        <v>812</v>
      </c>
      <c r="I1118">
        <v>7000</v>
      </c>
      <c r="J1118" t="s">
        <v>878</v>
      </c>
      <c r="K1118">
        <v>8</v>
      </c>
      <c r="L1118">
        <v>7167</v>
      </c>
      <c r="M1118">
        <v>0</v>
      </c>
      <c r="N1118" t="s">
        <v>835</v>
      </c>
    </row>
    <row r="1119" spans="1:14" x14ac:dyDescent="0.25">
      <c r="A1119">
        <v>17325</v>
      </c>
      <c r="B1119">
        <v>17325</v>
      </c>
      <c r="C1119" s="13">
        <v>8.8999999999999996E-2</v>
      </c>
      <c r="D1119" t="s">
        <v>809</v>
      </c>
      <c r="E1119" t="s">
        <v>824</v>
      </c>
      <c r="F1119" s="13">
        <v>0.18279999999999999</v>
      </c>
      <c r="G1119" t="s">
        <v>876</v>
      </c>
      <c r="H1119" t="s">
        <v>812</v>
      </c>
      <c r="I1119">
        <v>3333.33</v>
      </c>
      <c r="J1119" t="s">
        <v>846</v>
      </c>
      <c r="K1119">
        <v>17</v>
      </c>
      <c r="L1119">
        <v>11327</v>
      </c>
      <c r="M1119">
        <v>0</v>
      </c>
      <c r="N1119" t="s">
        <v>827</v>
      </c>
    </row>
    <row r="1120" spans="1:14" x14ac:dyDescent="0.25">
      <c r="A1120">
        <v>25000</v>
      </c>
      <c r="B1120">
        <v>25000</v>
      </c>
      <c r="C1120" s="13">
        <v>0.18490000000000001</v>
      </c>
      <c r="D1120" t="s">
        <v>818</v>
      </c>
      <c r="E1120" t="s">
        <v>810</v>
      </c>
      <c r="F1120" s="13">
        <v>0.27560000000000001</v>
      </c>
      <c r="G1120" t="s">
        <v>864</v>
      </c>
      <c r="H1120" t="s">
        <v>812</v>
      </c>
      <c r="I1120">
        <v>8606.56</v>
      </c>
      <c r="J1120" t="s">
        <v>834</v>
      </c>
      <c r="K1120">
        <v>11</v>
      </c>
      <c r="L1120">
        <v>15210</v>
      </c>
      <c r="M1120">
        <v>3</v>
      </c>
      <c r="N1120" t="s">
        <v>823</v>
      </c>
    </row>
    <row r="1121" spans="1:14" x14ac:dyDescent="0.25">
      <c r="A1121">
        <v>8000</v>
      </c>
      <c r="B1121">
        <v>7925</v>
      </c>
      <c r="C1121" s="13">
        <v>0.1749</v>
      </c>
      <c r="D1121" t="s">
        <v>809</v>
      </c>
      <c r="E1121" t="s">
        <v>810</v>
      </c>
      <c r="F1121" s="13">
        <v>0.18720000000000001</v>
      </c>
      <c r="G1121" t="s">
        <v>819</v>
      </c>
      <c r="H1121" t="s">
        <v>826</v>
      </c>
      <c r="I1121">
        <v>2083.33</v>
      </c>
      <c r="J1121" t="s">
        <v>822</v>
      </c>
      <c r="K1121">
        <v>4</v>
      </c>
      <c r="L1121">
        <v>20802</v>
      </c>
      <c r="M1121">
        <v>0</v>
      </c>
      <c r="N1121" t="s">
        <v>835</v>
      </c>
    </row>
    <row r="1122" spans="1:14" x14ac:dyDescent="0.25">
      <c r="A1122">
        <v>12000</v>
      </c>
      <c r="B1122">
        <v>12000</v>
      </c>
      <c r="C1122" s="13">
        <v>6.6199999999999995E-2</v>
      </c>
      <c r="D1122" t="s">
        <v>809</v>
      </c>
      <c r="E1122" t="s">
        <v>810</v>
      </c>
      <c r="F1122" s="13">
        <v>0.1236</v>
      </c>
      <c r="G1122" t="s">
        <v>866</v>
      </c>
      <c r="H1122" t="s">
        <v>826</v>
      </c>
      <c r="I1122">
        <v>4416.67</v>
      </c>
      <c r="J1122" t="s">
        <v>858</v>
      </c>
      <c r="K1122">
        <v>12</v>
      </c>
      <c r="L1122">
        <v>4117</v>
      </c>
      <c r="M1122">
        <v>1</v>
      </c>
      <c r="N1122" t="s">
        <v>832</v>
      </c>
    </row>
    <row r="1123" spans="1:14" x14ac:dyDescent="0.25">
      <c r="A1123">
        <v>5000</v>
      </c>
      <c r="B1123">
        <v>5000</v>
      </c>
      <c r="C1123" s="13">
        <v>6.0299999999999999E-2</v>
      </c>
      <c r="D1123" t="s">
        <v>809</v>
      </c>
      <c r="E1123" t="s">
        <v>824</v>
      </c>
      <c r="F1123" s="13">
        <v>0.15740000000000001</v>
      </c>
      <c r="G1123" t="s">
        <v>815</v>
      </c>
      <c r="H1123" t="s">
        <v>826</v>
      </c>
      <c r="I1123">
        <v>3125</v>
      </c>
      <c r="J1123" t="s">
        <v>858</v>
      </c>
      <c r="K1123">
        <v>11</v>
      </c>
      <c r="L1123">
        <v>4557</v>
      </c>
      <c r="M1123">
        <v>0</v>
      </c>
      <c r="N1123" t="s">
        <v>842</v>
      </c>
    </row>
    <row r="1124" spans="1:14" x14ac:dyDescent="0.25">
      <c r="A1124">
        <v>14000</v>
      </c>
      <c r="B1124">
        <v>14000</v>
      </c>
      <c r="C1124" s="13">
        <v>9.9900000000000003E-2</v>
      </c>
      <c r="D1124" t="s">
        <v>809</v>
      </c>
      <c r="E1124" t="s">
        <v>810</v>
      </c>
      <c r="F1124" s="13">
        <v>0.16839999999999999</v>
      </c>
      <c r="G1124" t="s">
        <v>867</v>
      </c>
      <c r="H1124" t="s">
        <v>826</v>
      </c>
      <c r="I1124">
        <v>4583.33</v>
      </c>
      <c r="J1124" t="s">
        <v>877</v>
      </c>
      <c r="K1124">
        <v>4</v>
      </c>
      <c r="L1124">
        <v>25</v>
      </c>
      <c r="M1124">
        <v>0</v>
      </c>
      <c r="N1124" t="s">
        <v>817</v>
      </c>
    </row>
    <row r="1125" spans="1:14" x14ac:dyDescent="0.25">
      <c r="A1125">
        <v>30000</v>
      </c>
      <c r="B1125">
        <v>30000</v>
      </c>
      <c r="C1125" s="13">
        <v>0.2278</v>
      </c>
      <c r="D1125" t="s">
        <v>809</v>
      </c>
      <c r="E1125" t="s">
        <v>810</v>
      </c>
      <c r="F1125" s="13">
        <v>0.17899999999999999</v>
      </c>
      <c r="G1125" t="s">
        <v>876</v>
      </c>
      <c r="H1125" t="s">
        <v>826</v>
      </c>
      <c r="I1125">
        <v>8791.67</v>
      </c>
      <c r="J1125" t="s">
        <v>868</v>
      </c>
      <c r="K1125">
        <v>13</v>
      </c>
      <c r="L1125">
        <v>28012</v>
      </c>
      <c r="M1125">
        <v>2</v>
      </c>
      <c r="N1125" t="s">
        <v>842</v>
      </c>
    </row>
    <row r="1126" spans="1:14" x14ac:dyDescent="0.25">
      <c r="A1126">
        <v>10750</v>
      </c>
      <c r="B1126">
        <v>10750</v>
      </c>
      <c r="C1126" s="13">
        <v>8.8999999999999996E-2</v>
      </c>
      <c r="D1126" t="s">
        <v>809</v>
      </c>
      <c r="E1126" t="s">
        <v>810</v>
      </c>
      <c r="F1126" s="13">
        <v>6.0400000000000002E-2</v>
      </c>
      <c r="G1126" t="s">
        <v>841</v>
      </c>
      <c r="H1126" t="s">
        <v>830</v>
      </c>
      <c r="I1126">
        <v>2750</v>
      </c>
      <c r="J1126" t="s">
        <v>858</v>
      </c>
      <c r="K1126">
        <v>5</v>
      </c>
      <c r="L1126">
        <v>4693</v>
      </c>
      <c r="M1126">
        <v>0</v>
      </c>
      <c r="N1126" t="s">
        <v>823</v>
      </c>
    </row>
    <row r="1127" spans="1:14" x14ac:dyDescent="0.25">
      <c r="A1127">
        <v>24000</v>
      </c>
      <c r="B1127">
        <v>23772.15</v>
      </c>
      <c r="C1127" s="13">
        <v>0.12989999999999999</v>
      </c>
      <c r="D1127" t="s">
        <v>818</v>
      </c>
      <c r="E1127" t="s">
        <v>863</v>
      </c>
      <c r="F1127" s="13">
        <v>0.15540000000000001</v>
      </c>
      <c r="G1127" t="s">
        <v>880</v>
      </c>
      <c r="H1127" t="s">
        <v>812</v>
      </c>
      <c r="I1127">
        <v>8333.33</v>
      </c>
      <c r="J1127" t="s">
        <v>850</v>
      </c>
      <c r="K1127">
        <v>24</v>
      </c>
      <c r="L1127">
        <v>56984</v>
      </c>
      <c r="M1127">
        <v>0</v>
      </c>
      <c r="N1127" t="s">
        <v>895</v>
      </c>
    </row>
    <row r="1128" spans="1:14" x14ac:dyDescent="0.25">
      <c r="A1128">
        <v>10000</v>
      </c>
      <c r="B1128">
        <v>10000</v>
      </c>
      <c r="C1128" s="13">
        <v>0.15310000000000001</v>
      </c>
      <c r="D1128" t="s">
        <v>809</v>
      </c>
      <c r="E1128" t="s">
        <v>810</v>
      </c>
      <c r="F1128" s="13">
        <v>0.19980000000000001</v>
      </c>
      <c r="G1128" t="s">
        <v>902</v>
      </c>
      <c r="H1128" t="s">
        <v>812</v>
      </c>
      <c r="I1128">
        <v>6041.67</v>
      </c>
      <c r="J1128" t="s">
        <v>831</v>
      </c>
      <c r="K1128">
        <v>7</v>
      </c>
      <c r="L1128">
        <v>6458</v>
      </c>
      <c r="M1128">
        <v>0</v>
      </c>
      <c r="N1128" t="s">
        <v>844</v>
      </c>
    </row>
    <row r="1129" spans="1:14" x14ac:dyDescent="0.25">
      <c r="A1129">
        <v>16550</v>
      </c>
      <c r="B1129">
        <v>16550</v>
      </c>
      <c r="C1129" s="13">
        <v>0.17269999999999999</v>
      </c>
      <c r="D1129" t="s">
        <v>809</v>
      </c>
      <c r="E1129" t="s">
        <v>810</v>
      </c>
      <c r="F1129" s="13">
        <v>0.3256</v>
      </c>
      <c r="G1129" t="s">
        <v>888</v>
      </c>
      <c r="H1129" t="s">
        <v>812</v>
      </c>
      <c r="I1129">
        <v>4333.33</v>
      </c>
      <c r="J1129" t="s">
        <v>857</v>
      </c>
      <c r="K1129">
        <v>15</v>
      </c>
      <c r="L1129">
        <v>12163</v>
      </c>
      <c r="M1129">
        <v>1</v>
      </c>
      <c r="N1129" t="s">
        <v>835</v>
      </c>
    </row>
    <row r="1130" spans="1:14" x14ac:dyDescent="0.25">
      <c r="A1130">
        <v>3300</v>
      </c>
      <c r="B1130">
        <v>3300</v>
      </c>
      <c r="C1130" s="13">
        <v>5.9900000000000002E-2</v>
      </c>
      <c r="D1130" t="s">
        <v>809</v>
      </c>
      <c r="E1130" t="s">
        <v>863</v>
      </c>
      <c r="F1130" s="13">
        <v>0.1104</v>
      </c>
      <c r="G1130" t="s">
        <v>880</v>
      </c>
      <c r="H1130" t="s">
        <v>812</v>
      </c>
      <c r="I1130">
        <v>2500</v>
      </c>
      <c r="J1130" t="s">
        <v>850</v>
      </c>
      <c r="K1130">
        <v>9</v>
      </c>
      <c r="L1130">
        <v>11144</v>
      </c>
      <c r="M1130">
        <v>0</v>
      </c>
      <c r="N1130" t="s">
        <v>817</v>
      </c>
    </row>
    <row r="1131" spans="1:14" x14ac:dyDescent="0.25">
      <c r="A1131">
        <v>8000</v>
      </c>
      <c r="B1131">
        <v>8000</v>
      </c>
      <c r="C1131" s="13">
        <v>0.1409</v>
      </c>
      <c r="D1131" t="s">
        <v>809</v>
      </c>
      <c r="E1131" t="s">
        <v>810</v>
      </c>
      <c r="F1131" s="12">
        <v>0.21</v>
      </c>
      <c r="G1131" t="s">
        <v>825</v>
      </c>
      <c r="H1131" t="s">
        <v>830</v>
      </c>
      <c r="I1131">
        <v>3500</v>
      </c>
      <c r="J1131" t="s">
        <v>857</v>
      </c>
      <c r="K1131">
        <v>12</v>
      </c>
      <c r="L1131">
        <v>7498</v>
      </c>
      <c r="M1131">
        <v>0</v>
      </c>
      <c r="N1131" t="s">
        <v>844</v>
      </c>
    </row>
    <row r="1132" spans="1:14" x14ac:dyDescent="0.25">
      <c r="A1132">
        <v>35000</v>
      </c>
      <c r="B1132">
        <v>32117</v>
      </c>
      <c r="C1132" s="13">
        <v>0.16889999999999999</v>
      </c>
      <c r="D1132" t="s">
        <v>818</v>
      </c>
      <c r="E1132" t="s">
        <v>810</v>
      </c>
      <c r="F1132" s="13">
        <v>0.16839999999999999</v>
      </c>
      <c r="G1132" t="s">
        <v>836</v>
      </c>
      <c r="H1132" t="s">
        <v>826</v>
      </c>
      <c r="I1132">
        <v>5416.67</v>
      </c>
      <c r="J1132" t="s">
        <v>901</v>
      </c>
      <c r="K1132">
        <v>5</v>
      </c>
      <c r="L1132">
        <v>39934</v>
      </c>
      <c r="M1132">
        <v>0</v>
      </c>
      <c r="N1132" t="s">
        <v>844</v>
      </c>
    </row>
    <row r="1133" spans="1:14" x14ac:dyDescent="0.25">
      <c r="A1133">
        <v>14000</v>
      </c>
      <c r="B1133">
        <v>14000</v>
      </c>
      <c r="C1133" s="13">
        <v>0.1065</v>
      </c>
      <c r="D1133" t="s">
        <v>809</v>
      </c>
      <c r="E1133" t="s">
        <v>810</v>
      </c>
      <c r="F1133" s="13">
        <v>0.24529999999999999</v>
      </c>
      <c r="G1133" t="s">
        <v>874</v>
      </c>
      <c r="H1133" t="s">
        <v>826</v>
      </c>
      <c r="I1133">
        <v>3200</v>
      </c>
      <c r="J1133" t="s">
        <v>834</v>
      </c>
      <c r="K1133">
        <v>7</v>
      </c>
      <c r="L1133">
        <v>21214</v>
      </c>
      <c r="M1133">
        <v>1</v>
      </c>
      <c r="N1133" t="s">
        <v>823</v>
      </c>
    </row>
    <row r="1134" spans="1:14" x14ac:dyDescent="0.25">
      <c r="A1134">
        <v>18000</v>
      </c>
      <c r="B1134">
        <v>18000</v>
      </c>
      <c r="C1134" s="13">
        <v>8.8999999999999996E-2</v>
      </c>
      <c r="D1134" t="s">
        <v>818</v>
      </c>
      <c r="E1134" t="s">
        <v>810</v>
      </c>
      <c r="F1134" s="13">
        <v>5.2999999999999999E-2</v>
      </c>
      <c r="G1134" t="s">
        <v>902</v>
      </c>
      <c r="H1134" t="s">
        <v>812</v>
      </c>
      <c r="I1134">
        <v>8333.33</v>
      </c>
      <c r="J1134" t="s">
        <v>883</v>
      </c>
      <c r="K1134">
        <v>8</v>
      </c>
      <c r="L1134">
        <v>5211</v>
      </c>
      <c r="M1134">
        <v>1</v>
      </c>
      <c r="N1134" t="s">
        <v>842</v>
      </c>
    </row>
    <row r="1135" spans="1:14" x14ac:dyDescent="0.25">
      <c r="A1135">
        <v>10000</v>
      </c>
      <c r="B1135">
        <v>9999.7099999999991</v>
      </c>
      <c r="C1135" s="13">
        <v>0.13489999999999999</v>
      </c>
      <c r="D1135" t="s">
        <v>818</v>
      </c>
      <c r="E1135" t="s">
        <v>828</v>
      </c>
      <c r="F1135" s="13">
        <v>0.17799999999999999</v>
      </c>
      <c r="G1135" t="s">
        <v>876</v>
      </c>
      <c r="H1135" t="s">
        <v>826</v>
      </c>
      <c r="I1135">
        <v>2500</v>
      </c>
      <c r="J1135" t="s">
        <v>834</v>
      </c>
      <c r="K1135">
        <v>8</v>
      </c>
      <c r="L1135">
        <v>3822</v>
      </c>
      <c r="M1135">
        <v>2</v>
      </c>
      <c r="N1135" t="s">
        <v>839</v>
      </c>
    </row>
    <row r="1136" spans="1:14" x14ac:dyDescent="0.25">
      <c r="A1136">
        <v>3600</v>
      </c>
      <c r="B1136">
        <v>3600</v>
      </c>
      <c r="C1136" s="13">
        <v>0.16769999999999999</v>
      </c>
      <c r="D1136" t="s">
        <v>809</v>
      </c>
      <c r="E1136" t="s">
        <v>855</v>
      </c>
      <c r="F1136" s="13">
        <v>0.13450000000000001</v>
      </c>
      <c r="G1136" t="s">
        <v>866</v>
      </c>
      <c r="H1136" t="s">
        <v>826</v>
      </c>
      <c r="I1136">
        <v>8750</v>
      </c>
      <c r="J1136" t="s">
        <v>831</v>
      </c>
      <c r="K1136">
        <v>8</v>
      </c>
      <c r="L1136">
        <v>51176</v>
      </c>
      <c r="M1136">
        <v>1</v>
      </c>
      <c r="N1136" t="s">
        <v>844</v>
      </c>
    </row>
    <row r="1137" spans="1:14" x14ac:dyDescent="0.25">
      <c r="A1137">
        <v>12000</v>
      </c>
      <c r="B1137">
        <v>10928.83</v>
      </c>
      <c r="C1137" s="13">
        <v>5.79E-2</v>
      </c>
      <c r="D1137" t="s">
        <v>809</v>
      </c>
      <c r="E1137" t="s">
        <v>863</v>
      </c>
      <c r="F1137" s="13">
        <v>2.2499999999999999E-2</v>
      </c>
      <c r="G1137" t="s">
        <v>856</v>
      </c>
      <c r="H1137" t="s">
        <v>812</v>
      </c>
      <c r="I1137">
        <v>8000</v>
      </c>
      <c r="J1137" t="s">
        <v>858</v>
      </c>
      <c r="K1137">
        <v>12</v>
      </c>
      <c r="L1137">
        <v>5193</v>
      </c>
      <c r="M1137">
        <v>0</v>
      </c>
      <c r="N1137" t="s">
        <v>817</v>
      </c>
    </row>
    <row r="1138" spans="1:14" x14ac:dyDescent="0.25">
      <c r="A1138">
        <v>4200</v>
      </c>
      <c r="B1138">
        <v>4200</v>
      </c>
      <c r="C1138" s="13">
        <v>0.2049</v>
      </c>
      <c r="D1138" t="s">
        <v>818</v>
      </c>
      <c r="E1138" t="s">
        <v>828</v>
      </c>
      <c r="F1138" s="13">
        <v>0.28799999999999998</v>
      </c>
      <c r="G1138" t="s">
        <v>903</v>
      </c>
      <c r="H1138" t="s">
        <v>826</v>
      </c>
      <c r="I1138">
        <v>3166.67</v>
      </c>
      <c r="J1138" t="s">
        <v>868</v>
      </c>
      <c r="K1138">
        <v>16</v>
      </c>
      <c r="L1138">
        <v>7728</v>
      </c>
      <c r="M1138">
        <v>3</v>
      </c>
      <c r="N1138" t="s">
        <v>844</v>
      </c>
    </row>
    <row r="1139" spans="1:14" x14ac:dyDescent="0.25">
      <c r="A1139">
        <v>4200</v>
      </c>
      <c r="B1139">
        <v>4200</v>
      </c>
      <c r="C1139" s="13">
        <v>0.14610000000000001</v>
      </c>
      <c r="D1139" t="s">
        <v>809</v>
      </c>
      <c r="E1139" t="s">
        <v>882</v>
      </c>
      <c r="F1139" s="13">
        <v>0.15279999999999999</v>
      </c>
      <c r="G1139" t="s">
        <v>819</v>
      </c>
      <c r="H1139" t="s">
        <v>826</v>
      </c>
      <c r="I1139">
        <v>6333.33</v>
      </c>
      <c r="J1139" t="s">
        <v>843</v>
      </c>
      <c r="K1139">
        <v>11</v>
      </c>
      <c r="L1139">
        <v>15578</v>
      </c>
      <c r="M1139">
        <v>0</v>
      </c>
      <c r="N1139" t="s">
        <v>844</v>
      </c>
    </row>
    <row r="1140" spans="1:14" x14ac:dyDescent="0.25">
      <c r="A1140">
        <v>11200</v>
      </c>
      <c r="B1140">
        <v>11200</v>
      </c>
      <c r="C1140" s="13">
        <v>0.21740000000000001</v>
      </c>
      <c r="D1140" t="s">
        <v>818</v>
      </c>
      <c r="E1140" t="s">
        <v>810</v>
      </c>
      <c r="F1140" s="13">
        <v>6.3E-2</v>
      </c>
      <c r="G1140" t="s">
        <v>866</v>
      </c>
      <c r="H1140" t="s">
        <v>826</v>
      </c>
      <c r="I1140">
        <v>5583.33</v>
      </c>
      <c r="J1140" t="s">
        <v>868</v>
      </c>
      <c r="K1140">
        <v>12</v>
      </c>
      <c r="L1140">
        <v>7952</v>
      </c>
      <c r="M1140">
        <v>2</v>
      </c>
      <c r="N1140" t="s">
        <v>835</v>
      </c>
    </row>
    <row r="1141" spans="1:14" x14ac:dyDescent="0.25">
      <c r="A1141">
        <v>15000</v>
      </c>
      <c r="B1141">
        <v>15000</v>
      </c>
      <c r="C1141" s="13">
        <v>0.15989999999999999</v>
      </c>
      <c r="D1141" t="s">
        <v>809</v>
      </c>
      <c r="E1141" t="s">
        <v>810</v>
      </c>
      <c r="F1141" s="13">
        <v>7.6799999999999993E-2</v>
      </c>
      <c r="G1141" t="s">
        <v>864</v>
      </c>
      <c r="H1141" t="s">
        <v>826</v>
      </c>
      <c r="I1141">
        <v>4583</v>
      </c>
      <c r="J1141" t="s">
        <v>857</v>
      </c>
      <c r="K1141">
        <v>10</v>
      </c>
      <c r="L1141">
        <v>15821</v>
      </c>
      <c r="M1141">
        <v>0</v>
      </c>
      <c r="N1141" t="s">
        <v>817</v>
      </c>
    </row>
    <row r="1142" spans="1:14" x14ac:dyDescent="0.25">
      <c r="A1142">
        <v>12100</v>
      </c>
      <c r="B1142">
        <v>12100</v>
      </c>
      <c r="C1142" s="13">
        <v>0.11990000000000001</v>
      </c>
      <c r="D1142" t="s">
        <v>809</v>
      </c>
      <c r="E1142" t="s">
        <v>896</v>
      </c>
      <c r="F1142" s="13">
        <v>0.24779999999999999</v>
      </c>
      <c r="G1142" t="s">
        <v>815</v>
      </c>
      <c r="H1142" t="s">
        <v>826</v>
      </c>
      <c r="I1142">
        <v>8750</v>
      </c>
      <c r="J1142" t="s">
        <v>883</v>
      </c>
      <c r="K1142">
        <v>10</v>
      </c>
      <c r="L1142">
        <v>1642</v>
      </c>
      <c r="M1142">
        <v>1</v>
      </c>
      <c r="N1142" t="s">
        <v>844</v>
      </c>
    </row>
    <row r="1143" spans="1:14" x14ac:dyDescent="0.25">
      <c r="A1143">
        <v>14000</v>
      </c>
      <c r="B1143">
        <v>13975</v>
      </c>
      <c r="C1143" s="13">
        <v>0.13980000000000001</v>
      </c>
      <c r="D1143" t="s">
        <v>818</v>
      </c>
      <c r="E1143" t="s">
        <v>855</v>
      </c>
      <c r="F1143" s="13">
        <v>0.10199999999999999</v>
      </c>
      <c r="G1143" t="s">
        <v>856</v>
      </c>
      <c r="H1143" t="s">
        <v>826</v>
      </c>
      <c r="I1143">
        <v>3145.83</v>
      </c>
      <c r="J1143" t="s">
        <v>816</v>
      </c>
      <c r="K1143">
        <v>8</v>
      </c>
      <c r="L1143">
        <v>3449</v>
      </c>
      <c r="M1143">
        <v>0</v>
      </c>
      <c r="N1143" t="s">
        <v>814</v>
      </c>
    </row>
    <row r="1144" spans="1:14" x14ac:dyDescent="0.25">
      <c r="A1144">
        <v>4900</v>
      </c>
      <c r="B1144">
        <v>4900</v>
      </c>
      <c r="C1144" s="13">
        <v>5.9900000000000002E-2</v>
      </c>
      <c r="D1144" t="s">
        <v>809</v>
      </c>
      <c r="E1144" t="s">
        <v>863</v>
      </c>
      <c r="F1144" s="13">
        <v>6.6400000000000001E-2</v>
      </c>
      <c r="G1144" t="s">
        <v>864</v>
      </c>
      <c r="H1144" t="s">
        <v>812</v>
      </c>
      <c r="I1144">
        <v>2666.67</v>
      </c>
      <c r="J1144" t="s">
        <v>915</v>
      </c>
      <c r="K1144">
        <v>5</v>
      </c>
      <c r="L1144">
        <v>3455</v>
      </c>
      <c r="M1144">
        <v>1</v>
      </c>
      <c r="N1144" t="s">
        <v>859</v>
      </c>
    </row>
    <row r="1145" spans="1:14" x14ac:dyDescent="0.25">
      <c r="A1145">
        <v>19200</v>
      </c>
      <c r="B1145">
        <v>19200</v>
      </c>
      <c r="C1145" s="13">
        <v>0.1212</v>
      </c>
      <c r="D1145" t="s">
        <v>809</v>
      </c>
      <c r="E1145" t="s">
        <v>824</v>
      </c>
      <c r="F1145" s="13">
        <v>0.29580000000000001</v>
      </c>
      <c r="G1145" t="s">
        <v>815</v>
      </c>
      <c r="H1145" t="s">
        <v>830</v>
      </c>
      <c r="I1145">
        <v>3583.33</v>
      </c>
      <c r="J1145" t="s">
        <v>816</v>
      </c>
      <c r="K1145">
        <v>11</v>
      </c>
      <c r="L1145">
        <v>29797</v>
      </c>
      <c r="M1145">
        <v>0</v>
      </c>
      <c r="N1145" t="s">
        <v>839</v>
      </c>
    </row>
    <row r="1146" spans="1:14" x14ac:dyDescent="0.25">
      <c r="A1146">
        <v>8500</v>
      </c>
      <c r="B1146">
        <v>8500</v>
      </c>
      <c r="C1146" s="13">
        <v>9.7600000000000006E-2</v>
      </c>
      <c r="D1146" t="s">
        <v>809</v>
      </c>
      <c r="E1146" t="s">
        <v>810</v>
      </c>
      <c r="F1146" s="13">
        <v>6.5799999999999997E-2</v>
      </c>
      <c r="G1146" t="s">
        <v>819</v>
      </c>
      <c r="H1146" t="s">
        <v>812</v>
      </c>
      <c r="I1146">
        <v>5333.33</v>
      </c>
      <c r="J1146" t="s">
        <v>837</v>
      </c>
      <c r="K1146">
        <v>10</v>
      </c>
      <c r="L1146">
        <v>3432</v>
      </c>
      <c r="M1146">
        <v>0</v>
      </c>
      <c r="N1146" t="s">
        <v>835</v>
      </c>
    </row>
    <row r="1147" spans="1:14" x14ac:dyDescent="0.25">
      <c r="A1147">
        <v>12000</v>
      </c>
      <c r="B1147">
        <v>11875</v>
      </c>
      <c r="C1147" s="13">
        <v>7.8799999999999995E-2</v>
      </c>
      <c r="D1147" t="s">
        <v>809</v>
      </c>
      <c r="E1147" t="s">
        <v>882</v>
      </c>
      <c r="F1147" s="13">
        <v>0.1479</v>
      </c>
      <c r="G1147" t="s">
        <v>819</v>
      </c>
      <c r="H1147" t="s">
        <v>826</v>
      </c>
      <c r="I1147">
        <v>3333.33</v>
      </c>
      <c r="J1147" t="s">
        <v>852</v>
      </c>
      <c r="K1147">
        <v>8</v>
      </c>
      <c r="L1147">
        <v>1357</v>
      </c>
      <c r="M1147">
        <v>0</v>
      </c>
      <c r="N1147" t="s">
        <v>817</v>
      </c>
    </row>
    <row r="1148" spans="1:14" x14ac:dyDescent="0.25">
      <c r="A1148">
        <v>21000</v>
      </c>
      <c r="B1148">
        <v>21000</v>
      </c>
      <c r="C1148" s="13">
        <v>0.19220000000000001</v>
      </c>
      <c r="D1148" t="s">
        <v>818</v>
      </c>
      <c r="E1148" t="s">
        <v>824</v>
      </c>
      <c r="F1148" s="13">
        <v>0.13869999999999999</v>
      </c>
      <c r="G1148" t="s">
        <v>876</v>
      </c>
      <c r="H1148" t="s">
        <v>812</v>
      </c>
      <c r="I1148">
        <v>6000</v>
      </c>
      <c r="J1148" t="s">
        <v>879</v>
      </c>
      <c r="K1148">
        <v>10</v>
      </c>
      <c r="L1148">
        <v>17008</v>
      </c>
      <c r="M1148">
        <v>1</v>
      </c>
      <c r="N1148" t="s">
        <v>835</v>
      </c>
    </row>
    <row r="1149" spans="1:14" x14ac:dyDescent="0.25">
      <c r="A1149">
        <v>35000</v>
      </c>
      <c r="B1149">
        <v>24868.47</v>
      </c>
      <c r="C1149" s="13">
        <v>0.1799</v>
      </c>
      <c r="D1149" t="s">
        <v>818</v>
      </c>
      <c r="E1149" t="s">
        <v>863</v>
      </c>
      <c r="F1149" s="13">
        <v>6.3899999999999998E-2</v>
      </c>
      <c r="G1149" t="s">
        <v>861</v>
      </c>
      <c r="H1149" t="s">
        <v>812</v>
      </c>
      <c r="I1149">
        <v>14000</v>
      </c>
      <c r="J1149" t="s">
        <v>816</v>
      </c>
      <c r="K1149">
        <v>7</v>
      </c>
      <c r="L1149">
        <v>3936</v>
      </c>
      <c r="M1149">
        <v>0</v>
      </c>
      <c r="N1149" t="s">
        <v>835</v>
      </c>
    </row>
    <row r="1150" spans="1:14" x14ac:dyDescent="0.25">
      <c r="A1150">
        <v>10000</v>
      </c>
      <c r="B1150">
        <v>10000</v>
      </c>
      <c r="C1150" s="13">
        <v>0.1212</v>
      </c>
      <c r="D1150" t="s">
        <v>809</v>
      </c>
      <c r="E1150" t="s">
        <v>824</v>
      </c>
      <c r="F1150" s="13">
        <v>0.156</v>
      </c>
      <c r="G1150" t="s">
        <v>898</v>
      </c>
      <c r="H1150" t="s">
        <v>830</v>
      </c>
      <c r="I1150">
        <v>3833.33</v>
      </c>
      <c r="J1150" t="s">
        <v>838</v>
      </c>
      <c r="K1150">
        <v>6</v>
      </c>
      <c r="L1150">
        <v>4734</v>
      </c>
      <c r="M1150">
        <v>0</v>
      </c>
      <c r="N1150" t="s">
        <v>835</v>
      </c>
    </row>
    <row r="1151" spans="1:14" x14ac:dyDescent="0.25">
      <c r="A1151">
        <v>10000</v>
      </c>
      <c r="B1151">
        <v>9975</v>
      </c>
      <c r="C1151" s="13">
        <v>0.1799</v>
      </c>
      <c r="D1151" t="s">
        <v>818</v>
      </c>
      <c r="E1151" t="s">
        <v>853</v>
      </c>
      <c r="F1151" s="13">
        <v>8.9300000000000004E-2</v>
      </c>
      <c r="G1151" t="s">
        <v>819</v>
      </c>
      <c r="H1151" t="s">
        <v>826</v>
      </c>
      <c r="I1151">
        <v>4300</v>
      </c>
      <c r="J1151" t="s">
        <v>838</v>
      </c>
      <c r="K1151">
        <v>4</v>
      </c>
      <c r="L1151">
        <v>37</v>
      </c>
      <c r="M1151">
        <v>1</v>
      </c>
      <c r="N1151" t="s">
        <v>835</v>
      </c>
    </row>
    <row r="1152" spans="1:14" x14ac:dyDescent="0.25">
      <c r="A1152">
        <v>12000</v>
      </c>
      <c r="B1152">
        <v>12000</v>
      </c>
      <c r="C1152" s="13">
        <v>0.18490000000000001</v>
      </c>
      <c r="D1152" t="s">
        <v>809</v>
      </c>
      <c r="E1152" t="s">
        <v>810</v>
      </c>
      <c r="F1152" s="13">
        <v>9.4399999999999998E-2</v>
      </c>
      <c r="G1152" t="s">
        <v>819</v>
      </c>
      <c r="H1152" t="s">
        <v>830</v>
      </c>
      <c r="I1152">
        <v>5746</v>
      </c>
      <c r="J1152" t="s">
        <v>868</v>
      </c>
      <c r="K1152">
        <v>12</v>
      </c>
      <c r="L1152">
        <v>9561</v>
      </c>
      <c r="M1152">
        <v>0</v>
      </c>
      <c r="N1152" t="s">
        <v>859</v>
      </c>
    </row>
    <row r="1153" spans="1:14" x14ac:dyDescent="0.25">
      <c r="A1153">
        <v>12000</v>
      </c>
      <c r="B1153">
        <v>10325</v>
      </c>
      <c r="C1153" s="13">
        <v>0.11990000000000001</v>
      </c>
      <c r="D1153" t="s">
        <v>818</v>
      </c>
      <c r="E1153" t="s">
        <v>810</v>
      </c>
      <c r="F1153" s="13">
        <v>6.7900000000000002E-2</v>
      </c>
      <c r="G1153" t="s">
        <v>819</v>
      </c>
      <c r="H1153" t="s">
        <v>826</v>
      </c>
      <c r="I1153">
        <v>4166.67</v>
      </c>
      <c r="J1153" t="s">
        <v>834</v>
      </c>
      <c r="K1153">
        <v>11</v>
      </c>
      <c r="L1153">
        <v>5934</v>
      </c>
      <c r="M1153">
        <v>0</v>
      </c>
      <c r="N1153" t="s">
        <v>859</v>
      </c>
    </row>
    <row r="1154" spans="1:14" x14ac:dyDescent="0.25">
      <c r="A1154">
        <v>4000</v>
      </c>
      <c r="B1154">
        <v>3945.6</v>
      </c>
      <c r="C1154" s="13">
        <v>6.7599999999999993E-2</v>
      </c>
      <c r="D1154" t="s">
        <v>809</v>
      </c>
      <c r="E1154" t="s">
        <v>840</v>
      </c>
      <c r="F1154" s="13">
        <v>0.23519999999999999</v>
      </c>
      <c r="G1154" t="s">
        <v>909</v>
      </c>
      <c r="H1154" t="s">
        <v>826</v>
      </c>
      <c r="I1154">
        <v>3350</v>
      </c>
      <c r="J1154" t="s">
        <v>883</v>
      </c>
      <c r="K1154">
        <v>6</v>
      </c>
      <c r="L1154">
        <v>627</v>
      </c>
      <c r="M1154">
        <v>1</v>
      </c>
      <c r="N1154" t="s">
        <v>844</v>
      </c>
    </row>
    <row r="1155" spans="1:14" x14ac:dyDescent="0.25">
      <c r="A1155">
        <v>20000</v>
      </c>
      <c r="B1155">
        <v>20000</v>
      </c>
      <c r="C1155" s="13">
        <v>0.19719999999999999</v>
      </c>
      <c r="D1155" t="s">
        <v>818</v>
      </c>
      <c r="E1155" t="s">
        <v>810</v>
      </c>
      <c r="F1155" s="13">
        <v>0.24779999999999999</v>
      </c>
      <c r="G1155" t="s">
        <v>856</v>
      </c>
      <c r="H1155" t="s">
        <v>812</v>
      </c>
      <c r="I1155">
        <v>5416.67</v>
      </c>
      <c r="J1155" t="s">
        <v>857</v>
      </c>
      <c r="K1155">
        <v>12</v>
      </c>
      <c r="L1155">
        <v>33166</v>
      </c>
      <c r="M1155">
        <v>0</v>
      </c>
      <c r="N1155" t="s">
        <v>835</v>
      </c>
    </row>
    <row r="1156" spans="1:14" x14ac:dyDescent="0.25">
      <c r="A1156">
        <v>24375</v>
      </c>
      <c r="B1156">
        <v>24375</v>
      </c>
      <c r="C1156" s="13">
        <v>0.1399</v>
      </c>
      <c r="D1156" t="s">
        <v>809</v>
      </c>
      <c r="E1156" t="s">
        <v>810</v>
      </c>
      <c r="F1156" s="13">
        <v>0.13639999999999999</v>
      </c>
      <c r="G1156" t="s">
        <v>872</v>
      </c>
      <c r="H1156" t="s">
        <v>812</v>
      </c>
      <c r="I1156">
        <v>11500</v>
      </c>
      <c r="J1156" t="s">
        <v>822</v>
      </c>
      <c r="K1156">
        <v>16</v>
      </c>
      <c r="L1156">
        <v>35461</v>
      </c>
      <c r="M1156">
        <v>0</v>
      </c>
      <c r="N1156" t="s">
        <v>835</v>
      </c>
    </row>
    <row r="1157" spans="1:14" x14ac:dyDescent="0.25">
      <c r="A1157">
        <v>7500</v>
      </c>
      <c r="B1157">
        <v>4538.17</v>
      </c>
      <c r="C1157" s="13">
        <v>9.0700000000000003E-2</v>
      </c>
      <c r="D1157" t="s">
        <v>809</v>
      </c>
      <c r="E1157" t="s">
        <v>828</v>
      </c>
      <c r="F1157" s="13">
        <v>4.8599999999999997E-2</v>
      </c>
      <c r="G1157" t="s">
        <v>841</v>
      </c>
      <c r="H1157" t="s">
        <v>826</v>
      </c>
      <c r="I1157">
        <v>5000</v>
      </c>
      <c r="J1157" t="s">
        <v>877</v>
      </c>
      <c r="K1157">
        <v>10</v>
      </c>
      <c r="L1157">
        <v>8575</v>
      </c>
      <c r="M1157">
        <v>1</v>
      </c>
      <c r="N1157" t="s">
        <v>839</v>
      </c>
    </row>
    <row r="1158" spans="1:14" x14ac:dyDescent="0.25">
      <c r="A1158">
        <v>9550</v>
      </c>
      <c r="B1158">
        <v>9550</v>
      </c>
      <c r="C1158" s="13">
        <v>0.1074</v>
      </c>
      <c r="D1158" t="s">
        <v>809</v>
      </c>
      <c r="E1158" t="s">
        <v>810</v>
      </c>
      <c r="F1158" s="13">
        <v>0.14330000000000001</v>
      </c>
      <c r="G1158" t="s">
        <v>851</v>
      </c>
      <c r="H1158" t="s">
        <v>812</v>
      </c>
      <c r="I1158">
        <v>4000</v>
      </c>
      <c r="J1158" t="s">
        <v>878</v>
      </c>
      <c r="K1158">
        <v>8</v>
      </c>
      <c r="L1158">
        <v>9128</v>
      </c>
      <c r="M1158">
        <v>0</v>
      </c>
      <c r="N1158" t="s">
        <v>832</v>
      </c>
    </row>
    <row r="1159" spans="1:14" x14ac:dyDescent="0.25">
      <c r="A1159">
        <v>25000</v>
      </c>
      <c r="B1159">
        <v>24975</v>
      </c>
      <c r="C1159" s="13">
        <v>0.20499999999999999</v>
      </c>
      <c r="D1159" t="s">
        <v>818</v>
      </c>
      <c r="E1159" t="s">
        <v>810</v>
      </c>
      <c r="F1159" s="13">
        <v>9.5899999999999999E-2</v>
      </c>
      <c r="G1159" t="s">
        <v>849</v>
      </c>
      <c r="H1159" t="s">
        <v>826</v>
      </c>
      <c r="I1159">
        <v>5077.58</v>
      </c>
      <c r="J1159" t="s">
        <v>820</v>
      </c>
      <c r="K1159">
        <v>6</v>
      </c>
      <c r="L1159">
        <v>17946</v>
      </c>
      <c r="M1159">
        <v>0</v>
      </c>
      <c r="N1159" t="s">
        <v>835</v>
      </c>
    </row>
    <row r="1160" spans="1:14" x14ac:dyDescent="0.25">
      <c r="A1160">
        <v>3600</v>
      </c>
      <c r="B1160">
        <v>3600</v>
      </c>
      <c r="C1160" s="13">
        <v>0.12870000000000001</v>
      </c>
      <c r="D1160" t="s">
        <v>809</v>
      </c>
      <c r="E1160" t="s">
        <v>810</v>
      </c>
      <c r="F1160" s="13">
        <v>1.5800000000000002E-2</v>
      </c>
      <c r="G1160" t="s">
        <v>825</v>
      </c>
      <c r="H1160" t="s">
        <v>812</v>
      </c>
      <c r="I1160">
        <v>6333</v>
      </c>
      <c r="J1160" t="s">
        <v>820</v>
      </c>
      <c r="K1160">
        <v>6</v>
      </c>
      <c r="L1160">
        <v>12135</v>
      </c>
      <c r="M1160">
        <v>3</v>
      </c>
      <c r="N1160" t="s">
        <v>814</v>
      </c>
    </row>
    <row r="1161" spans="1:14" x14ac:dyDescent="0.25">
      <c r="A1161">
        <v>10000</v>
      </c>
      <c r="B1161">
        <v>10000</v>
      </c>
      <c r="C1161" s="13">
        <v>0.1111</v>
      </c>
      <c r="D1161" t="s">
        <v>809</v>
      </c>
      <c r="E1161" t="s">
        <v>810</v>
      </c>
      <c r="F1161" s="13">
        <v>0.20150000000000001</v>
      </c>
      <c r="G1161" t="s">
        <v>861</v>
      </c>
      <c r="H1161" t="s">
        <v>826</v>
      </c>
      <c r="I1161">
        <v>6083.33</v>
      </c>
      <c r="J1161" t="s">
        <v>878</v>
      </c>
      <c r="K1161">
        <v>3</v>
      </c>
      <c r="L1161">
        <v>924</v>
      </c>
      <c r="M1161">
        <v>0</v>
      </c>
      <c r="N1161" t="s">
        <v>814</v>
      </c>
    </row>
    <row r="1162" spans="1:14" x14ac:dyDescent="0.25">
      <c r="A1162">
        <v>20000</v>
      </c>
      <c r="B1162">
        <v>20000</v>
      </c>
      <c r="C1162" s="13">
        <v>6.6199999999999995E-2</v>
      </c>
      <c r="D1162" t="s">
        <v>809</v>
      </c>
      <c r="E1162" t="s">
        <v>810</v>
      </c>
      <c r="F1162" s="13">
        <v>0.11119999999999999</v>
      </c>
      <c r="G1162" t="s">
        <v>819</v>
      </c>
      <c r="H1162" t="s">
        <v>826</v>
      </c>
      <c r="I1162">
        <v>10333.33</v>
      </c>
      <c r="J1162" t="s">
        <v>890</v>
      </c>
      <c r="K1162">
        <v>8</v>
      </c>
      <c r="L1162">
        <v>12632</v>
      </c>
      <c r="M1162">
        <v>0</v>
      </c>
      <c r="N1162" t="s">
        <v>842</v>
      </c>
    </row>
    <row r="1163" spans="1:14" x14ac:dyDescent="0.25">
      <c r="A1163">
        <v>35000</v>
      </c>
      <c r="B1163">
        <v>35000</v>
      </c>
      <c r="C1163" s="13">
        <v>0.1074</v>
      </c>
      <c r="D1163" t="s">
        <v>809</v>
      </c>
      <c r="E1163" t="s">
        <v>863</v>
      </c>
      <c r="F1163" s="13">
        <v>9.2999999999999999E-2</v>
      </c>
      <c r="G1163" t="s">
        <v>872</v>
      </c>
      <c r="H1163" t="s">
        <v>812</v>
      </c>
      <c r="I1163">
        <v>8300</v>
      </c>
      <c r="J1163" t="s">
        <v>850</v>
      </c>
      <c r="K1163">
        <v>7</v>
      </c>
      <c r="L1163">
        <v>4421</v>
      </c>
      <c r="M1163">
        <v>1</v>
      </c>
      <c r="N1163" t="s">
        <v>835</v>
      </c>
    </row>
    <row r="1164" spans="1:14" x14ac:dyDescent="0.25">
      <c r="A1164">
        <v>12000</v>
      </c>
      <c r="B1164">
        <v>12000</v>
      </c>
      <c r="C1164" s="13">
        <v>0.1212</v>
      </c>
      <c r="D1164" t="s">
        <v>809</v>
      </c>
      <c r="E1164" t="s">
        <v>824</v>
      </c>
      <c r="F1164" s="13">
        <v>7.2400000000000006E-2</v>
      </c>
      <c r="G1164" t="s">
        <v>866</v>
      </c>
      <c r="H1164" t="s">
        <v>812</v>
      </c>
      <c r="I1164">
        <v>10416.67</v>
      </c>
      <c r="J1164" t="s">
        <v>873</v>
      </c>
      <c r="K1164">
        <v>10</v>
      </c>
      <c r="L1164">
        <v>31489</v>
      </c>
      <c r="M1164">
        <v>1</v>
      </c>
      <c r="N1164" t="s">
        <v>817</v>
      </c>
    </row>
    <row r="1165" spans="1:14" x14ac:dyDescent="0.25">
      <c r="A1165">
        <v>5600</v>
      </c>
      <c r="B1165">
        <v>2025.01</v>
      </c>
      <c r="C1165" s="13">
        <v>0.1482</v>
      </c>
      <c r="D1165" t="s">
        <v>809</v>
      </c>
      <c r="E1165" t="s">
        <v>828</v>
      </c>
      <c r="F1165" s="13">
        <v>0.20599999999999999</v>
      </c>
      <c r="G1165" t="s">
        <v>819</v>
      </c>
      <c r="H1165" t="s">
        <v>826</v>
      </c>
      <c r="I1165">
        <v>6083.33</v>
      </c>
      <c r="J1165" t="s">
        <v>914</v>
      </c>
      <c r="K1165">
        <v>7</v>
      </c>
      <c r="L1165">
        <v>2166</v>
      </c>
      <c r="M1165">
        <v>2</v>
      </c>
      <c r="N1165" t="s">
        <v>817</v>
      </c>
    </row>
    <row r="1166" spans="1:14" x14ac:dyDescent="0.25">
      <c r="A1166">
        <v>20000</v>
      </c>
      <c r="B1166">
        <v>20000</v>
      </c>
      <c r="C1166" s="13">
        <v>7.9000000000000001E-2</v>
      </c>
      <c r="D1166" t="s">
        <v>809</v>
      </c>
      <c r="E1166" t="s">
        <v>810</v>
      </c>
      <c r="F1166" s="13">
        <v>8.3799999999999999E-2</v>
      </c>
      <c r="G1166" t="s">
        <v>894</v>
      </c>
      <c r="H1166" t="s">
        <v>812</v>
      </c>
      <c r="I1166">
        <v>15000</v>
      </c>
      <c r="J1166" t="s">
        <v>877</v>
      </c>
      <c r="K1166">
        <v>11</v>
      </c>
      <c r="L1166">
        <v>14621</v>
      </c>
      <c r="M1166">
        <v>2</v>
      </c>
      <c r="N1166" t="s">
        <v>844</v>
      </c>
    </row>
    <row r="1167" spans="1:14" x14ac:dyDescent="0.25">
      <c r="A1167">
        <v>18000</v>
      </c>
      <c r="B1167">
        <v>18000</v>
      </c>
      <c r="C1167" s="13">
        <v>0.1016</v>
      </c>
      <c r="D1167" t="s">
        <v>809</v>
      </c>
      <c r="E1167" t="s">
        <v>810</v>
      </c>
      <c r="F1167" s="13">
        <v>0.26079999999999998</v>
      </c>
      <c r="G1167" t="s">
        <v>811</v>
      </c>
      <c r="H1167" t="s">
        <v>812</v>
      </c>
      <c r="I1167">
        <v>5925</v>
      </c>
      <c r="J1167" t="s">
        <v>873</v>
      </c>
      <c r="K1167">
        <v>14</v>
      </c>
      <c r="L1167">
        <v>23378</v>
      </c>
      <c r="M1167">
        <v>0</v>
      </c>
      <c r="N1167" t="s">
        <v>835</v>
      </c>
    </row>
    <row r="1168" spans="1:14" x14ac:dyDescent="0.25">
      <c r="A1168">
        <v>8000</v>
      </c>
      <c r="B1168">
        <v>7575</v>
      </c>
      <c r="C1168" s="13">
        <v>7.51E-2</v>
      </c>
      <c r="D1168" t="s">
        <v>809</v>
      </c>
      <c r="E1168" t="s">
        <v>810</v>
      </c>
      <c r="F1168" s="13">
        <v>4.3999999999999997E-2</v>
      </c>
      <c r="G1168" t="s">
        <v>815</v>
      </c>
      <c r="H1168" t="s">
        <v>812</v>
      </c>
      <c r="I1168">
        <v>2430</v>
      </c>
      <c r="J1168" t="s">
        <v>858</v>
      </c>
      <c r="K1168">
        <v>5</v>
      </c>
      <c r="L1168">
        <v>2783</v>
      </c>
      <c r="M1168">
        <v>0</v>
      </c>
      <c r="N1168" t="s">
        <v>817</v>
      </c>
    </row>
    <row r="1169" spans="1:14" x14ac:dyDescent="0.25">
      <c r="A1169">
        <v>4000</v>
      </c>
      <c r="B1169">
        <v>4000</v>
      </c>
      <c r="C1169" s="13">
        <v>9.7600000000000006E-2</v>
      </c>
      <c r="D1169" t="s">
        <v>809</v>
      </c>
      <c r="E1169" t="s">
        <v>810</v>
      </c>
      <c r="F1169" s="13">
        <v>0.15890000000000001</v>
      </c>
      <c r="G1169" t="s">
        <v>819</v>
      </c>
      <c r="H1169" t="s">
        <v>812</v>
      </c>
      <c r="I1169">
        <v>4166.67</v>
      </c>
      <c r="J1169" t="s">
        <v>837</v>
      </c>
      <c r="K1169">
        <v>17</v>
      </c>
      <c r="L1169">
        <v>13745</v>
      </c>
      <c r="M1169">
        <v>1</v>
      </c>
      <c r="N1169" t="s">
        <v>835</v>
      </c>
    </row>
    <row r="1170" spans="1:14" x14ac:dyDescent="0.25">
      <c r="A1170">
        <v>6000</v>
      </c>
      <c r="B1170">
        <v>5975</v>
      </c>
      <c r="C1170" s="13">
        <v>7.9000000000000001E-2</v>
      </c>
      <c r="D1170" t="s">
        <v>809</v>
      </c>
      <c r="E1170" t="s">
        <v>896</v>
      </c>
      <c r="F1170" s="13">
        <v>0.18859999999999999</v>
      </c>
      <c r="G1170" t="s">
        <v>872</v>
      </c>
      <c r="H1170" t="s">
        <v>826</v>
      </c>
      <c r="I1170">
        <v>2100</v>
      </c>
      <c r="J1170" t="s">
        <v>816</v>
      </c>
      <c r="K1170">
        <v>9</v>
      </c>
      <c r="L1170">
        <v>4847</v>
      </c>
      <c r="M1170">
        <v>0</v>
      </c>
      <c r="N1170" t="s">
        <v>832</v>
      </c>
    </row>
    <row r="1171" spans="1:14" x14ac:dyDescent="0.25">
      <c r="A1171">
        <v>15000</v>
      </c>
      <c r="B1171">
        <v>15000</v>
      </c>
      <c r="C1171" s="13">
        <v>0.1777</v>
      </c>
      <c r="D1171" t="s">
        <v>809</v>
      </c>
      <c r="E1171" t="s">
        <v>810</v>
      </c>
      <c r="F1171" s="13">
        <v>0.13339999999999999</v>
      </c>
      <c r="G1171" t="s">
        <v>841</v>
      </c>
      <c r="H1171" t="s">
        <v>812</v>
      </c>
      <c r="I1171">
        <v>4333.33</v>
      </c>
      <c r="J1171" t="s">
        <v>831</v>
      </c>
      <c r="K1171">
        <v>9</v>
      </c>
      <c r="L1171">
        <v>17264</v>
      </c>
      <c r="M1171">
        <v>0</v>
      </c>
      <c r="N1171" t="s">
        <v>835</v>
      </c>
    </row>
    <row r="1172" spans="1:14" x14ac:dyDescent="0.25">
      <c r="A1172">
        <v>20950</v>
      </c>
      <c r="B1172">
        <v>20950</v>
      </c>
      <c r="C1172" s="13">
        <v>0.13669999999999999</v>
      </c>
      <c r="D1172" t="s">
        <v>818</v>
      </c>
      <c r="E1172" t="s">
        <v>871</v>
      </c>
      <c r="F1172" s="13">
        <v>8.8999999999999996E-2</v>
      </c>
      <c r="G1172" t="s">
        <v>876</v>
      </c>
      <c r="H1172" t="s">
        <v>826</v>
      </c>
      <c r="I1172">
        <v>6666.67</v>
      </c>
      <c r="J1172" t="s">
        <v>901</v>
      </c>
      <c r="K1172">
        <v>7</v>
      </c>
      <c r="L1172">
        <v>5680</v>
      </c>
      <c r="M1172">
        <v>1</v>
      </c>
      <c r="N1172" t="s">
        <v>844</v>
      </c>
    </row>
    <row r="1173" spans="1:14" x14ac:dyDescent="0.25">
      <c r="A1173">
        <v>10625</v>
      </c>
      <c r="B1173">
        <v>10625</v>
      </c>
      <c r="C1173" s="13">
        <v>7.9000000000000001E-2</v>
      </c>
      <c r="D1173" t="s">
        <v>809</v>
      </c>
      <c r="E1173" t="s">
        <v>810</v>
      </c>
      <c r="F1173" s="13">
        <v>0.2235</v>
      </c>
      <c r="G1173" t="s">
        <v>911</v>
      </c>
      <c r="H1173" t="s">
        <v>812</v>
      </c>
      <c r="I1173">
        <v>3333.33</v>
      </c>
      <c r="J1173" t="s">
        <v>846</v>
      </c>
      <c r="K1173">
        <v>15</v>
      </c>
      <c r="L1173">
        <v>15946</v>
      </c>
      <c r="M1173">
        <v>0</v>
      </c>
      <c r="N1173" t="s">
        <v>835</v>
      </c>
    </row>
    <row r="1174" spans="1:14" x14ac:dyDescent="0.25">
      <c r="A1174">
        <v>9000</v>
      </c>
      <c r="B1174">
        <v>9000</v>
      </c>
      <c r="C1174" s="13">
        <v>0.1016</v>
      </c>
      <c r="D1174" t="s">
        <v>818</v>
      </c>
      <c r="E1174" t="s">
        <v>828</v>
      </c>
      <c r="F1174" s="13">
        <v>0.1477</v>
      </c>
      <c r="G1174" t="s">
        <v>854</v>
      </c>
      <c r="H1174" t="s">
        <v>826</v>
      </c>
      <c r="I1174">
        <v>3500</v>
      </c>
      <c r="J1174" t="s">
        <v>883</v>
      </c>
      <c r="K1174">
        <v>5</v>
      </c>
      <c r="L1174">
        <v>3135</v>
      </c>
      <c r="M1174">
        <v>0</v>
      </c>
      <c r="N1174" t="s">
        <v>817</v>
      </c>
    </row>
    <row r="1175" spans="1:14" x14ac:dyDescent="0.25">
      <c r="A1175">
        <v>20000</v>
      </c>
      <c r="B1175">
        <v>11800</v>
      </c>
      <c r="C1175" s="13">
        <v>0.1148</v>
      </c>
      <c r="D1175" t="s">
        <v>809</v>
      </c>
      <c r="E1175" t="s">
        <v>810</v>
      </c>
      <c r="F1175" s="13">
        <v>0.23519999999999999</v>
      </c>
      <c r="G1175" t="s">
        <v>851</v>
      </c>
      <c r="H1175" t="s">
        <v>812</v>
      </c>
      <c r="I1175">
        <v>4166.67</v>
      </c>
      <c r="J1175" t="s">
        <v>901</v>
      </c>
      <c r="K1175">
        <v>11</v>
      </c>
      <c r="L1175">
        <v>24123</v>
      </c>
      <c r="M1175">
        <v>1</v>
      </c>
      <c r="N1175" t="s">
        <v>814</v>
      </c>
    </row>
    <row r="1176" spans="1:14" x14ac:dyDescent="0.25">
      <c r="A1176">
        <v>25800</v>
      </c>
      <c r="B1176">
        <v>25800</v>
      </c>
      <c r="C1176" s="13">
        <v>0.13109999999999999</v>
      </c>
      <c r="D1176" t="s">
        <v>809</v>
      </c>
      <c r="E1176" t="s">
        <v>824</v>
      </c>
      <c r="F1176" s="13">
        <v>0.18990000000000001</v>
      </c>
      <c r="G1176" t="s">
        <v>910</v>
      </c>
      <c r="H1176" t="s">
        <v>826</v>
      </c>
      <c r="I1176">
        <v>4833.33</v>
      </c>
      <c r="J1176" t="s">
        <v>816</v>
      </c>
      <c r="K1176">
        <v>7</v>
      </c>
      <c r="L1176">
        <v>31427</v>
      </c>
      <c r="M1176">
        <v>0</v>
      </c>
      <c r="N1176" t="s">
        <v>859</v>
      </c>
    </row>
    <row r="1177" spans="1:14" x14ac:dyDescent="0.25">
      <c r="A1177">
        <v>10000</v>
      </c>
      <c r="B1177">
        <v>10000</v>
      </c>
      <c r="C1177" s="13">
        <v>6.6199999999999995E-2</v>
      </c>
      <c r="D1177" t="s">
        <v>809</v>
      </c>
      <c r="E1177" t="s">
        <v>810</v>
      </c>
      <c r="F1177" s="13">
        <v>0.1145</v>
      </c>
      <c r="G1177" t="s">
        <v>819</v>
      </c>
      <c r="H1177" t="s">
        <v>830</v>
      </c>
      <c r="I1177">
        <v>4166.67</v>
      </c>
      <c r="J1177" t="s">
        <v>852</v>
      </c>
      <c r="K1177">
        <v>20</v>
      </c>
      <c r="L1177">
        <v>10385</v>
      </c>
      <c r="M1177">
        <v>1</v>
      </c>
      <c r="N1177" t="s">
        <v>842</v>
      </c>
    </row>
    <row r="1178" spans="1:14" x14ac:dyDescent="0.25">
      <c r="A1178">
        <v>12000</v>
      </c>
      <c r="B1178">
        <v>7595.31</v>
      </c>
      <c r="C1178" s="13">
        <v>0.1158</v>
      </c>
      <c r="D1178" t="s">
        <v>809</v>
      </c>
      <c r="E1178" t="s">
        <v>896</v>
      </c>
      <c r="F1178" s="13">
        <v>0.11070000000000001</v>
      </c>
      <c r="G1178" t="s">
        <v>829</v>
      </c>
      <c r="H1178" t="s">
        <v>826</v>
      </c>
      <c r="I1178">
        <v>3333.33</v>
      </c>
      <c r="J1178" t="s">
        <v>816</v>
      </c>
      <c r="K1178">
        <v>7</v>
      </c>
      <c r="L1178">
        <v>17495</v>
      </c>
      <c r="M1178">
        <v>0</v>
      </c>
      <c r="N1178" t="s">
        <v>844</v>
      </c>
    </row>
    <row r="1179" spans="1:14" x14ac:dyDescent="0.25">
      <c r="A1179">
        <v>18650</v>
      </c>
      <c r="B1179">
        <v>18650</v>
      </c>
      <c r="C1179" s="13">
        <v>0.2049</v>
      </c>
      <c r="D1179" t="s">
        <v>809</v>
      </c>
      <c r="E1179" t="s">
        <v>810</v>
      </c>
      <c r="F1179" s="13">
        <v>0.20069999999999999</v>
      </c>
      <c r="G1179" t="s">
        <v>849</v>
      </c>
      <c r="H1179" t="s">
        <v>812</v>
      </c>
      <c r="I1179">
        <v>4833.33</v>
      </c>
      <c r="J1179" t="s">
        <v>868</v>
      </c>
      <c r="K1179">
        <v>12</v>
      </c>
      <c r="L1179">
        <v>17740</v>
      </c>
      <c r="M1179">
        <v>0</v>
      </c>
      <c r="N1179" t="s">
        <v>835</v>
      </c>
    </row>
    <row r="1180" spans="1:14" x14ac:dyDescent="0.25">
      <c r="A1180">
        <v>10000</v>
      </c>
      <c r="B1180">
        <v>10000</v>
      </c>
      <c r="C1180" s="13">
        <v>0.1212</v>
      </c>
      <c r="D1180" t="s">
        <v>809</v>
      </c>
      <c r="E1180" t="s">
        <v>824</v>
      </c>
      <c r="F1180" s="13">
        <v>0.16930000000000001</v>
      </c>
      <c r="G1180" t="s">
        <v>894</v>
      </c>
      <c r="H1180" t="s">
        <v>812</v>
      </c>
      <c r="I1180">
        <v>3816.67</v>
      </c>
      <c r="J1180" t="s">
        <v>873</v>
      </c>
      <c r="K1180">
        <v>8</v>
      </c>
      <c r="L1180">
        <v>10830</v>
      </c>
      <c r="M1180">
        <v>2</v>
      </c>
      <c r="N1180" t="s">
        <v>848</v>
      </c>
    </row>
    <row r="1181" spans="1:14" x14ac:dyDescent="0.25">
      <c r="A1181">
        <v>14000</v>
      </c>
      <c r="B1181">
        <v>14000</v>
      </c>
      <c r="C1181" s="13">
        <v>0.16769999999999999</v>
      </c>
      <c r="D1181" t="s">
        <v>809</v>
      </c>
      <c r="E1181" t="s">
        <v>824</v>
      </c>
      <c r="F1181" s="13">
        <v>9.6699999999999994E-2</v>
      </c>
      <c r="G1181" t="s">
        <v>841</v>
      </c>
      <c r="H1181" t="s">
        <v>812</v>
      </c>
      <c r="I1181">
        <v>12083.33</v>
      </c>
      <c r="J1181" t="s">
        <v>831</v>
      </c>
      <c r="K1181">
        <v>13</v>
      </c>
      <c r="L1181">
        <v>28318</v>
      </c>
      <c r="M1181">
        <v>0</v>
      </c>
      <c r="N1181" t="s">
        <v>814</v>
      </c>
    </row>
    <row r="1182" spans="1:14" x14ac:dyDescent="0.25">
      <c r="A1182">
        <v>14000</v>
      </c>
      <c r="B1182">
        <v>14000</v>
      </c>
      <c r="C1182" s="13">
        <v>0.1409</v>
      </c>
      <c r="D1182" t="s">
        <v>809</v>
      </c>
      <c r="E1182" t="s">
        <v>896</v>
      </c>
      <c r="F1182" s="13">
        <v>0.27500000000000002</v>
      </c>
      <c r="G1182" t="s">
        <v>819</v>
      </c>
      <c r="H1182" t="s">
        <v>826</v>
      </c>
      <c r="I1182">
        <v>9166.67</v>
      </c>
      <c r="J1182" t="s">
        <v>822</v>
      </c>
      <c r="K1182">
        <v>17</v>
      </c>
      <c r="L1182">
        <v>18813</v>
      </c>
      <c r="M1182">
        <v>3</v>
      </c>
      <c r="N1182" t="s">
        <v>839</v>
      </c>
    </row>
    <row r="1183" spans="1:14" x14ac:dyDescent="0.25">
      <c r="A1183">
        <v>14400</v>
      </c>
      <c r="B1183">
        <v>13714.83</v>
      </c>
      <c r="C1183" s="13">
        <v>0.17560000000000001</v>
      </c>
      <c r="D1183" t="s">
        <v>818</v>
      </c>
      <c r="E1183" t="s">
        <v>810</v>
      </c>
      <c r="F1183" s="13">
        <v>7.0599999999999996E-2</v>
      </c>
      <c r="G1183" t="s">
        <v>866</v>
      </c>
      <c r="H1183" t="s">
        <v>826</v>
      </c>
      <c r="I1183">
        <v>5000</v>
      </c>
      <c r="J1183" t="s">
        <v>831</v>
      </c>
      <c r="K1183">
        <v>6</v>
      </c>
      <c r="L1183">
        <v>715</v>
      </c>
      <c r="M1183">
        <v>4</v>
      </c>
      <c r="N1183" t="s">
        <v>832</v>
      </c>
    </row>
    <row r="1184" spans="1:14" x14ac:dyDescent="0.25">
      <c r="A1184">
        <v>8000</v>
      </c>
      <c r="B1184">
        <v>8000</v>
      </c>
      <c r="C1184" s="13">
        <v>0.14330000000000001</v>
      </c>
      <c r="D1184" t="s">
        <v>809</v>
      </c>
      <c r="E1184" t="s">
        <v>810</v>
      </c>
      <c r="F1184" s="13">
        <v>0.1474</v>
      </c>
      <c r="G1184" t="s">
        <v>819</v>
      </c>
      <c r="H1184" t="s">
        <v>826</v>
      </c>
      <c r="I1184">
        <v>3108</v>
      </c>
      <c r="J1184" t="s">
        <v>820</v>
      </c>
      <c r="K1184">
        <v>3</v>
      </c>
      <c r="L1184">
        <v>3072</v>
      </c>
      <c r="M1184">
        <v>0</v>
      </c>
      <c r="N1184" t="s">
        <v>839</v>
      </c>
    </row>
    <row r="1185" spans="1:14" x14ac:dyDescent="0.25">
      <c r="A1185">
        <v>12000</v>
      </c>
      <c r="B1185">
        <v>11925</v>
      </c>
      <c r="C1185" s="13">
        <v>0.1183</v>
      </c>
      <c r="D1185" t="s">
        <v>809</v>
      </c>
      <c r="E1185" t="s">
        <v>840</v>
      </c>
      <c r="F1185" s="13">
        <v>0.1588</v>
      </c>
      <c r="G1185" t="s">
        <v>864</v>
      </c>
      <c r="H1185" t="s">
        <v>826</v>
      </c>
      <c r="I1185">
        <v>10250</v>
      </c>
      <c r="J1185" t="s">
        <v>834</v>
      </c>
      <c r="K1185">
        <v>15</v>
      </c>
      <c r="L1185">
        <v>46336</v>
      </c>
      <c r="M1185">
        <v>2</v>
      </c>
      <c r="N1185" t="s">
        <v>823</v>
      </c>
    </row>
    <row r="1186" spans="1:14" x14ac:dyDescent="0.25">
      <c r="A1186">
        <v>24375</v>
      </c>
      <c r="B1186">
        <v>24375</v>
      </c>
      <c r="C1186" s="13">
        <v>0.13109999999999999</v>
      </c>
      <c r="D1186" t="s">
        <v>809</v>
      </c>
      <c r="E1186" t="s">
        <v>810</v>
      </c>
      <c r="F1186" s="13">
        <v>0.1086</v>
      </c>
      <c r="G1186" t="s">
        <v>903</v>
      </c>
      <c r="H1186" t="s">
        <v>830</v>
      </c>
      <c r="I1186">
        <v>10416.67</v>
      </c>
      <c r="J1186" t="s">
        <v>837</v>
      </c>
      <c r="K1186">
        <v>11</v>
      </c>
      <c r="L1186">
        <v>19981</v>
      </c>
      <c r="M1186">
        <v>0</v>
      </c>
      <c r="N1186" t="s">
        <v>842</v>
      </c>
    </row>
    <row r="1187" spans="1:14" x14ac:dyDescent="0.25">
      <c r="A1187">
        <v>3500</v>
      </c>
      <c r="B1187">
        <v>3500</v>
      </c>
      <c r="C1187" s="13">
        <v>7.9000000000000001E-2</v>
      </c>
      <c r="D1187" t="s">
        <v>809</v>
      </c>
      <c r="E1187" t="s">
        <v>828</v>
      </c>
      <c r="F1187" s="13">
        <v>0.22040000000000001</v>
      </c>
      <c r="G1187" t="s">
        <v>864</v>
      </c>
      <c r="H1187" t="s">
        <v>812</v>
      </c>
      <c r="I1187">
        <v>7247</v>
      </c>
      <c r="J1187" t="s">
        <v>873</v>
      </c>
      <c r="K1187">
        <v>11</v>
      </c>
      <c r="L1187">
        <v>9592</v>
      </c>
      <c r="M1187">
        <v>0</v>
      </c>
      <c r="N1187" t="s">
        <v>814</v>
      </c>
    </row>
    <row r="1188" spans="1:14" x14ac:dyDescent="0.25">
      <c r="A1188">
        <v>7900</v>
      </c>
      <c r="B1188">
        <v>7900</v>
      </c>
      <c r="C1188" s="13">
        <v>0.13669999999999999</v>
      </c>
      <c r="D1188" t="s">
        <v>809</v>
      </c>
      <c r="E1188" t="s">
        <v>810</v>
      </c>
      <c r="F1188" s="13">
        <v>8.4000000000000005E-2</v>
      </c>
      <c r="G1188" t="s">
        <v>819</v>
      </c>
      <c r="H1188" t="s">
        <v>826</v>
      </c>
      <c r="I1188">
        <v>3000</v>
      </c>
      <c r="J1188" t="s">
        <v>857</v>
      </c>
      <c r="K1188">
        <v>5</v>
      </c>
      <c r="L1188">
        <v>8990</v>
      </c>
      <c r="M1188">
        <v>0</v>
      </c>
      <c r="N1188" t="s">
        <v>817</v>
      </c>
    </row>
    <row r="1189" spans="1:14" x14ac:dyDescent="0.25">
      <c r="A1189">
        <v>10000</v>
      </c>
      <c r="B1189">
        <v>10000</v>
      </c>
      <c r="C1189" s="13">
        <v>0.1212</v>
      </c>
      <c r="D1189" t="s">
        <v>809</v>
      </c>
      <c r="E1189" t="s">
        <v>810</v>
      </c>
      <c r="F1189" s="13">
        <v>0.19620000000000001</v>
      </c>
      <c r="G1189" t="s">
        <v>819</v>
      </c>
      <c r="H1189" t="s">
        <v>826</v>
      </c>
      <c r="I1189">
        <v>3640</v>
      </c>
      <c r="J1189" t="s">
        <v>822</v>
      </c>
      <c r="K1189">
        <v>11</v>
      </c>
      <c r="L1189">
        <v>13124</v>
      </c>
      <c r="M1189">
        <v>0</v>
      </c>
      <c r="N1189" t="s">
        <v>835</v>
      </c>
    </row>
    <row r="1190" spans="1:14" x14ac:dyDescent="0.25">
      <c r="A1190">
        <v>10400</v>
      </c>
      <c r="B1190">
        <v>10375</v>
      </c>
      <c r="C1190" s="13">
        <v>0.17580000000000001</v>
      </c>
      <c r="D1190" t="s">
        <v>818</v>
      </c>
      <c r="E1190" t="s">
        <v>896</v>
      </c>
      <c r="F1190" s="13">
        <v>8.9300000000000004E-2</v>
      </c>
      <c r="G1190" t="s">
        <v>819</v>
      </c>
      <c r="H1190" t="s">
        <v>826</v>
      </c>
      <c r="I1190">
        <v>7110.42</v>
      </c>
      <c r="J1190" t="s">
        <v>846</v>
      </c>
      <c r="K1190">
        <v>8</v>
      </c>
      <c r="L1190">
        <v>856</v>
      </c>
      <c r="M1190">
        <v>0</v>
      </c>
      <c r="N1190" t="s">
        <v>835</v>
      </c>
    </row>
    <row r="1191" spans="1:14" x14ac:dyDescent="0.25">
      <c r="A1191">
        <v>7500</v>
      </c>
      <c r="B1191">
        <v>7450</v>
      </c>
      <c r="C1191" s="13">
        <v>7.1400000000000005E-2</v>
      </c>
      <c r="D1191" t="s">
        <v>809</v>
      </c>
      <c r="E1191" t="s">
        <v>810</v>
      </c>
      <c r="F1191" s="13">
        <v>8.6099999999999996E-2</v>
      </c>
      <c r="G1191" t="s">
        <v>909</v>
      </c>
      <c r="H1191" t="s">
        <v>812</v>
      </c>
      <c r="I1191">
        <v>2916.67</v>
      </c>
      <c r="J1191" t="s">
        <v>883</v>
      </c>
      <c r="K1191">
        <v>6</v>
      </c>
      <c r="L1191">
        <v>7962</v>
      </c>
      <c r="M1191">
        <v>0</v>
      </c>
      <c r="N1191" t="s">
        <v>817</v>
      </c>
    </row>
    <row r="1192" spans="1:14" x14ac:dyDescent="0.25">
      <c r="A1192">
        <v>18800</v>
      </c>
      <c r="B1192">
        <v>18800</v>
      </c>
      <c r="C1192" s="13">
        <v>0.14330000000000001</v>
      </c>
      <c r="D1192" t="s">
        <v>818</v>
      </c>
      <c r="E1192" t="s">
        <v>810</v>
      </c>
      <c r="F1192" s="13">
        <v>0.30959999999999999</v>
      </c>
      <c r="G1192" t="s">
        <v>851</v>
      </c>
      <c r="H1192" t="s">
        <v>826</v>
      </c>
      <c r="I1192">
        <v>5000</v>
      </c>
      <c r="J1192" t="s">
        <v>834</v>
      </c>
      <c r="K1192">
        <v>13</v>
      </c>
      <c r="L1192">
        <v>16397</v>
      </c>
      <c r="M1192">
        <v>0</v>
      </c>
      <c r="N1192" t="s">
        <v>839</v>
      </c>
    </row>
    <row r="1193" spans="1:14" x14ac:dyDescent="0.25">
      <c r="A1193">
        <v>21000</v>
      </c>
      <c r="B1193">
        <v>21000</v>
      </c>
      <c r="C1193" s="13">
        <v>0.13109999999999999</v>
      </c>
      <c r="D1193" t="s">
        <v>809</v>
      </c>
      <c r="E1193" t="s">
        <v>810</v>
      </c>
      <c r="F1193" s="13">
        <v>0.18440000000000001</v>
      </c>
      <c r="G1193" t="s">
        <v>864</v>
      </c>
      <c r="H1193" t="s">
        <v>812</v>
      </c>
      <c r="I1193">
        <v>7916.67</v>
      </c>
      <c r="J1193" t="s">
        <v>822</v>
      </c>
      <c r="K1193">
        <v>10</v>
      </c>
      <c r="L1193">
        <v>9734</v>
      </c>
      <c r="M1193">
        <v>0</v>
      </c>
      <c r="N1193" t="s">
        <v>848</v>
      </c>
    </row>
    <row r="1194" spans="1:14" x14ac:dyDescent="0.25">
      <c r="A1194">
        <v>8500</v>
      </c>
      <c r="B1194">
        <v>8500</v>
      </c>
      <c r="C1194" s="13">
        <v>6.6199999999999995E-2</v>
      </c>
      <c r="D1194" t="s">
        <v>809</v>
      </c>
      <c r="E1194" t="s">
        <v>853</v>
      </c>
      <c r="F1194" s="13">
        <v>7.2400000000000006E-2</v>
      </c>
      <c r="G1194" t="s">
        <v>819</v>
      </c>
      <c r="H1194" t="s">
        <v>830</v>
      </c>
      <c r="I1194">
        <v>6300</v>
      </c>
      <c r="J1194" t="s">
        <v>877</v>
      </c>
      <c r="K1194">
        <v>13</v>
      </c>
      <c r="L1194">
        <v>9769</v>
      </c>
      <c r="M1194">
        <v>1</v>
      </c>
      <c r="N1194" t="s">
        <v>823</v>
      </c>
    </row>
    <row r="1195" spans="1:14" x14ac:dyDescent="0.25">
      <c r="A1195">
        <v>13200</v>
      </c>
      <c r="B1195">
        <v>13200</v>
      </c>
      <c r="C1195" s="13">
        <v>0.1171</v>
      </c>
      <c r="D1195" t="s">
        <v>809</v>
      </c>
      <c r="E1195" t="s">
        <v>824</v>
      </c>
      <c r="F1195" s="13">
        <v>0.15740000000000001</v>
      </c>
      <c r="G1195" t="s">
        <v>866</v>
      </c>
      <c r="H1195" t="s">
        <v>826</v>
      </c>
      <c r="I1195">
        <v>3791.67</v>
      </c>
      <c r="J1195" t="s">
        <v>837</v>
      </c>
      <c r="K1195">
        <v>10</v>
      </c>
      <c r="L1195">
        <v>16187</v>
      </c>
      <c r="M1195">
        <v>1</v>
      </c>
      <c r="N1195" t="s">
        <v>823</v>
      </c>
    </row>
    <row r="1196" spans="1:14" x14ac:dyDescent="0.25">
      <c r="A1196">
        <v>3000</v>
      </c>
      <c r="B1196">
        <v>3000</v>
      </c>
      <c r="C1196" s="13">
        <v>0.19989999999999999</v>
      </c>
      <c r="D1196" t="s">
        <v>818</v>
      </c>
      <c r="E1196" t="s">
        <v>828</v>
      </c>
      <c r="F1196" s="13">
        <v>0.1963</v>
      </c>
      <c r="G1196" t="s">
        <v>864</v>
      </c>
      <c r="H1196" t="s">
        <v>812</v>
      </c>
      <c r="I1196">
        <v>4416.67</v>
      </c>
      <c r="J1196" t="s">
        <v>873</v>
      </c>
      <c r="K1196">
        <v>4</v>
      </c>
      <c r="L1196">
        <v>0</v>
      </c>
      <c r="M1196">
        <v>1</v>
      </c>
      <c r="N1196" t="s">
        <v>823</v>
      </c>
    </row>
    <row r="1197" spans="1:14" x14ac:dyDescent="0.25">
      <c r="A1197">
        <v>19200</v>
      </c>
      <c r="B1197">
        <v>19200</v>
      </c>
      <c r="C1197" s="13">
        <v>0.22470000000000001</v>
      </c>
      <c r="D1197" t="s">
        <v>818</v>
      </c>
      <c r="E1197" t="s">
        <v>824</v>
      </c>
      <c r="F1197" s="13">
        <v>0.10390000000000001</v>
      </c>
      <c r="G1197" t="s">
        <v>854</v>
      </c>
      <c r="H1197" t="s">
        <v>826</v>
      </c>
      <c r="I1197">
        <v>5666.67</v>
      </c>
      <c r="J1197" t="s">
        <v>831</v>
      </c>
      <c r="K1197">
        <v>5</v>
      </c>
      <c r="L1197">
        <v>17783</v>
      </c>
      <c r="M1197">
        <v>0</v>
      </c>
      <c r="N1197" t="s">
        <v>814</v>
      </c>
    </row>
    <row r="1198" spans="1:14" x14ac:dyDescent="0.25">
      <c r="A1198">
        <v>13600</v>
      </c>
      <c r="B1198">
        <v>13600</v>
      </c>
      <c r="C1198" s="13">
        <v>0.18640000000000001</v>
      </c>
      <c r="D1198" t="s">
        <v>818</v>
      </c>
      <c r="E1198" t="s">
        <v>824</v>
      </c>
      <c r="F1198" s="13">
        <v>0.1285</v>
      </c>
      <c r="G1198" t="s">
        <v>888</v>
      </c>
      <c r="H1198" t="s">
        <v>826</v>
      </c>
      <c r="I1198">
        <v>5651.33</v>
      </c>
      <c r="J1198" t="s">
        <v>857</v>
      </c>
      <c r="K1198">
        <v>13</v>
      </c>
      <c r="L1198">
        <v>24383</v>
      </c>
      <c r="M1198">
        <v>0</v>
      </c>
      <c r="N1198" t="s">
        <v>835</v>
      </c>
    </row>
    <row r="1199" spans="1:14" x14ac:dyDescent="0.25">
      <c r="A1199">
        <v>6000</v>
      </c>
      <c r="B1199">
        <v>6000</v>
      </c>
      <c r="C1199" s="13">
        <v>7.8799999999999995E-2</v>
      </c>
      <c r="D1199" t="s">
        <v>809</v>
      </c>
      <c r="E1199" t="s">
        <v>855</v>
      </c>
      <c r="F1199" s="13">
        <v>9.6000000000000002E-2</v>
      </c>
      <c r="G1199" t="s">
        <v>872</v>
      </c>
      <c r="H1199" t="s">
        <v>812</v>
      </c>
      <c r="I1199">
        <v>5500</v>
      </c>
      <c r="J1199" t="s">
        <v>847</v>
      </c>
      <c r="K1199">
        <v>6</v>
      </c>
      <c r="L1199">
        <v>790</v>
      </c>
      <c r="M1199">
        <v>1</v>
      </c>
      <c r="N1199" t="s">
        <v>832</v>
      </c>
    </row>
    <row r="1200" spans="1:14" x14ac:dyDescent="0.25">
      <c r="A1200">
        <v>22000</v>
      </c>
      <c r="B1200">
        <v>22000</v>
      </c>
      <c r="C1200" s="13">
        <v>0.14649999999999999</v>
      </c>
      <c r="D1200" t="s">
        <v>818</v>
      </c>
      <c r="E1200" t="s">
        <v>810</v>
      </c>
      <c r="F1200" s="13">
        <v>0.29260000000000003</v>
      </c>
      <c r="G1200" t="s">
        <v>880</v>
      </c>
      <c r="H1200" t="s">
        <v>812</v>
      </c>
      <c r="I1200">
        <v>3912</v>
      </c>
      <c r="J1200" t="s">
        <v>837</v>
      </c>
      <c r="K1200">
        <v>8</v>
      </c>
      <c r="L1200">
        <v>21633</v>
      </c>
      <c r="M1200">
        <v>0</v>
      </c>
      <c r="N1200" t="s">
        <v>835</v>
      </c>
    </row>
    <row r="1201" spans="1:14" x14ac:dyDescent="0.25">
      <c r="A1201">
        <v>12000</v>
      </c>
      <c r="B1201">
        <v>12000</v>
      </c>
      <c r="C1201" s="13">
        <v>0.15310000000000001</v>
      </c>
      <c r="D1201" t="s">
        <v>809</v>
      </c>
      <c r="E1201" t="s">
        <v>810</v>
      </c>
      <c r="F1201" s="13">
        <v>0.13800000000000001</v>
      </c>
      <c r="G1201" t="s">
        <v>815</v>
      </c>
      <c r="H1201" t="s">
        <v>812</v>
      </c>
      <c r="I1201">
        <v>3333.33</v>
      </c>
      <c r="J1201" t="s">
        <v>843</v>
      </c>
      <c r="K1201">
        <v>10</v>
      </c>
      <c r="L1201">
        <v>16181</v>
      </c>
      <c r="M1201">
        <v>0</v>
      </c>
      <c r="N1201" t="s">
        <v>835</v>
      </c>
    </row>
    <row r="1202" spans="1:14" x14ac:dyDescent="0.25">
      <c r="A1202">
        <v>5000</v>
      </c>
      <c r="B1202">
        <v>5000</v>
      </c>
      <c r="C1202" s="13">
        <v>0.18390000000000001</v>
      </c>
      <c r="D1202" t="s">
        <v>809</v>
      </c>
      <c r="E1202" t="s">
        <v>855</v>
      </c>
      <c r="F1202" s="13">
        <v>0.1371</v>
      </c>
      <c r="G1202" t="s">
        <v>825</v>
      </c>
      <c r="H1202" t="s">
        <v>826</v>
      </c>
      <c r="I1202">
        <v>8125</v>
      </c>
      <c r="J1202" t="s">
        <v>857</v>
      </c>
      <c r="K1202">
        <v>5</v>
      </c>
      <c r="L1202">
        <v>29602</v>
      </c>
      <c r="M1202">
        <v>0</v>
      </c>
      <c r="N1202" t="s">
        <v>835</v>
      </c>
    </row>
    <row r="1203" spans="1:14" x14ac:dyDescent="0.25">
      <c r="A1203">
        <v>31050</v>
      </c>
      <c r="B1203">
        <v>30750</v>
      </c>
      <c r="C1203" s="13">
        <v>7.9000000000000001E-2</v>
      </c>
      <c r="D1203" t="s">
        <v>809</v>
      </c>
      <c r="E1203" t="s">
        <v>810</v>
      </c>
      <c r="F1203" s="13">
        <v>0.18820000000000001</v>
      </c>
      <c r="G1203" t="s">
        <v>856</v>
      </c>
      <c r="H1203" t="s">
        <v>812</v>
      </c>
      <c r="I1203">
        <v>6500</v>
      </c>
      <c r="J1203" t="s">
        <v>915</v>
      </c>
      <c r="K1203">
        <v>15</v>
      </c>
      <c r="L1203">
        <v>71549</v>
      </c>
      <c r="M1203">
        <v>0</v>
      </c>
      <c r="N1203" t="s">
        <v>827</v>
      </c>
    </row>
    <row r="1204" spans="1:14" x14ac:dyDescent="0.25">
      <c r="A1204">
        <v>10000</v>
      </c>
      <c r="B1204">
        <v>10000</v>
      </c>
      <c r="C1204" s="13">
        <v>7.9000000000000001E-2</v>
      </c>
      <c r="D1204" t="s">
        <v>809</v>
      </c>
      <c r="E1204" t="s">
        <v>871</v>
      </c>
      <c r="F1204" s="13">
        <v>0.128</v>
      </c>
      <c r="G1204" t="s">
        <v>825</v>
      </c>
      <c r="H1204" t="s">
        <v>826</v>
      </c>
      <c r="I1204">
        <v>6666.67</v>
      </c>
      <c r="J1204" t="s">
        <v>847</v>
      </c>
      <c r="K1204">
        <v>11</v>
      </c>
      <c r="L1204">
        <v>9261</v>
      </c>
      <c r="M1204">
        <v>0</v>
      </c>
      <c r="N1204" t="s">
        <v>844</v>
      </c>
    </row>
    <row r="1205" spans="1:14" x14ac:dyDescent="0.25">
      <c r="A1205">
        <v>10000</v>
      </c>
      <c r="B1205">
        <v>10000</v>
      </c>
      <c r="C1205" s="13">
        <v>0.1409</v>
      </c>
      <c r="D1205" t="s">
        <v>809</v>
      </c>
      <c r="E1205" t="s">
        <v>810</v>
      </c>
      <c r="F1205" s="13">
        <v>0.2145</v>
      </c>
      <c r="G1205" t="s">
        <v>819</v>
      </c>
      <c r="H1205" t="s">
        <v>826</v>
      </c>
      <c r="I1205">
        <v>3750</v>
      </c>
      <c r="J1205" t="s">
        <v>878</v>
      </c>
      <c r="K1205">
        <v>4</v>
      </c>
      <c r="L1205">
        <v>18621</v>
      </c>
      <c r="M1205">
        <v>0</v>
      </c>
      <c r="N1205" t="s">
        <v>835</v>
      </c>
    </row>
    <row r="1206" spans="1:14" x14ac:dyDescent="0.25">
      <c r="A1206">
        <v>13250</v>
      </c>
      <c r="B1206">
        <v>13250</v>
      </c>
      <c r="C1206" s="13">
        <v>7.9000000000000001E-2</v>
      </c>
      <c r="D1206" t="s">
        <v>809</v>
      </c>
      <c r="E1206" t="s">
        <v>810</v>
      </c>
      <c r="F1206" s="13">
        <v>0.22639999999999999</v>
      </c>
      <c r="G1206" t="s">
        <v>894</v>
      </c>
      <c r="H1206" t="s">
        <v>826</v>
      </c>
      <c r="I1206">
        <v>2500</v>
      </c>
      <c r="J1206" t="s">
        <v>850</v>
      </c>
      <c r="K1206">
        <v>7</v>
      </c>
      <c r="L1206">
        <v>12957</v>
      </c>
      <c r="M1206">
        <v>0</v>
      </c>
      <c r="N1206" t="s">
        <v>814</v>
      </c>
    </row>
    <row r="1207" spans="1:14" x14ac:dyDescent="0.25">
      <c r="A1207">
        <v>5000</v>
      </c>
      <c r="B1207">
        <v>5000</v>
      </c>
      <c r="C1207" s="13">
        <v>0.14269999999999999</v>
      </c>
      <c r="D1207" t="s">
        <v>809</v>
      </c>
      <c r="E1207" t="s">
        <v>810</v>
      </c>
      <c r="F1207" s="13">
        <v>0.18410000000000001</v>
      </c>
      <c r="G1207" t="s">
        <v>819</v>
      </c>
      <c r="H1207" t="s">
        <v>826</v>
      </c>
      <c r="I1207">
        <v>5208.33</v>
      </c>
      <c r="J1207" t="s">
        <v>822</v>
      </c>
      <c r="K1207">
        <v>9</v>
      </c>
      <c r="L1207">
        <v>18055</v>
      </c>
      <c r="M1207">
        <v>1</v>
      </c>
      <c r="N1207" t="s">
        <v>827</v>
      </c>
    </row>
    <row r="1208" spans="1:14" x14ac:dyDescent="0.25">
      <c r="A1208">
        <v>14675</v>
      </c>
      <c r="B1208">
        <v>14675</v>
      </c>
      <c r="C1208" s="13">
        <v>0.13109999999999999</v>
      </c>
      <c r="D1208" t="s">
        <v>809</v>
      </c>
      <c r="E1208" t="s">
        <v>810</v>
      </c>
      <c r="F1208" s="13">
        <v>0.24740000000000001</v>
      </c>
      <c r="G1208" t="s">
        <v>815</v>
      </c>
      <c r="H1208" t="s">
        <v>826</v>
      </c>
      <c r="I1208">
        <v>3166.67</v>
      </c>
      <c r="J1208" t="s">
        <v>873</v>
      </c>
      <c r="K1208">
        <v>14</v>
      </c>
      <c r="L1208">
        <v>5727</v>
      </c>
      <c r="M1208">
        <v>0</v>
      </c>
      <c r="N1208" t="s">
        <v>814</v>
      </c>
    </row>
    <row r="1209" spans="1:14" x14ac:dyDescent="0.25">
      <c r="A1209">
        <v>7000</v>
      </c>
      <c r="B1209">
        <v>6875</v>
      </c>
      <c r="C1209" s="13">
        <v>0.1</v>
      </c>
      <c r="D1209" t="s">
        <v>809</v>
      </c>
      <c r="E1209" t="s">
        <v>863</v>
      </c>
      <c r="F1209" s="13">
        <v>1.6799999999999999E-2</v>
      </c>
      <c r="G1209" t="s">
        <v>894</v>
      </c>
      <c r="H1209" t="s">
        <v>826</v>
      </c>
      <c r="I1209">
        <v>2375</v>
      </c>
      <c r="J1209" t="s">
        <v>901</v>
      </c>
      <c r="K1209">
        <v>3</v>
      </c>
      <c r="L1209">
        <v>922</v>
      </c>
      <c r="M1209">
        <v>0</v>
      </c>
      <c r="N1209" t="s">
        <v>814</v>
      </c>
    </row>
    <row r="1210" spans="1:14" x14ac:dyDescent="0.25">
      <c r="A1210">
        <v>6000</v>
      </c>
      <c r="B1210">
        <v>6000</v>
      </c>
      <c r="C1210" s="13">
        <v>0.1777</v>
      </c>
      <c r="D1210" t="s">
        <v>809</v>
      </c>
      <c r="E1210" t="s">
        <v>824</v>
      </c>
      <c r="F1210" s="13">
        <v>0.3276</v>
      </c>
      <c r="G1210" t="s">
        <v>898</v>
      </c>
      <c r="H1210" t="s">
        <v>830</v>
      </c>
      <c r="I1210">
        <v>1666.67</v>
      </c>
      <c r="J1210" t="s">
        <v>843</v>
      </c>
      <c r="K1210">
        <v>12</v>
      </c>
      <c r="L1210">
        <v>15055</v>
      </c>
      <c r="M1210">
        <v>2</v>
      </c>
      <c r="N1210" t="s">
        <v>814</v>
      </c>
    </row>
    <row r="1211" spans="1:14" x14ac:dyDescent="0.25">
      <c r="A1211">
        <v>20000</v>
      </c>
      <c r="B1211">
        <v>20000</v>
      </c>
      <c r="C1211" s="13">
        <v>0.12690000000000001</v>
      </c>
      <c r="D1211" t="s">
        <v>818</v>
      </c>
      <c r="E1211" t="s">
        <v>810</v>
      </c>
      <c r="F1211" s="13">
        <v>0.17960000000000001</v>
      </c>
      <c r="G1211" t="s">
        <v>891</v>
      </c>
      <c r="H1211" t="s">
        <v>812</v>
      </c>
      <c r="I1211">
        <v>4500</v>
      </c>
      <c r="J1211" t="s">
        <v>813</v>
      </c>
      <c r="K1211">
        <v>13</v>
      </c>
      <c r="L1211">
        <v>22946</v>
      </c>
      <c r="M1211">
        <v>1</v>
      </c>
      <c r="N1211" t="s">
        <v>835</v>
      </c>
    </row>
    <row r="1212" spans="1:14" x14ac:dyDescent="0.25">
      <c r="A1212">
        <v>7000</v>
      </c>
      <c r="B1212">
        <v>7000</v>
      </c>
      <c r="C1212" s="13">
        <v>0.1212</v>
      </c>
      <c r="D1212" t="s">
        <v>809</v>
      </c>
      <c r="E1212" t="s">
        <v>810</v>
      </c>
      <c r="F1212" s="13">
        <v>0.31790000000000002</v>
      </c>
      <c r="G1212" t="s">
        <v>811</v>
      </c>
      <c r="H1212" t="s">
        <v>812</v>
      </c>
      <c r="I1212">
        <v>3916.67</v>
      </c>
      <c r="J1212" t="s">
        <v>822</v>
      </c>
      <c r="K1212">
        <v>9</v>
      </c>
      <c r="L1212">
        <v>11648</v>
      </c>
      <c r="M1212">
        <v>3</v>
      </c>
      <c r="N1212" t="s">
        <v>835</v>
      </c>
    </row>
    <row r="1213" spans="1:14" x14ac:dyDescent="0.25">
      <c r="A1213">
        <v>1500</v>
      </c>
      <c r="B1213">
        <v>1500</v>
      </c>
      <c r="C1213" s="13">
        <v>0.1212</v>
      </c>
      <c r="D1213" t="s">
        <v>809</v>
      </c>
      <c r="E1213" t="s">
        <v>828</v>
      </c>
      <c r="F1213" s="13">
        <v>0.1537</v>
      </c>
      <c r="G1213" t="s">
        <v>819</v>
      </c>
      <c r="H1213" t="s">
        <v>826</v>
      </c>
      <c r="I1213">
        <v>3625</v>
      </c>
      <c r="J1213" t="s">
        <v>822</v>
      </c>
      <c r="K1213">
        <v>9</v>
      </c>
      <c r="L1213">
        <v>11346</v>
      </c>
      <c r="M1213">
        <v>1</v>
      </c>
      <c r="N1213" t="s">
        <v>823</v>
      </c>
    </row>
    <row r="1214" spans="1:14" x14ac:dyDescent="0.25">
      <c r="A1214">
        <v>35000</v>
      </c>
      <c r="B1214">
        <v>35000</v>
      </c>
      <c r="C1214" s="13">
        <v>0.18490000000000001</v>
      </c>
      <c r="D1214" t="s">
        <v>809</v>
      </c>
      <c r="E1214" t="s">
        <v>810</v>
      </c>
      <c r="F1214" s="13">
        <v>0.1633</v>
      </c>
      <c r="G1214" t="s">
        <v>866</v>
      </c>
      <c r="H1214" t="s">
        <v>826</v>
      </c>
      <c r="I1214">
        <v>11000</v>
      </c>
      <c r="J1214" t="s">
        <v>837</v>
      </c>
      <c r="K1214">
        <v>15</v>
      </c>
      <c r="L1214">
        <v>13766</v>
      </c>
      <c r="M1214">
        <v>1</v>
      </c>
      <c r="N1214" t="s">
        <v>895</v>
      </c>
    </row>
    <row r="1215" spans="1:14" x14ac:dyDescent="0.25">
      <c r="A1215">
        <v>20000</v>
      </c>
      <c r="B1215">
        <v>20000</v>
      </c>
      <c r="C1215" s="13">
        <v>0.1825</v>
      </c>
      <c r="D1215" t="s">
        <v>818</v>
      </c>
      <c r="E1215" t="s">
        <v>824</v>
      </c>
      <c r="F1215" s="13">
        <v>0.129</v>
      </c>
      <c r="G1215" t="s">
        <v>872</v>
      </c>
      <c r="H1215" t="s">
        <v>830</v>
      </c>
      <c r="I1215">
        <v>6666.67</v>
      </c>
      <c r="J1215" t="s">
        <v>822</v>
      </c>
      <c r="K1215">
        <v>17</v>
      </c>
      <c r="L1215">
        <v>8039</v>
      </c>
      <c r="M1215">
        <v>1</v>
      </c>
      <c r="N1215" t="s">
        <v>842</v>
      </c>
    </row>
    <row r="1216" spans="1:14" x14ac:dyDescent="0.25">
      <c r="A1216">
        <v>21000</v>
      </c>
      <c r="B1216">
        <v>21000</v>
      </c>
      <c r="C1216" s="13">
        <v>0.14269999999999999</v>
      </c>
      <c r="D1216" t="s">
        <v>818</v>
      </c>
      <c r="E1216" t="s">
        <v>810</v>
      </c>
      <c r="F1216" s="13">
        <v>0.11269999999999999</v>
      </c>
      <c r="G1216" t="s">
        <v>856</v>
      </c>
      <c r="H1216" t="s">
        <v>812</v>
      </c>
      <c r="I1216">
        <v>5333.33</v>
      </c>
      <c r="J1216" t="s">
        <v>873</v>
      </c>
      <c r="K1216">
        <v>8</v>
      </c>
      <c r="L1216">
        <v>19431</v>
      </c>
      <c r="M1216">
        <v>0</v>
      </c>
      <c r="N1216" t="s">
        <v>839</v>
      </c>
    </row>
    <row r="1217" spans="1:14" x14ac:dyDescent="0.25">
      <c r="A1217">
        <v>12500</v>
      </c>
      <c r="B1217">
        <v>12475</v>
      </c>
      <c r="C1217" s="13">
        <v>6.0299999999999999E-2</v>
      </c>
      <c r="D1217" t="s">
        <v>809</v>
      </c>
      <c r="E1217" t="s">
        <v>853</v>
      </c>
      <c r="F1217" s="13">
        <v>0.1482</v>
      </c>
      <c r="G1217" t="s">
        <v>841</v>
      </c>
      <c r="H1217" t="s">
        <v>826</v>
      </c>
      <c r="I1217">
        <v>4944.92</v>
      </c>
      <c r="J1217" t="s">
        <v>883</v>
      </c>
      <c r="K1217">
        <v>11</v>
      </c>
      <c r="L1217">
        <v>6014</v>
      </c>
      <c r="M1217">
        <v>0</v>
      </c>
      <c r="N1217" t="s">
        <v>817</v>
      </c>
    </row>
    <row r="1218" spans="1:14" x14ac:dyDescent="0.25">
      <c r="A1218">
        <v>25000</v>
      </c>
      <c r="B1218">
        <v>2125</v>
      </c>
      <c r="C1218" s="13">
        <v>0.15010000000000001</v>
      </c>
      <c r="D1218" t="s">
        <v>809</v>
      </c>
      <c r="E1218" t="s">
        <v>810</v>
      </c>
      <c r="F1218" s="13">
        <v>0.24590000000000001</v>
      </c>
      <c r="G1218" t="s">
        <v>856</v>
      </c>
      <c r="H1218" t="s">
        <v>812</v>
      </c>
      <c r="I1218">
        <v>15416.67</v>
      </c>
      <c r="J1218" t="s">
        <v>822</v>
      </c>
      <c r="K1218">
        <v>24</v>
      </c>
      <c r="L1218">
        <v>245886</v>
      </c>
      <c r="M1218">
        <v>7</v>
      </c>
      <c r="N1218" t="s">
        <v>817</v>
      </c>
    </row>
    <row r="1219" spans="1:14" x14ac:dyDescent="0.25">
      <c r="A1219">
        <v>9600</v>
      </c>
      <c r="B1219">
        <v>9600</v>
      </c>
      <c r="C1219" s="13">
        <v>0.14460000000000001</v>
      </c>
      <c r="D1219" t="s">
        <v>818</v>
      </c>
      <c r="E1219" t="s">
        <v>810</v>
      </c>
      <c r="F1219" s="13">
        <v>0.1027</v>
      </c>
      <c r="G1219" t="s">
        <v>887</v>
      </c>
      <c r="H1219" t="s">
        <v>826</v>
      </c>
      <c r="I1219">
        <v>5500</v>
      </c>
      <c r="J1219" t="s">
        <v>879</v>
      </c>
      <c r="K1219">
        <v>8</v>
      </c>
      <c r="L1219">
        <v>8359</v>
      </c>
      <c r="M1219">
        <v>2</v>
      </c>
      <c r="N1219" t="s">
        <v>832</v>
      </c>
    </row>
    <row r="1220" spans="1:14" x14ac:dyDescent="0.25">
      <c r="A1220">
        <v>8100</v>
      </c>
      <c r="B1220">
        <v>8100</v>
      </c>
      <c r="C1220" s="13">
        <v>0.13850000000000001</v>
      </c>
      <c r="D1220" t="s">
        <v>809</v>
      </c>
      <c r="E1220" t="s">
        <v>810</v>
      </c>
      <c r="F1220" s="13">
        <v>0.17630000000000001</v>
      </c>
      <c r="G1220" t="s">
        <v>841</v>
      </c>
      <c r="H1220" t="s">
        <v>826</v>
      </c>
      <c r="I1220">
        <v>4600</v>
      </c>
      <c r="J1220" t="s">
        <v>857</v>
      </c>
      <c r="K1220">
        <v>9</v>
      </c>
      <c r="L1220">
        <v>2963</v>
      </c>
      <c r="M1220">
        <v>0</v>
      </c>
      <c r="N1220" t="s">
        <v>832</v>
      </c>
    </row>
    <row r="1221" spans="1:14" x14ac:dyDescent="0.25">
      <c r="A1221">
        <v>15000</v>
      </c>
      <c r="B1221">
        <v>15000</v>
      </c>
      <c r="C1221" s="13">
        <v>0.14649999999999999</v>
      </c>
      <c r="D1221" t="s">
        <v>809</v>
      </c>
      <c r="E1221" t="s">
        <v>810</v>
      </c>
      <c r="F1221" s="13">
        <v>0.20069999999999999</v>
      </c>
      <c r="G1221" t="s">
        <v>898</v>
      </c>
      <c r="H1221" t="s">
        <v>812</v>
      </c>
      <c r="I1221">
        <v>3666.67</v>
      </c>
      <c r="J1221" t="s">
        <v>820</v>
      </c>
      <c r="K1221">
        <v>11</v>
      </c>
      <c r="L1221">
        <v>13843</v>
      </c>
      <c r="M1221">
        <v>1</v>
      </c>
      <c r="N1221" t="s">
        <v>823</v>
      </c>
    </row>
    <row r="1222" spans="1:14" x14ac:dyDescent="0.25">
      <c r="A1222">
        <v>15000</v>
      </c>
      <c r="B1222">
        <v>14950</v>
      </c>
      <c r="C1222" s="13">
        <v>0.16320000000000001</v>
      </c>
      <c r="D1222" t="s">
        <v>818</v>
      </c>
      <c r="E1222" t="s">
        <v>810</v>
      </c>
      <c r="F1222" s="13">
        <v>7.5300000000000006E-2</v>
      </c>
      <c r="G1222" t="s">
        <v>833</v>
      </c>
      <c r="H1222" t="s">
        <v>812</v>
      </c>
      <c r="I1222">
        <v>14000</v>
      </c>
      <c r="J1222" t="s">
        <v>838</v>
      </c>
      <c r="K1222">
        <v>14</v>
      </c>
      <c r="L1222">
        <v>5469</v>
      </c>
      <c r="M1222">
        <v>4</v>
      </c>
      <c r="N1222" t="s">
        <v>823</v>
      </c>
    </row>
    <row r="1223" spans="1:14" x14ac:dyDescent="0.25">
      <c r="A1223">
        <v>11000</v>
      </c>
      <c r="B1223">
        <v>11000</v>
      </c>
      <c r="C1223" s="13">
        <v>0.1114</v>
      </c>
      <c r="D1223" t="s">
        <v>809</v>
      </c>
      <c r="E1223" t="s">
        <v>810</v>
      </c>
      <c r="F1223" s="13">
        <v>0.16569999999999999</v>
      </c>
      <c r="G1223" t="s">
        <v>825</v>
      </c>
      <c r="H1223" t="s">
        <v>812</v>
      </c>
      <c r="I1223">
        <v>5000</v>
      </c>
      <c r="J1223" t="s">
        <v>822</v>
      </c>
      <c r="K1223">
        <v>17</v>
      </c>
      <c r="L1223">
        <v>8734</v>
      </c>
      <c r="M1223">
        <v>0</v>
      </c>
      <c r="N1223" t="s">
        <v>832</v>
      </c>
    </row>
    <row r="1224" spans="1:14" x14ac:dyDescent="0.25">
      <c r="A1224">
        <v>9600</v>
      </c>
      <c r="B1224">
        <v>9600</v>
      </c>
      <c r="C1224" s="13">
        <v>0.14169999999999999</v>
      </c>
      <c r="D1224" t="s">
        <v>809</v>
      </c>
      <c r="E1224" t="s">
        <v>824</v>
      </c>
      <c r="F1224" s="13">
        <v>0.18609999999999999</v>
      </c>
      <c r="G1224" t="s">
        <v>866</v>
      </c>
      <c r="H1224" t="s">
        <v>830</v>
      </c>
      <c r="I1224">
        <v>5416.67</v>
      </c>
      <c r="J1224" t="s">
        <v>831</v>
      </c>
      <c r="K1224">
        <v>21</v>
      </c>
      <c r="L1224">
        <v>16278</v>
      </c>
      <c r="M1224">
        <v>1</v>
      </c>
      <c r="N1224" t="s">
        <v>839</v>
      </c>
    </row>
    <row r="1225" spans="1:14" x14ac:dyDescent="0.25">
      <c r="A1225">
        <v>25000</v>
      </c>
      <c r="B1225">
        <v>25000</v>
      </c>
      <c r="C1225" s="13">
        <v>0.13109999999999999</v>
      </c>
      <c r="D1225" t="s">
        <v>809</v>
      </c>
      <c r="E1225" t="s">
        <v>810</v>
      </c>
      <c r="F1225" s="13">
        <v>0.1852</v>
      </c>
      <c r="G1225" t="s">
        <v>819</v>
      </c>
      <c r="H1225" t="s">
        <v>826</v>
      </c>
      <c r="I1225">
        <v>5000</v>
      </c>
      <c r="J1225" t="s">
        <v>899</v>
      </c>
      <c r="K1225">
        <v>11</v>
      </c>
      <c r="L1225">
        <v>4345</v>
      </c>
      <c r="M1225">
        <v>3</v>
      </c>
      <c r="N1225" t="s">
        <v>817</v>
      </c>
    </row>
    <row r="1226" spans="1:14" x14ac:dyDescent="0.25">
      <c r="A1226">
        <v>14550</v>
      </c>
      <c r="B1226">
        <v>14550</v>
      </c>
      <c r="C1226" s="13">
        <v>0.13109999999999999</v>
      </c>
      <c r="D1226" t="s">
        <v>809</v>
      </c>
      <c r="E1226" t="s">
        <v>810</v>
      </c>
      <c r="F1226" s="13">
        <v>0.21340000000000001</v>
      </c>
      <c r="G1226" t="s">
        <v>874</v>
      </c>
      <c r="H1226" t="s">
        <v>812</v>
      </c>
      <c r="I1226">
        <v>4583.33</v>
      </c>
      <c r="J1226" t="s">
        <v>838</v>
      </c>
      <c r="K1226">
        <v>7</v>
      </c>
      <c r="L1226">
        <v>20141</v>
      </c>
      <c r="M1226">
        <v>0</v>
      </c>
      <c r="N1226" t="s">
        <v>835</v>
      </c>
    </row>
    <row r="1227" spans="1:14" x14ac:dyDescent="0.25">
      <c r="A1227">
        <v>10000</v>
      </c>
      <c r="B1227">
        <v>10000</v>
      </c>
      <c r="C1227" s="13">
        <v>0.1074</v>
      </c>
      <c r="D1227" t="s">
        <v>809</v>
      </c>
      <c r="E1227" t="s">
        <v>810</v>
      </c>
      <c r="F1227" s="13">
        <v>0.17879999999999999</v>
      </c>
      <c r="G1227" t="s">
        <v>819</v>
      </c>
      <c r="H1227" t="s">
        <v>826</v>
      </c>
      <c r="I1227">
        <v>2500</v>
      </c>
      <c r="J1227" t="s">
        <v>878</v>
      </c>
      <c r="K1227">
        <v>6</v>
      </c>
      <c r="L1227">
        <v>11120</v>
      </c>
      <c r="M1227">
        <v>0</v>
      </c>
      <c r="N1227" t="s">
        <v>832</v>
      </c>
    </row>
    <row r="1228" spans="1:14" x14ac:dyDescent="0.25">
      <c r="A1228">
        <v>24000</v>
      </c>
      <c r="B1228">
        <v>24000</v>
      </c>
      <c r="C1228" s="13">
        <v>0.1114</v>
      </c>
      <c r="D1228" t="s">
        <v>818</v>
      </c>
      <c r="E1228" t="s">
        <v>810</v>
      </c>
      <c r="F1228" s="13">
        <v>0.20979999999999999</v>
      </c>
      <c r="G1228" t="s">
        <v>845</v>
      </c>
      <c r="H1228" t="s">
        <v>830</v>
      </c>
      <c r="I1228">
        <v>8000</v>
      </c>
      <c r="J1228" t="s">
        <v>837</v>
      </c>
      <c r="K1228">
        <v>9</v>
      </c>
      <c r="L1228">
        <v>20247</v>
      </c>
      <c r="M1228">
        <v>0</v>
      </c>
      <c r="N1228" t="s">
        <v>817</v>
      </c>
    </row>
    <row r="1229" spans="1:14" x14ac:dyDescent="0.25">
      <c r="A1229">
        <v>20000</v>
      </c>
      <c r="B1229">
        <v>19950</v>
      </c>
      <c r="C1229" s="13">
        <v>0.1065</v>
      </c>
      <c r="D1229" t="s">
        <v>818</v>
      </c>
      <c r="E1229" t="s">
        <v>810</v>
      </c>
      <c r="F1229" s="13">
        <v>0.2402</v>
      </c>
      <c r="G1229" t="s">
        <v>821</v>
      </c>
      <c r="H1229" t="s">
        <v>830</v>
      </c>
      <c r="I1229">
        <v>5200</v>
      </c>
      <c r="J1229" t="s">
        <v>901</v>
      </c>
      <c r="K1229">
        <v>11</v>
      </c>
      <c r="L1229">
        <v>15709</v>
      </c>
      <c r="M1229">
        <v>0</v>
      </c>
      <c r="N1229" t="s">
        <v>835</v>
      </c>
    </row>
    <row r="1230" spans="1:14" x14ac:dyDescent="0.25">
      <c r="A1230">
        <v>25000</v>
      </c>
      <c r="B1230">
        <v>24975</v>
      </c>
      <c r="C1230" s="13">
        <v>0.1149</v>
      </c>
      <c r="D1230" t="s">
        <v>809</v>
      </c>
      <c r="E1230" t="s">
        <v>824</v>
      </c>
      <c r="F1230" s="13">
        <v>0.1178</v>
      </c>
      <c r="G1230" t="s">
        <v>819</v>
      </c>
      <c r="H1230" t="s">
        <v>812</v>
      </c>
      <c r="I1230">
        <v>25000</v>
      </c>
      <c r="J1230" t="s">
        <v>846</v>
      </c>
      <c r="K1230">
        <v>14</v>
      </c>
      <c r="L1230">
        <v>37719</v>
      </c>
      <c r="M1230">
        <v>0</v>
      </c>
      <c r="N1230" t="s">
        <v>848</v>
      </c>
    </row>
    <row r="1231" spans="1:14" x14ac:dyDescent="0.25">
      <c r="A1231">
        <v>7200</v>
      </c>
      <c r="B1231">
        <v>7200</v>
      </c>
      <c r="C1231" s="13">
        <v>0.1777</v>
      </c>
      <c r="D1231" t="s">
        <v>809</v>
      </c>
      <c r="E1231" t="s">
        <v>863</v>
      </c>
      <c r="F1231" s="13">
        <v>2.18E-2</v>
      </c>
      <c r="G1231" t="s">
        <v>880</v>
      </c>
      <c r="H1231" t="s">
        <v>812</v>
      </c>
      <c r="I1231">
        <v>3250</v>
      </c>
      <c r="J1231" t="s">
        <v>831</v>
      </c>
      <c r="K1231">
        <v>4</v>
      </c>
      <c r="L1231">
        <v>1301</v>
      </c>
      <c r="M1231">
        <v>1</v>
      </c>
      <c r="N1231" t="s">
        <v>859</v>
      </c>
    </row>
    <row r="1232" spans="1:14" x14ac:dyDescent="0.25">
      <c r="A1232">
        <v>5000</v>
      </c>
      <c r="B1232">
        <v>5000</v>
      </c>
      <c r="C1232" s="13">
        <v>0.14330000000000001</v>
      </c>
      <c r="D1232" t="s">
        <v>809</v>
      </c>
      <c r="E1232" t="s">
        <v>810</v>
      </c>
      <c r="F1232" s="13">
        <v>0.11119999999999999</v>
      </c>
      <c r="G1232" t="s">
        <v>841</v>
      </c>
      <c r="H1232" t="s">
        <v>826</v>
      </c>
      <c r="I1232">
        <v>2916.67</v>
      </c>
      <c r="J1232" t="s">
        <v>857</v>
      </c>
      <c r="K1232">
        <v>5</v>
      </c>
      <c r="L1232">
        <v>4114</v>
      </c>
      <c r="M1232">
        <v>0</v>
      </c>
      <c r="N1232" t="s">
        <v>835</v>
      </c>
    </row>
    <row r="1233" spans="1:14" x14ac:dyDescent="0.25">
      <c r="A1233">
        <v>20000</v>
      </c>
      <c r="B1233">
        <v>19975</v>
      </c>
      <c r="C1233" s="13">
        <v>0.16489999999999999</v>
      </c>
      <c r="D1233" t="s">
        <v>818</v>
      </c>
      <c r="E1233" t="s">
        <v>810</v>
      </c>
      <c r="F1233" s="13">
        <v>0.16159999999999999</v>
      </c>
      <c r="G1233" t="s">
        <v>888</v>
      </c>
      <c r="H1233" t="s">
        <v>812</v>
      </c>
      <c r="I1233">
        <v>5000</v>
      </c>
      <c r="J1233" t="s">
        <v>873</v>
      </c>
      <c r="K1233">
        <v>13</v>
      </c>
      <c r="L1233">
        <v>20337</v>
      </c>
      <c r="M1233">
        <v>3</v>
      </c>
      <c r="N1233" t="s">
        <v>835</v>
      </c>
    </row>
    <row r="1234" spans="1:14" x14ac:dyDescent="0.25">
      <c r="A1234">
        <v>5600</v>
      </c>
      <c r="B1234">
        <v>5600</v>
      </c>
      <c r="C1234" s="13">
        <v>7.9100000000000004E-2</v>
      </c>
      <c r="D1234" t="s">
        <v>809</v>
      </c>
      <c r="E1234" t="s">
        <v>871</v>
      </c>
      <c r="F1234" s="13">
        <v>0.2021</v>
      </c>
      <c r="G1234" t="s">
        <v>819</v>
      </c>
      <c r="H1234" t="s">
        <v>826</v>
      </c>
      <c r="I1234">
        <v>3166.67</v>
      </c>
      <c r="J1234" t="s">
        <v>847</v>
      </c>
      <c r="K1234">
        <v>12</v>
      </c>
      <c r="L1234">
        <v>32987</v>
      </c>
      <c r="M1234">
        <v>0</v>
      </c>
      <c r="N1234" t="s">
        <v>842</v>
      </c>
    </row>
    <row r="1235" spans="1:14" x14ac:dyDescent="0.25">
      <c r="A1235">
        <v>20000</v>
      </c>
      <c r="B1235">
        <v>20000</v>
      </c>
      <c r="C1235" s="13">
        <v>7.9000000000000001E-2</v>
      </c>
      <c r="D1235" t="s">
        <v>809</v>
      </c>
      <c r="E1235" t="s">
        <v>824</v>
      </c>
      <c r="F1235" s="13">
        <v>1.2999999999999999E-2</v>
      </c>
      <c r="G1235" t="s">
        <v>876</v>
      </c>
      <c r="H1235" t="s">
        <v>826</v>
      </c>
      <c r="I1235">
        <v>10400</v>
      </c>
      <c r="J1235" t="s">
        <v>877</v>
      </c>
      <c r="K1235">
        <v>5</v>
      </c>
      <c r="L1235">
        <v>6969</v>
      </c>
      <c r="M1235">
        <v>0</v>
      </c>
      <c r="N1235" t="s">
        <v>844</v>
      </c>
    </row>
    <row r="1236" spans="1:14" x14ac:dyDescent="0.25">
      <c r="A1236">
        <v>6000</v>
      </c>
      <c r="B1236">
        <v>6000</v>
      </c>
      <c r="C1236" s="13">
        <v>8.8999999999999996E-2</v>
      </c>
      <c r="D1236" t="s">
        <v>809</v>
      </c>
      <c r="E1236" t="s">
        <v>828</v>
      </c>
      <c r="F1236" s="13">
        <v>0.1716</v>
      </c>
      <c r="G1236" t="s">
        <v>866</v>
      </c>
      <c r="H1236" t="s">
        <v>812</v>
      </c>
      <c r="I1236">
        <v>12500</v>
      </c>
      <c r="J1236" t="s">
        <v>816</v>
      </c>
      <c r="K1236">
        <v>12</v>
      </c>
      <c r="L1236">
        <v>60368</v>
      </c>
      <c r="M1236">
        <v>2</v>
      </c>
      <c r="N1236" t="s">
        <v>814</v>
      </c>
    </row>
    <row r="1237" spans="1:14" x14ac:dyDescent="0.25">
      <c r="A1237">
        <v>3200</v>
      </c>
      <c r="B1237">
        <v>3200</v>
      </c>
      <c r="C1237" s="13">
        <v>0.1749</v>
      </c>
      <c r="D1237" t="s">
        <v>818</v>
      </c>
      <c r="E1237" t="s">
        <v>810</v>
      </c>
      <c r="F1237" s="13">
        <v>7.9000000000000001E-2</v>
      </c>
      <c r="G1237" t="s">
        <v>819</v>
      </c>
      <c r="H1237" t="s">
        <v>826</v>
      </c>
      <c r="I1237">
        <v>2609</v>
      </c>
      <c r="J1237" t="s">
        <v>831</v>
      </c>
      <c r="K1237">
        <v>9</v>
      </c>
      <c r="L1237">
        <v>5382</v>
      </c>
      <c r="M1237">
        <v>0</v>
      </c>
      <c r="N1237" t="s">
        <v>832</v>
      </c>
    </row>
    <row r="1238" spans="1:14" x14ac:dyDescent="0.25">
      <c r="A1238">
        <v>24375</v>
      </c>
      <c r="B1238">
        <v>24375</v>
      </c>
      <c r="C1238" s="13">
        <v>0.1409</v>
      </c>
      <c r="D1238" t="s">
        <v>809</v>
      </c>
      <c r="E1238" t="s">
        <v>824</v>
      </c>
      <c r="F1238" s="13">
        <v>0.2636</v>
      </c>
      <c r="G1238" t="s">
        <v>919</v>
      </c>
      <c r="H1238" t="s">
        <v>812</v>
      </c>
      <c r="I1238">
        <v>4583.33</v>
      </c>
      <c r="J1238" t="s">
        <v>873</v>
      </c>
      <c r="K1238">
        <v>11</v>
      </c>
      <c r="L1238">
        <v>27379</v>
      </c>
      <c r="M1238">
        <v>3</v>
      </c>
      <c r="N1238" t="s">
        <v>859</v>
      </c>
    </row>
    <row r="1239" spans="1:14" x14ac:dyDescent="0.25">
      <c r="A1239">
        <v>25225</v>
      </c>
      <c r="B1239">
        <v>25225</v>
      </c>
      <c r="C1239" s="13">
        <v>0.1212</v>
      </c>
      <c r="D1239" t="s">
        <v>809</v>
      </c>
      <c r="E1239" t="s">
        <v>810</v>
      </c>
      <c r="F1239" s="13">
        <v>0.30769999999999997</v>
      </c>
      <c r="G1239" t="s">
        <v>819</v>
      </c>
      <c r="H1239" t="s">
        <v>812</v>
      </c>
      <c r="I1239">
        <v>6500</v>
      </c>
      <c r="J1239" t="s">
        <v>816</v>
      </c>
      <c r="K1239">
        <v>8</v>
      </c>
      <c r="L1239">
        <v>11736</v>
      </c>
      <c r="M1239">
        <v>0</v>
      </c>
      <c r="N1239" t="s">
        <v>835</v>
      </c>
    </row>
    <row r="1240" spans="1:14" x14ac:dyDescent="0.25">
      <c r="A1240">
        <v>20000</v>
      </c>
      <c r="B1240">
        <v>19900</v>
      </c>
      <c r="C1240" s="13">
        <v>0.1595</v>
      </c>
      <c r="D1240" t="s">
        <v>818</v>
      </c>
      <c r="E1240" t="s">
        <v>810</v>
      </c>
      <c r="F1240" s="13">
        <v>0.122</v>
      </c>
      <c r="G1240" t="s">
        <v>864</v>
      </c>
      <c r="H1240" t="s">
        <v>812</v>
      </c>
      <c r="I1240">
        <v>6666.67</v>
      </c>
      <c r="J1240" t="s">
        <v>878</v>
      </c>
      <c r="K1240">
        <v>12</v>
      </c>
      <c r="L1240">
        <v>20744</v>
      </c>
      <c r="M1240">
        <v>1</v>
      </c>
      <c r="N1240" t="s">
        <v>823</v>
      </c>
    </row>
    <row r="1241" spans="1:14" x14ac:dyDescent="0.25">
      <c r="A1241">
        <v>30225</v>
      </c>
      <c r="B1241">
        <v>30225</v>
      </c>
      <c r="C1241" s="13">
        <v>0.1777</v>
      </c>
      <c r="D1241" t="s">
        <v>809</v>
      </c>
      <c r="E1241" t="s">
        <v>824</v>
      </c>
      <c r="F1241" s="13">
        <v>0.28149999999999997</v>
      </c>
      <c r="G1241" t="s">
        <v>815</v>
      </c>
      <c r="H1241" t="s">
        <v>812</v>
      </c>
      <c r="I1241">
        <v>8333.33</v>
      </c>
      <c r="J1241" t="s">
        <v>873</v>
      </c>
      <c r="K1241">
        <v>21</v>
      </c>
      <c r="L1241">
        <v>28631</v>
      </c>
      <c r="M1241">
        <v>0</v>
      </c>
      <c r="N1241" t="s">
        <v>835</v>
      </c>
    </row>
    <row r="1242" spans="1:14" x14ac:dyDescent="0.25">
      <c r="A1242">
        <v>7000</v>
      </c>
      <c r="B1242">
        <v>7000</v>
      </c>
      <c r="C1242" s="13">
        <v>7.3999999999999996E-2</v>
      </c>
      <c r="D1242" t="s">
        <v>809</v>
      </c>
      <c r="E1242" t="s">
        <v>824</v>
      </c>
      <c r="F1242" s="13">
        <v>8.8900000000000007E-2</v>
      </c>
      <c r="G1242" t="s">
        <v>854</v>
      </c>
      <c r="H1242" t="s">
        <v>812</v>
      </c>
      <c r="I1242">
        <v>3352</v>
      </c>
      <c r="J1242" t="s">
        <v>915</v>
      </c>
      <c r="K1242">
        <v>14</v>
      </c>
      <c r="L1242">
        <v>14014</v>
      </c>
      <c r="M1242">
        <v>2</v>
      </c>
      <c r="N1242" t="s">
        <v>814</v>
      </c>
    </row>
    <row r="1243" spans="1:14" x14ac:dyDescent="0.25">
      <c r="A1243">
        <v>35000</v>
      </c>
      <c r="B1243">
        <v>14869.55</v>
      </c>
      <c r="C1243" s="13">
        <v>0.1565</v>
      </c>
      <c r="D1243" t="s">
        <v>818</v>
      </c>
      <c r="E1243" t="s">
        <v>863</v>
      </c>
      <c r="F1243" s="13">
        <v>0.26190000000000002</v>
      </c>
      <c r="G1243" t="s">
        <v>841</v>
      </c>
      <c r="H1243" t="s">
        <v>812</v>
      </c>
      <c r="I1243">
        <v>6308.75</v>
      </c>
      <c r="J1243" t="s">
        <v>813</v>
      </c>
      <c r="K1243">
        <v>14</v>
      </c>
      <c r="L1243">
        <v>34883</v>
      </c>
      <c r="M1243">
        <v>0</v>
      </c>
      <c r="N1243" t="s">
        <v>835</v>
      </c>
    </row>
    <row r="1244" spans="1:14" x14ac:dyDescent="0.25">
      <c r="A1244">
        <v>7575</v>
      </c>
      <c r="B1244">
        <v>7575</v>
      </c>
      <c r="C1244" s="13">
        <v>9.7600000000000006E-2</v>
      </c>
      <c r="D1244" t="s">
        <v>809</v>
      </c>
      <c r="E1244" t="s">
        <v>810</v>
      </c>
      <c r="F1244" s="13">
        <v>0.1099</v>
      </c>
      <c r="G1244" t="s">
        <v>815</v>
      </c>
      <c r="H1244" t="s">
        <v>826</v>
      </c>
      <c r="I1244">
        <v>2375</v>
      </c>
      <c r="J1244" t="s">
        <v>846</v>
      </c>
      <c r="K1244">
        <v>3</v>
      </c>
      <c r="L1244">
        <v>5640</v>
      </c>
      <c r="M1244">
        <v>0</v>
      </c>
      <c r="N1244" t="s">
        <v>832</v>
      </c>
    </row>
    <row r="1245" spans="1:14" x14ac:dyDescent="0.25">
      <c r="A1245">
        <v>15000</v>
      </c>
      <c r="B1245">
        <v>15000</v>
      </c>
      <c r="C1245" s="13">
        <v>0.13109999999999999</v>
      </c>
      <c r="D1245" t="s">
        <v>809</v>
      </c>
      <c r="E1245" t="s">
        <v>828</v>
      </c>
      <c r="F1245" s="13">
        <v>0.16550000000000001</v>
      </c>
      <c r="G1245" t="s">
        <v>872</v>
      </c>
      <c r="H1245" t="s">
        <v>826</v>
      </c>
      <c r="I1245">
        <v>4166.67</v>
      </c>
      <c r="J1245" t="s">
        <v>822</v>
      </c>
      <c r="K1245">
        <v>11</v>
      </c>
      <c r="L1245">
        <v>9066</v>
      </c>
      <c r="M1245">
        <v>0</v>
      </c>
      <c r="N1245" t="s">
        <v>817</v>
      </c>
    </row>
    <row r="1246" spans="1:14" x14ac:dyDescent="0.25">
      <c r="A1246">
        <v>24000</v>
      </c>
      <c r="B1246">
        <v>24000</v>
      </c>
      <c r="C1246" s="13">
        <v>0.15809999999999999</v>
      </c>
      <c r="D1246" t="s">
        <v>818</v>
      </c>
      <c r="E1246" t="s">
        <v>896</v>
      </c>
      <c r="F1246" s="13">
        <v>6.1999999999999998E-3</v>
      </c>
      <c r="G1246" t="s">
        <v>866</v>
      </c>
      <c r="H1246" t="s">
        <v>830</v>
      </c>
      <c r="I1246">
        <v>10000</v>
      </c>
      <c r="J1246" t="s">
        <v>846</v>
      </c>
      <c r="K1246">
        <v>8</v>
      </c>
      <c r="L1246">
        <v>0</v>
      </c>
      <c r="M1246">
        <v>3</v>
      </c>
      <c r="N1246" t="s">
        <v>835</v>
      </c>
    </row>
    <row r="1247" spans="1:14" x14ac:dyDescent="0.25">
      <c r="A1247">
        <v>19800</v>
      </c>
      <c r="B1247">
        <v>19775</v>
      </c>
      <c r="C1247" s="13">
        <v>0.15310000000000001</v>
      </c>
      <c r="D1247" t="s">
        <v>818</v>
      </c>
      <c r="E1247" t="s">
        <v>810</v>
      </c>
      <c r="F1247" s="13">
        <v>0.15029999999999999</v>
      </c>
      <c r="G1247" t="s">
        <v>876</v>
      </c>
      <c r="H1247" t="s">
        <v>812</v>
      </c>
      <c r="I1247">
        <v>6666.67</v>
      </c>
      <c r="J1247" t="s">
        <v>857</v>
      </c>
      <c r="K1247">
        <v>10</v>
      </c>
      <c r="L1247">
        <v>46879</v>
      </c>
      <c r="M1247">
        <v>3</v>
      </c>
      <c r="N1247" t="s">
        <v>842</v>
      </c>
    </row>
    <row r="1248" spans="1:14" x14ac:dyDescent="0.25">
      <c r="A1248">
        <v>9250</v>
      </c>
      <c r="B1248">
        <v>6475</v>
      </c>
      <c r="C1248" s="13">
        <v>0.1075</v>
      </c>
      <c r="D1248" t="s">
        <v>818</v>
      </c>
      <c r="E1248" t="s">
        <v>896</v>
      </c>
      <c r="F1248" s="13">
        <v>3.4099999999999998E-2</v>
      </c>
      <c r="G1248" t="s">
        <v>819</v>
      </c>
      <c r="H1248" t="s">
        <v>812</v>
      </c>
      <c r="I1248">
        <v>8500</v>
      </c>
      <c r="J1248" t="s">
        <v>883</v>
      </c>
      <c r="K1248">
        <v>6</v>
      </c>
      <c r="L1248">
        <v>105060</v>
      </c>
      <c r="M1248">
        <v>0</v>
      </c>
      <c r="N1248" t="s">
        <v>859</v>
      </c>
    </row>
    <row r="1249" spans="1:14" x14ac:dyDescent="0.25">
      <c r="A1249">
        <v>6000</v>
      </c>
      <c r="B1249">
        <v>6000</v>
      </c>
      <c r="C1249" s="13">
        <v>0.15959999999999999</v>
      </c>
      <c r="D1249" t="s">
        <v>809</v>
      </c>
      <c r="E1249" t="s">
        <v>810</v>
      </c>
      <c r="F1249" s="13">
        <v>6.3799999999999996E-2</v>
      </c>
      <c r="G1249" t="s">
        <v>880</v>
      </c>
      <c r="H1249" t="s">
        <v>812</v>
      </c>
      <c r="I1249">
        <v>6916.67</v>
      </c>
      <c r="J1249" t="s">
        <v>868</v>
      </c>
      <c r="K1249">
        <v>7</v>
      </c>
      <c r="L1249">
        <v>6309</v>
      </c>
      <c r="M1249">
        <v>1</v>
      </c>
      <c r="N1249" t="s">
        <v>842</v>
      </c>
    </row>
    <row r="1250" spans="1:14" x14ac:dyDescent="0.25">
      <c r="A1250">
        <v>3500</v>
      </c>
      <c r="B1250">
        <v>3500</v>
      </c>
      <c r="C1250" s="13">
        <v>0.15310000000000001</v>
      </c>
      <c r="D1250" t="s">
        <v>809</v>
      </c>
      <c r="E1250" t="s">
        <v>828</v>
      </c>
      <c r="F1250" s="13">
        <v>7.1400000000000005E-2</v>
      </c>
      <c r="G1250" t="s">
        <v>866</v>
      </c>
      <c r="H1250" t="s">
        <v>826</v>
      </c>
      <c r="I1250">
        <v>5000</v>
      </c>
      <c r="J1250" t="s">
        <v>838</v>
      </c>
      <c r="K1250">
        <v>2</v>
      </c>
      <c r="L1250">
        <v>14064</v>
      </c>
      <c r="M1250">
        <v>0</v>
      </c>
      <c r="N1250" t="s">
        <v>844</v>
      </c>
    </row>
    <row r="1251" spans="1:14" x14ac:dyDescent="0.25">
      <c r="A1251">
        <v>7200</v>
      </c>
      <c r="B1251">
        <v>5675</v>
      </c>
      <c r="C1251" s="13">
        <v>0.1482</v>
      </c>
      <c r="D1251" t="s">
        <v>809</v>
      </c>
      <c r="E1251" t="s">
        <v>810</v>
      </c>
      <c r="F1251" s="13">
        <v>9.6699999999999994E-2</v>
      </c>
      <c r="G1251" t="s">
        <v>819</v>
      </c>
      <c r="H1251" t="s">
        <v>826</v>
      </c>
      <c r="I1251">
        <v>4500</v>
      </c>
      <c r="J1251" t="s">
        <v>922</v>
      </c>
      <c r="K1251">
        <v>7</v>
      </c>
      <c r="L1251">
        <v>6572</v>
      </c>
      <c r="M1251">
        <v>1</v>
      </c>
      <c r="N1251" t="s">
        <v>842</v>
      </c>
    </row>
    <row r="1252" spans="1:14" x14ac:dyDescent="0.25">
      <c r="A1252">
        <v>12000</v>
      </c>
      <c r="B1252">
        <v>12000</v>
      </c>
      <c r="C1252" s="13">
        <v>6.0299999999999999E-2</v>
      </c>
      <c r="D1252" t="s">
        <v>809</v>
      </c>
      <c r="E1252" t="s">
        <v>886</v>
      </c>
      <c r="F1252" s="13">
        <v>0.22570000000000001</v>
      </c>
      <c r="G1252" t="s">
        <v>919</v>
      </c>
      <c r="H1252" t="s">
        <v>812</v>
      </c>
      <c r="I1252">
        <v>7500</v>
      </c>
      <c r="J1252" t="s">
        <v>852</v>
      </c>
      <c r="K1252">
        <v>8</v>
      </c>
      <c r="L1252">
        <v>5116</v>
      </c>
      <c r="M1252">
        <v>0</v>
      </c>
      <c r="N1252" t="s">
        <v>835</v>
      </c>
    </row>
    <row r="1253" spans="1:14" x14ac:dyDescent="0.25">
      <c r="A1253">
        <v>20000</v>
      </c>
      <c r="B1253">
        <v>20000</v>
      </c>
      <c r="C1253" s="13">
        <v>7.9000000000000001E-2</v>
      </c>
      <c r="D1253" t="s">
        <v>809</v>
      </c>
      <c r="E1253" t="s">
        <v>824</v>
      </c>
      <c r="F1253" s="13">
        <v>0.13589999999999999</v>
      </c>
      <c r="G1253" t="s">
        <v>819</v>
      </c>
      <c r="H1253" t="s">
        <v>826</v>
      </c>
      <c r="I1253">
        <v>7258.33</v>
      </c>
      <c r="J1253" t="s">
        <v>847</v>
      </c>
      <c r="K1253">
        <v>5</v>
      </c>
      <c r="L1253">
        <v>14268</v>
      </c>
      <c r="M1253">
        <v>0</v>
      </c>
      <c r="N1253" t="s">
        <v>827</v>
      </c>
    </row>
    <row r="1254" spans="1:14" x14ac:dyDescent="0.25">
      <c r="A1254">
        <v>3900</v>
      </c>
      <c r="B1254">
        <v>3900</v>
      </c>
      <c r="C1254" s="13">
        <v>0.1212</v>
      </c>
      <c r="D1254" t="s">
        <v>809</v>
      </c>
      <c r="E1254" t="s">
        <v>810</v>
      </c>
      <c r="F1254" s="13">
        <v>7.5499999999999998E-2</v>
      </c>
      <c r="G1254" t="s">
        <v>869</v>
      </c>
      <c r="H1254" t="s">
        <v>812</v>
      </c>
      <c r="I1254">
        <v>2583.33</v>
      </c>
      <c r="J1254" t="s">
        <v>838</v>
      </c>
      <c r="K1254">
        <v>8</v>
      </c>
      <c r="L1254">
        <v>3724</v>
      </c>
      <c r="M1254">
        <v>0</v>
      </c>
      <c r="N1254" t="s">
        <v>844</v>
      </c>
    </row>
    <row r="1255" spans="1:14" x14ac:dyDescent="0.25">
      <c r="A1255">
        <v>16000</v>
      </c>
      <c r="B1255">
        <v>16000</v>
      </c>
      <c r="C1255" s="13">
        <v>0.19220000000000001</v>
      </c>
      <c r="D1255" t="s">
        <v>818</v>
      </c>
      <c r="E1255" t="s">
        <v>824</v>
      </c>
      <c r="F1255" s="13">
        <v>0.21279999999999999</v>
      </c>
      <c r="G1255" t="s">
        <v>880</v>
      </c>
      <c r="H1255" t="s">
        <v>826</v>
      </c>
      <c r="I1255">
        <v>3416.67</v>
      </c>
      <c r="J1255" t="s">
        <v>879</v>
      </c>
      <c r="K1255">
        <v>8</v>
      </c>
      <c r="L1255">
        <v>26060</v>
      </c>
      <c r="M1255">
        <v>1</v>
      </c>
      <c r="N1255" t="s">
        <v>835</v>
      </c>
    </row>
    <row r="1256" spans="1:14" x14ac:dyDescent="0.25">
      <c r="A1256">
        <v>15000</v>
      </c>
      <c r="B1256">
        <v>15000</v>
      </c>
      <c r="C1256" s="13">
        <v>0.15989999999999999</v>
      </c>
      <c r="D1256" t="s">
        <v>809</v>
      </c>
      <c r="E1256" t="s">
        <v>828</v>
      </c>
      <c r="F1256" s="13">
        <v>0.1134</v>
      </c>
      <c r="G1256" t="s">
        <v>811</v>
      </c>
      <c r="H1256" t="s">
        <v>812</v>
      </c>
      <c r="I1256">
        <v>8583.33</v>
      </c>
      <c r="J1256" t="s">
        <v>857</v>
      </c>
      <c r="K1256">
        <v>6</v>
      </c>
      <c r="L1256">
        <v>3844</v>
      </c>
      <c r="M1256">
        <v>2</v>
      </c>
      <c r="N1256" t="s">
        <v>848</v>
      </c>
    </row>
    <row r="1257" spans="1:14" x14ac:dyDescent="0.25">
      <c r="A1257">
        <v>28200</v>
      </c>
      <c r="B1257">
        <v>28200</v>
      </c>
      <c r="C1257" s="13">
        <v>0.20499999999999999</v>
      </c>
      <c r="D1257" t="s">
        <v>818</v>
      </c>
      <c r="E1257" t="s">
        <v>810</v>
      </c>
      <c r="F1257" s="13">
        <v>0.156</v>
      </c>
      <c r="G1257" t="s">
        <v>866</v>
      </c>
      <c r="H1257" t="s">
        <v>812</v>
      </c>
      <c r="I1257">
        <v>4833.33</v>
      </c>
      <c r="J1257" t="s">
        <v>822</v>
      </c>
      <c r="K1257">
        <v>18</v>
      </c>
      <c r="L1257">
        <v>27158</v>
      </c>
      <c r="M1257">
        <v>0</v>
      </c>
      <c r="N1257" t="s">
        <v>827</v>
      </c>
    </row>
    <row r="1258" spans="1:14" x14ac:dyDescent="0.25">
      <c r="A1258">
        <v>15000</v>
      </c>
      <c r="B1258">
        <v>14975</v>
      </c>
      <c r="C1258" s="13">
        <v>0.13489999999999999</v>
      </c>
      <c r="D1258" t="s">
        <v>809</v>
      </c>
      <c r="E1258" t="s">
        <v>896</v>
      </c>
      <c r="F1258" s="13">
        <v>3.44E-2</v>
      </c>
      <c r="G1258" t="s">
        <v>885</v>
      </c>
      <c r="H1258" t="s">
        <v>826</v>
      </c>
      <c r="I1258">
        <v>6666.67</v>
      </c>
      <c r="J1258" t="s">
        <v>837</v>
      </c>
      <c r="K1258">
        <v>3</v>
      </c>
      <c r="L1258">
        <v>2698</v>
      </c>
      <c r="M1258">
        <v>0</v>
      </c>
      <c r="N1258" t="s">
        <v>814</v>
      </c>
    </row>
    <row r="1259" spans="1:14" x14ac:dyDescent="0.25">
      <c r="A1259">
        <v>7400</v>
      </c>
      <c r="B1259">
        <v>7400</v>
      </c>
      <c r="C1259" s="13">
        <v>0.1399</v>
      </c>
      <c r="D1259" t="s">
        <v>809</v>
      </c>
      <c r="E1259" t="s">
        <v>828</v>
      </c>
      <c r="F1259" s="13">
        <v>0.20519999999999999</v>
      </c>
      <c r="G1259" t="s">
        <v>866</v>
      </c>
      <c r="H1259" t="s">
        <v>826</v>
      </c>
      <c r="I1259">
        <v>4166.25</v>
      </c>
      <c r="J1259" t="s">
        <v>857</v>
      </c>
      <c r="K1259">
        <v>17</v>
      </c>
      <c r="L1259">
        <v>6653</v>
      </c>
      <c r="M1259">
        <v>1</v>
      </c>
      <c r="N1259" t="s">
        <v>895</v>
      </c>
    </row>
    <row r="1260" spans="1:14" x14ac:dyDescent="0.25">
      <c r="A1260">
        <v>15000</v>
      </c>
      <c r="B1260">
        <v>15000</v>
      </c>
      <c r="C1260" s="13">
        <v>0.10589999999999999</v>
      </c>
      <c r="D1260" t="s">
        <v>809</v>
      </c>
      <c r="E1260" t="s">
        <v>810</v>
      </c>
      <c r="F1260" s="13">
        <v>0.14660000000000001</v>
      </c>
      <c r="G1260" t="s">
        <v>833</v>
      </c>
      <c r="H1260" t="s">
        <v>826</v>
      </c>
      <c r="I1260">
        <v>5150</v>
      </c>
      <c r="J1260" t="s">
        <v>847</v>
      </c>
      <c r="K1260">
        <v>9</v>
      </c>
      <c r="L1260">
        <v>5116</v>
      </c>
      <c r="M1260">
        <v>2</v>
      </c>
      <c r="N1260" t="s">
        <v>817</v>
      </c>
    </row>
    <row r="1261" spans="1:14" x14ac:dyDescent="0.25">
      <c r="A1261">
        <v>4500</v>
      </c>
      <c r="B1261">
        <v>4500</v>
      </c>
      <c r="C1261" s="13">
        <v>5.9900000000000002E-2</v>
      </c>
      <c r="D1261" t="s">
        <v>809</v>
      </c>
      <c r="E1261" t="s">
        <v>810</v>
      </c>
      <c r="F1261" s="13">
        <v>0.21460000000000001</v>
      </c>
      <c r="G1261" t="s">
        <v>866</v>
      </c>
      <c r="H1261" t="s">
        <v>826</v>
      </c>
      <c r="I1261">
        <v>3644.83</v>
      </c>
      <c r="J1261" t="s">
        <v>858</v>
      </c>
      <c r="K1261">
        <v>8</v>
      </c>
      <c r="L1261">
        <v>1058</v>
      </c>
      <c r="M1261">
        <v>2</v>
      </c>
      <c r="N1261" t="s">
        <v>814</v>
      </c>
    </row>
    <row r="1262" spans="1:14" x14ac:dyDescent="0.25">
      <c r="A1262">
        <v>3000</v>
      </c>
      <c r="B1262">
        <v>3000</v>
      </c>
      <c r="C1262" s="13">
        <v>0.1409</v>
      </c>
      <c r="D1262" t="s">
        <v>809</v>
      </c>
      <c r="E1262" t="s">
        <v>810</v>
      </c>
      <c r="F1262" s="13">
        <v>0.1236</v>
      </c>
      <c r="G1262" t="s">
        <v>880</v>
      </c>
      <c r="H1262" t="s">
        <v>826</v>
      </c>
      <c r="I1262">
        <v>4789.33</v>
      </c>
      <c r="J1262" t="s">
        <v>879</v>
      </c>
      <c r="K1262">
        <v>9</v>
      </c>
      <c r="L1262">
        <v>1353</v>
      </c>
      <c r="M1262">
        <v>2</v>
      </c>
      <c r="N1262" t="s">
        <v>835</v>
      </c>
    </row>
    <row r="1263" spans="1:14" x14ac:dyDescent="0.25">
      <c r="A1263">
        <v>9000</v>
      </c>
      <c r="B1263">
        <v>9000</v>
      </c>
      <c r="C1263" s="13">
        <v>0.14269999999999999</v>
      </c>
      <c r="D1263" t="s">
        <v>809</v>
      </c>
      <c r="E1263" t="s">
        <v>810</v>
      </c>
      <c r="F1263" s="13">
        <v>0.18740000000000001</v>
      </c>
      <c r="G1263" t="s">
        <v>815</v>
      </c>
      <c r="H1263" t="s">
        <v>826</v>
      </c>
      <c r="I1263">
        <v>5833.33</v>
      </c>
      <c r="J1263" t="s">
        <v>857</v>
      </c>
      <c r="K1263">
        <v>13</v>
      </c>
      <c r="L1263">
        <v>11637</v>
      </c>
      <c r="M1263">
        <v>3</v>
      </c>
      <c r="N1263" t="s">
        <v>839</v>
      </c>
    </row>
    <row r="1264" spans="1:14" x14ac:dyDescent="0.25">
      <c r="A1264">
        <v>4000</v>
      </c>
      <c r="B1264">
        <v>4000</v>
      </c>
      <c r="C1264" s="13">
        <v>8.8999999999999996E-2</v>
      </c>
      <c r="D1264" t="s">
        <v>809</v>
      </c>
      <c r="E1264" t="s">
        <v>824</v>
      </c>
      <c r="F1264" s="13">
        <v>0.24110000000000001</v>
      </c>
      <c r="G1264" t="s">
        <v>841</v>
      </c>
      <c r="H1264" t="s">
        <v>826</v>
      </c>
      <c r="I1264">
        <v>4583.33</v>
      </c>
      <c r="J1264" t="s">
        <v>837</v>
      </c>
      <c r="K1264">
        <v>17</v>
      </c>
      <c r="L1264">
        <v>11351</v>
      </c>
      <c r="M1264">
        <v>0</v>
      </c>
      <c r="N1264" t="s">
        <v>844</v>
      </c>
    </row>
    <row r="1265" spans="1:14" x14ac:dyDescent="0.25">
      <c r="A1265">
        <v>10000</v>
      </c>
      <c r="B1265">
        <v>10000</v>
      </c>
      <c r="C1265" s="13">
        <v>0.17269999999999999</v>
      </c>
      <c r="D1265" t="s">
        <v>809</v>
      </c>
      <c r="E1265" t="s">
        <v>824</v>
      </c>
      <c r="F1265" s="13">
        <v>0.21840000000000001</v>
      </c>
      <c r="G1265" t="s">
        <v>898</v>
      </c>
      <c r="H1265" t="s">
        <v>812</v>
      </c>
      <c r="I1265">
        <v>2916.67</v>
      </c>
      <c r="J1265" t="s">
        <v>843</v>
      </c>
      <c r="K1265">
        <v>18</v>
      </c>
      <c r="L1265">
        <v>21245</v>
      </c>
      <c r="M1265">
        <v>0</v>
      </c>
      <c r="N1265" t="s">
        <v>835</v>
      </c>
    </row>
    <row r="1266" spans="1:14" x14ac:dyDescent="0.25">
      <c r="A1266">
        <v>6400</v>
      </c>
      <c r="B1266">
        <v>6400</v>
      </c>
      <c r="C1266" s="13">
        <v>0.15989999999999999</v>
      </c>
      <c r="D1266" t="s">
        <v>818</v>
      </c>
      <c r="E1266" t="s">
        <v>810</v>
      </c>
      <c r="F1266" s="13">
        <v>0.24429999999999999</v>
      </c>
      <c r="G1266" t="s">
        <v>866</v>
      </c>
      <c r="H1266" t="s">
        <v>826</v>
      </c>
      <c r="I1266">
        <v>3500</v>
      </c>
      <c r="J1266" t="s">
        <v>820</v>
      </c>
      <c r="K1266">
        <v>9</v>
      </c>
      <c r="L1266">
        <v>973</v>
      </c>
      <c r="M1266">
        <v>0</v>
      </c>
      <c r="N1266" t="s">
        <v>859</v>
      </c>
    </row>
    <row r="1267" spans="1:14" x14ac:dyDescent="0.25">
      <c r="A1267">
        <v>4325</v>
      </c>
      <c r="B1267">
        <v>4325</v>
      </c>
      <c r="C1267" s="13">
        <v>0.1016</v>
      </c>
      <c r="D1267" t="s">
        <v>809</v>
      </c>
      <c r="E1267" t="s">
        <v>810</v>
      </c>
      <c r="F1267" s="13">
        <v>1.7899999999999999E-2</v>
      </c>
      <c r="G1267" t="s">
        <v>856</v>
      </c>
      <c r="H1267" t="s">
        <v>812</v>
      </c>
      <c r="I1267">
        <v>11000</v>
      </c>
      <c r="J1267" t="s">
        <v>816</v>
      </c>
      <c r="K1267">
        <v>9</v>
      </c>
      <c r="L1267">
        <v>75</v>
      </c>
      <c r="M1267">
        <v>3</v>
      </c>
      <c r="N1267" t="s">
        <v>895</v>
      </c>
    </row>
    <row r="1268" spans="1:14" x14ac:dyDescent="0.25">
      <c r="A1268">
        <v>12000</v>
      </c>
      <c r="B1268">
        <v>12000</v>
      </c>
      <c r="C1268" s="13">
        <v>0.13109999999999999</v>
      </c>
      <c r="D1268" t="s">
        <v>809</v>
      </c>
      <c r="E1268" t="s">
        <v>810</v>
      </c>
      <c r="F1268" s="13">
        <v>0.1704</v>
      </c>
      <c r="G1268" t="s">
        <v>874</v>
      </c>
      <c r="H1268" t="s">
        <v>812</v>
      </c>
      <c r="I1268">
        <v>4583.33</v>
      </c>
      <c r="J1268" t="s">
        <v>822</v>
      </c>
      <c r="K1268">
        <v>9</v>
      </c>
      <c r="L1268">
        <v>41871</v>
      </c>
      <c r="M1268">
        <v>0</v>
      </c>
      <c r="N1268" t="s">
        <v>832</v>
      </c>
    </row>
    <row r="1269" spans="1:14" x14ac:dyDescent="0.25">
      <c r="A1269">
        <v>10000</v>
      </c>
      <c r="B1269">
        <v>10000</v>
      </c>
      <c r="C1269" s="13">
        <v>0.15310000000000001</v>
      </c>
      <c r="D1269" t="s">
        <v>809</v>
      </c>
      <c r="E1269" t="s">
        <v>810</v>
      </c>
      <c r="F1269" s="13">
        <v>0.104</v>
      </c>
      <c r="G1269" t="s">
        <v>819</v>
      </c>
      <c r="H1269" t="s">
        <v>826</v>
      </c>
      <c r="I1269">
        <v>9000</v>
      </c>
      <c r="J1269" t="s">
        <v>843</v>
      </c>
      <c r="K1269">
        <v>12</v>
      </c>
      <c r="L1269">
        <v>5141</v>
      </c>
      <c r="M1269">
        <v>0</v>
      </c>
      <c r="N1269" t="s">
        <v>835</v>
      </c>
    </row>
    <row r="1270" spans="1:14" x14ac:dyDescent="0.25">
      <c r="A1270">
        <v>12000</v>
      </c>
      <c r="B1270">
        <v>12000</v>
      </c>
      <c r="C1270" s="13">
        <v>0.1016</v>
      </c>
      <c r="D1270" t="s">
        <v>809</v>
      </c>
      <c r="E1270" t="s">
        <v>863</v>
      </c>
      <c r="F1270" s="13">
        <v>8.0500000000000002E-2</v>
      </c>
      <c r="G1270" t="s">
        <v>833</v>
      </c>
      <c r="H1270" t="s">
        <v>812</v>
      </c>
      <c r="I1270">
        <v>6250</v>
      </c>
      <c r="J1270" t="s">
        <v>834</v>
      </c>
      <c r="K1270">
        <v>9</v>
      </c>
      <c r="L1270">
        <v>11626</v>
      </c>
      <c r="M1270">
        <v>0</v>
      </c>
      <c r="N1270" t="s">
        <v>814</v>
      </c>
    </row>
    <row r="1271" spans="1:14" x14ac:dyDescent="0.25">
      <c r="A1271">
        <v>6000</v>
      </c>
      <c r="B1271">
        <v>6000</v>
      </c>
      <c r="C1271" s="13">
        <v>0.1212</v>
      </c>
      <c r="D1271" t="s">
        <v>809</v>
      </c>
      <c r="E1271" t="s">
        <v>810</v>
      </c>
      <c r="F1271" s="13">
        <v>4.9399999999999999E-2</v>
      </c>
      <c r="G1271" t="s">
        <v>881</v>
      </c>
      <c r="H1271" t="s">
        <v>812</v>
      </c>
      <c r="I1271">
        <v>4333.33</v>
      </c>
      <c r="J1271" t="s">
        <v>820</v>
      </c>
      <c r="K1271">
        <v>12</v>
      </c>
      <c r="L1271">
        <v>9656</v>
      </c>
      <c r="M1271">
        <v>2</v>
      </c>
      <c r="N1271" t="s">
        <v>823</v>
      </c>
    </row>
    <row r="1272" spans="1:14" x14ac:dyDescent="0.25">
      <c r="A1272">
        <v>2200</v>
      </c>
      <c r="B1272">
        <v>2200</v>
      </c>
      <c r="C1272" s="13">
        <v>0.13489999999999999</v>
      </c>
      <c r="D1272" t="s">
        <v>809</v>
      </c>
      <c r="E1272" t="s">
        <v>810</v>
      </c>
      <c r="F1272" s="13">
        <v>3.27E-2</v>
      </c>
      <c r="G1272" t="s">
        <v>874</v>
      </c>
      <c r="H1272" t="s">
        <v>830</v>
      </c>
      <c r="I1272">
        <v>6666.67</v>
      </c>
      <c r="J1272" t="s">
        <v>878</v>
      </c>
      <c r="K1272">
        <v>2</v>
      </c>
      <c r="L1272">
        <v>10142</v>
      </c>
      <c r="M1272">
        <v>0</v>
      </c>
      <c r="N1272" t="s">
        <v>823</v>
      </c>
    </row>
    <row r="1273" spans="1:14" x14ac:dyDescent="0.25">
      <c r="A1273">
        <v>5000</v>
      </c>
      <c r="B1273">
        <v>5000</v>
      </c>
      <c r="C1273" s="13">
        <v>0.14269999999999999</v>
      </c>
      <c r="D1273" t="s">
        <v>809</v>
      </c>
      <c r="E1273" t="s">
        <v>810</v>
      </c>
      <c r="F1273" s="12">
        <v>0.17</v>
      </c>
      <c r="G1273" t="s">
        <v>841</v>
      </c>
      <c r="H1273" t="s">
        <v>830</v>
      </c>
      <c r="I1273">
        <v>5000</v>
      </c>
      <c r="J1273" t="s">
        <v>831</v>
      </c>
      <c r="K1273">
        <v>9</v>
      </c>
      <c r="L1273">
        <v>14748</v>
      </c>
      <c r="M1273">
        <v>3</v>
      </c>
      <c r="N1273" t="s">
        <v>844</v>
      </c>
    </row>
    <row r="1274" spans="1:14" x14ac:dyDescent="0.25">
      <c r="A1274">
        <v>12000</v>
      </c>
      <c r="B1274">
        <v>12000</v>
      </c>
      <c r="C1274" s="13">
        <v>0.19689999999999999</v>
      </c>
      <c r="D1274" t="s">
        <v>818</v>
      </c>
      <c r="E1274" t="s">
        <v>810</v>
      </c>
      <c r="F1274" s="13">
        <v>0.1623</v>
      </c>
      <c r="G1274" t="s">
        <v>903</v>
      </c>
      <c r="H1274" t="s">
        <v>826</v>
      </c>
      <c r="I1274">
        <v>3376</v>
      </c>
      <c r="J1274" t="s">
        <v>843</v>
      </c>
      <c r="K1274">
        <v>12</v>
      </c>
      <c r="L1274">
        <v>8437</v>
      </c>
      <c r="M1274">
        <v>1</v>
      </c>
      <c r="N1274" t="s">
        <v>859</v>
      </c>
    </row>
    <row r="1275" spans="1:14" x14ac:dyDescent="0.25">
      <c r="A1275">
        <v>3000</v>
      </c>
      <c r="B1275">
        <v>3000</v>
      </c>
      <c r="C1275" s="13">
        <v>7.9000000000000001E-2</v>
      </c>
      <c r="D1275" t="s">
        <v>809</v>
      </c>
      <c r="E1275" t="s">
        <v>824</v>
      </c>
      <c r="F1275" s="13">
        <v>0.2203</v>
      </c>
      <c r="G1275" t="s">
        <v>872</v>
      </c>
      <c r="H1275" t="s">
        <v>812</v>
      </c>
      <c r="I1275">
        <v>5583.33</v>
      </c>
      <c r="J1275" t="s">
        <v>837</v>
      </c>
      <c r="K1275">
        <v>15</v>
      </c>
      <c r="L1275">
        <v>12968</v>
      </c>
      <c r="M1275">
        <v>0</v>
      </c>
      <c r="N1275" t="s">
        <v>832</v>
      </c>
    </row>
    <row r="1276" spans="1:14" x14ac:dyDescent="0.25">
      <c r="A1276">
        <v>30000</v>
      </c>
      <c r="B1276">
        <v>30000</v>
      </c>
      <c r="C1276" s="13">
        <v>0.21490000000000001</v>
      </c>
      <c r="D1276" t="s">
        <v>818</v>
      </c>
      <c r="E1276" t="s">
        <v>810</v>
      </c>
      <c r="F1276" s="13">
        <v>0.16889999999999999</v>
      </c>
      <c r="G1276" t="s">
        <v>866</v>
      </c>
      <c r="H1276" t="s">
        <v>812</v>
      </c>
      <c r="I1276">
        <v>13999.17</v>
      </c>
      <c r="J1276" t="s">
        <v>878</v>
      </c>
      <c r="K1276">
        <v>14</v>
      </c>
      <c r="L1276">
        <v>61579</v>
      </c>
      <c r="M1276">
        <v>0</v>
      </c>
      <c r="N1276" t="s">
        <v>835</v>
      </c>
    </row>
    <row r="1277" spans="1:14" x14ac:dyDescent="0.25">
      <c r="A1277">
        <v>10800</v>
      </c>
      <c r="B1277">
        <v>10800</v>
      </c>
      <c r="C1277" s="13">
        <v>0.1212</v>
      </c>
      <c r="D1277" t="s">
        <v>809</v>
      </c>
      <c r="E1277" t="s">
        <v>810</v>
      </c>
      <c r="F1277" s="13">
        <v>0.26700000000000002</v>
      </c>
      <c r="G1277" t="s">
        <v>825</v>
      </c>
      <c r="H1277" t="s">
        <v>826</v>
      </c>
      <c r="I1277">
        <v>5833.33</v>
      </c>
      <c r="J1277" t="s">
        <v>822</v>
      </c>
      <c r="K1277">
        <v>6</v>
      </c>
      <c r="L1277">
        <v>27585</v>
      </c>
      <c r="M1277">
        <v>0</v>
      </c>
      <c r="N1277" t="s">
        <v>823</v>
      </c>
    </row>
    <row r="1278" spans="1:14" x14ac:dyDescent="0.25">
      <c r="A1278">
        <v>10500</v>
      </c>
      <c r="B1278">
        <v>10500</v>
      </c>
      <c r="C1278" s="13">
        <v>0.1825</v>
      </c>
      <c r="D1278" t="s">
        <v>809</v>
      </c>
      <c r="E1278" t="s">
        <v>810</v>
      </c>
      <c r="F1278" s="13">
        <v>0.1152</v>
      </c>
      <c r="G1278" t="s">
        <v>856</v>
      </c>
      <c r="H1278" t="s">
        <v>812</v>
      </c>
      <c r="I1278">
        <v>8750</v>
      </c>
      <c r="J1278" t="s">
        <v>868</v>
      </c>
      <c r="K1278">
        <v>15</v>
      </c>
      <c r="L1278">
        <v>9984</v>
      </c>
      <c r="M1278">
        <v>3</v>
      </c>
      <c r="N1278" t="s">
        <v>839</v>
      </c>
    </row>
    <row r="1279" spans="1:14" x14ac:dyDescent="0.25">
      <c r="A1279">
        <v>10000</v>
      </c>
      <c r="B1279">
        <v>10000</v>
      </c>
      <c r="C1279" s="13">
        <v>6.6199999999999995E-2</v>
      </c>
      <c r="D1279" t="s">
        <v>809</v>
      </c>
      <c r="E1279" t="s">
        <v>810</v>
      </c>
      <c r="F1279" s="13">
        <v>5.4899999999999997E-2</v>
      </c>
      <c r="G1279" t="s">
        <v>819</v>
      </c>
      <c r="H1279" t="s">
        <v>812</v>
      </c>
      <c r="I1279">
        <v>10833.33</v>
      </c>
      <c r="J1279" t="s">
        <v>883</v>
      </c>
      <c r="K1279">
        <v>5</v>
      </c>
      <c r="L1279">
        <v>40827</v>
      </c>
      <c r="M1279">
        <v>0</v>
      </c>
      <c r="N1279" t="s">
        <v>848</v>
      </c>
    </row>
    <row r="1280" spans="1:14" x14ac:dyDescent="0.25">
      <c r="A1280">
        <v>24000</v>
      </c>
      <c r="B1280">
        <v>23950</v>
      </c>
      <c r="C1280" s="13">
        <v>0.1212</v>
      </c>
      <c r="D1280" t="s">
        <v>809</v>
      </c>
      <c r="E1280" t="s">
        <v>810</v>
      </c>
      <c r="F1280" s="13">
        <v>0.26679999999999998</v>
      </c>
      <c r="G1280" t="s">
        <v>815</v>
      </c>
      <c r="H1280" t="s">
        <v>812</v>
      </c>
      <c r="I1280">
        <v>5791.67</v>
      </c>
      <c r="J1280" t="s">
        <v>816</v>
      </c>
      <c r="K1280">
        <v>13</v>
      </c>
      <c r="L1280">
        <v>34104</v>
      </c>
      <c r="M1280">
        <v>0</v>
      </c>
      <c r="N1280" t="s">
        <v>835</v>
      </c>
    </row>
    <row r="1281" spans="1:14" x14ac:dyDescent="0.25">
      <c r="A1281">
        <v>16000</v>
      </c>
      <c r="B1281">
        <v>16000</v>
      </c>
      <c r="C1281" s="13">
        <v>0.1409</v>
      </c>
      <c r="D1281" t="s">
        <v>809</v>
      </c>
      <c r="E1281" t="s">
        <v>810</v>
      </c>
      <c r="F1281" s="13">
        <v>2.8500000000000001E-2</v>
      </c>
      <c r="G1281" t="s">
        <v>819</v>
      </c>
      <c r="H1281" t="s">
        <v>812</v>
      </c>
      <c r="I1281">
        <v>3333.33</v>
      </c>
      <c r="J1281" t="s">
        <v>820</v>
      </c>
      <c r="K1281">
        <v>6</v>
      </c>
      <c r="L1281">
        <v>3909</v>
      </c>
      <c r="M1281">
        <v>0</v>
      </c>
      <c r="N1281" t="s">
        <v>848</v>
      </c>
    </row>
    <row r="1282" spans="1:14" x14ac:dyDescent="0.25">
      <c r="A1282">
        <v>15000</v>
      </c>
      <c r="B1282">
        <v>15000</v>
      </c>
      <c r="C1282" s="13">
        <v>0.1399</v>
      </c>
      <c r="D1282" t="s">
        <v>809</v>
      </c>
      <c r="E1282" t="s">
        <v>810</v>
      </c>
      <c r="F1282" s="13">
        <v>0.126</v>
      </c>
      <c r="G1282" t="s">
        <v>898</v>
      </c>
      <c r="H1282" t="s">
        <v>812</v>
      </c>
      <c r="I1282">
        <v>3500</v>
      </c>
      <c r="J1282" t="s">
        <v>837</v>
      </c>
      <c r="K1282">
        <v>7</v>
      </c>
      <c r="L1282">
        <v>13036</v>
      </c>
      <c r="M1282">
        <v>1</v>
      </c>
      <c r="N1282" t="s">
        <v>835</v>
      </c>
    </row>
    <row r="1283" spans="1:14" x14ac:dyDescent="0.25">
      <c r="A1283">
        <v>9500</v>
      </c>
      <c r="B1283">
        <v>9500</v>
      </c>
      <c r="C1283" s="13">
        <v>0.2198</v>
      </c>
      <c r="D1283" t="s">
        <v>809</v>
      </c>
      <c r="E1283" t="s">
        <v>828</v>
      </c>
      <c r="F1283" s="13">
        <v>0.16009999999999999</v>
      </c>
      <c r="G1283" t="s">
        <v>872</v>
      </c>
      <c r="H1283" t="s">
        <v>826</v>
      </c>
      <c r="I1283">
        <v>4500</v>
      </c>
      <c r="J1283" t="s">
        <v>868</v>
      </c>
      <c r="K1283">
        <v>7</v>
      </c>
      <c r="L1283">
        <v>3673</v>
      </c>
      <c r="M1283">
        <v>1</v>
      </c>
      <c r="N1283" t="s">
        <v>832</v>
      </c>
    </row>
    <row r="1284" spans="1:14" x14ac:dyDescent="0.25">
      <c r="A1284">
        <v>35000</v>
      </c>
      <c r="B1284">
        <v>35000</v>
      </c>
      <c r="C1284" s="13">
        <v>0.1905</v>
      </c>
      <c r="D1284" t="s">
        <v>809</v>
      </c>
      <c r="E1284" t="s">
        <v>810</v>
      </c>
      <c r="F1284" s="13">
        <v>0.1575</v>
      </c>
      <c r="G1284" t="s">
        <v>841</v>
      </c>
      <c r="H1284" t="s">
        <v>812</v>
      </c>
      <c r="I1284">
        <v>18750</v>
      </c>
      <c r="J1284" t="s">
        <v>820</v>
      </c>
      <c r="K1284">
        <v>21</v>
      </c>
      <c r="L1284">
        <v>73813</v>
      </c>
      <c r="M1284">
        <v>1</v>
      </c>
      <c r="N1284" t="s">
        <v>859</v>
      </c>
    </row>
    <row r="1285" spans="1:14" x14ac:dyDescent="0.25">
      <c r="A1285">
        <v>5000</v>
      </c>
      <c r="B1285">
        <v>5000</v>
      </c>
      <c r="C1285" s="13">
        <v>7.9000000000000001E-2</v>
      </c>
      <c r="D1285" t="s">
        <v>809</v>
      </c>
      <c r="E1285" t="s">
        <v>810</v>
      </c>
      <c r="F1285" s="13">
        <v>0.21820000000000001</v>
      </c>
      <c r="G1285" t="s">
        <v>815</v>
      </c>
      <c r="H1285" t="s">
        <v>812</v>
      </c>
      <c r="I1285">
        <v>4166.67</v>
      </c>
      <c r="J1285" t="s">
        <v>846</v>
      </c>
      <c r="K1285">
        <v>8</v>
      </c>
      <c r="L1285">
        <v>15502</v>
      </c>
      <c r="M1285">
        <v>1</v>
      </c>
      <c r="N1285" t="s">
        <v>895</v>
      </c>
    </row>
    <row r="1286" spans="1:14" x14ac:dyDescent="0.25">
      <c r="A1286">
        <v>15000</v>
      </c>
      <c r="B1286">
        <v>15000</v>
      </c>
      <c r="C1286" s="13">
        <v>0.1171</v>
      </c>
      <c r="D1286" t="s">
        <v>809</v>
      </c>
      <c r="E1286" t="s">
        <v>810</v>
      </c>
      <c r="F1286" s="13">
        <v>0.11700000000000001</v>
      </c>
      <c r="G1286" t="s">
        <v>841</v>
      </c>
      <c r="H1286" t="s">
        <v>826</v>
      </c>
      <c r="I1286">
        <v>6250</v>
      </c>
      <c r="J1286" t="s">
        <v>878</v>
      </c>
      <c r="K1286">
        <v>6</v>
      </c>
      <c r="L1286">
        <v>6622</v>
      </c>
      <c r="M1286">
        <v>0</v>
      </c>
      <c r="N1286" t="s">
        <v>842</v>
      </c>
    </row>
    <row r="1287" spans="1:14" x14ac:dyDescent="0.25">
      <c r="A1287">
        <v>5000</v>
      </c>
      <c r="B1287">
        <v>5000</v>
      </c>
      <c r="C1287" s="13">
        <v>0.15310000000000001</v>
      </c>
      <c r="D1287" t="s">
        <v>809</v>
      </c>
      <c r="E1287" t="s">
        <v>810</v>
      </c>
      <c r="F1287" s="13">
        <v>0.17369999999999999</v>
      </c>
      <c r="G1287" t="s">
        <v>856</v>
      </c>
      <c r="H1287" t="s">
        <v>826</v>
      </c>
      <c r="I1287">
        <v>1750</v>
      </c>
      <c r="J1287" t="s">
        <v>857</v>
      </c>
      <c r="K1287">
        <v>3</v>
      </c>
      <c r="L1287">
        <v>10361</v>
      </c>
      <c r="M1287">
        <v>0</v>
      </c>
      <c r="N1287" t="s">
        <v>814</v>
      </c>
    </row>
    <row r="1288" spans="1:14" x14ac:dyDescent="0.25">
      <c r="A1288">
        <v>19000</v>
      </c>
      <c r="B1288">
        <v>18975</v>
      </c>
      <c r="C1288" s="13">
        <v>0.1114</v>
      </c>
      <c r="D1288" t="s">
        <v>809</v>
      </c>
      <c r="E1288" t="s">
        <v>810</v>
      </c>
      <c r="F1288" s="13">
        <v>0.1983</v>
      </c>
      <c r="G1288" t="s">
        <v>819</v>
      </c>
      <c r="H1288" t="s">
        <v>826</v>
      </c>
      <c r="I1288">
        <v>4548.83</v>
      </c>
      <c r="J1288" t="s">
        <v>899</v>
      </c>
      <c r="K1288">
        <v>12</v>
      </c>
      <c r="L1288">
        <v>33809</v>
      </c>
      <c r="M1288">
        <v>1</v>
      </c>
      <c r="N1288" t="s">
        <v>823</v>
      </c>
    </row>
    <row r="1289" spans="1:14" x14ac:dyDescent="0.25">
      <c r="A1289">
        <v>11625</v>
      </c>
      <c r="B1289">
        <v>11625</v>
      </c>
      <c r="C1289" s="13">
        <v>0.158</v>
      </c>
      <c r="D1289" t="s">
        <v>809</v>
      </c>
      <c r="E1289" t="s">
        <v>810</v>
      </c>
      <c r="F1289" s="13">
        <v>0.31119999999999998</v>
      </c>
      <c r="G1289" t="s">
        <v>902</v>
      </c>
      <c r="H1289" t="s">
        <v>826</v>
      </c>
      <c r="I1289">
        <v>2860</v>
      </c>
      <c r="J1289" t="s">
        <v>879</v>
      </c>
      <c r="K1289">
        <v>14</v>
      </c>
      <c r="L1289">
        <v>8374</v>
      </c>
      <c r="M1289">
        <v>2</v>
      </c>
      <c r="N1289" t="s">
        <v>848</v>
      </c>
    </row>
    <row r="1290" spans="1:14" x14ac:dyDescent="0.25">
      <c r="A1290">
        <v>25000</v>
      </c>
      <c r="B1290">
        <v>25000</v>
      </c>
      <c r="C1290" s="13">
        <v>7.6200000000000004E-2</v>
      </c>
      <c r="D1290" t="s">
        <v>809</v>
      </c>
      <c r="E1290" t="s">
        <v>892</v>
      </c>
      <c r="F1290" s="13">
        <v>0.13450000000000001</v>
      </c>
      <c r="G1290" t="s">
        <v>866</v>
      </c>
      <c r="H1290" t="s">
        <v>826</v>
      </c>
      <c r="I1290">
        <v>6750</v>
      </c>
      <c r="J1290" t="s">
        <v>877</v>
      </c>
      <c r="K1290">
        <v>16</v>
      </c>
      <c r="L1290">
        <v>17193</v>
      </c>
      <c r="M1290">
        <v>0</v>
      </c>
      <c r="N1290" t="s">
        <v>823</v>
      </c>
    </row>
    <row r="1291" spans="1:14" x14ac:dyDescent="0.25">
      <c r="A1291">
        <v>8000</v>
      </c>
      <c r="B1291">
        <v>8000</v>
      </c>
      <c r="C1291" s="13">
        <v>0.12690000000000001</v>
      </c>
      <c r="D1291" t="s">
        <v>809</v>
      </c>
      <c r="E1291" t="s">
        <v>810</v>
      </c>
      <c r="F1291" s="13">
        <v>7.6700000000000004E-2</v>
      </c>
      <c r="G1291" t="s">
        <v>851</v>
      </c>
      <c r="H1291" t="s">
        <v>830</v>
      </c>
      <c r="I1291">
        <v>7916.67</v>
      </c>
      <c r="J1291" t="s">
        <v>838</v>
      </c>
      <c r="K1291">
        <v>4</v>
      </c>
      <c r="L1291">
        <v>1442</v>
      </c>
      <c r="M1291">
        <v>0</v>
      </c>
      <c r="N1291" t="s">
        <v>842</v>
      </c>
    </row>
    <row r="1292" spans="1:14" x14ac:dyDescent="0.25">
      <c r="A1292">
        <v>9800</v>
      </c>
      <c r="B1292">
        <v>9675</v>
      </c>
      <c r="C1292" s="13">
        <v>8.5900000000000004E-2</v>
      </c>
      <c r="D1292" t="s">
        <v>809</v>
      </c>
      <c r="E1292" t="s">
        <v>871</v>
      </c>
      <c r="F1292" s="13">
        <v>0.14990000000000001</v>
      </c>
      <c r="G1292" t="s">
        <v>869</v>
      </c>
      <c r="H1292" t="s">
        <v>812</v>
      </c>
      <c r="I1292">
        <v>3583.33</v>
      </c>
      <c r="J1292" t="s">
        <v>852</v>
      </c>
      <c r="K1292">
        <v>12</v>
      </c>
      <c r="L1292">
        <v>5164</v>
      </c>
      <c r="M1292">
        <v>0</v>
      </c>
      <c r="N1292" t="s">
        <v>832</v>
      </c>
    </row>
    <row r="1293" spans="1:14" x14ac:dyDescent="0.25">
      <c r="A1293">
        <v>6000</v>
      </c>
      <c r="B1293">
        <v>5975</v>
      </c>
      <c r="C1293" s="13">
        <v>0.08</v>
      </c>
      <c r="D1293" t="s">
        <v>809</v>
      </c>
      <c r="E1293" t="s">
        <v>892</v>
      </c>
      <c r="F1293" s="13">
        <v>1.06E-2</v>
      </c>
      <c r="G1293" t="s">
        <v>866</v>
      </c>
      <c r="H1293" t="s">
        <v>826</v>
      </c>
      <c r="I1293">
        <v>5000</v>
      </c>
      <c r="J1293" t="s">
        <v>858</v>
      </c>
      <c r="K1293">
        <v>6</v>
      </c>
      <c r="L1293">
        <v>7161</v>
      </c>
      <c r="M1293">
        <v>0</v>
      </c>
      <c r="N1293" t="s">
        <v>832</v>
      </c>
    </row>
    <row r="1294" spans="1:14" x14ac:dyDescent="0.25">
      <c r="A1294">
        <v>10200</v>
      </c>
      <c r="B1294">
        <v>10200</v>
      </c>
      <c r="C1294" s="13">
        <v>0.1242</v>
      </c>
      <c r="D1294" t="s">
        <v>809</v>
      </c>
      <c r="E1294" t="s">
        <v>810</v>
      </c>
      <c r="F1294" s="13">
        <v>0.17860000000000001</v>
      </c>
      <c r="G1294" t="s">
        <v>894</v>
      </c>
      <c r="H1294" t="s">
        <v>812</v>
      </c>
      <c r="I1294">
        <v>5833.33</v>
      </c>
      <c r="J1294" t="s">
        <v>837</v>
      </c>
      <c r="K1294">
        <v>9</v>
      </c>
      <c r="L1294">
        <v>9817</v>
      </c>
      <c r="M1294">
        <v>2</v>
      </c>
      <c r="N1294" t="s">
        <v>859</v>
      </c>
    </row>
    <row r="1295" spans="1:14" x14ac:dyDescent="0.25">
      <c r="A1295">
        <v>10500</v>
      </c>
      <c r="B1295">
        <v>10500</v>
      </c>
      <c r="C1295" s="13">
        <v>6.6199999999999995E-2</v>
      </c>
      <c r="D1295" t="s">
        <v>809</v>
      </c>
      <c r="E1295" t="s">
        <v>886</v>
      </c>
      <c r="F1295" s="13">
        <v>0.16259999999999999</v>
      </c>
      <c r="G1295" t="s">
        <v>902</v>
      </c>
      <c r="H1295" t="s">
        <v>812</v>
      </c>
      <c r="I1295">
        <v>4853.33</v>
      </c>
      <c r="J1295" t="s">
        <v>852</v>
      </c>
      <c r="K1295">
        <v>9</v>
      </c>
      <c r="L1295">
        <v>2816</v>
      </c>
      <c r="M1295">
        <v>1</v>
      </c>
      <c r="N1295" t="s">
        <v>832</v>
      </c>
    </row>
    <row r="1296" spans="1:14" x14ac:dyDescent="0.25">
      <c r="A1296">
        <v>5000</v>
      </c>
      <c r="B1296">
        <v>5000</v>
      </c>
      <c r="C1296" s="13">
        <v>7.9000000000000001E-2</v>
      </c>
      <c r="D1296" t="s">
        <v>809</v>
      </c>
      <c r="E1296" t="s">
        <v>896</v>
      </c>
      <c r="F1296" s="13">
        <v>7.7499999999999999E-2</v>
      </c>
      <c r="G1296" t="s">
        <v>876</v>
      </c>
      <c r="H1296" t="s">
        <v>812</v>
      </c>
      <c r="I1296">
        <v>5500</v>
      </c>
      <c r="J1296" t="s">
        <v>846</v>
      </c>
      <c r="K1296">
        <v>11</v>
      </c>
      <c r="L1296">
        <v>16396</v>
      </c>
      <c r="M1296">
        <v>3</v>
      </c>
      <c r="N1296" t="s">
        <v>814</v>
      </c>
    </row>
    <row r="1297" spans="1:14" x14ac:dyDescent="0.25">
      <c r="A1297">
        <v>17500</v>
      </c>
      <c r="B1297">
        <v>17500</v>
      </c>
      <c r="C1297" s="13">
        <v>7.9000000000000001E-2</v>
      </c>
      <c r="D1297" t="s">
        <v>809</v>
      </c>
      <c r="E1297" t="s">
        <v>896</v>
      </c>
      <c r="F1297" s="13">
        <v>7.9699999999999993E-2</v>
      </c>
      <c r="G1297" t="s">
        <v>819</v>
      </c>
      <c r="H1297" t="s">
        <v>826</v>
      </c>
      <c r="I1297">
        <v>5416.67</v>
      </c>
      <c r="J1297" t="s">
        <v>893</v>
      </c>
      <c r="K1297">
        <v>4</v>
      </c>
      <c r="L1297">
        <v>17</v>
      </c>
      <c r="M1297">
        <v>0</v>
      </c>
      <c r="N1297" t="s">
        <v>814</v>
      </c>
    </row>
    <row r="1298" spans="1:14" x14ac:dyDescent="0.25">
      <c r="A1298">
        <v>4000</v>
      </c>
      <c r="B1298">
        <v>4000</v>
      </c>
      <c r="C1298" s="13">
        <v>0.1903</v>
      </c>
      <c r="D1298" t="s">
        <v>809</v>
      </c>
      <c r="E1298" t="s">
        <v>828</v>
      </c>
      <c r="F1298" s="13">
        <v>0.1056</v>
      </c>
      <c r="G1298" t="s">
        <v>819</v>
      </c>
      <c r="H1298" t="s">
        <v>826</v>
      </c>
      <c r="I1298">
        <v>1600</v>
      </c>
      <c r="J1298" t="s">
        <v>838</v>
      </c>
      <c r="K1298">
        <v>2</v>
      </c>
      <c r="L1298">
        <v>299</v>
      </c>
      <c r="M1298">
        <v>0</v>
      </c>
      <c r="N1298" t="s">
        <v>842</v>
      </c>
    </row>
    <row r="1299" spans="1:14" x14ac:dyDescent="0.25">
      <c r="A1299">
        <v>22000</v>
      </c>
      <c r="B1299">
        <v>22000</v>
      </c>
      <c r="C1299" s="13">
        <v>0.1212</v>
      </c>
      <c r="D1299" t="s">
        <v>809</v>
      </c>
      <c r="E1299" t="s">
        <v>810</v>
      </c>
      <c r="F1299" s="13">
        <v>0.16930000000000001</v>
      </c>
      <c r="G1299" t="s">
        <v>866</v>
      </c>
      <c r="H1299" t="s">
        <v>826</v>
      </c>
      <c r="I1299">
        <v>3916.67</v>
      </c>
      <c r="J1299" t="s">
        <v>816</v>
      </c>
      <c r="K1299">
        <v>4</v>
      </c>
      <c r="L1299">
        <v>22142</v>
      </c>
      <c r="M1299">
        <v>0</v>
      </c>
      <c r="N1299" t="s">
        <v>844</v>
      </c>
    </row>
    <row r="1300" spans="1:14" x14ac:dyDescent="0.25">
      <c r="A1300">
        <v>5000</v>
      </c>
      <c r="B1300">
        <v>4900</v>
      </c>
      <c r="C1300" s="13">
        <v>5.79E-2</v>
      </c>
      <c r="D1300" t="s">
        <v>809</v>
      </c>
      <c r="E1300" t="s">
        <v>828</v>
      </c>
      <c r="F1300" s="13">
        <v>9.1800000000000007E-2</v>
      </c>
      <c r="G1300" t="s">
        <v>866</v>
      </c>
      <c r="H1300" t="s">
        <v>826</v>
      </c>
      <c r="I1300">
        <v>5520</v>
      </c>
      <c r="J1300" t="s">
        <v>877</v>
      </c>
      <c r="K1300">
        <v>10</v>
      </c>
      <c r="L1300">
        <v>7351</v>
      </c>
      <c r="M1300">
        <v>0</v>
      </c>
      <c r="N1300" t="s">
        <v>848</v>
      </c>
    </row>
    <row r="1301" spans="1:14" x14ac:dyDescent="0.25">
      <c r="A1301">
        <v>8000</v>
      </c>
      <c r="B1301">
        <v>8000</v>
      </c>
      <c r="C1301" s="13">
        <v>0.16289999999999999</v>
      </c>
      <c r="D1301" t="s">
        <v>809</v>
      </c>
      <c r="E1301" t="s">
        <v>824</v>
      </c>
      <c r="F1301" s="13">
        <v>0.29189999999999999</v>
      </c>
      <c r="G1301" t="s">
        <v>876</v>
      </c>
      <c r="H1301" t="s">
        <v>812</v>
      </c>
      <c r="I1301">
        <v>6916.67</v>
      </c>
      <c r="J1301" t="s">
        <v>838</v>
      </c>
      <c r="K1301">
        <v>14</v>
      </c>
      <c r="L1301">
        <v>21498</v>
      </c>
      <c r="M1301">
        <v>2</v>
      </c>
      <c r="N1301" t="s">
        <v>859</v>
      </c>
    </row>
    <row r="1302" spans="1:14" x14ac:dyDescent="0.25">
      <c r="A1302">
        <v>19125</v>
      </c>
      <c r="B1302">
        <v>19125</v>
      </c>
      <c r="C1302" s="13">
        <v>0.18490000000000001</v>
      </c>
      <c r="D1302" t="s">
        <v>818</v>
      </c>
      <c r="E1302" t="s">
        <v>828</v>
      </c>
      <c r="F1302" s="13">
        <v>0.29099999999999998</v>
      </c>
      <c r="G1302" t="s">
        <v>856</v>
      </c>
      <c r="H1302" t="s">
        <v>826</v>
      </c>
      <c r="I1302">
        <v>4166.67</v>
      </c>
      <c r="J1302" t="s">
        <v>878</v>
      </c>
      <c r="K1302">
        <v>14</v>
      </c>
      <c r="L1302">
        <v>28108</v>
      </c>
      <c r="M1302">
        <v>3</v>
      </c>
      <c r="N1302" t="s">
        <v>842</v>
      </c>
    </row>
    <row r="1303" spans="1:14" x14ac:dyDescent="0.25">
      <c r="A1303">
        <v>16000</v>
      </c>
      <c r="B1303">
        <v>16000</v>
      </c>
      <c r="C1303" s="13">
        <v>0.1212</v>
      </c>
      <c r="D1303" t="s">
        <v>809</v>
      </c>
      <c r="E1303" t="s">
        <v>810</v>
      </c>
      <c r="F1303" s="13">
        <v>0.18229999999999999</v>
      </c>
      <c r="G1303" t="s">
        <v>866</v>
      </c>
      <c r="H1303" t="s">
        <v>826</v>
      </c>
      <c r="I1303">
        <v>4166.67</v>
      </c>
      <c r="J1303" t="s">
        <v>878</v>
      </c>
      <c r="K1303">
        <v>14</v>
      </c>
      <c r="L1303">
        <v>16309</v>
      </c>
      <c r="M1303">
        <v>0</v>
      </c>
      <c r="N1303" t="s">
        <v>844</v>
      </c>
    </row>
    <row r="1304" spans="1:14" x14ac:dyDescent="0.25">
      <c r="A1304">
        <v>4500</v>
      </c>
      <c r="B1304">
        <v>4500</v>
      </c>
      <c r="C1304" s="13">
        <v>0.1459</v>
      </c>
      <c r="D1304" t="s">
        <v>809</v>
      </c>
      <c r="E1304" t="s">
        <v>855</v>
      </c>
      <c r="F1304" s="13">
        <v>0.17349999999999999</v>
      </c>
      <c r="G1304" t="s">
        <v>866</v>
      </c>
      <c r="H1304" t="s">
        <v>830</v>
      </c>
      <c r="I1304">
        <v>6000</v>
      </c>
      <c r="J1304" t="s">
        <v>868</v>
      </c>
      <c r="K1304">
        <v>18</v>
      </c>
      <c r="L1304">
        <v>5197</v>
      </c>
      <c r="M1304">
        <v>4</v>
      </c>
      <c r="N1304" t="s">
        <v>817</v>
      </c>
    </row>
    <row r="1305" spans="1:14" x14ac:dyDescent="0.25">
      <c r="A1305">
        <v>5800</v>
      </c>
      <c r="B1305">
        <v>5800</v>
      </c>
      <c r="C1305" s="13">
        <v>0.22450000000000001</v>
      </c>
      <c r="D1305" t="s">
        <v>818</v>
      </c>
      <c r="E1305" t="s">
        <v>828</v>
      </c>
      <c r="F1305" s="13">
        <v>0.1186</v>
      </c>
      <c r="G1305" t="s">
        <v>819</v>
      </c>
      <c r="H1305" t="s">
        <v>826</v>
      </c>
      <c r="I1305">
        <v>1416.67</v>
      </c>
      <c r="J1305" t="s">
        <v>843</v>
      </c>
      <c r="K1305">
        <v>3</v>
      </c>
      <c r="L1305">
        <v>6077</v>
      </c>
      <c r="M1305">
        <v>2</v>
      </c>
      <c r="N1305" t="s">
        <v>842</v>
      </c>
    </row>
    <row r="1306" spans="1:14" x14ac:dyDescent="0.25">
      <c r="A1306">
        <v>10000</v>
      </c>
      <c r="B1306">
        <v>525</v>
      </c>
      <c r="C1306" s="13">
        <v>0.14699999999999999</v>
      </c>
      <c r="D1306" t="s">
        <v>809</v>
      </c>
      <c r="E1306" t="s">
        <v>824</v>
      </c>
      <c r="F1306" s="13">
        <v>6.3700000000000007E-2</v>
      </c>
      <c r="G1306" t="s">
        <v>841</v>
      </c>
      <c r="H1306" t="s">
        <v>826</v>
      </c>
      <c r="I1306">
        <v>5416.67</v>
      </c>
      <c r="J1306" t="s">
        <v>922</v>
      </c>
      <c r="K1306">
        <v>4</v>
      </c>
      <c r="L1306">
        <v>2211</v>
      </c>
      <c r="M1306">
        <v>6</v>
      </c>
      <c r="N1306" t="s">
        <v>814</v>
      </c>
    </row>
    <row r="1307" spans="1:14" x14ac:dyDescent="0.25">
      <c r="A1307">
        <v>16750</v>
      </c>
      <c r="B1307">
        <v>16750</v>
      </c>
      <c r="C1307" s="13">
        <v>0.1875</v>
      </c>
      <c r="D1307" t="s">
        <v>809</v>
      </c>
      <c r="E1307" t="s">
        <v>810</v>
      </c>
      <c r="F1307" s="13">
        <v>8.8400000000000006E-2</v>
      </c>
      <c r="G1307" t="s">
        <v>841</v>
      </c>
      <c r="H1307" t="s">
        <v>812</v>
      </c>
      <c r="I1307">
        <v>5666.67</v>
      </c>
      <c r="J1307" t="s">
        <v>879</v>
      </c>
      <c r="K1307">
        <v>8</v>
      </c>
      <c r="L1307">
        <v>13567</v>
      </c>
      <c r="M1307">
        <v>1</v>
      </c>
      <c r="N1307" t="s">
        <v>859</v>
      </c>
    </row>
    <row r="1308" spans="1:14" x14ac:dyDescent="0.25">
      <c r="A1308">
        <v>3600</v>
      </c>
      <c r="B1308">
        <v>3600</v>
      </c>
      <c r="C1308" s="13">
        <v>0.1212</v>
      </c>
      <c r="D1308" t="s">
        <v>809</v>
      </c>
      <c r="E1308" t="s">
        <v>810</v>
      </c>
      <c r="F1308" s="13">
        <v>0.27160000000000001</v>
      </c>
      <c r="G1308" t="s">
        <v>819</v>
      </c>
      <c r="H1308" t="s">
        <v>830</v>
      </c>
      <c r="I1308">
        <v>3333.33</v>
      </c>
      <c r="J1308" t="s">
        <v>822</v>
      </c>
      <c r="K1308">
        <v>15</v>
      </c>
      <c r="L1308">
        <v>12153</v>
      </c>
      <c r="M1308">
        <v>1</v>
      </c>
      <c r="N1308" t="s">
        <v>835</v>
      </c>
    </row>
    <row r="1309" spans="1:14" x14ac:dyDescent="0.25">
      <c r="A1309">
        <v>10000</v>
      </c>
      <c r="B1309">
        <v>10000</v>
      </c>
      <c r="C1309" s="13">
        <v>0.15620000000000001</v>
      </c>
      <c r="D1309" t="s">
        <v>809</v>
      </c>
      <c r="E1309" t="s">
        <v>810</v>
      </c>
      <c r="F1309" s="13">
        <v>0.12189999999999999</v>
      </c>
      <c r="G1309" t="s">
        <v>866</v>
      </c>
      <c r="H1309" t="s">
        <v>826</v>
      </c>
      <c r="I1309">
        <v>7500</v>
      </c>
      <c r="J1309" t="s">
        <v>831</v>
      </c>
      <c r="K1309">
        <v>12</v>
      </c>
      <c r="L1309">
        <v>17133</v>
      </c>
      <c r="M1309">
        <v>1</v>
      </c>
      <c r="N1309" t="s">
        <v>835</v>
      </c>
    </row>
    <row r="1310" spans="1:14" x14ac:dyDescent="0.25">
      <c r="A1310">
        <v>6000</v>
      </c>
      <c r="B1310">
        <v>6000</v>
      </c>
      <c r="C1310" s="13">
        <v>5.4199999999999998E-2</v>
      </c>
      <c r="D1310" t="s">
        <v>809</v>
      </c>
      <c r="E1310" t="s">
        <v>855</v>
      </c>
      <c r="F1310" s="13">
        <v>1.5100000000000001E-2</v>
      </c>
      <c r="G1310" t="s">
        <v>867</v>
      </c>
      <c r="H1310" t="s">
        <v>830</v>
      </c>
      <c r="I1310">
        <v>4250</v>
      </c>
      <c r="J1310" t="s">
        <v>907</v>
      </c>
      <c r="K1310">
        <v>14</v>
      </c>
      <c r="L1310">
        <v>1838</v>
      </c>
      <c r="M1310">
        <v>0</v>
      </c>
      <c r="N1310" t="s">
        <v>835</v>
      </c>
    </row>
    <row r="1311" spans="1:14" x14ac:dyDescent="0.25">
      <c r="A1311">
        <v>10000</v>
      </c>
      <c r="B1311">
        <v>10000</v>
      </c>
      <c r="C1311" s="13">
        <v>7.6200000000000004E-2</v>
      </c>
      <c r="D1311" t="s">
        <v>809</v>
      </c>
      <c r="E1311" t="s">
        <v>886</v>
      </c>
      <c r="F1311" s="13">
        <v>0.1326</v>
      </c>
      <c r="G1311" t="s">
        <v>888</v>
      </c>
      <c r="H1311" t="s">
        <v>812</v>
      </c>
      <c r="I1311">
        <v>7416.67</v>
      </c>
      <c r="J1311" t="s">
        <v>813</v>
      </c>
      <c r="K1311">
        <v>12</v>
      </c>
      <c r="L1311">
        <v>16297</v>
      </c>
      <c r="M1311">
        <v>2</v>
      </c>
      <c r="N1311" t="s">
        <v>835</v>
      </c>
    </row>
    <row r="1312" spans="1:14" x14ac:dyDescent="0.25">
      <c r="A1312">
        <v>10000</v>
      </c>
      <c r="B1312">
        <v>10000</v>
      </c>
      <c r="C1312" s="13">
        <v>0.1777</v>
      </c>
      <c r="D1312" t="s">
        <v>809</v>
      </c>
      <c r="E1312" t="s">
        <v>824</v>
      </c>
      <c r="F1312" s="13">
        <v>5.8000000000000003E-2</v>
      </c>
      <c r="G1312" t="s">
        <v>894</v>
      </c>
      <c r="H1312" t="s">
        <v>826</v>
      </c>
      <c r="I1312">
        <v>7166.67</v>
      </c>
      <c r="J1312" t="s">
        <v>838</v>
      </c>
      <c r="K1312">
        <v>3</v>
      </c>
      <c r="L1312">
        <v>15279</v>
      </c>
      <c r="M1312">
        <v>1</v>
      </c>
      <c r="N1312" t="s">
        <v>835</v>
      </c>
    </row>
    <row r="1313" spans="1:14" x14ac:dyDescent="0.25">
      <c r="A1313">
        <v>5000</v>
      </c>
      <c r="B1313">
        <v>5000</v>
      </c>
      <c r="C1313" s="13">
        <v>7.4899999999999994E-2</v>
      </c>
      <c r="D1313" t="s">
        <v>809</v>
      </c>
      <c r="E1313" t="s">
        <v>863</v>
      </c>
      <c r="F1313" s="13">
        <v>0.16450000000000001</v>
      </c>
      <c r="G1313" t="s">
        <v>864</v>
      </c>
      <c r="H1313" t="s">
        <v>812</v>
      </c>
      <c r="I1313">
        <v>18750</v>
      </c>
      <c r="J1313" t="s">
        <v>901</v>
      </c>
      <c r="K1313">
        <v>10</v>
      </c>
      <c r="L1313">
        <v>129071</v>
      </c>
      <c r="M1313">
        <v>0</v>
      </c>
      <c r="N1313" t="s">
        <v>835</v>
      </c>
    </row>
    <row r="1314" spans="1:14" x14ac:dyDescent="0.25">
      <c r="A1314">
        <v>35000</v>
      </c>
      <c r="B1314">
        <v>34950</v>
      </c>
      <c r="C1314" s="13">
        <v>0.23760000000000001</v>
      </c>
      <c r="D1314" t="s">
        <v>818</v>
      </c>
      <c r="E1314" t="s">
        <v>810</v>
      </c>
      <c r="F1314" s="13">
        <v>0.2422</v>
      </c>
      <c r="G1314" t="s">
        <v>866</v>
      </c>
      <c r="H1314" t="s">
        <v>826</v>
      </c>
      <c r="I1314">
        <v>7331.25</v>
      </c>
      <c r="J1314" t="s">
        <v>843</v>
      </c>
      <c r="K1314">
        <v>16</v>
      </c>
      <c r="L1314">
        <v>28687</v>
      </c>
      <c r="M1314">
        <v>2</v>
      </c>
      <c r="N1314" t="s">
        <v>859</v>
      </c>
    </row>
    <row r="1315" spans="1:14" x14ac:dyDescent="0.25">
      <c r="A1315">
        <v>7000</v>
      </c>
      <c r="B1315">
        <v>7000</v>
      </c>
      <c r="C1315" s="13">
        <v>7.9000000000000001E-2</v>
      </c>
      <c r="D1315" t="s">
        <v>809</v>
      </c>
      <c r="E1315" t="s">
        <v>892</v>
      </c>
      <c r="F1315" s="13">
        <v>0.2072</v>
      </c>
      <c r="G1315" t="s">
        <v>829</v>
      </c>
      <c r="H1315" t="s">
        <v>826</v>
      </c>
      <c r="I1315">
        <v>6000</v>
      </c>
      <c r="J1315" t="s">
        <v>816</v>
      </c>
      <c r="K1315">
        <v>9</v>
      </c>
      <c r="L1315">
        <v>6659</v>
      </c>
      <c r="M1315">
        <v>0</v>
      </c>
      <c r="N1315" t="s">
        <v>814</v>
      </c>
    </row>
    <row r="1316" spans="1:14" x14ac:dyDescent="0.25">
      <c r="A1316">
        <v>3000</v>
      </c>
      <c r="B1316">
        <v>1647.62</v>
      </c>
      <c r="C1316" s="13">
        <v>0.10199999999999999</v>
      </c>
      <c r="D1316" t="s">
        <v>809</v>
      </c>
      <c r="E1316" t="s">
        <v>871</v>
      </c>
      <c r="F1316" s="13">
        <v>3.3E-3</v>
      </c>
      <c r="G1316" t="s">
        <v>829</v>
      </c>
      <c r="H1316" t="s">
        <v>826</v>
      </c>
      <c r="I1316">
        <v>4583.33</v>
      </c>
      <c r="J1316" t="s">
        <v>907</v>
      </c>
      <c r="K1316">
        <v>3</v>
      </c>
      <c r="L1316">
        <v>37</v>
      </c>
      <c r="M1316">
        <v>0</v>
      </c>
      <c r="N1316" t="s">
        <v>814</v>
      </c>
    </row>
    <row r="1317" spans="1:14" x14ac:dyDescent="0.25">
      <c r="A1317">
        <v>28000</v>
      </c>
      <c r="B1317">
        <v>28000</v>
      </c>
      <c r="C1317" s="13">
        <v>0.15620000000000001</v>
      </c>
      <c r="D1317" t="s">
        <v>809</v>
      </c>
      <c r="E1317" t="s">
        <v>810</v>
      </c>
      <c r="F1317" s="13">
        <v>5.7000000000000002E-2</v>
      </c>
      <c r="G1317" t="s">
        <v>856</v>
      </c>
      <c r="H1317" t="s">
        <v>812</v>
      </c>
      <c r="I1317">
        <v>6250</v>
      </c>
      <c r="J1317" t="s">
        <v>822</v>
      </c>
      <c r="K1317">
        <v>6</v>
      </c>
      <c r="L1317">
        <v>11923</v>
      </c>
      <c r="M1317">
        <v>1</v>
      </c>
      <c r="N1317" t="s">
        <v>832</v>
      </c>
    </row>
    <row r="1318" spans="1:14" x14ac:dyDescent="0.25">
      <c r="A1318">
        <v>15200</v>
      </c>
      <c r="B1318">
        <v>6800</v>
      </c>
      <c r="C1318" s="13">
        <v>0.15579999999999999</v>
      </c>
      <c r="D1318" t="s">
        <v>818</v>
      </c>
      <c r="E1318" t="s">
        <v>863</v>
      </c>
      <c r="F1318" s="13">
        <v>0.19220000000000001</v>
      </c>
      <c r="G1318" t="s">
        <v>845</v>
      </c>
      <c r="H1318" t="s">
        <v>812</v>
      </c>
      <c r="I1318">
        <v>12083.33</v>
      </c>
      <c r="J1318" t="s">
        <v>820</v>
      </c>
      <c r="K1318">
        <v>20</v>
      </c>
      <c r="L1318">
        <v>19712</v>
      </c>
      <c r="M1318">
        <v>2</v>
      </c>
      <c r="N1318" t="s">
        <v>817</v>
      </c>
    </row>
    <row r="1319" spans="1:14" x14ac:dyDescent="0.25">
      <c r="A1319">
        <v>15775</v>
      </c>
      <c r="B1319">
        <v>15775</v>
      </c>
      <c r="C1319" s="13">
        <v>0.14649999999999999</v>
      </c>
      <c r="D1319" t="s">
        <v>809</v>
      </c>
      <c r="E1319" t="s">
        <v>828</v>
      </c>
      <c r="F1319" s="13">
        <v>3.3700000000000001E-2</v>
      </c>
      <c r="G1319" t="s">
        <v>866</v>
      </c>
      <c r="H1319" t="s">
        <v>826</v>
      </c>
      <c r="I1319">
        <v>4000</v>
      </c>
      <c r="J1319" t="s">
        <v>873</v>
      </c>
      <c r="K1319">
        <v>11</v>
      </c>
      <c r="L1319">
        <v>4058</v>
      </c>
      <c r="M1319">
        <v>1</v>
      </c>
      <c r="N1319" t="s">
        <v>835</v>
      </c>
    </row>
    <row r="1320" spans="1:14" x14ac:dyDescent="0.25">
      <c r="A1320">
        <v>30000</v>
      </c>
      <c r="B1320">
        <v>22425</v>
      </c>
      <c r="C1320" s="13">
        <v>0.10589999999999999</v>
      </c>
      <c r="D1320" t="s">
        <v>809</v>
      </c>
      <c r="E1320" t="s">
        <v>863</v>
      </c>
      <c r="F1320" s="13">
        <v>8.1500000000000003E-2</v>
      </c>
      <c r="G1320" t="s">
        <v>888</v>
      </c>
      <c r="H1320" t="s">
        <v>812</v>
      </c>
      <c r="I1320">
        <v>22916.67</v>
      </c>
      <c r="J1320" t="s">
        <v>858</v>
      </c>
      <c r="K1320">
        <v>13</v>
      </c>
      <c r="L1320">
        <v>1945</v>
      </c>
      <c r="M1320">
        <v>0</v>
      </c>
      <c r="N1320" t="s">
        <v>859</v>
      </c>
    </row>
    <row r="1321" spans="1:14" x14ac:dyDescent="0.25">
      <c r="A1321">
        <v>3000</v>
      </c>
      <c r="B1321">
        <v>3000</v>
      </c>
      <c r="C1321" s="13">
        <v>9.9099999999999994E-2</v>
      </c>
      <c r="D1321" t="s">
        <v>809</v>
      </c>
      <c r="E1321" t="s">
        <v>892</v>
      </c>
      <c r="F1321" s="13">
        <v>4.7500000000000001E-2</v>
      </c>
      <c r="G1321" t="s">
        <v>876</v>
      </c>
      <c r="H1321" t="s">
        <v>830</v>
      </c>
      <c r="I1321">
        <v>4166.67</v>
      </c>
      <c r="J1321" t="s">
        <v>873</v>
      </c>
      <c r="K1321">
        <v>9</v>
      </c>
      <c r="L1321">
        <v>7321</v>
      </c>
      <c r="M1321">
        <v>3</v>
      </c>
      <c r="N1321" t="s">
        <v>842</v>
      </c>
    </row>
    <row r="1322" spans="1:14" x14ac:dyDescent="0.25">
      <c r="A1322">
        <v>15350</v>
      </c>
      <c r="B1322">
        <v>15350</v>
      </c>
      <c r="C1322" s="13">
        <v>0.18490000000000001</v>
      </c>
      <c r="D1322" t="s">
        <v>809</v>
      </c>
      <c r="E1322" t="s">
        <v>810</v>
      </c>
      <c r="F1322" s="13">
        <v>0.15090000000000001</v>
      </c>
      <c r="G1322" t="s">
        <v>856</v>
      </c>
      <c r="H1322" t="s">
        <v>812</v>
      </c>
      <c r="I1322">
        <v>4400</v>
      </c>
      <c r="J1322" t="s">
        <v>831</v>
      </c>
      <c r="K1322">
        <v>7</v>
      </c>
      <c r="L1322">
        <v>12823</v>
      </c>
      <c r="M1322">
        <v>0</v>
      </c>
      <c r="N1322" t="s">
        <v>835</v>
      </c>
    </row>
    <row r="1323" spans="1:14" x14ac:dyDescent="0.25">
      <c r="A1323">
        <v>26500</v>
      </c>
      <c r="B1323">
        <v>26500</v>
      </c>
      <c r="C1323" s="13">
        <v>9.7600000000000006E-2</v>
      </c>
      <c r="D1323" t="s">
        <v>818</v>
      </c>
      <c r="E1323" t="s">
        <v>896</v>
      </c>
      <c r="F1323" s="13">
        <v>0.1719</v>
      </c>
      <c r="G1323" t="s">
        <v>866</v>
      </c>
      <c r="H1323" t="s">
        <v>812</v>
      </c>
      <c r="I1323">
        <v>5416.67</v>
      </c>
      <c r="J1323" t="s">
        <v>875</v>
      </c>
      <c r="K1323">
        <v>13</v>
      </c>
      <c r="L1323">
        <v>9966</v>
      </c>
      <c r="M1323">
        <v>0</v>
      </c>
      <c r="N1323" t="s">
        <v>835</v>
      </c>
    </row>
    <row r="1324" spans="1:14" x14ac:dyDescent="0.25">
      <c r="A1324">
        <v>6400</v>
      </c>
      <c r="B1324">
        <v>6400</v>
      </c>
      <c r="C1324" s="13">
        <v>0.06</v>
      </c>
      <c r="D1324" t="s">
        <v>818</v>
      </c>
      <c r="E1324" t="s">
        <v>863</v>
      </c>
      <c r="F1324" s="13">
        <v>3.09E-2</v>
      </c>
      <c r="G1324" t="s">
        <v>841</v>
      </c>
      <c r="H1324" t="s">
        <v>812</v>
      </c>
      <c r="I1324">
        <v>6250</v>
      </c>
      <c r="J1324" t="s">
        <v>822</v>
      </c>
      <c r="K1324">
        <v>5</v>
      </c>
      <c r="L1324">
        <v>241</v>
      </c>
      <c r="M1324">
        <v>0</v>
      </c>
      <c r="N1324" t="s">
        <v>832</v>
      </c>
    </row>
    <row r="1325" spans="1:14" x14ac:dyDescent="0.25">
      <c r="A1325">
        <v>13200</v>
      </c>
      <c r="B1325">
        <v>13200</v>
      </c>
      <c r="C1325" s="13">
        <v>0.14330000000000001</v>
      </c>
      <c r="D1325" t="s">
        <v>809</v>
      </c>
      <c r="E1325" t="s">
        <v>810</v>
      </c>
      <c r="F1325" s="13">
        <v>0.28749999999999998</v>
      </c>
      <c r="G1325" t="s">
        <v>819</v>
      </c>
      <c r="H1325" t="s">
        <v>826</v>
      </c>
      <c r="I1325">
        <v>3833.33</v>
      </c>
      <c r="J1325" t="s">
        <v>822</v>
      </c>
      <c r="K1325">
        <v>9</v>
      </c>
      <c r="L1325">
        <v>8568</v>
      </c>
      <c r="M1325">
        <v>1</v>
      </c>
      <c r="N1325" t="s">
        <v>835</v>
      </c>
    </row>
    <row r="1326" spans="1:14" x14ac:dyDescent="0.25">
      <c r="A1326">
        <v>12000</v>
      </c>
      <c r="B1326">
        <v>12000</v>
      </c>
      <c r="C1326" s="13">
        <v>0.1149</v>
      </c>
      <c r="D1326" t="s">
        <v>809</v>
      </c>
      <c r="E1326" t="s">
        <v>810</v>
      </c>
      <c r="F1326" s="13">
        <v>0.17730000000000001</v>
      </c>
      <c r="G1326" t="s">
        <v>819</v>
      </c>
      <c r="H1326" t="s">
        <v>812</v>
      </c>
      <c r="I1326">
        <v>7300</v>
      </c>
      <c r="J1326" t="s">
        <v>837</v>
      </c>
      <c r="K1326">
        <v>9</v>
      </c>
      <c r="L1326">
        <v>38342</v>
      </c>
      <c r="M1326">
        <v>0</v>
      </c>
      <c r="N1326" t="s">
        <v>859</v>
      </c>
    </row>
    <row r="1327" spans="1:14" x14ac:dyDescent="0.25">
      <c r="A1327">
        <v>4000</v>
      </c>
      <c r="B1327">
        <v>4000</v>
      </c>
      <c r="C1327" s="13">
        <v>6.0299999999999999E-2</v>
      </c>
      <c r="D1327" t="s">
        <v>809</v>
      </c>
      <c r="E1327" t="s">
        <v>853</v>
      </c>
      <c r="F1327" s="13">
        <v>0.3367</v>
      </c>
      <c r="G1327" t="s">
        <v>856</v>
      </c>
      <c r="H1327" t="s">
        <v>812</v>
      </c>
      <c r="I1327">
        <v>7917</v>
      </c>
      <c r="J1327" t="s">
        <v>907</v>
      </c>
      <c r="K1327">
        <v>19</v>
      </c>
      <c r="L1327">
        <v>55123</v>
      </c>
      <c r="M1327">
        <v>1</v>
      </c>
      <c r="N1327" t="s">
        <v>835</v>
      </c>
    </row>
    <row r="1328" spans="1:14" x14ac:dyDescent="0.25">
      <c r="A1328">
        <v>2500</v>
      </c>
      <c r="B1328">
        <v>2500</v>
      </c>
      <c r="C1328" s="13">
        <v>6.6199999999999995E-2</v>
      </c>
      <c r="D1328" t="s">
        <v>809</v>
      </c>
      <c r="E1328" t="s">
        <v>863</v>
      </c>
      <c r="F1328" s="13">
        <v>0.1096</v>
      </c>
      <c r="G1328" t="s">
        <v>867</v>
      </c>
      <c r="H1328" t="s">
        <v>812</v>
      </c>
      <c r="I1328">
        <v>6166.67</v>
      </c>
      <c r="J1328" t="s">
        <v>847</v>
      </c>
      <c r="K1328">
        <v>14</v>
      </c>
      <c r="L1328">
        <v>24495</v>
      </c>
      <c r="M1328">
        <v>0</v>
      </c>
      <c r="N1328" t="s">
        <v>835</v>
      </c>
    </row>
    <row r="1329" spans="1:14" x14ac:dyDescent="0.25">
      <c r="A1329">
        <v>28000</v>
      </c>
      <c r="B1329">
        <v>27925</v>
      </c>
      <c r="C1329" s="13">
        <v>0.1855</v>
      </c>
      <c r="D1329" t="s">
        <v>809</v>
      </c>
      <c r="E1329" t="s">
        <v>810</v>
      </c>
      <c r="F1329" s="13">
        <v>8.9899999999999994E-2</v>
      </c>
      <c r="G1329" t="s">
        <v>836</v>
      </c>
      <c r="H1329" t="s">
        <v>812</v>
      </c>
      <c r="I1329">
        <v>6666.67</v>
      </c>
      <c r="J1329" t="s">
        <v>878</v>
      </c>
      <c r="K1329">
        <v>6</v>
      </c>
      <c r="L1329">
        <v>14189</v>
      </c>
      <c r="M1329">
        <v>2</v>
      </c>
      <c r="N1329" t="s">
        <v>895</v>
      </c>
    </row>
    <row r="1330" spans="1:14" x14ac:dyDescent="0.25">
      <c r="A1330">
        <v>9000</v>
      </c>
      <c r="B1330">
        <v>8975</v>
      </c>
      <c r="C1330" s="13">
        <v>8.8999999999999996E-2</v>
      </c>
      <c r="D1330" t="s">
        <v>809</v>
      </c>
      <c r="E1330" t="s">
        <v>810</v>
      </c>
      <c r="F1330" s="13">
        <v>7.3300000000000004E-2</v>
      </c>
      <c r="G1330" t="s">
        <v>819</v>
      </c>
      <c r="H1330" t="s">
        <v>826</v>
      </c>
      <c r="I1330">
        <v>12500</v>
      </c>
      <c r="J1330" t="s">
        <v>847</v>
      </c>
      <c r="K1330">
        <v>4</v>
      </c>
      <c r="L1330">
        <v>12964</v>
      </c>
      <c r="M1330">
        <v>0</v>
      </c>
      <c r="N1330" t="s">
        <v>823</v>
      </c>
    </row>
    <row r="1331" spans="1:14" x14ac:dyDescent="0.25">
      <c r="A1331">
        <v>6600</v>
      </c>
      <c r="B1331">
        <v>6600</v>
      </c>
      <c r="C1331" s="13">
        <v>6.0299999999999999E-2</v>
      </c>
      <c r="D1331" t="s">
        <v>809</v>
      </c>
      <c r="E1331" t="s">
        <v>863</v>
      </c>
      <c r="F1331" s="13">
        <v>0.16689999999999999</v>
      </c>
      <c r="G1331" t="s">
        <v>880</v>
      </c>
      <c r="H1331" t="s">
        <v>812</v>
      </c>
      <c r="I1331">
        <v>6250</v>
      </c>
      <c r="J1331" t="s">
        <v>877</v>
      </c>
      <c r="K1331">
        <v>14</v>
      </c>
      <c r="L1331">
        <v>17258</v>
      </c>
      <c r="M1331">
        <v>0</v>
      </c>
      <c r="N1331" t="s">
        <v>835</v>
      </c>
    </row>
    <row r="1332" spans="1:14" x14ac:dyDescent="0.25">
      <c r="A1332">
        <v>27050</v>
      </c>
      <c r="B1332">
        <v>27050</v>
      </c>
      <c r="C1332" s="13">
        <v>0.17269999999999999</v>
      </c>
      <c r="D1332" t="s">
        <v>818</v>
      </c>
      <c r="E1332" t="s">
        <v>824</v>
      </c>
      <c r="F1332" s="13">
        <v>0.27589999999999998</v>
      </c>
      <c r="G1332" t="s">
        <v>874</v>
      </c>
      <c r="H1332" t="s">
        <v>812</v>
      </c>
      <c r="I1332">
        <v>5025</v>
      </c>
      <c r="J1332" t="s">
        <v>837</v>
      </c>
      <c r="K1332">
        <v>13</v>
      </c>
      <c r="L1332">
        <v>40037</v>
      </c>
      <c r="M1332">
        <v>1</v>
      </c>
      <c r="N1332" t="s">
        <v>835</v>
      </c>
    </row>
    <row r="1333" spans="1:14" x14ac:dyDescent="0.25">
      <c r="A1333">
        <v>4800</v>
      </c>
      <c r="B1333">
        <v>4800</v>
      </c>
      <c r="C1333" s="13">
        <v>0.15989999999999999</v>
      </c>
      <c r="D1333" t="s">
        <v>809</v>
      </c>
      <c r="E1333" t="s">
        <v>871</v>
      </c>
      <c r="F1333" s="12">
        <v>0</v>
      </c>
      <c r="G1333" t="s">
        <v>876</v>
      </c>
      <c r="H1333" t="s">
        <v>826</v>
      </c>
      <c r="I1333">
        <v>4583.33</v>
      </c>
      <c r="J1333" t="s">
        <v>857</v>
      </c>
      <c r="K1333">
        <v>2</v>
      </c>
      <c r="L1333">
        <v>0</v>
      </c>
      <c r="M1333">
        <v>0</v>
      </c>
      <c r="N1333" t="s">
        <v>842</v>
      </c>
    </row>
    <row r="1334" spans="1:14" x14ac:dyDescent="0.25">
      <c r="A1334">
        <v>7550</v>
      </c>
      <c r="B1334">
        <v>7550</v>
      </c>
      <c r="C1334" s="13">
        <v>0.1016</v>
      </c>
      <c r="D1334" t="s">
        <v>809</v>
      </c>
      <c r="E1334" t="s">
        <v>810</v>
      </c>
      <c r="F1334" s="13">
        <v>3.8300000000000001E-2</v>
      </c>
      <c r="G1334" t="s">
        <v>819</v>
      </c>
      <c r="H1334" t="s">
        <v>812</v>
      </c>
      <c r="I1334">
        <v>8333.33</v>
      </c>
      <c r="J1334" t="s">
        <v>873</v>
      </c>
      <c r="K1334">
        <v>10</v>
      </c>
      <c r="L1334">
        <v>10204</v>
      </c>
      <c r="M1334">
        <v>0</v>
      </c>
      <c r="N1334" t="s">
        <v>817</v>
      </c>
    </row>
    <row r="1335" spans="1:14" x14ac:dyDescent="0.25">
      <c r="A1335">
        <v>10000</v>
      </c>
      <c r="B1335">
        <v>10000</v>
      </c>
      <c r="C1335" s="13">
        <v>7.7399999999999997E-2</v>
      </c>
      <c r="D1335" t="s">
        <v>809</v>
      </c>
      <c r="E1335" t="s">
        <v>810</v>
      </c>
      <c r="F1335" s="13">
        <v>1.6999999999999999E-3</v>
      </c>
      <c r="G1335" t="s">
        <v>911</v>
      </c>
      <c r="H1335" t="s">
        <v>812</v>
      </c>
      <c r="I1335">
        <v>7083.33</v>
      </c>
      <c r="J1335" t="s">
        <v>899</v>
      </c>
      <c r="K1335">
        <v>9</v>
      </c>
      <c r="L1335">
        <v>2994</v>
      </c>
      <c r="M1335">
        <v>0</v>
      </c>
      <c r="N1335" t="s">
        <v>835</v>
      </c>
    </row>
    <row r="1336" spans="1:14" x14ac:dyDescent="0.25">
      <c r="A1336">
        <v>12500</v>
      </c>
      <c r="B1336">
        <v>12275</v>
      </c>
      <c r="C1336" s="13">
        <v>0.11260000000000001</v>
      </c>
      <c r="D1336" t="s">
        <v>809</v>
      </c>
      <c r="E1336" t="s">
        <v>824</v>
      </c>
      <c r="F1336" s="13">
        <v>0.1221</v>
      </c>
      <c r="G1336" t="s">
        <v>815</v>
      </c>
      <c r="H1336" t="s">
        <v>826</v>
      </c>
      <c r="I1336">
        <v>4333.33</v>
      </c>
      <c r="J1336" t="s">
        <v>847</v>
      </c>
      <c r="K1336">
        <v>6</v>
      </c>
      <c r="L1336">
        <v>12568</v>
      </c>
      <c r="M1336">
        <v>2</v>
      </c>
      <c r="N1336" t="s">
        <v>839</v>
      </c>
    </row>
    <row r="1337" spans="1:14" x14ac:dyDescent="0.25">
      <c r="A1337">
        <v>27575</v>
      </c>
      <c r="B1337">
        <v>27575</v>
      </c>
      <c r="C1337" s="13">
        <v>0.1905</v>
      </c>
      <c r="D1337" t="s">
        <v>809</v>
      </c>
      <c r="E1337" t="s">
        <v>810</v>
      </c>
      <c r="F1337" s="13">
        <v>0.193</v>
      </c>
      <c r="G1337" t="s">
        <v>881</v>
      </c>
      <c r="H1337" t="s">
        <v>826</v>
      </c>
      <c r="I1337">
        <v>5166.67</v>
      </c>
      <c r="J1337" t="s">
        <v>868</v>
      </c>
      <c r="K1337">
        <v>6</v>
      </c>
      <c r="L1337">
        <v>14935</v>
      </c>
      <c r="M1337">
        <v>1</v>
      </c>
      <c r="N1337" t="s">
        <v>835</v>
      </c>
    </row>
    <row r="1338" spans="1:14" x14ac:dyDescent="0.25">
      <c r="A1338">
        <v>20000</v>
      </c>
      <c r="B1338">
        <v>20000</v>
      </c>
      <c r="C1338" s="13">
        <v>0.13109999999999999</v>
      </c>
      <c r="D1338" t="s">
        <v>809</v>
      </c>
      <c r="E1338" t="s">
        <v>810</v>
      </c>
      <c r="F1338" s="13">
        <v>3.9399999999999998E-2</v>
      </c>
      <c r="G1338" t="s">
        <v>876</v>
      </c>
      <c r="H1338" t="s">
        <v>812</v>
      </c>
      <c r="I1338">
        <v>7238.92</v>
      </c>
      <c r="J1338" t="s">
        <v>834</v>
      </c>
      <c r="K1338">
        <v>6</v>
      </c>
      <c r="L1338">
        <v>11751</v>
      </c>
      <c r="M1338">
        <v>3</v>
      </c>
      <c r="N1338" t="s">
        <v>835</v>
      </c>
    </row>
    <row r="1339" spans="1:14" x14ac:dyDescent="0.25">
      <c r="A1339">
        <v>15000</v>
      </c>
      <c r="B1339">
        <v>14900</v>
      </c>
      <c r="C1339" s="13">
        <v>0.14610000000000001</v>
      </c>
      <c r="D1339" t="s">
        <v>809</v>
      </c>
      <c r="E1339" t="s">
        <v>871</v>
      </c>
      <c r="F1339" s="13">
        <v>9.1700000000000004E-2</v>
      </c>
      <c r="G1339" t="s">
        <v>815</v>
      </c>
      <c r="H1339" t="s">
        <v>826</v>
      </c>
      <c r="I1339">
        <v>3000</v>
      </c>
      <c r="J1339" t="s">
        <v>847</v>
      </c>
      <c r="K1339">
        <v>8</v>
      </c>
      <c r="L1339">
        <v>0</v>
      </c>
      <c r="M1339">
        <v>2</v>
      </c>
      <c r="N1339" t="s">
        <v>814</v>
      </c>
    </row>
    <row r="1340" spans="1:14" x14ac:dyDescent="0.25">
      <c r="A1340">
        <v>18000</v>
      </c>
      <c r="B1340">
        <v>18000</v>
      </c>
      <c r="C1340" s="13">
        <v>8.8999999999999996E-2</v>
      </c>
      <c r="D1340" t="s">
        <v>809</v>
      </c>
      <c r="E1340" t="s">
        <v>863</v>
      </c>
      <c r="F1340" s="13">
        <v>0.12790000000000001</v>
      </c>
      <c r="G1340" t="s">
        <v>903</v>
      </c>
      <c r="H1340" t="s">
        <v>812</v>
      </c>
      <c r="I1340">
        <v>10500</v>
      </c>
      <c r="J1340" t="s">
        <v>847</v>
      </c>
      <c r="K1340">
        <v>15</v>
      </c>
      <c r="L1340">
        <v>4856</v>
      </c>
      <c r="M1340">
        <v>2</v>
      </c>
      <c r="N1340" t="s">
        <v>814</v>
      </c>
    </row>
    <row r="1341" spans="1:14" x14ac:dyDescent="0.25">
      <c r="A1341">
        <v>5400</v>
      </c>
      <c r="B1341">
        <v>5375</v>
      </c>
      <c r="C1341" s="13">
        <v>8.8999999999999996E-2</v>
      </c>
      <c r="D1341" t="s">
        <v>809</v>
      </c>
      <c r="E1341" t="s">
        <v>896</v>
      </c>
      <c r="F1341" s="13">
        <v>6.2700000000000006E-2</v>
      </c>
      <c r="G1341" t="s">
        <v>849</v>
      </c>
      <c r="H1341" t="s">
        <v>826</v>
      </c>
      <c r="I1341">
        <v>3000</v>
      </c>
      <c r="J1341" t="s">
        <v>875</v>
      </c>
      <c r="K1341">
        <v>2</v>
      </c>
      <c r="L1341">
        <v>90</v>
      </c>
      <c r="M1341">
        <v>2</v>
      </c>
      <c r="N1341" t="s">
        <v>895</v>
      </c>
    </row>
    <row r="1342" spans="1:14" x14ac:dyDescent="0.25">
      <c r="A1342">
        <v>23000</v>
      </c>
      <c r="B1342">
        <v>22950</v>
      </c>
      <c r="C1342" s="13">
        <v>0.15809999999999999</v>
      </c>
      <c r="D1342" t="s">
        <v>809</v>
      </c>
      <c r="E1342" t="s">
        <v>824</v>
      </c>
      <c r="F1342" s="13">
        <v>0.16020000000000001</v>
      </c>
      <c r="G1342" t="s">
        <v>819</v>
      </c>
      <c r="H1342" t="s">
        <v>826</v>
      </c>
      <c r="I1342">
        <v>7083.33</v>
      </c>
      <c r="J1342" t="s">
        <v>822</v>
      </c>
      <c r="K1342">
        <v>8</v>
      </c>
      <c r="L1342">
        <v>9664</v>
      </c>
      <c r="M1342">
        <v>2</v>
      </c>
      <c r="N1342" t="s">
        <v>859</v>
      </c>
    </row>
    <row r="1343" spans="1:14" x14ac:dyDescent="0.25">
      <c r="A1343">
        <v>8000</v>
      </c>
      <c r="B1343">
        <v>7950</v>
      </c>
      <c r="C1343" s="13">
        <v>5.79E-2</v>
      </c>
      <c r="D1343" t="s">
        <v>809</v>
      </c>
      <c r="E1343" t="s">
        <v>863</v>
      </c>
      <c r="F1343" s="13">
        <v>0.19650000000000001</v>
      </c>
      <c r="G1343" t="s">
        <v>841</v>
      </c>
      <c r="H1343" t="s">
        <v>830</v>
      </c>
      <c r="I1343">
        <v>5833.33</v>
      </c>
      <c r="J1343" t="s">
        <v>915</v>
      </c>
      <c r="K1343">
        <v>8</v>
      </c>
      <c r="L1343">
        <v>0</v>
      </c>
      <c r="M1343">
        <v>0</v>
      </c>
      <c r="N1343" t="s">
        <v>832</v>
      </c>
    </row>
    <row r="1344" spans="1:14" x14ac:dyDescent="0.25">
      <c r="A1344">
        <v>3000</v>
      </c>
      <c r="B1344">
        <v>2950</v>
      </c>
      <c r="C1344" s="13">
        <v>0.12690000000000001</v>
      </c>
      <c r="D1344" t="s">
        <v>809</v>
      </c>
      <c r="E1344" t="s">
        <v>810</v>
      </c>
      <c r="F1344" s="13">
        <v>4.2500000000000003E-2</v>
      </c>
      <c r="G1344" t="s">
        <v>811</v>
      </c>
      <c r="H1344" t="s">
        <v>830</v>
      </c>
      <c r="I1344">
        <v>1200</v>
      </c>
      <c r="J1344" t="s">
        <v>837</v>
      </c>
      <c r="K1344">
        <v>4</v>
      </c>
      <c r="L1344">
        <v>1643</v>
      </c>
      <c r="M1344">
        <v>0</v>
      </c>
      <c r="N1344" t="s">
        <v>814</v>
      </c>
    </row>
    <row r="1345" spans="1:14" x14ac:dyDescent="0.25">
      <c r="A1345">
        <v>7200</v>
      </c>
      <c r="B1345">
        <v>7200</v>
      </c>
      <c r="C1345" s="13">
        <v>6.9199999999999998E-2</v>
      </c>
      <c r="D1345" t="s">
        <v>809</v>
      </c>
      <c r="E1345" t="s">
        <v>824</v>
      </c>
      <c r="F1345" s="13">
        <v>0.1172</v>
      </c>
      <c r="G1345" t="s">
        <v>891</v>
      </c>
      <c r="H1345" t="s">
        <v>812</v>
      </c>
      <c r="I1345">
        <v>7083.33</v>
      </c>
      <c r="J1345" t="s">
        <v>862</v>
      </c>
      <c r="K1345">
        <v>6</v>
      </c>
      <c r="L1345">
        <v>15933</v>
      </c>
      <c r="M1345">
        <v>1</v>
      </c>
      <c r="N1345" t="s">
        <v>832</v>
      </c>
    </row>
    <row r="1346" spans="1:14" x14ac:dyDescent="0.25">
      <c r="A1346">
        <v>15350</v>
      </c>
      <c r="B1346">
        <v>15350</v>
      </c>
      <c r="C1346" s="13">
        <v>0.158</v>
      </c>
      <c r="D1346" t="s">
        <v>809</v>
      </c>
      <c r="E1346" t="s">
        <v>824</v>
      </c>
      <c r="F1346" s="13">
        <v>7.4099999999999999E-2</v>
      </c>
      <c r="G1346" t="s">
        <v>894</v>
      </c>
      <c r="H1346" t="s">
        <v>812</v>
      </c>
      <c r="I1346">
        <v>5666.67</v>
      </c>
      <c r="J1346" t="s">
        <v>831</v>
      </c>
      <c r="K1346">
        <v>6</v>
      </c>
      <c r="L1346">
        <v>8128</v>
      </c>
      <c r="M1346">
        <v>0</v>
      </c>
      <c r="N1346" t="s">
        <v>844</v>
      </c>
    </row>
    <row r="1347" spans="1:14" x14ac:dyDescent="0.25">
      <c r="A1347">
        <v>6000</v>
      </c>
      <c r="B1347">
        <v>6000</v>
      </c>
      <c r="C1347" s="13">
        <v>0.1212</v>
      </c>
      <c r="D1347" t="s">
        <v>809</v>
      </c>
      <c r="E1347" t="s">
        <v>892</v>
      </c>
      <c r="F1347" s="13">
        <v>0.21210000000000001</v>
      </c>
      <c r="G1347" t="s">
        <v>856</v>
      </c>
      <c r="H1347" t="s">
        <v>826</v>
      </c>
      <c r="I1347">
        <v>3333.33</v>
      </c>
      <c r="J1347" t="s">
        <v>838</v>
      </c>
      <c r="K1347">
        <v>8</v>
      </c>
      <c r="L1347">
        <v>4638</v>
      </c>
      <c r="M1347">
        <v>0</v>
      </c>
      <c r="N1347" t="s">
        <v>817</v>
      </c>
    </row>
    <row r="1348" spans="1:14" x14ac:dyDescent="0.25">
      <c r="A1348">
        <v>15000</v>
      </c>
      <c r="B1348">
        <v>8081.65</v>
      </c>
      <c r="C1348" s="13">
        <v>0.13159999999999999</v>
      </c>
      <c r="D1348" t="s">
        <v>809</v>
      </c>
      <c r="E1348" t="s">
        <v>810</v>
      </c>
      <c r="F1348" s="13">
        <v>0.13159999999999999</v>
      </c>
      <c r="G1348" t="s">
        <v>856</v>
      </c>
      <c r="H1348" t="s">
        <v>812</v>
      </c>
      <c r="I1348">
        <v>2583.33</v>
      </c>
      <c r="J1348" t="s">
        <v>883</v>
      </c>
      <c r="K1348">
        <v>3</v>
      </c>
      <c r="L1348">
        <v>4923</v>
      </c>
      <c r="M1348">
        <v>2</v>
      </c>
      <c r="N1348" t="s">
        <v>827</v>
      </c>
    </row>
    <row r="1349" spans="1:14" x14ac:dyDescent="0.25">
      <c r="A1349">
        <v>5000</v>
      </c>
      <c r="B1349">
        <v>5000</v>
      </c>
      <c r="C1349" s="13">
        <v>0.1268</v>
      </c>
      <c r="D1349" t="s">
        <v>818</v>
      </c>
      <c r="E1349" t="s">
        <v>840</v>
      </c>
      <c r="F1349" s="13">
        <v>0.12590000000000001</v>
      </c>
      <c r="G1349" t="s">
        <v>866</v>
      </c>
      <c r="H1349" t="s">
        <v>826</v>
      </c>
      <c r="I1349">
        <v>4416.67</v>
      </c>
      <c r="J1349" t="s">
        <v>820</v>
      </c>
      <c r="K1349">
        <v>13</v>
      </c>
      <c r="L1349">
        <v>7686</v>
      </c>
      <c r="M1349">
        <v>0</v>
      </c>
      <c r="N1349" t="s">
        <v>814</v>
      </c>
    </row>
    <row r="1350" spans="1:14" x14ac:dyDescent="0.25">
      <c r="A1350">
        <v>2575</v>
      </c>
      <c r="B1350">
        <v>2575</v>
      </c>
      <c r="C1350" s="13">
        <v>6.7599999999999993E-2</v>
      </c>
      <c r="D1350" t="s">
        <v>809</v>
      </c>
      <c r="E1350" t="s">
        <v>882</v>
      </c>
      <c r="F1350" s="13">
        <v>4.8000000000000001E-2</v>
      </c>
      <c r="G1350" t="s">
        <v>833</v>
      </c>
      <c r="H1350" t="s">
        <v>826</v>
      </c>
      <c r="I1350">
        <v>6875</v>
      </c>
      <c r="J1350" t="s">
        <v>852</v>
      </c>
      <c r="K1350">
        <v>6</v>
      </c>
      <c r="L1350">
        <v>4678</v>
      </c>
      <c r="M1350">
        <v>2</v>
      </c>
      <c r="N1350" t="s">
        <v>832</v>
      </c>
    </row>
    <row r="1351" spans="1:14" x14ac:dyDescent="0.25">
      <c r="A1351">
        <v>1800</v>
      </c>
      <c r="B1351">
        <v>1800</v>
      </c>
      <c r="C1351" s="13">
        <v>0.13669999999999999</v>
      </c>
      <c r="D1351" t="s">
        <v>809</v>
      </c>
      <c r="E1351" t="s">
        <v>855</v>
      </c>
      <c r="F1351" s="13">
        <v>0.24210000000000001</v>
      </c>
      <c r="G1351" t="s">
        <v>866</v>
      </c>
      <c r="H1351" t="s">
        <v>826</v>
      </c>
      <c r="I1351">
        <v>4250</v>
      </c>
      <c r="J1351" t="s">
        <v>831</v>
      </c>
      <c r="K1351">
        <v>11</v>
      </c>
      <c r="L1351">
        <v>5757</v>
      </c>
      <c r="M1351">
        <v>0</v>
      </c>
      <c r="N1351" t="s">
        <v>823</v>
      </c>
    </row>
    <row r="1352" spans="1:14" x14ac:dyDescent="0.25">
      <c r="A1352">
        <v>10000</v>
      </c>
      <c r="B1352">
        <v>10000</v>
      </c>
      <c r="C1352" s="13">
        <v>0.1409</v>
      </c>
      <c r="D1352" t="s">
        <v>809</v>
      </c>
      <c r="E1352" t="s">
        <v>828</v>
      </c>
      <c r="F1352" s="13">
        <v>0.26440000000000002</v>
      </c>
      <c r="G1352" t="s">
        <v>874</v>
      </c>
      <c r="H1352" t="s">
        <v>812</v>
      </c>
      <c r="I1352">
        <v>5416.67</v>
      </c>
      <c r="J1352" t="s">
        <v>878</v>
      </c>
      <c r="K1352">
        <v>6</v>
      </c>
      <c r="L1352">
        <v>18652</v>
      </c>
      <c r="M1352">
        <v>1</v>
      </c>
      <c r="N1352" t="s">
        <v>842</v>
      </c>
    </row>
    <row r="1353" spans="1:14" x14ac:dyDescent="0.25">
      <c r="A1353">
        <v>7750</v>
      </c>
      <c r="B1353">
        <v>7750</v>
      </c>
      <c r="C1353" s="13">
        <v>0.1074</v>
      </c>
      <c r="D1353" t="s">
        <v>809</v>
      </c>
      <c r="E1353" t="s">
        <v>810</v>
      </c>
      <c r="F1353" s="13">
        <v>6.5100000000000005E-2</v>
      </c>
      <c r="G1353" t="s">
        <v>906</v>
      </c>
      <c r="H1353" t="s">
        <v>812</v>
      </c>
      <c r="I1353">
        <v>2916.67</v>
      </c>
      <c r="J1353" t="s">
        <v>837</v>
      </c>
      <c r="K1353">
        <v>5</v>
      </c>
      <c r="L1353">
        <v>6889</v>
      </c>
      <c r="M1353">
        <v>0</v>
      </c>
      <c r="N1353" t="s">
        <v>842</v>
      </c>
    </row>
    <row r="1354" spans="1:14" x14ac:dyDescent="0.25">
      <c r="A1354">
        <v>12000</v>
      </c>
      <c r="B1354">
        <v>12000</v>
      </c>
      <c r="C1354" s="13">
        <v>0.16289999999999999</v>
      </c>
      <c r="D1354" t="s">
        <v>809</v>
      </c>
      <c r="E1354" t="s">
        <v>810</v>
      </c>
      <c r="F1354" s="13">
        <v>0.28760000000000002</v>
      </c>
      <c r="G1354" t="s">
        <v>829</v>
      </c>
      <c r="H1354" t="s">
        <v>826</v>
      </c>
      <c r="I1354">
        <v>5666.67</v>
      </c>
      <c r="J1354" t="s">
        <v>868</v>
      </c>
      <c r="K1354">
        <v>21</v>
      </c>
      <c r="L1354">
        <v>16822</v>
      </c>
      <c r="M1354">
        <v>2</v>
      </c>
      <c r="N1354" t="s">
        <v>832</v>
      </c>
    </row>
    <row r="1355" spans="1:14" x14ac:dyDescent="0.25">
      <c r="A1355">
        <v>10000</v>
      </c>
      <c r="B1355">
        <v>10000</v>
      </c>
      <c r="C1355" s="13">
        <v>6.0299999999999999E-2</v>
      </c>
      <c r="D1355" t="s">
        <v>809</v>
      </c>
      <c r="E1355" t="s">
        <v>810</v>
      </c>
      <c r="F1355" s="12">
        <v>0.16</v>
      </c>
      <c r="G1355" t="s">
        <v>909</v>
      </c>
      <c r="H1355" t="s">
        <v>812</v>
      </c>
      <c r="I1355">
        <v>8333.33</v>
      </c>
      <c r="J1355" t="s">
        <v>862</v>
      </c>
      <c r="K1355">
        <v>11</v>
      </c>
      <c r="L1355">
        <v>14832</v>
      </c>
      <c r="M1355">
        <v>0</v>
      </c>
      <c r="N1355" t="s">
        <v>835</v>
      </c>
    </row>
    <row r="1356" spans="1:14" x14ac:dyDescent="0.25">
      <c r="A1356">
        <v>4950</v>
      </c>
      <c r="B1356">
        <v>4950</v>
      </c>
      <c r="C1356" s="13">
        <v>0.13669999999999999</v>
      </c>
      <c r="D1356" t="s">
        <v>809</v>
      </c>
      <c r="E1356" t="s">
        <v>810</v>
      </c>
      <c r="F1356" s="13">
        <v>0.1411</v>
      </c>
      <c r="G1356" t="s">
        <v>819</v>
      </c>
      <c r="H1356" t="s">
        <v>812</v>
      </c>
      <c r="I1356">
        <v>4166.67</v>
      </c>
      <c r="J1356" t="s">
        <v>843</v>
      </c>
      <c r="K1356">
        <v>15</v>
      </c>
      <c r="L1356">
        <v>8379</v>
      </c>
      <c r="M1356">
        <v>0</v>
      </c>
      <c r="N1356" t="s">
        <v>823</v>
      </c>
    </row>
    <row r="1357" spans="1:14" x14ac:dyDescent="0.25">
      <c r="A1357">
        <v>8400</v>
      </c>
      <c r="B1357">
        <v>8350</v>
      </c>
      <c r="C1357" s="13">
        <v>6.0299999999999999E-2</v>
      </c>
      <c r="D1357" t="s">
        <v>809</v>
      </c>
      <c r="E1357" t="s">
        <v>886</v>
      </c>
      <c r="F1357" s="13">
        <v>0.15340000000000001</v>
      </c>
      <c r="G1357" t="s">
        <v>874</v>
      </c>
      <c r="H1357" t="s">
        <v>812</v>
      </c>
      <c r="I1357">
        <v>3200</v>
      </c>
      <c r="J1357" t="s">
        <v>852</v>
      </c>
      <c r="K1357">
        <v>6</v>
      </c>
      <c r="L1357">
        <v>10576</v>
      </c>
      <c r="M1357">
        <v>0</v>
      </c>
      <c r="N1357" t="s">
        <v>895</v>
      </c>
    </row>
    <row r="1358" spans="1:14" x14ac:dyDescent="0.25">
      <c r="A1358">
        <v>3500</v>
      </c>
      <c r="B1358">
        <v>3500</v>
      </c>
      <c r="C1358" s="13">
        <v>0.1212</v>
      </c>
      <c r="D1358" t="s">
        <v>809</v>
      </c>
      <c r="E1358" t="s">
        <v>828</v>
      </c>
      <c r="F1358" s="13">
        <v>0.1782</v>
      </c>
      <c r="G1358" t="s">
        <v>819</v>
      </c>
      <c r="H1358" t="s">
        <v>812</v>
      </c>
      <c r="I1358">
        <v>5416.67</v>
      </c>
      <c r="J1358" t="s">
        <v>822</v>
      </c>
      <c r="K1358">
        <v>15</v>
      </c>
      <c r="L1358">
        <v>4067</v>
      </c>
      <c r="M1358">
        <v>3</v>
      </c>
      <c r="N1358" t="s">
        <v>814</v>
      </c>
    </row>
    <row r="1359" spans="1:14" x14ac:dyDescent="0.25">
      <c r="A1359">
        <v>12000</v>
      </c>
      <c r="B1359">
        <v>12000</v>
      </c>
      <c r="C1359" s="13">
        <v>0.16289999999999999</v>
      </c>
      <c r="D1359" t="s">
        <v>809</v>
      </c>
      <c r="E1359" t="s">
        <v>824</v>
      </c>
      <c r="F1359" s="13">
        <v>0.1837</v>
      </c>
      <c r="G1359" t="s">
        <v>815</v>
      </c>
      <c r="H1359" t="s">
        <v>812</v>
      </c>
      <c r="I1359">
        <v>7083.33</v>
      </c>
      <c r="J1359" t="s">
        <v>843</v>
      </c>
      <c r="K1359">
        <v>16</v>
      </c>
      <c r="L1359">
        <v>16993</v>
      </c>
      <c r="M1359">
        <v>2</v>
      </c>
      <c r="N1359" t="s">
        <v>848</v>
      </c>
    </row>
    <row r="1360" spans="1:14" x14ac:dyDescent="0.25">
      <c r="A1360">
        <v>18000</v>
      </c>
      <c r="B1360">
        <v>18000</v>
      </c>
      <c r="C1360" s="13">
        <v>0.22470000000000001</v>
      </c>
      <c r="D1360" t="s">
        <v>818</v>
      </c>
      <c r="E1360" t="s">
        <v>824</v>
      </c>
      <c r="F1360" s="13">
        <v>0.17169999999999999</v>
      </c>
      <c r="G1360" t="s">
        <v>849</v>
      </c>
      <c r="H1360" t="s">
        <v>812</v>
      </c>
      <c r="I1360">
        <v>5562.92</v>
      </c>
      <c r="J1360" t="s">
        <v>868</v>
      </c>
      <c r="K1360">
        <v>13</v>
      </c>
      <c r="L1360">
        <v>14866</v>
      </c>
      <c r="M1360">
        <v>3</v>
      </c>
      <c r="N1360" t="s">
        <v>848</v>
      </c>
    </row>
    <row r="1361" spans="1:14" x14ac:dyDescent="0.25">
      <c r="A1361">
        <v>14675</v>
      </c>
      <c r="B1361">
        <v>14650</v>
      </c>
      <c r="C1361" s="13">
        <v>0.12989999999999999</v>
      </c>
      <c r="D1361" t="s">
        <v>818</v>
      </c>
      <c r="E1361" t="s">
        <v>810</v>
      </c>
      <c r="F1361" s="13">
        <v>0.2918</v>
      </c>
      <c r="G1361" t="s">
        <v>841</v>
      </c>
      <c r="H1361" t="s">
        <v>826</v>
      </c>
      <c r="I1361">
        <v>3167</v>
      </c>
      <c r="J1361" t="s">
        <v>846</v>
      </c>
      <c r="K1361">
        <v>7</v>
      </c>
      <c r="L1361">
        <v>21088</v>
      </c>
      <c r="M1361">
        <v>1</v>
      </c>
      <c r="N1361" t="s">
        <v>842</v>
      </c>
    </row>
    <row r="1362" spans="1:14" x14ac:dyDescent="0.25">
      <c r="A1362">
        <v>13000</v>
      </c>
      <c r="B1362">
        <v>13000</v>
      </c>
      <c r="C1362" s="13">
        <v>0.1409</v>
      </c>
      <c r="D1362" t="s">
        <v>809</v>
      </c>
      <c r="E1362" t="s">
        <v>824</v>
      </c>
      <c r="F1362" s="13">
        <v>0.16089999999999999</v>
      </c>
      <c r="G1362" t="s">
        <v>829</v>
      </c>
      <c r="H1362" t="s">
        <v>826</v>
      </c>
      <c r="I1362">
        <v>3250</v>
      </c>
      <c r="J1362" t="s">
        <v>857</v>
      </c>
      <c r="K1362">
        <v>6</v>
      </c>
      <c r="L1362">
        <v>6930</v>
      </c>
      <c r="M1362">
        <v>0</v>
      </c>
      <c r="N1362" t="s">
        <v>817</v>
      </c>
    </row>
    <row r="1363" spans="1:14" x14ac:dyDescent="0.25">
      <c r="A1363">
        <v>15000</v>
      </c>
      <c r="B1363">
        <v>15000</v>
      </c>
      <c r="C1363" s="13">
        <v>0.13109999999999999</v>
      </c>
      <c r="D1363" t="s">
        <v>809</v>
      </c>
      <c r="E1363" t="s">
        <v>810</v>
      </c>
      <c r="F1363" s="13">
        <v>0.33119999999999999</v>
      </c>
      <c r="G1363" t="s">
        <v>866</v>
      </c>
      <c r="H1363" t="s">
        <v>826</v>
      </c>
      <c r="I1363">
        <v>4166.67</v>
      </c>
      <c r="J1363" t="s">
        <v>822</v>
      </c>
      <c r="K1363">
        <v>10</v>
      </c>
      <c r="L1363">
        <v>13198</v>
      </c>
      <c r="M1363">
        <v>0</v>
      </c>
      <c r="N1363" t="s">
        <v>827</v>
      </c>
    </row>
    <row r="1364" spans="1:14" x14ac:dyDescent="0.25">
      <c r="A1364">
        <v>8250</v>
      </c>
      <c r="B1364">
        <v>8205.6299999999992</v>
      </c>
      <c r="C1364" s="13">
        <v>9.3200000000000005E-2</v>
      </c>
      <c r="D1364" t="s">
        <v>809</v>
      </c>
      <c r="E1364" t="s">
        <v>824</v>
      </c>
      <c r="F1364" s="13">
        <v>0.2445</v>
      </c>
      <c r="G1364" t="s">
        <v>849</v>
      </c>
      <c r="H1364" t="s">
        <v>812</v>
      </c>
      <c r="I1364">
        <v>3300</v>
      </c>
      <c r="J1364" t="s">
        <v>883</v>
      </c>
      <c r="K1364">
        <v>17</v>
      </c>
      <c r="L1364">
        <v>29576</v>
      </c>
      <c r="M1364">
        <v>2</v>
      </c>
      <c r="N1364" t="s">
        <v>839</v>
      </c>
    </row>
    <row r="1365" spans="1:14" x14ac:dyDescent="0.25">
      <c r="A1365">
        <v>6900</v>
      </c>
      <c r="B1365">
        <v>6900</v>
      </c>
      <c r="C1365" s="13">
        <v>0.1409</v>
      </c>
      <c r="D1365" t="s">
        <v>809</v>
      </c>
      <c r="E1365" t="s">
        <v>824</v>
      </c>
      <c r="F1365" s="13">
        <v>0.17780000000000001</v>
      </c>
      <c r="G1365" t="s">
        <v>908</v>
      </c>
      <c r="H1365" t="s">
        <v>830</v>
      </c>
      <c r="I1365">
        <v>4166.67</v>
      </c>
      <c r="J1365" t="s">
        <v>838</v>
      </c>
      <c r="K1365">
        <v>9</v>
      </c>
      <c r="L1365">
        <v>9720</v>
      </c>
      <c r="M1365">
        <v>1</v>
      </c>
      <c r="N1365" t="s">
        <v>835</v>
      </c>
    </row>
    <row r="1366" spans="1:14" x14ac:dyDescent="0.25">
      <c r="A1366">
        <v>35000</v>
      </c>
      <c r="B1366">
        <v>35000</v>
      </c>
      <c r="C1366" s="13">
        <v>0.2049</v>
      </c>
      <c r="D1366" t="s">
        <v>818</v>
      </c>
      <c r="E1366" t="s">
        <v>810</v>
      </c>
      <c r="F1366" s="13">
        <v>0.12540000000000001</v>
      </c>
      <c r="G1366" t="s">
        <v>872</v>
      </c>
      <c r="H1366" t="s">
        <v>812</v>
      </c>
      <c r="I1366">
        <v>10416.67</v>
      </c>
      <c r="J1366" t="s">
        <v>838</v>
      </c>
      <c r="K1366">
        <v>14</v>
      </c>
      <c r="L1366">
        <v>26487</v>
      </c>
      <c r="M1366">
        <v>4</v>
      </c>
      <c r="N1366" t="s">
        <v>817</v>
      </c>
    </row>
    <row r="1367" spans="1:14" x14ac:dyDescent="0.25">
      <c r="A1367">
        <v>25000</v>
      </c>
      <c r="B1367">
        <v>23995.24</v>
      </c>
      <c r="C1367" s="13">
        <v>0.1062</v>
      </c>
      <c r="D1367" t="s">
        <v>809</v>
      </c>
      <c r="E1367" t="s">
        <v>810</v>
      </c>
      <c r="F1367" s="13">
        <v>0.1221</v>
      </c>
      <c r="G1367" t="s">
        <v>864</v>
      </c>
      <c r="H1367" t="s">
        <v>826</v>
      </c>
      <c r="I1367">
        <v>11166.67</v>
      </c>
      <c r="J1367" t="s">
        <v>877</v>
      </c>
      <c r="K1367">
        <v>6</v>
      </c>
      <c r="L1367">
        <v>28556</v>
      </c>
      <c r="M1367">
        <v>0</v>
      </c>
      <c r="N1367" t="s">
        <v>848</v>
      </c>
    </row>
    <row r="1368" spans="1:14" x14ac:dyDescent="0.25">
      <c r="A1368">
        <v>9600</v>
      </c>
      <c r="B1368">
        <v>9600</v>
      </c>
      <c r="C1368" s="13">
        <v>0.1114</v>
      </c>
      <c r="D1368" t="s">
        <v>809</v>
      </c>
      <c r="E1368" t="s">
        <v>810</v>
      </c>
      <c r="F1368" s="13">
        <v>0.20580000000000001</v>
      </c>
      <c r="G1368" t="s">
        <v>903</v>
      </c>
      <c r="H1368" t="s">
        <v>812</v>
      </c>
      <c r="I1368">
        <v>3833.33</v>
      </c>
      <c r="J1368" t="s">
        <v>837</v>
      </c>
      <c r="K1368">
        <v>9</v>
      </c>
      <c r="L1368">
        <v>44403</v>
      </c>
      <c r="M1368">
        <v>1</v>
      </c>
      <c r="N1368" t="s">
        <v>823</v>
      </c>
    </row>
    <row r="1369" spans="1:14" x14ac:dyDescent="0.25">
      <c r="A1369">
        <v>9000</v>
      </c>
      <c r="B1369">
        <v>8975</v>
      </c>
      <c r="C1369" s="13">
        <v>6.6199999999999995E-2</v>
      </c>
      <c r="D1369" t="s">
        <v>809</v>
      </c>
      <c r="E1369" t="s">
        <v>810</v>
      </c>
      <c r="F1369" s="13">
        <v>0.1711</v>
      </c>
      <c r="G1369" t="s">
        <v>866</v>
      </c>
      <c r="H1369" t="s">
        <v>812</v>
      </c>
      <c r="I1369">
        <v>6750</v>
      </c>
      <c r="J1369" t="s">
        <v>883</v>
      </c>
      <c r="K1369">
        <v>7</v>
      </c>
      <c r="L1369">
        <v>12553</v>
      </c>
      <c r="M1369">
        <v>2</v>
      </c>
      <c r="N1369" t="s">
        <v>848</v>
      </c>
    </row>
    <row r="1370" spans="1:14" x14ac:dyDescent="0.25">
      <c r="A1370">
        <v>6500</v>
      </c>
      <c r="B1370">
        <v>6500</v>
      </c>
      <c r="C1370" s="13">
        <v>8.8999999999999996E-2</v>
      </c>
      <c r="D1370" t="s">
        <v>809</v>
      </c>
      <c r="E1370" t="s">
        <v>824</v>
      </c>
      <c r="F1370" s="13">
        <v>0.3145</v>
      </c>
      <c r="G1370" t="s">
        <v>894</v>
      </c>
      <c r="H1370" t="s">
        <v>812</v>
      </c>
      <c r="I1370">
        <v>6000</v>
      </c>
      <c r="J1370" t="s">
        <v>850</v>
      </c>
      <c r="K1370">
        <v>14</v>
      </c>
      <c r="L1370">
        <v>61865</v>
      </c>
      <c r="M1370">
        <v>2</v>
      </c>
      <c r="N1370" t="s">
        <v>814</v>
      </c>
    </row>
    <row r="1371" spans="1:14" x14ac:dyDescent="0.25">
      <c r="A1371">
        <v>1750</v>
      </c>
      <c r="B1371">
        <v>1750</v>
      </c>
      <c r="C1371" s="13">
        <v>0.1114</v>
      </c>
      <c r="D1371" t="s">
        <v>809</v>
      </c>
      <c r="E1371" t="s">
        <v>824</v>
      </c>
      <c r="F1371" s="13">
        <v>8.0199999999999994E-2</v>
      </c>
      <c r="G1371" t="s">
        <v>819</v>
      </c>
      <c r="H1371" t="s">
        <v>826</v>
      </c>
      <c r="I1371">
        <v>1833.33</v>
      </c>
      <c r="J1371" t="s">
        <v>834</v>
      </c>
      <c r="K1371">
        <v>4</v>
      </c>
      <c r="L1371">
        <v>1838</v>
      </c>
      <c r="M1371">
        <v>0</v>
      </c>
      <c r="N1371" t="s">
        <v>817</v>
      </c>
    </row>
    <row r="1372" spans="1:14" x14ac:dyDescent="0.25">
      <c r="A1372">
        <v>5000</v>
      </c>
      <c r="B1372">
        <v>5000</v>
      </c>
      <c r="C1372" s="13">
        <v>5.4199999999999998E-2</v>
      </c>
      <c r="D1372" t="s">
        <v>809</v>
      </c>
      <c r="E1372" t="s">
        <v>892</v>
      </c>
      <c r="F1372" s="13">
        <v>0.23150000000000001</v>
      </c>
      <c r="G1372" t="s">
        <v>849</v>
      </c>
      <c r="H1372" t="s">
        <v>826</v>
      </c>
      <c r="I1372">
        <v>2833.33</v>
      </c>
      <c r="J1372" t="s">
        <v>877</v>
      </c>
      <c r="K1372">
        <v>7</v>
      </c>
      <c r="L1372">
        <v>4573</v>
      </c>
      <c r="M1372">
        <v>0</v>
      </c>
      <c r="N1372" t="s">
        <v>832</v>
      </c>
    </row>
    <row r="1373" spans="1:14" x14ac:dyDescent="0.25">
      <c r="A1373">
        <v>6000</v>
      </c>
      <c r="B1373">
        <v>6000</v>
      </c>
      <c r="C1373" s="13">
        <v>0.158</v>
      </c>
      <c r="D1373" t="s">
        <v>809</v>
      </c>
      <c r="E1373" t="s">
        <v>810</v>
      </c>
      <c r="F1373" s="13">
        <v>0.16400000000000001</v>
      </c>
      <c r="G1373" t="s">
        <v>856</v>
      </c>
      <c r="H1373" t="s">
        <v>826</v>
      </c>
      <c r="I1373">
        <v>2500</v>
      </c>
      <c r="J1373" t="s">
        <v>831</v>
      </c>
      <c r="K1373">
        <v>5</v>
      </c>
      <c r="L1373">
        <v>5892</v>
      </c>
      <c r="M1373">
        <v>1</v>
      </c>
      <c r="N1373" t="s">
        <v>859</v>
      </c>
    </row>
    <row r="1374" spans="1:14" x14ac:dyDescent="0.25">
      <c r="A1374">
        <v>25000</v>
      </c>
      <c r="B1374">
        <v>25000</v>
      </c>
      <c r="C1374" s="13">
        <v>0.1409</v>
      </c>
      <c r="D1374" t="s">
        <v>809</v>
      </c>
      <c r="E1374" t="s">
        <v>810</v>
      </c>
      <c r="F1374" s="13">
        <v>0.1913</v>
      </c>
      <c r="G1374" t="s">
        <v>819</v>
      </c>
      <c r="H1374" t="s">
        <v>826</v>
      </c>
      <c r="I1374">
        <v>6083.33</v>
      </c>
      <c r="J1374" t="s">
        <v>878</v>
      </c>
      <c r="K1374">
        <v>19</v>
      </c>
      <c r="L1374">
        <v>14666</v>
      </c>
      <c r="M1374">
        <v>0</v>
      </c>
      <c r="N1374" t="s">
        <v>835</v>
      </c>
    </row>
    <row r="1375" spans="1:14" x14ac:dyDescent="0.25">
      <c r="A1375">
        <v>13000</v>
      </c>
      <c r="B1375">
        <v>13000</v>
      </c>
      <c r="C1375" s="13">
        <v>0.14330000000000001</v>
      </c>
      <c r="D1375" t="s">
        <v>809</v>
      </c>
      <c r="E1375" t="s">
        <v>810</v>
      </c>
      <c r="F1375" s="13">
        <v>0.1108</v>
      </c>
      <c r="G1375" t="s">
        <v>888</v>
      </c>
      <c r="H1375" t="s">
        <v>812</v>
      </c>
      <c r="I1375">
        <v>3358.33</v>
      </c>
      <c r="J1375" t="s">
        <v>820</v>
      </c>
      <c r="K1375">
        <v>7</v>
      </c>
      <c r="L1375">
        <v>6327</v>
      </c>
      <c r="M1375">
        <v>1</v>
      </c>
      <c r="N1375" t="s">
        <v>835</v>
      </c>
    </row>
    <row r="1376" spans="1:14" x14ac:dyDescent="0.25">
      <c r="A1376">
        <v>5875</v>
      </c>
      <c r="B1376">
        <v>5875</v>
      </c>
      <c r="C1376" s="13">
        <v>7.9000000000000001E-2</v>
      </c>
      <c r="D1376" t="s">
        <v>809</v>
      </c>
      <c r="E1376" t="s">
        <v>828</v>
      </c>
      <c r="F1376" s="13">
        <v>0.14749999999999999</v>
      </c>
      <c r="G1376" t="s">
        <v>903</v>
      </c>
      <c r="H1376" t="s">
        <v>826</v>
      </c>
      <c r="I1376">
        <v>5416.67</v>
      </c>
      <c r="J1376" t="s">
        <v>834</v>
      </c>
      <c r="K1376">
        <v>15</v>
      </c>
      <c r="L1376">
        <v>2617</v>
      </c>
      <c r="M1376">
        <v>2</v>
      </c>
      <c r="N1376" t="s">
        <v>859</v>
      </c>
    </row>
    <row r="1377" spans="1:14" x14ac:dyDescent="0.25">
      <c r="A1377">
        <v>5000</v>
      </c>
      <c r="B1377">
        <v>5000</v>
      </c>
      <c r="C1377" s="13">
        <v>0.16289999999999999</v>
      </c>
      <c r="D1377" t="s">
        <v>809</v>
      </c>
      <c r="E1377" t="s">
        <v>810</v>
      </c>
      <c r="F1377" s="13">
        <v>0.2077</v>
      </c>
      <c r="G1377" t="s">
        <v>864</v>
      </c>
      <c r="H1377" t="s">
        <v>826</v>
      </c>
      <c r="I1377">
        <v>4583.33</v>
      </c>
      <c r="J1377" t="s">
        <v>868</v>
      </c>
      <c r="K1377">
        <v>19</v>
      </c>
      <c r="L1377">
        <v>11991</v>
      </c>
      <c r="M1377">
        <v>1</v>
      </c>
      <c r="N1377" t="s">
        <v>842</v>
      </c>
    </row>
    <row r="1378" spans="1:14" x14ac:dyDescent="0.25">
      <c r="A1378">
        <v>16000</v>
      </c>
      <c r="B1378">
        <v>7925</v>
      </c>
      <c r="C1378" s="13">
        <v>0.16450000000000001</v>
      </c>
      <c r="D1378" t="s">
        <v>818</v>
      </c>
      <c r="E1378" t="s">
        <v>810</v>
      </c>
      <c r="F1378" s="13">
        <v>0.1666</v>
      </c>
      <c r="G1378" t="s">
        <v>889</v>
      </c>
      <c r="H1378" t="s">
        <v>812</v>
      </c>
      <c r="I1378">
        <v>5500</v>
      </c>
      <c r="J1378" t="s">
        <v>879</v>
      </c>
      <c r="K1378">
        <v>6</v>
      </c>
      <c r="L1378">
        <v>6842</v>
      </c>
      <c r="M1378">
        <v>0</v>
      </c>
      <c r="N1378" t="s">
        <v>827</v>
      </c>
    </row>
    <row r="1379" spans="1:14" x14ac:dyDescent="0.25">
      <c r="A1379">
        <v>12000</v>
      </c>
      <c r="B1379">
        <v>12000</v>
      </c>
      <c r="C1379" s="13">
        <v>9.6199999999999994E-2</v>
      </c>
      <c r="D1379" t="s">
        <v>818</v>
      </c>
      <c r="E1379" t="s">
        <v>896</v>
      </c>
      <c r="F1379" s="13">
        <v>0.14119999999999999</v>
      </c>
      <c r="G1379" t="s">
        <v>856</v>
      </c>
      <c r="H1379" t="s">
        <v>812</v>
      </c>
      <c r="I1379">
        <v>6666.67</v>
      </c>
      <c r="J1379" t="s">
        <v>847</v>
      </c>
      <c r="K1379">
        <v>10</v>
      </c>
      <c r="L1379">
        <v>6969</v>
      </c>
      <c r="M1379">
        <v>1</v>
      </c>
      <c r="N1379" t="s">
        <v>859</v>
      </c>
    </row>
    <row r="1380" spans="1:14" x14ac:dyDescent="0.25">
      <c r="A1380">
        <v>35000</v>
      </c>
      <c r="B1380">
        <v>35000</v>
      </c>
      <c r="C1380" s="13">
        <v>0.1212</v>
      </c>
      <c r="D1380" t="s">
        <v>809</v>
      </c>
      <c r="E1380" t="s">
        <v>810</v>
      </c>
      <c r="F1380" s="13">
        <v>0.19900000000000001</v>
      </c>
      <c r="G1380" t="s">
        <v>841</v>
      </c>
      <c r="H1380" t="s">
        <v>812</v>
      </c>
      <c r="I1380">
        <v>13933.33</v>
      </c>
      <c r="J1380" t="s">
        <v>834</v>
      </c>
      <c r="K1380">
        <v>18</v>
      </c>
      <c r="L1380">
        <v>24288</v>
      </c>
      <c r="M1380">
        <v>0</v>
      </c>
      <c r="N1380" t="s">
        <v>844</v>
      </c>
    </row>
    <row r="1381" spans="1:14" x14ac:dyDescent="0.25">
      <c r="A1381">
        <v>4800</v>
      </c>
      <c r="B1381">
        <v>4775</v>
      </c>
      <c r="C1381" s="13">
        <v>5.79E-2</v>
      </c>
      <c r="D1381" t="s">
        <v>809</v>
      </c>
      <c r="E1381" t="s">
        <v>853</v>
      </c>
      <c r="F1381" s="13">
        <v>0.1171</v>
      </c>
      <c r="G1381" t="s">
        <v>825</v>
      </c>
      <c r="H1381" t="s">
        <v>826</v>
      </c>
      <c r="I1381">
        <v>2800</v>
      </c>
      <c r="J1381" t="s">
        <v>813</v>
      </c>
      <c r="K1381">
        <v>6</v>
      </c>
      <c r="L1381">
        <v>9228</v>
      </c>
      <c r="M1381">
        <v>0</v>
      </c>
      <c r="N1381" t="s">
        <v>832</v>
      </c>
    </row>
    <row r="1382" spans="1:14" x14ac:dyDescent="0.25">
      <c r="A1382">
        <v>6500</v>
      </c>
      <c r="B1382">
        <v>6500</v>
      </c>
      <c r="C1382" s="13">
        <v>0.1111</v>
      </c>
      <c r="D1382" t="s">
        <v>809</v>
      </c>
      <c r="E1382" t="s">
        <v>824</v>
      </c>
      <c r="F1382" s="13">
        <v>0.13980000000000001</v>
      </c>
      <c r="G1382" t="s">
        <v>923</v>
      </c>
      <c r="H1382" t="s">
        <v>812</v>
      </c>
      <c r="I1382">
        <v>2253</v>
      </c>
      <c r="J1382" t="s">
        <v>879</v>
      </c>
      <c r="K1382">
        <v>11</v>
      </c>
      <c r="L1382">
        <v>7558</v>
      </c>
      <c r="M1382">
        <v>1</v>
      </c>
      <c r="N1382" t="s">
        <v>817</v>
      </c>
    </row>
    <row r="1383" spans="1:14" x14ac:dyDescent="0.25">
      <c r="A1383">
        <v>25000</v>
      </c>
      <c r="B1383">
        <v>25000</v>
      </c>
      <c r="C1383" s="13">
        <v>0.13059999999999999</v>
      </c>
      <c r="D1383" t="s">
        <v>809</v>
      </c>
      <c r="E1383" t="s">
        <v>828</v>
      </c>
      <c r="F1383" s="13">
        <v>4.1399999999999999E-2</v>
      </c>
      <c r="G1383" t="s">
        <v>898</v>
      </c>
      <c r="H1383" t="s">
        <v>812</v>
      </c>
      <c r="I1383">
        <v>11500</v>
      </c>
      <c r="J1383" t="s">
        <v>813</v>
      </c>
      <c r="K1383">
        <v>4</v>
      </c>
      <c r="L1383">
        <v>6578</v>
      </c>
      <c r="M1383">
        <v>0</v>
      </c>
      <c r="N1383" t="s">
        <v>814</v>
      </c>
    </row>
    <row r="1384" spans="1:14" x14ac:dyDescent="0.25">
      <c r="A1384">
        <v>1000</v>
      </c>
      <c r="B1384">
        <v>1000</v>
      </c>
      <c r="C1384" s="13">
        <v>7.6200000000000004E-2</v>
      </c>
      <c r="D1384" t="s">
        <v>809</v>
      </c>
      <c r="E1384" t="s">
        <v>810</v>
      </c>
      <c r="F1384" s="13">
        <v>5.5899999999999998E-2</v>
      </c>
      <c r="G1384" t="s">
        <v>867</v>
      </c>
      <c r="H1384" t="s">
        <v>812</v>
      </c>
      <c r="I1384">
        <v>9333.33</v>
      </c>
      <c r="J1384" t="s">
        <v>875</v>
      </c>
      <c r="K1384">
        <v>6</v>
      </c>
      <c r="L1384">
        <v>350</v>
      </c>
      <c r="M1384">
        <v>4</v>
      </c>
      <c r="N1384" t="s">
        <v>817</v>
      </c>
    </row>
    <row r="1385" spans="1:14" x14ac:dyDescent="0.25">
      <c r="A1385">
        <v>16000</v>
      </c>
      <c r="B1385">
        <v>16000</v>
      </c>
      <c r="C1385" s="13">
        <v>0.1348</v>
      </c>
      <c r="D1385" t="s">
        <v>809</v>
      </c>
      <c r="E1385" t="s">
        <v>810</v>
      </c>
      <c r="F1385" s="13">
        <v>0.1517</v>
      </c>
      <c r="G1385" t="s">
        <v>909</v>
      </c>
      <c r="H1385" t="s">
        <v>812</v>
      </c>
      <c r="I1385">
        <v>4166.67</v>
      </c>
      <c r="J1385" t="s">
        <v>878</v>
      </c>
      <c r="K1385">
        <v>6</v>
      </c>
      <c r="L1385">
        <v>1962</v>
      </c>
      <c r="M1385">
        <v>1</v>
      </c>
      <c r="N1385" t="s">
        <v>817</v>
      </c>
    </row>
    <row r="1386" spans="1:14" x14ac:dyDescent="0.25">
      <c r="A1386">
        <v>7675</v>
      </c>
      <c r="B1386">
        <v>2275</v>
      </c>
      <c r="C1386" s="13">
        <v>0.15129999999999999</v>
      </c>
      <c r="D1386" t="s">
        <v>809</v>
      </c>
      <c r="E1386" t="s">
        <v>828</v>
      </c>
      <c r="F1386" s="13">
        <v>0.18079999999999999</v>
      </c>
      <c r="G1386" t="s">
        <v>815</v>
      </c>
      <c r="H1386" t="s">
        <v>812</v>
      </c>
      <c r="I1386">
        <v>11666.67</v>
      </c>
      <c r="J1386" t="s">
        <v>922</v>
      </c>
      <c r="K1386">
        <v>13</v>
      </c>
      <c r="L1386">
        <v>12578</v>
      </c>
      <c r="M1386">
        <v>0</v>
      </c>
      <c r="N1386" t="s">
        <v>827</v>
      </c>
    </row>
    <row r="1387" spans="1:14" x14ac:dyDescent="0.25">
      <c r="A1387">
        <v>13600</v>
      </c>
      <c r="B1387">
        <v>13600</v>
      </c>
      <c r="C1387" s="13">
        <v>8.8999999999999996E-2</v>
      </c>
      <c r="D1387" t="s">
        <v>809</v>
      </c>
      <c r="E1387" t="s">
        <v>810</v>
      </c>
      <c r="F1387" s="13">
        <v>0.1094</v>
      </c>
      <c r="G1387" t="s">
        <v>874</v>
      </c>
      <c r="H1387" t="s">
        <v>826</v>
      </c>
      <c r="I1387">
        <v>10000</v>
      </c>
      <c r="J1387" t="s">
        <v>834</v>
      </c>
      <c r="K1387">
        <v>15</v>
      </c>
      <c r="L1387">
        <v>18028</v>
      </c>
      <c r="M1387">
        <v>0</v>
      </c>
      <c r="N1387" t="s">
        <v>835</v>
      </c>
    </row>
    <row r="1388" spans="1:14" x14ac:dyDescent="0.25">
      <c r="A1388">
        <v>12000</v>
      </c>
      <c r="B1388">
        <v>12000</v>
      </c>
      <c r="C1388" s="13">
        <v>0.15310000000000001</v>
      </c>
      <c r="D1388" t="s">
        <v>809</v>
      </c>
      <c r="E1388" t="s">
        <v>810</v>
      </c>
      <c r="F1388" s="13">
        <v>0.3291</v>
      </c>
      <c r="G1388" t="s">
        <v>819</v>
      </c>
      <c r="H1388" t="s">
        <v>826</v>
      </c>
      <c r="I1388">
        <v>5500</v>
      </c>
      <c r="J1388" t="s">
        <v>879</v>
      </c>
      <c r="K1388">
        <v>21</v>
      </c>
      <c r="L1388">
        <v>13559</v>
      </c>
      <c r="M1388">
        <v>1</v>
      </c>
      <c r="N1388" t="s">
        <v>832</v>
      </c>
    </row>
    <row r="1389" spans="1:14" x14ac:dyDescent="0.25">
      <c r="A1389">
        <v>15000</v>
      </c>
      <c r="B1389">
        <v>15000</v>
      </c>
      <c r="C1389" s="13">
        <v>0.1037</v>
      </c>
      <c r="D1389" t="s">
        <v>809</v>
      </c>
      <c r="E1389" t="s">
        <v>870</v>
      </c>
      <c r="F1389" s="13">
        <v>0.26719999999999999</v>
      </c>
      <c r="G1389" t="s">
        <v>851</v>
      </c>
      <c r="H1389" t="s">
        <v>812</v>
      </c>
      <c r="I1389">
        <v>5250</v>
      </c>
      <c r="J1389" t="s">
        <v>877</v>
      </c>
      <c r="K1389">
        <v>11</v>
      </c>
      <c r="L1389">
        <v>44850</v>
      </c>
      <c r="M1389">
        <v>1</v>
      </c>
      <c r="N1389" t="s">
        <v>835</v>
      </c>
    </row>
    <row r="1390" spans="1:14" x14ac:dyDescent="0.25">
      <c r="A1390">
        <v>7125</v>
      </c>
      <c r="B1390">
        <v>7125</v>
      </c>
      <c r="C1390" s="13">
        <v>0.18490000000000001</v>
      </c>
      <c r="D1390" t="s">
        <v>809</v>
      </c>
      <c r="E1390" t="s">
        <v>810</v>
      </c>
      <c r="F1390" s="13">
        <v>0.1118</v>
      </c>
      <c r="G1390" t="s">
        <v>829</v>
      </c>
      <c r="H1390" t="s">
        <v>812</v>
      </c>
      <c r="I1390">
        <v>5636.75</v>
      </c>
      <c r="J1390" t="s">
        <v>857</v>
      </c>
      <c r="K1390">
        <v>14</v>
      </c>
      <c r="L1390">
        <v>5383</v>
      </c>
      <c r="M1390">
        <v>2</v>
      </c>
      <c r="N1390" t="s">
        <v>839</v>
      </c>
    </row>
    <row r="1391" spans="1:14" x14ac:dyDescent="0.25">
      <c r="A1391">
        <v>35000</v>
      </c>
      <c r="B1391">
        <v>34977.35</v>
      </c>
      <c r="C1391" s="13">
        <v>0.2167</v>
      </c>
      <c r="D1391" t="s">
        <v>818</v>
      </c>
      <c r="E1391" t="s">
        <v>870</v>
      </c>
      <c r="F1391" s="13">
        <v>0.14249999999999999</v>
      </c>
      <c r="G1391" t="s">
        <v>819</v>
      </c>
      <c r="H1391" t="s">
        <v>826</v>
      </c>
      <c r="I1391">
        <v>20833.330000000002</v>
      </c>
      <c r="J1391" t="s">
        <v>857</v>
      </c>
      <c r="K1391">
        <v>12</v>
      </c>
      <c r="L1391">
        <v>79792</v>
      </c>
      <c r="M1391">
        <v>0</v>
      </c>
      <c r="N1391" t="s">
        <v>842</v>
      </c>
    </row>
    <row r="1392" spans="1:14" x14ac:dyDescent="0.25">
      <c r="A1392">
        <v>11575</v>
      </c>
      <c r="B1392">
        <v>11575</v>
      </c>
      <c r="C1392" s="13">
        <v>0.13109999999999999</v>
      </c>
      <c r="D1392" t="s">
        <v>818</v>
      </c>
      <c r="E1392" t="s">
        <v>810</v>
      </c>
      <c r="F1392" s="13">
        <v>0.1837</v>
      </c>
      <c r="G1392" t="s">
        <v>866</v>
      </c>
      <c r="H1392" t="s">
        <v>812</v>
      </c>
      <c r="I1392">
        <v>3750</v>
      </c>
      <c r="J1392" t="s">
        <v>846</v>
      </c>
      <c r="K1392">
        <v>12</v>
      </c>
      <c r="L1392">
        <v>18790</v>
      </c>
      <c r="M1392">
        <v>1</v>
      </c>
      <c r="N1392" t="s">
        <v>835</v>
      </c>
    </row>
    <row r="1393" spans="1:14" x14ac:dyDescent="0.25">
      <c r="A1393">
        <v>5000</v>
      </c>
      <c r="B1393">
        <v>5000</v>
      </c>
      <c r="C1393" s="13">
        <v>7.3999999999999996E-2</v>
      </c>
      <c r="D1393" t="s">
        <v>809</v>
      </c>
      <c r="E1393" t="s">
        <v>871</v>
      </c>
      <c r="F1393" s="13">
        <v>0.14219999999999999</v>
      </c>
      <c r="G1393" t="s">
        <v>856</v>
      </c>
      <c r="H1393" t="s">
        <v>826</v>
      </c>
      <c r="I1393">
        <v>6000</v>
      </c>
      <c r="J1393" t="s">
        <v>862</v>
      </c>
      <c r="K1393">
        <v>7</v>
      </c>
      <c r="L1393">
        <v>1751</v>
      </c>
      <c r="M1393">
        <v>0</v>
      </c>
      <c r="N1393" t="s">
        <v>842</v>
      </c>
    </row>
    <row r="1394" spans="1:14" x14ac:dyDescent="0.25">
      <c r="A1394">
        <v>5000</v>
      </c>
      <c r="B1394">
        <v>5000</v>
      </c>
      <c r="C1394" s="13">
        <v>7.6200000000000004E-2</v>
      </c>
      <c r="D1394" t="s">
        <v>809</v>
      </c>
      <c r="E1394" t="s">
        <v>810</v>
      </c>
      <c r="F1394" s="13">
        <v>3.04E-2</v>
      </c>
      <c r="G1394" t="s">
        <v>866</v>
      </c>
      <c r="H1394" t="s">
        <v>830</v>
      </c>
      <c r="I1394">
        <v>2500</v>
      </c>
      <c r="J1394" t="s">
        <v>813</v>
      </c>
      <c r="K1394">
        <v>5</v>
      </c>
      <c r="L1394">
        <v>4864</v>
      </c>
      <c r="M1394">
        <v>0</v>
      </c>
      <c r="N1394" t="s">
        <v>832</v>
      </c>
    </row>
    <row r="1395" spans="1:14" x14ac:dyDescent="0.25">
      <c r="A1395">
        <v>5000</v>
      </c>
      <c r="B1395">
        <v>527.49</v>
      </c>
      <c r="C1395" s="13">
        <v>0.13239999999999999</v>
      </c>
      <c r="D1395" t="s">
        <v>809</v>
      </c>
      <c r="E1395" t="s">
        <v>810</v>
      </c>
      <c r="F1395" s="13">
        <v>0.1328</v>
      </c>
      <c r="G1395" t="s">
        <v>825</v>
      </c>
      <c r="H1395" t="s">
        <v>826</v>
      </c>
      <c r="I1395">
        <v>4833</v>
      </c>
      <c r="J1395" t="s">
        <v>868</v>
      </c>
      <c r="K1395">
        <v>10</v>
      </c>
      <c r="L1395">
        <v>9816</v>
      </c>
      <c r="M1395">
        <v>0</v>
      </c>
      <c r="N1395" t="s">
        <v>859</v>
      </c>
    </row>
    <row r="1396" spans="1:14" x14ac:dyDescent="0.25">
      <c r="A1396">
        <v>7000</v>
      </c>
      <c r="B1396">
        <v>7000</v>
      </c>
      <c r="C1396" s="13">
        <v>7.9000000000000001E-2</v>
      </c>
      <c r="D1396" t="s">
        <v>809</v>
      </c>
      <c r="E1396" t="s">
        <v>810</v>
      </c>
      <c r="F1396" s="13">
        <v>0.12609999999999999</v>
      </c>
      <c r="G1396" t="s">
        <v>864</v>
      </c>
      <c r="H1396" t="s">
        <v>812</v>
      </c>
      <c r="I1396">
        <v>6250</v>
      </c>
      <c r="J1396" t="s">
        <v>834</v>
      </c>
      <c r="K1396">
        <v>13</v>
      </c>
      <c r="L1396">
        <v>19848</v>
      </c>
      <c r="M1396">
        <v>0</v>
      </c>
      <c r="N1396" t="s">
        <v>835</v>
      </c>
    </row>
    <row r="1397" spans="1:14" x14ac:dyDescent="0.25">
      <c r="A1397">
        <v>20000</v>
      </c>
      <c r="B1397">
        <v>16755.89</v>
      </c>
      <c r="C1397" s="13">
        <v>0.14499999999999999</v>
      </c>
      <c r="D1397" t="s">
        <v>809</v>
      </c>
      <c r="E1397" t="s">
        <v>810</v>
      </c>
      <c r="F1397" s="13">
        <v>0.254</v>
      </c>
      <c r="G1397" t="s">
        <v>888</v>
      </c>
      <c r="H1397" t="s">
        <v>812</v>
      </c>
      <c r="I1397">
        <v>6916.67</v>
      </c>
      <c r="J1397" t="s">
        <v>816</v>
      </c>
      <c r="K1397">
        <v>10</v>
      </c>
      <c r="L1397">
        <v>26938</v>
      </c>
      <c r="M1397">
        <v>0</v>
      </c>
      <c r="N1397" t="s">
        <v>835</v>
      </c>
    </row>
    <row r="1398" spans="1:14" x14ac:dyDescent="0.25">
      <c r="A1398">
        <v>7000</v>
      </c>
      <c r="B1398">
        <v>7000</v>
      </c>
      <c r="C1398" s="13">
        <v>6.9199999999999998E-2</v>
      </c>
      <c r="D1398" t="s">
        <v>809</v>
      </c>
      <c r="E1398" t="s">
        <v>810</v>
      </c>
      <c r="F1398" s="13">
        <v>0.17150000000000001</v>
      </c>
      <c r="G1398" t="s">
        <v>819</v>
      </c>
      <c r="H1398" t="s">
        <v>826</v>
      </c>
      <c r="I1398">
        <v>4583.33</v>
      </c>
      <c r="J1398" t="s">
        <v>813</v>
      </c>
      <c r="K1398">
        <v>13</v>
      </c>
      <c r="L1398">
        <v>6897</v>
      </c>
      <c r="M1398">
        <v>0</v>
      </c>
      <c r="N1398" t="s">
        <v>823</v>
      </c>
    </row>
    <row r="1399" spans="1:14" x14ac:dyDescent="0.25">
      <c r="A1399">
        <v>20000</v>
      </c>
      <c r="B1399">
        <v>19900</v>
      </c>
      <c r="C1399" s="13">
        <v>0.10249999999999999</v>
      </c>
      <c r="D1399" t="s">
        <v>809</v>
      </c>
      <c r="E1399" t="s">
        <v>810</v>
      </c>
      <c r="F1399" s="13">
        <v>0.17510000000000001</v>
      </c>
      <c r="G1399" t="s">
        <v>887</v>
      </c>
      <c r="H1399" t="s">
        <v>812</v>
      </c>
      <c r="I1399">
        <v>7833.33</v>
      </c>
      <c r="J1399" t="s">
        <v>852</v>
      </c>
      <c r="K1399">
        <v>14</v>
      </c>
      <c r="L1399">
        <v>49898</v>
      </c>
      <c r="M1399">
        <v>0</v>
      </c>
      <c r="N1399" t="s">
        <v>823</v>
      </c>
    </row>
    <row r="1400" spans="1:14" x14ac:dyDescent="0.25">
      <c r="A1400">
        <v>6000</v>
      </c>
      <c r="B1400">
        <v>6000</v>
      </c>
      <c r="C1400" s="13">
        <v>7.9000000000000001E-2</v>
      </c>
      <c r="D1400" t="s">
        <v>809</v>
      </c>
      <c r="E1400" t="s">
        <v>871</v>
      </c>
      <c r="F1400" s="13">
        <v>0.20130000000000001</v>
      </c>
      <c r="G1400" t="s">
        <v>872</v>
      </c>
      <c r="H1400" t="s">
        <v>812</v>
      </c>
      <c r="I1400">
        <v>7750</v>
      </c>
      <c r="J1400" t="s">
        <v>846</v>
      </c>
      <c r="K1400">
        <v>16</v>
      </c>
      <c r="L1400">
        <v>7533</v>
      </c>
      <c r="M1400">
        <v>1</v>
      </c>
      <c r="N1400" t="s">
        <v>839</v>
      </c>
    </row>
    <row r="1401" spans="1:14" x14ac:dyDescent="0.25">
      <c r="A1401">
        <v>14000</v>
      </c>
      <c r="B1401">
        <v>14000</v>
      </c>
      <c r="C1401" s="13">
        <v>7.6600000000000001E-2</v>
      </c>
      <c r="D1401" t="s">
        <v>809</v>
      </c>
      <c r="E1401" t="s">
        <v>871</v>
      </c>
      <c r="F1401" s="13">
        <v>0.10680000000000001</v>
      </c>
      <c r="G1401" t="s">
        <v>841</v>
      </c>
      <c r="H1401" t="s">
        <v>812</v>
      </c>
      <c r="I1401">
        <v>21666.67</v>
      </c>
      <c r="J1401" t="s">
        <v>813</v>
      </c>
      <c r="K1401">
        <v>14</v>
      </c>
      <c r="L1401">
        <v>13850</v>
      </c>
      <c r="M1401">
        <v>3</v>
      </c>
      <c r="N1401" t="s">
        <v>844</v>
      </c>
    </row>
    <row r="1402" spans="1:14" x14ac:dyDescent="0.25">
      <c r="A1402">
        <v>30000</v>
      </c>
      <c r="B1402">
        <v>30000</v>
      </c>
      <c r="C1402" s="13">
        <v>0.1905</v>
      </c>
      <c r="D1402" t="s">
        <v>809</v>
      </c>
      <c r="E1402" t="s">
        <v>810</v>
      </c>
      <c r="F1402" s="13">
        <v>0.1477</v>
      </c>
      <c r="G1402" t="s">
        <v>894</v>
      </c>
      <c r="H1402" t="s">
        <v>812</v>
      </c>
      <c r="I1402">
        <v>9166.67</v>
      </c>
      <c r="J1402" t="s">
        <v>838</v>
      </c>
      <c r="K1402">
        <v>20</v>
      </c>
      <c r="L1402">
        <v>22299</v>
      </c>
      <c r="M1402">
        <v>1</v>
      </c>
      <c r="N1402" t="s">
        <v>814</v>
      </c>
    </row>
    <row r="1403" spans="1:14" x14ac:dyDescent="0.25">
      <c r="A1403">
        <v>18225</v>
      </c>
      <c r="B1403">
        <v>18200</v>
      </c>
      <c r="C1403" s="13">
        <v>0.17580000000000001</v>
      </c>
      <c r="D1403" t="s">
        <v>809</v>
      </c>
      <c r="E1403" t="s">
        <v>810</v>
      </c>
      <c r="F1403" s="13">
        <v>0.24640000000000001</v>
      </c>
      <c r="G1403" t="s">
        <v>815</v>
      </c>
      <c r="H1403" t="s">
        <v>812</v>
      </c>
      <c r="I1403">
        <v>5000</v>
      </c>
      <c r="J1403" t="s">
        <v>868</v>
      </c>
      <c r="K1403">
        <v>12</v>
      </c>
      <c r="L1403">
        <v>16398</v>
      </c>
      <c r="M1403">
        <v>2</v>
      </c>
      <c r="N1403" t="s">
        <v>848</v>
      </c>
    </row>
    <row r="1404" spans="1:14" x14ac:dyDescent="0.25">
      <c r="A1404">
        <v>12000</v>
      </c>
      <c r="B1404">
        <v>12000</v>
      </c>
      <c r="C1404" s="13">
        <v>7.2900000000000006E-2</v>
      </c>
      <c r="D1404" t="s">
        <v>809</v>
      </c>
      <c r="E1404" t="s">
        <v>828</v>
      </c>
      <c r="F1404" s="13">
        <v>0.1615</v>
      </c>
      <c r="G1404" t="s">
        <v>864</v>
      </c>
      <c r="H1404" t="s">
        <v>812</v>
      </c>
      <c r="I1404">
        <v>11667</v>
      </c>
      <c r="J1404" t="s">
        <v>834</v>
      </c>
      <c r="K1404">
        <v>9</v>
      </c>
      <c r="L1404">
        <v>113671</v>
      </c>
      <c r="M1404">
        <v>0</v>
      </c>
      <c r="N1404" t="s">
        <v>859</v>
      </c>
    </row>
    <row r="1405" spans="1:14" x14ac:dyDescent="0.25">
      <c r="A1405">
        <v>10000</v>
      </c>
      <c r="B1405">
        <v>10000</v>
      </c>
      <c r="C1405" s="13">
        <v>0.1212</v>
      </c>
      <c r="D1405" t="s">
        <v>809</v>
      </c>
      <c r="E1405" t="s">
        <v>810</v>
      </c>
      <c r="F1405" s="13">
        <v>0.12989999999999999</v>
      </c>
      <c r="G1405" t="s">
        <v>819</v>
      </c>
      <c r="H1405" t="s">
        <v>812</v>
      </c>
      <c r="I1405">
        <v>5833.33</v>
      </c>
      <c r="J1405" t="s">
        <v>820</v>
      </c>
      <c r="K1405">
        <v>8</v>
      </c>
      <c r="L1405">
        <v>13885</v>
      </c>
      <c r="M1405">
        <v>0</v>
      </c>
      <c r="N1405" t="s">
        <v>842</v>
      </c>
    </row>
    <row r="1406" spans="1:14" x14ac:dyDescent="0.25">
      <c r="A1406">
        <v>16300</v>
      </c>
      <c r="B1406">
        <v>16275</v>
      </c>
      <c r="C1406" s="13">
        <v>0.14910000000000001</v>
      </c>
      <c r="D1406" t="s">
        <v>809</v>
      </c>
      <c r="E1406" t="s">
        <v>824</v>
      </c>
      <c r="F1406" s="13">
        <v>0.2417</v>
      </c>
      <c r="G1406" t="s">
        <v>841</v>
      </c>
      <c r="H1406" t="s">
        <v>812</v>
      </c>
      <c r="I1406">
        <v>5222</v>
      </c>
      <c r="J1406" t="s">
        <v>857</v>
      </c>
      <c r="K1406">
        <v>11</v>
      </c>
      <c r="L1406">
        <v>40988</v>
      </c>
      <c r="M1406">
        <v>1</v>
      </c>
      <c r="N1406" t="s">
        <v>835</v>
      </c>
    </row>
    <row r="1407" spans="1:14" x14ac:dyDescent="0.25">
      <c r="A1407">
        <v>11000</v>
      </c>
      <c r="B1407">
        <v>2116.7600000000002</v>
      </c>
      <c r="C1407" s="13">
        <v>0.13869999999999999</v>
      </c>
      <c r="D1407" t="s">
        <v>809</v>
      </c>
      <c r="E1407" t="s">
        <v>810</v>
      </c>
      <c r="F1407" s="13">
        <v>0.20930000000000001</v>
      </c>
      <c r="G1407" t="s">
        <v>866</v>
      </c>
      <c r="H1407" t="s">
        <v>830</v>
      </c>
      <c r="I1407">
        <v>4167</v>
      </c>
      <c r="J1407" t="s">
        <v>831</v>
      </c>
      <c r="K1407">
        <v>14</v>
      </c>
      <c r="L1407">
        <v>17436</v>
      </c>
      <c r="M1407">
        <v>0</v>
      </c>
      <c r="N1407" t="s">
        <v>817</v>
      </c>
    </row>
    <row r="1408" spans="1:14" x14ac:dyDescent="0.25">
      <c r="A1408">
        <v>25000</v>
      </c>
      <c r="B1408">
        <v>20850</v>
      </c>
      <c r="C1408" s="13">
        <v>0.15579999999999999</v>
      </c>
      <c r="D1408" t="s">
        <v>818</v>
      </c>
      <c r="E1408" t="s">
        <v>896</v>
      </c>
      <c r="F1408" s="13">
        <v>6.0000000000000001E-3</v>
      </c>
      <c r="G1408" t="s">
        <v>819</v>
      </c>
      <c r="H1408" t="s">
        <v>812</v>
      </c>
      <c r="I1408">
        <v>5666.67</v>
      </c>
      <c r="J1408" t="s">
        <v>875</v>
      </c>
      <c r="K1408">
        <v>2</v>
      </c>
      <c r="L1408">
        <v>0</v>
      </c>
      <c r="M1408">
        <v>4</v>
      </c>
      <c r="N1408" t="s">
        <v>835</v>
      </c>
    </row>
    <row r="1409" spans="1:14" x14ac:dyDescent="0.25">
      <c r="A1409">
        <v>24000</v>
      </c>
      <c r="B1409">
        <v>24000</v>
      </c>
      <c r="C1409" s="13">
        <v>0.1212</v>
      </c>
      <c r="D1409" t="s">
        <v>809</v>
      </c>
      <c r="E1409" t="s">
        <v>810</v>
      </c>
      <c r="F1409" s="13">
        <v>0.29010000000000002</v>
      </c>
      <c r="G1409" t="s">
        <v>867</v>
      </c>
      <c r="H1409" t="s">
        <v>812</v>
      </c>
      <c r="I1409">
        <v>7500</v>
      </c>
      <c r="J1409" t="s">
        <v>831</v>
      </c>
      <c r="K1409">
        <v>12</v>
      </c>
      <c r="L1409">
        <v>14804</v>
      </c>
      <c r="M1409">
        <v>1</v>
      </c>
      <c r="N1409" t="s">
        <v>814</v>
      </c>
    </row>
    <row r="1410" spans="1:14" x14ac:dyDescent="0.25">
      <c r="A1410">
        <v>6000</v>
      </c>
      <c r="B1410">
        <v>6000</v>
      </c>
      <c r="C1410" s="13">
        <v>7.4899999999999994E-2</v>
      </c>
      <c r="D1410" t="s">
        <v>809</v>
      </c>
      <c r="E1410" t="s">
        <v>871</v>
      </c>
      <c r="F1410" s="13">
        <v>8.8099999999999998E-2</v>
      </c>
      <c r="G1410" t="s">
        <v>866</v>
      </c>
      <c r="H1410" t="s">
        <v>830</v>
      </c>
      <c r="I1410">
        <v>2462.75</v>
      </c>
      <c r="J1410" t="s">
        <v>816</v>
      </c>
      <c r="K1410">
        <v>11</v>
      </c>
      <c r="L1410">
        <v>8644</v>
      </c>
      <c r="M1410">
        <v>0</v>
      </c>
      <c r="N1410" t="s">
        <v>817</v>
      </c>
    </row>
    <row r="1411" spans="1:14" x14ac:dyDescent="0.25">
      <c r="A1411">
        <v>10000</v>
      </c>
      <c r="B1411">
        <v>9975</v>
      </c>
      <c r="C1411" s="13">
        <v>0.1149</v>
      </c>
      <c r="D1411" t="s">
        <v>818</v>
      </c>
      <c r="E1411" t="s">
        <v>810</v>
      </c>
      <c r="F1411" s="13">
        <v>0.22689999999999999</v>
      </c>
      <c r="G1411" t="s">
        <v>903</v>
      </c>
      <c r="H1411" t="s">
        <v>812</v>
      </c>
      <c r="I1411">
        <v>5623.33</v>
      </c>
      <c r="J1411" t="s">
        <v>858</v>
      </c>
      <c r="K1411">
        <v>11</v>
      </c>
      <c r="L1411">
        <v>26898</v>
      </c>
      <c r="M1411">
        <v>1</v>
      </c>
      <c r="N1411" t="s">
        <v>835</v>
      </c>
    </row>
    <row r="1412" spans="1:14" x14ac:dyDescent="0.25">
      <c r="A1412">
        <v>2000</v>
      </c>
      <c r="B1412">
        <v>2000</v>
      </c>
      <c r="C1412" s="13">
        <v>8.8999999999999996E-2</v>
      </c>
      <c r="D1412" t="s">
        <v>809</v>
      </c>
      <c r="E1412" t="s">
        <v>853</v>
      </c>
      <c r="F1412" s="13">
        <v>0.23699999999999999</v>
      </c>
      <c r="G1412" t="s">
        <v>898</v>
      </c>
      <c r="H1412" t="s">
        <v>830</v>
      </c>
      <c r="I1412">
        <v>3000</v>
      </c>
      <c r="J1412" t="s">
        <v>847</v>
      </c>
      <c r="K1412">
        <v>5</v>
      </c>
      <c r="L1412">
        <v>2117</v>
      </c>
      <c r="M1412">
        <v>1</v>
      </c>
      <c r="N1412" t="s">
        <v>835</v>
      </c>
    </row>
    <row r="1413" spans="1:14" x14ac:dyDescent="0.25">
      <c r="A1413">
        <v>6625</v>
      </c>
      <c r="B1413">
        <v>6600</v>
      </c>
      <c r="C1413" s="13">
        <v>0.1114</v>
      </c>
      <c r="D1413" t="s">
        <v>809</v>
      </c>
      <c r="E1413" t="s">
        <v>824</v>
      </c>
      <c r="F1413" s="13">
        <v>0.1012</v>
      </c>
      <c r="G1413" t="s">
        <v>872</v>
      </c>
      <c r="H1413" t="s">
        <v>830</v>
      </c>
      <c r="I1413">
        <v>1916.67</v>
      </c>
      <c r="J1413" t="s">
        <v>820</v>
      </c>
      <c r="K1413">
        <v>10</v>
      </c>
      <c r="L1413">
        <v>5449</v>
      </c>
      <c r="M1413">
        <v>0</v>
      </c>
      <c r="N1413" t="s">
        <v>895</v>
      </c>
    </row>
    <row r="1414" spans="1:14" x14ac:dyDescent="0.25">
      <c r="A1414">
        <v>20000</v>
      </c>
      <c r="B1414">
        <v>6350.01</v>
      </c>
      <c r="C1414" s="13">
        <v>0.1671</v>
      </c>
      <c r="D1414" t="s">
        <v>809</v>
      </c>
      <c r="E1414" t="s">
        <v>810</v>
      </c>
      <c r="F1414" s="13">
        <v>0.20830000000000001</v>
      </c>
      <c r="G1414" t="s">
        <v>866</v>
      </c>
      <c r="H1414" t="s">
        <v>826</v>
      </c>
      <c r="I1414">
        <v>5333.33</v>
      </c>
      <c r="J1414" t="s">
        <v>868</v>
      </c>
      <c r="K1414">
        <v>11</v>
      </c>
      <c r="L1414">
        <v>11881</v>
      </c>
      <c r="M1414">
        <v>4</v>
      </c>
      <c r="N1414" t="s">
        <v>844</v>
      </c>
    </row>
    <row r="1415" spans="1:14" x14ac:dyDescent="0.25">
      <c r="A1415">
        <v>12000</v>
      </c>
      <c r="B1415">
        <v>11925</v>
      </c>
      <c r="C1415" s="13">
        <v>9.6299999999999997E-2</v>
      </c>
      <c r="D1415" t="s">
        <v>809</v>
      </c>
      <c r="E1415" t="s">
        <v>828</v>
      </c>
      <c r="F1415" s="13">
        <v>9.1200000000000003E-2</v>
      </c>
      <c r="G1415" t="s">
        <v>874</v>
      </c>
      <c r="H1415" t="s">
        <v>812</v>
      </c>
      <c r="I1415">
        <v>6250</v>
      </c>
      <c r="J1415" t="s">
        <v>901</v>
      </c>
      <c r="K1415">
        <v>8</v>
      </c>
      <c r="L1415">
        <v>5212</v>
      </c>
      <c r="M1415">
        <v>2</v>
      </c>
      <c r="N1415" t="s">
        <v>844</v>
      </c>
    </row>
    <row r="1416" spans="1:14" x14ac:dyDescent="0.25">
      <c r="A1416">
        <v>4200</v>
      </c>
      <c r="B1416">
        <v>4200</v>
      </c>
      <c r="C1416" s="13">
        <v>7.2900000000000006E-2</v>
      </c>
      <c r="D1416" t="s">
        <v>809</v>
      </c>
      <c r="E1416" t="s">
        <v>810</v>
      </c>
      <c r="F1416" s="13">
        <v>6.5799999999999997E-2</v>
      </c>
      <c r="G1416" t="s">
        <v>876</v>
      </c>
      <c r="H1416" t="s">
        <v>826</v>
      </c>
      <c r="I1416">
        <v>5133.33</v>
      </c>
      <c r="J1416" t="s">
        <v>858</v>
      </c>
      <c r="K1416">
        <v>4</v>
      </c>
      <c r="L1416">
        <v>5475</v>
      </c>
      <c r="M1416">
        <v>1</v>
      </c>
      <c r="N1416" t="s">
        <v>859</v>
      </c>
    </row>
    <row r="1417" spans="1:14" x14ac:dyDescent="0.25">
      <c r="A1417">
        <v>6950</v>
      </c>
      <c r="B1417">
        <v>6875</v>
      </c>
      <c r="C1417" s="13">
        <v>0.13109999999999999</v>
      </c>
      <c r="D1417" t="s">
        <v>809</v>
      </c>
      <c r="E1417" t="s">
        <v>828</v>
      </c>
      <c r="F1417" s="13">
        <v>0.12509999999999999</v>
      </c>
      <c r="G1417" t="s">
        <v>815</v>
      </c>
      <c r="H1417" t="s">
        <v>812</v>
      </c>
      <c r="I1417">
        <v>7916.67</v>
      </c>
      <c r="J1417" t="s">
        <v>816</v>
      </c>
      <c r="K1417">
        <v>5</v>
      </c>
      <c r="L1417">
        <v>1593</v>
      </c>
      <c r="M1417">
        <v>4</v>
      </c>
      <c r="N1417" t="s">
        <v>835</v>
      </c>
    </row>
    <row r="1418" spans="1:14" x14ac:dyDescent="0.25">
      <c r="A1418">
        <v>6000</v>
      </c>
      <c r="B1418">
        <v>6000</v>
      </c>
      <c r="C1418" s="13">
        <v>7.51E-2</v>
      </c>
      <c r="D1418" t="s">
        <v>809</v>
      </c>
      <c r="E1418" t="s">
        <v>871</v>
      </c>
      <c r="F1418" s="13">
        <v>4.7399999999999998E-2</v>
      </c>
      <c r="G1418" t="s">
        <v>876</v>
      </c>
      <c r="H1418" t="s">
        <v>812</v>
      </c>
      <c r="I1418">
        <v>10916</v>
      </c>
      <c r="J1418" t="s">
        <v>858</v>
      </c>
      <c r="K1418">
        <v>18</v>
      </c>
      <c r="L1418">
        <v>6317</v>
      </c>
      <c r="M1418">
        <v>4</v>
      </c>
      <c r="N1418" t="s">
        <v>842</v>
      </c>
    </row>
    <row r="1419" spans="1:14" x14ac:dyDescent="0.25">
      <c r="A1419">
        <v>8400</v>
      </c>
      <c r="B1419">
        <v>8400</v>
      </c>
      <c r="C1419" s="13">
        <v>0.1099</v>
      </c>
      <c r="D1419" t="s">
        <v>809</v>
      </c>
      <c r="E1419" t="s">
        <v>810</v>
      </c>
      <c r="F1419" s="13">
        <v>0.2485</v>
      </c>
      <c r="G1419" t="s">
        <v>819</v>
      </c>
      <c r="H1419" t="s">
        <v>812</v>
      </c>
      <c r="I1419">
        <v>7583</v>
      </c>
      <c r="J1419" t="s">
        <v>878</v>
      </c>
      <c r="K1419">
        <v>9</v>
      </c>
      <c r="L1419">
        <v>342</v>
      </c>
      <c r="M1419">
        <v>0</v>
      </c>
      <c r="N1419" t="s">
        <v>814</v>
      </c>
    </row>
    <row r="1420" spans="1:14" x14ac:dyDescent="0.25">
      <c r="A1420">
        <v>5000</v>
      </c>
      <c r="B1420">
        <v>5000</v>
      </c>
      <c r="C1420" s="13">
        <v>7.8799999999999995E-2</v>
      </c>
      <c r="D1420" t="s">
        <v>809</v>
      </c>
      <c r="E1420" t="s">
        <v>863</v>
      </c>
      <c r="F1420" s="13">
        <v>0.1661</v>
      </c>
      <c r="G1420" t="s">
        <v>825</v>
      </c>
      <c r="H1420" t="s">
        <v>812</v>
      </c>
      <c r="I1420">
        <v>5833.33</v>
      </c>
      <c r="J1420" t="s">
        <v>846</v>
      </c>
      <c r="K1420">
        <v>18</v>
      </c>
      <c r="L1420">
        <v>19771</v>
      </c>
      <c r="M1420">
        <v>2</v>
      </c>
      <c r="N1420" t="s">
        <v>835</v>
      </c>
    </row>
    <row r="1421" spans="1:14" x14ac:dyDescent="0.25">
      <c r="A1421">
        <v>4750</v>
      </c>
      <c r="B1421">
        <v>4750</v>
      </c>
      <c r="C1421" s="13">
        <v>0.1016</v>
      </c>
      <c r="D1421" t="s">
        <v>809</v>
      </c>
      <c r="E1421" t="s">
        <v>824</v>
      </c>
      <c r="F1421" s="13">
        <v>0.32490000000000002</v>
      </c>
      <c r="G1421" t="s">
        <v>889</v>
      </c>
      <c r="H1421" t="s">
        <v>812</v>
      </c>
      <c r="I1421">
        <v>3500</v>
      </c>
      <c r="J1421" t="s">
        <v>822</v>
      </c>
      <c r="K1421">
        <v>15</v>
      </c>
      <c r="L1421">
        <v>36512</v>
      </c>
      <c r="M1421">
        <v>0</v>
      </c>
      <c r="N1421" t="s">
        <v>835</v>
      </c>
    </row>
    <row r="1422" spans="1:14" x14ac:dyDescent="0.25">
      <c r="A1422">
        <v>15000</v>
      </c>
      <c r="B1422">
        <v>14925</v>
      </c>
      <c r="C1422" s="13">
        <v>0.1075</v>
      </c>
      <c r="D1422" t="s">
        <v>818</v>
      </c>
      <c r="E1422" t="s">
        <v>840</v>
      </c>
      <c r="F1422" s="13">
        <v>0.17549999999999999</v>
      </c>
      <c r="G1422" t="s">
        <v>866</v>
      </c>
      <c r="H1422" t="s">
        <v>826</v>
      </c>
      <c r="I1422">
        <v>5761</v>
      </c>
      <c r="J1422" t="s">
        <v>875</v>
      </c>
      <c r="K1422">
        <v>12</v>
      </c>
      <c r="L1422">
        <v>2691</v>
      </c>
      <c r="M1422">
        <v>2</v>
      </c>
      <c r="N1422" t="s">
        <v>835</v>
      </c>
    </row>
    <row r="1423" spans="1:14" x14ac:dyDescent="0.25">
      <c r="A1423">
        <v>12000</v>
      </c>
      <c r="B1423">
        <v>12000</v>
      </c>
      <c r="C1423" s="13">
        <v>0.16289999999999999</v>
      </c>
      <c r="D1423" t="s">
        <v>809</v>
      </c>
      <c r="E1423" t="s">
        <v>863</v>
      </c>
      <c r="F1423" s="13">
        <v>5.0700000000000002E-2</v>
      </c>
      <c r="G1423" t="s">
        <v>881</v>
      </c>
      <c r="H1423" t="s">
        <v>812</v>
      </c>
      <c r="I1423">
        <v>2916.67</v>
      </c>
      <c r="J1423" t="s">
        <v>831</v>
      </c>
      <c r="K1423">
        <v>13</v>
      </c>
      <c r="L1423">
        <v>10360</v>
      </c>
      <c r="M1423">
        <v>2</v>
      </c>
      <c r="N1423" t="s">
        <v>823</v>
      </c>
    </row>
    <row r="1424" spans="1:14" x14ac:dyDescent="0.25">
      <c r="A1424">
        <v>4000</v>
      </c>
      <c r="B1424">
        <v>0</v>
      </c>
      <c r="C1424" s="13">
        <v>7.6799999999999993E-2</v>
      </c>
      <c r="D1424" t="s">
        <v>809</v>
      </c>
      <c r="E1424" t="s">
        <v>828</v>
      </c>
      <c r="F1424" s="13">
        <v>0.1074</v>
      </c>
      <c r="G1424" t="s">
        <v>856</v>
      </c>
      <c r="H1424" t="s">
        <v>826</v>
      </c>
      <c r="I1424">
        <v>3417</v>
      </c>
      <c r="J1424" t="s">
        <v>890</v>
      </c>
      <c r="K1424">
        <v>11</v>
      </c>
      <c r="L1424">
        <v>2775</v>
      </c>
      <c r="M1424">
        <v>3</v>
      </c>
      <c r="N1424" t="s">
        <v>844</v>
      </c>
    </row>
    <row r="1425" spans="1:14" x14ac:dyDescent="0.25">
      <c r="A1425">
        <v>12800</v>
      </c>
      <c r="B1425">
        <v>12700</v>
      </c>
      <c r="C1425" s="13">
        <v>0.12609999999999999</v>
      </c>
      <c r="D1425" t="s">
        <v>818</v>
      </c>
      <c r="E1425" t="s">
        <v>810</v>
      </c>
      <c r="F1425" s="13">
        <v>9.0200000000000002E-2</v>
      </c>
      <c r="G1425" t="s">
        <v>841</v>
      </c>
      <c r="H1425" t="s">
        <v>826</v>
      </c>
      <c r="I1425">
        <v>5166.67</v>
      </c>
      <c r="J1425" t="s">
        <v>846</v>
      </c>
      <c r="K1425">
        <v>7</v>
      </c>
      <c r="L1425">
        <v>7942</v>
      </c>
      <c r="M1425">
        <v>0</v>
      </c>
      <c r="N1425" t="s">
        <v>823</v>
      </c>
    </row>
    <row r="1426" spans="1:14" x14ac:dyDescent="0.25">
      <c r="A1426">
        <v>12000</v>
      </c>
      <c r="B1426">
        <v>11950</v>
      </c>
      <c r="C1426" s="13">
        <v>8.8999999999999996E-2</v>
      </c>
      <c r="D1426" t="s">
        <v>818</v>
      </c>
      <c r="E1426" t="s">
        <v>853</v>
      </c>
      <c r="F1426" s="13">
        <v>9.7500000000000003E-2</v>
      </c>
      <c r="G1426" t="s">
        <v>819</v>
      </c>
      <c r="H1426" t="s">
        <v>812</v>
      </c>
      <c r="I1426">
        <v>9866</v>
      </c>
      <c r="J1426" t="s">
        <v>916</v>
      </c>
      <c r="K1426">
        <v>9</v>
      </c>
      <c r="L1426">
        <v>2787</v>
      </c>
      <c r="M1426">
        <v>0</v>
      </c>
      <c r="N1426" t="s">
        <v>859</v>
      </c>
    </row>
    <row r="1427" spans="1:14" x14ac:dyDescent="0.25">
      <c r="A1427">
        <v>9425</v>
      </c>
      <c r="B1427">
        <v>9425</v>
      </c>
      <c r="C1427" s="13">
        <v>0.13489999999999999</v>
      </c>
      <c r="D1427" t="s">
        <v>809</v>
      </c>
      <c r="E1427" t="s">
        <v>824</v>
      </c>
      <c r="F1427" s="13">
        <v>0.15709999999999999</v>
      </c>
      <c r="G1427" t="s">
        <v>819</v>
      </c>
      <c r="H1427" t="s">
        <v>826</v>
      </c>
      <c r="I1427">
        <v>3750</v>
      </c>
      <c r="J1427" t="s">
        <v>831</v>
      </c>
      <c r="K1427">
        <v>12</v>
      </c>
      <c r="L1427">
        <v>15116</v>
      </c>
      <c r="M1427">
        <v>0</v>
      </c>
      <c r="N1427" t="s">
        <v>839</v>
      </c>
    </row>
    <row r="1428" spans="1:14" x14ac:dyDescent="0.25">
      <c r="A1428">
        <v>28000</v>
      </c>
      <c r="B1428">
        <v>28000</v>
      </c>
      <c r="C1428" s="13">
        <v>0.1242</v>
      </c>
      <c r="D1428" t="s">
        <v>809</v>
      </c>
      <c r="E1428" t="s">
        <v>810</v>
      </c>
      <c r="F1428" s="13">
        <v>2.98E-2</v>
      </c>
      <c r="G1428" t="s">
        <v>866</v>
      </c>
      <c r="H1428" t="s">
        <v>812</v>
      </c>
      <c r="I1428">
        <v>27083.33</v>
      </c>
      <c r="J1428" t="s">
        <v>847</v>
      </c>
      <c r="K1428">
        <v>5</v>
      </c>
      <c r="L1428">
        <v>12888</v>
      </c>
      <c r="M1428">
        <v>1</v>
      </c>
      <c r="N1428" t="s">
        <v>823</v>
      </c>
    </row>
    <row r="1429" spans="1:14" x14ac:dyDescent="0.25">
      <c r="A1429">
        <v>30000</v>
      </c>
      <c r="B1429">
        <v>29975</v>
      </c>
      <c r="C1429" s="13">
        <v>0.21</v>
      </c>
      <c r="D1429" t="s">
        <v>818</v>
      </c>
      <c r="E1429" t="s">
        <v>810</v>
      </c>
      <c r="F1429" s="13">
        <v>0.17119999999999999</v>
      </c>
      <c r="G1429" t="s">
        <v>815</v>
      </c>
      <c r="H1429" t="s">
        <v>812</v>
      </c>
      <c r="I1429">
        <v>8666.67</v>
      </c>
      <c r="J1429" t="s">
        <v>873</v>
      </c>
      <c r="K1429">
        <v>8</v>
      </c>
      <c r="L1429">
        <v>47503</v>
      </c>
      <c r="M1429">
        <v>0</v>
      </c>
      <c r="N1429" t="s">
        <v>842</v>
      </c>
    </row>
    <row r="1430" spans="1:14" x14ac:dyDescent="0.25">
      <c r="A1430">
        <v>9600</v>
      </c>
      <c r="B1430">
        <v>9600</v>
      </c>
      <c r="C1430" s="13">
        <v>0.18390000000000001</v>
      </c>
      <c r="D1430" t="s">
        <v>809</v>
      </c>
      <c r="E1430" t="s">
        <v>810</v>
      </c>
      <c r="F1430" s="13">
        <v>0.1469</v>
      </c>
      <c r="G1430" t="s">
        <v>864</v>
      </c>
      <c r="H1430" t="s">
        <v>812</v>
      </c>
      <c r="I1430">
        <v>5166.67</v>
      </c>
      <c r="J1430" t="s">
        <v>868</v>
      </c>
      <c r="K1430">
        <v>8</v>
      </c>
      <c r="L1430">
        <v>13041</v>
      </c>
      <c r="M1430">
        <v>1</v>
      </c>
      <c r="N1430" t="s">
        <v>835</v>
      </c>
    </row>
    <row r="1431" spans="1:14" x14ac:dyDescent="0.25">
      <c r="A1431">
        <v>7800</v>
      </c>
      <c r="B1431">
        <v>7242.07</v>
      </c>
      <c r="C1431" s="13">
        <v>0.12839999999999999</v>
      </c>
      <c r="D1431" t="s">
        <v>809</v>
      </c>
      <c r="E1431" t="s">
        <v>810</v>
      </c>
      <c r="F1431" s="13">
        <v>0.16769999999999999</v>
      </c>
      <c r="G1431" t="s">
        <v>866</v>
      </c>
      <c r="H1431" t="s">
        <v>826</v>
      </c>
      <c r="I1431">
        <v>6000</v>
      </c>
      <c r="J1431" t="s">
        <v>822</v>
      </c>
      <c r="K1431">
        <v>8</v>
      </c>
      <c r="L1431">
        <v>13835</v>
      </c>
      <c r="M1431">
        <v>0</v>
      </c>
      <c r="N1431" t="s">
        <v>859</v>
      </c>
    </row>
    <row r="1432" spans="1:14" x14ac:dyDescent="0.25">
      <c r="A1432">
        <v>12000</v>
      </c>
      <c r="B1432">
        <v>12000</v>
      </c>
      <c r="C1432" s="13">
        <v>0.1065</v>
      </c>
      <c r="D1432" t="s">
        <v>809</v>
      </c>
      <c r="E1432" t="s">
        <v>810</v>
      </c>
      <c r="F1432" s="13">
        <v>0.2606</v>
      </c>
      <c r="G1432" t="s">
        <v>856</v>
      </c>
      <c r="H1432" t="s">
        <v>826</v>
      </c>
      <c r="I1432">
        <v>5833.33</v>
      </c>
      <c r="J1432" t="s">
        <v>834</v>
      </c>
      <c r="K1432">
        <v>15</v>
      </c>
      <c r="L1432">
        <v>24893</v>
      </c>
      <c r="M1432">
        <v>3</v>
      </c>
      <c r="N1432" t="s">
        <v>835</v>
      </c>
    </row>
    <row r="1433" spans="1:14" x14ac:dyDescent="0.25">
      <c r="A1433">
        <v>9600</v>
      </c>
      <c r="B1433">
        <v>9600</v>
      </c>
      <c r="C1433" s="13">
        <v>0.15310000000000001</v>
      </c>
      <c r="D1433" t="s">
        <v>809</v>
      </c>
      <c r="E1433" t="s">
        <v>810</v>
      </c>
      <c r="F1433" s="13">
        <v>0.12820000000000001</v>
      </c>
      <c r="G1433" t="s">
        <v>872</v>
      </c>
      <c r="H1433" t="s">
        <v>812</v>
      </c>
      <c r="I1433">
        <v>6000</v>
      </c>
      <c r="J1433" t="s">
        <v>857</v>
      </c>
      <c r="K1433">
        <v>13</v>
      </c>
      <c r="L1433">
        <v>11407</v>
      </c>
      <c r="M1433">
        <v>2</v>
      </c>
      <c r="N1433" t="s">
        <v>835</v>
      </c>
    </row>
    <row r="1434" spans="1:14" x14ac:dyDescent="0.25">
      <c r="A1434">
        <v>6000</v>
      </c>
      <c r="B1434">
        <v>6000</v>
      </c>
      <c r="C1434" s="13">
        <v>0.1062</v>
      </c>
      <c r="D1434" t="s">
        <v>809</v>
      </c>
      <c r="E1434" t="s">
        <v>824</v>
      </c>
      <c r="F1434" s="13">
        <v>0.23380000000000001</v>
      </c>
      <c r="G1434" t="s">
        <v>864</v>
      </c>
      <c r="H1434" t="s">
        <v>812</v>
      </c>
      <c r="I1434">
        <v>5000</v>
      </c>
      <c r="J1434" t="s">
        <v>837</v>
      </c>
      <c r="K1434">
        <v>15</v>
      </c>
      <c r="L1434">
        <v>46125</v>
      </c>
      <c r="M1434">
        <v>1</v>
      </c>
      <c r="N1434" t="s">
        <v>817</v>
      </c>
    </row>
    <row r="1435" spans="1:14" x14ac:dyDescent="0.25">
      <c r="A1435">
        <v>7500</v>
      </c>
      <c r="B1435">
        <v>7500</v>
      </c>
      <c r="C1435" s="13">
        <v>0.1111</v>
      </c>
      <c r="D1435" t="s">
        <v>818</v>
      </c>
      <c r="E1435" t="s">
        <v>810</v>
      </c>
      <c r="F1435" s="13">
        <v>0.23630000000000001</v>
      </c>
      <c r="G1435" t="s">
        <v>866</v>
      </c>
      <c r="H1435" t="s">
        <v>826</v>
      </c>
      <c r="I1435">
        <v>1820</v>
      </c>
      <c r="J1435" t="s">
        <v>834</v>
      </c>
      <c r="K1435">
        <v>13</v>
      </c>
      <c r="L1435">
        <v>4409</v>
      </c>
      <c r="M1435">
        <v>2</v>
      </c>
      <c r="N1435" t="s">
        <v>817</v>
      </c>
    </row>
    <row r="1436" spans="1:14" x14ac:dyDescent="0.25">
      <c r="A1436">
        <v>7000</v>
      </c>
      <c r="B1436">
        <v>6950</v>
      </c>
      <c r="C1436" s="13">
        <v>6.0299999999999999E-2</v>
      </c>
      <c r="D1436" t="s">
        <v>809</v>
      </c>
      <c r="E1436" t="s">
        <v>810</v>
      </c>
      <c r="F1436" s="13">
        <v>8.2900000000000001E-2</v>
      </c>
      <c r="G1436" t="s">
        <v>841</v>
      </c>
      <c r="H1436" t="s">
        <v>830</v>
      </c>
      <c r="I1436">
        <v>2750</v>
      </c>
      <c r="J1436" t="s">
        <v>852</v>
      </c>
      <c r="K1436">
        <v>8</v>
      </c>
      <c r="L1436">
        <v>10860</v>
      </c>
      <c r="M1436">
        <v>0</v>
      </c>
      <c r="N1436" t="s">
        <v>859</v>
      </c>
    </row>
    <row r="1437" spans="1:14" x14ac:dyDescent="0.25">
      <c r="A1437">
        <v>10000</v>
      </c>
      <c r="B1437">
        <v>10000</v>
      </c>
      <c r="C1437" s="13">
        <v>0.1171</v>
      </c>
      <c r="D1437" t="s">
        <v>809</v>
      </c>
      <c r="E1437" t="s">
        <v>810</v>
      </c>
      <c r="F1437" s="13">
        <v>5.8500000000000003E-2</v>
      </c>
      <c r="G1437" t="s">
        <v>866</v>
      </c>
      <c r="H1437" t="s">
        <v>826</v>
      </c>
      <c r="I1437">
        <v>4333.33</v>
      </c>
      <c r="J1437" t="s">
        <v>838</v>
      </c>
      <c r="K1437">
        <v>8</v>
      </c>
      <c r="L1437">
        <v>7072</v>
      </c>
      <c r="M1437">
        <v>0</v>
      </c>
      <c r="N1437" t="s">
        <v>835</v>
      </c>
    </row>
    <row r="1438" spans="1:14" x14ac:dyDescent="0.25">
      <c r="A1438">
        <v>3200</v>
      </c>
      <c r="B1438">
        <v>2799.99</v>
      </c>
      <c r="C1438" s="13">
        <v>0.12609999999999999</v>
      </c>
      <c r="D1438" t="s">
        <v>809</v>
      </c>
      <c r="E1438" t="s">
        <v>824</v>
      </c>
      <c r="F1438" s="13">
        <v>0.16719999999999999</v>
      </c>
      <c r="G1438" t="s">
        <v>819</v>
      </c>
      <c r="H1438" t="s">
        <v>812</v>
      </c>
      <c r="I1438">
        <v>6476</v>
      </c>
      <c r="J1438" t="s">
        <v>843</v>
      </c>
      <c r="K1438">
        <v>14</v>
      </c>
      <c r="L1438">
        <v>80837</v>
      </c>
      <c r="M1438">
        <v>4</v>
      </c>
      <c r="N1438" t="s">
        <v>835</v>
      </c>
    </row>
    <row r="1439" spans="1:14" x14ac:dyDescent="0.25">
      <c r="A1439">
        <v>13000</v>
      </c>
      <c r="B1439">
        <v>12850</v>
      </c>
      <c r="C1439" s="13">
        <v>0.1038</v>
      </c>
      <c r="D1439" t="s">
        <v>809</v>
      </c>
      <c r="E1439" t="s">
        <v>810</v>
      </c>
      <c r="F1439" s="13">
        <v>0.1172</v>
      </c>
      <c r="G1439" t="s">
        <v>864</v>
      </c>
      <c r="H1439" t="s">
        <v>812</v>
      </c>
      <c r="I1439">
        <v>10533.33</v>
      </c>
      <c r="J1439" t="s">
        <v>846</v>
      </c>
      <c r="K1439">
        <v>13</v>
      </c>
      <c r="L1439">
        <v>37252</v>
      </c>
      <c r="M1439">
        <v>0</v>
      </c>
      <c r="N1439" t="s">
        <v>814</v>
      </c>
    </row>
    <row r="1440" spans="1:14" x14ac:dyDescent="0.25">
      <c r="A1440">
        <v>35000</v>
      </c>
      <c r="B1440">
        <v>35000</v>
      </c>
      <c r="C1440" s="13">
        <v>0.247</v>
      </c>
      <c r="D1440" t="s">
        <v>818</v>
      </c>
      <c r="E1440" t="s">
        <v>810</v>
      </c>
      <c r="F1440" s="13">
        <v>8.2600000000000007E-2</v>
      </c>
      <c r="G1440" t="s">
        <v>851</v>
      </c>
      <c r="H1440" t="s">
        <v>812</v>
      </c>
      <c r="I1440">
        <v>10000</v>
      </c>
      <c r="J1440" t="s">
        <v>868</v>
      </c>
      <c r="K1440">
        <v>12</v>
      </c>
      <c r="L1440">
        <v>21391</v>
      </c>
      <c r="M1440">
        <v>2</v>
      </c>
      <c r="N1440" t="s">
        <v>835</v>
      </c>
    </row>
    <row r="1441" spans="1:14" x14ac:dyDescent="0.25">
      <c r="A1441">
        <v>20800</v>
      </c>
      <c r="B1441">
        <v>20775</v>
      </c>
      <c r="C1441" s="13">
        <v>6.6199999999999995E-2</v>
      </c>
      <c r="D1441" t="s">
        <v>809</v>
      </c>
      <c r="E1441" t="s">
        <v>824</v>
      </c>
      <c r="F1441" s="13">
        <v>0.15640000000000001</v>
      </c>
      <c r="G1441" t="s">
        <v>819</v>
      </c>
      <c r="H1441" t="s">
        <v>812</v>
      </c>
      <c r="I1441">
        <v>10833.33</v>
      </c>
      <c r="J1441" t="s">
        <v>873</v>
      </c>
      <c r="K1441">
        <v>11</v>
      </c>
      <c r="L1441">
        <v>15192</v>
      </c>
      <c r="M1441">
        <v>0</v>
      </c>
      <c r="N1441" t="s">
        <v>835</v>
      </c>
    </row>
    <row r="1442" spans="1:14" x14ac:dyDescent="0.25">
      <c r="A1442">
        <v>1600</v>
      </c>
      <c r="B1442">
        <v>1600</v>
      </c>
      <c r="C1442" s="13">
        <v>0.16289999999999999</v>
      </c>
      <c r="D1442" t="s">
        <v>809</v>
      </c>
      <c r="E1442" t="s">
        <v>810</v>
      </c>
      <c r="F1442" s="13">
        <v>7.8E-2</v>
      </c>
      <c r="G1442" t="s">
        <v>911</v>
      </c>
      <c r="H1442" t="s">
        <v>826</v>
      </c>
      <c r="I1442">
        <v>2666.67</v>
      </c>
      <c r="J1442" t="s">
        <v>868</v>
      </c>
      <c r="K1442">
        <v>7</v>
      </c>
      <c r="L1442">
        <v>5504</v>
      </c>
      <c r="M1442">
        <v>2</v>
      </c>
      <c r="N1442" t="s">
        <v>842</v>
      </c>
    </row>
    <row r="1443" spans="1:14" x14ac:dyDescent="0.25">
      <c r="A1443">
        <v>10050</v>
      </c>
      <c r="B1443">
        <v>9900</v>
      </c>
      <c r="C1443" s="13">
        <v>6.0299999999999999E-2</v>
      </c>
      <c r="D1443" t="s">
        <v>809</v>
      </c>
      <c r="E1443" t="s">
        <v>896</v>
      </c>
      <c r="F1443" s="13">
        <v>0.2072</v>
      </c>
      <c r="G1443" t="s">
        <v>815</v>
      </c>
      <c r="H1443" t="s">
        <v>826</v>
      </c>
      <c r="I1443">
        <v>2500</v>
      </c>
      <c r="J1443" t="s">
        <v>877</v>
      </c>
      <c r="K1443">
        <v>11</v>
      </c>
      <c r="L1443">
        <v>13669</v>
      </c>
      <c r="M1443">
        <v>0</v>
      </c>
      <c r="N1443" t="s">
        <v>827</v>
      </c>
    </row>
    <row r="1444" spans="1:14" x14ac:dyDescent="0.25">
      <c r="A1444">
        <v>8000</v>
      </c>
      <c r="B1444">
        <v>7997.85</v>
      </c>
      <c r="C1444" s="13">
        <v>0.1799</v>
      </c>
      <c r="D1444" t="s">
        <v>809</v>
      </c>
      <c r="E1444" t="s">
        <v>810</v>
      </c>
      <c r="F1444" s="13">
        <v>0.21110000000000001</v>
      </c>
      <c r="G1444" t="s">
        <v>819</v>
      </c>
      <c r="H1444" t="s">
        <v>812</v>
      </c>
      <c r="I1444">
        <v>8583.33</v>
      </c>
      <c r="J1444" t="s">
        <v>831</v>
      </c>
      <c r="K1444">
        <v>15</v>
      </c>
      <c r="L1444">
        <v>14584</v>
      </c>
      <c r="M1444">
        <v>3</v>
      </c>
      <c r="N1444" t="s">
        <v>823</v>
      </c>
    </row>
    <row r="1445" spans="1:14" x14ac:dyDescent="0.25">
      <c r="A1445">
        <v>16000</v>
      </c>
      <c r="B1445">
        <v>16000</v>
      </c>
      <c r="C1445" s="13">
        <v>0.1212</v>
      </c>
      <c r="D1445" t="s">
        <v>809</v>
      </c>
      <c r="E1445" t="s">
        <v>810</v>
      </c>
      <c r="F1445" s="13">
        <v>0.24299999999999999</v>
      </c>
      <c r="G1445" t="s">
        <v>829</v>
      </c>
      <c r="H1445" t="s">
        <v>826</v>
      </c>
      <c r="I1445">
        <v>6250</v>
      </c>
      <c r="J1445" t="s">
        <v>816</v>
      </c>
      <c r="K1445">
        <v>8</v>
      </c>
      <c r="L1445">
        <v>10304</v>
      </c>
      <c r="M1445">
        <v>2</v>
      </c>
      <c r="N1445" t="s">
        <v>814</v>
      </c>
    </row>
    <row r="1446" spans="1:14" x14ac:dyDescent="0.25">
      <c r="A1446">
        <v>11700</v>
      </c>
      <c r="B1446">
        <v>11675</v>
      </c>
      <c r="C1446" s="13">
        <v>7.9000000000000001E-2</v>
      </c>
      <c r="D1446" t="s">
        <v>809</v>
      </c>
      <c r="E1446" t="s">
        <v>863</v>
      </c>
      <c r="F1446" s="13">
        <v>5.6300000000000003E-2</v>
      </c>
      <c r="G1446" t="s">
        <v>819</v>
      </c>
      <c r="H1446" t="s">
        <v>812</v>
      </c>
      <c r="I1446">
        <v>3320.83</v>
      </c>
      <c r="J1446" t="s">
        <v>834</v>
      </c>
      <c r="K1446">
        <v>11</v>
      </c>
      <c r="L1446">
        <v>14301</v>
      </c>
      <c r="M1446">
        <v>0</v>
      </c>
      <c r="N1446" t="s">
        <v>835</v>
      </c>
    </row>
    <row r="1447" spans="1:14" x14ac:dyDescent="0.25">
      <c r="A1447">
        <v>13475</v>
      </c>
      <c r="B1447">
        <v>13475</v>
      </c>
      <c r="C1447" s="13">
        <v>0.1212</v>
      </c>
      <c r="D1447" t="s">
        <v>809</v>
      </c>
      <c r="E1447" t="s">
        <v>810</v>
      </c>
      <c r="F1447" s="13">
        <v>0.28270000000000001</v>
      </c>
      <c r="G1447" t="s">
        <v>841</v>
      </c>
      <c r="H1447" t="s">
        <v>812</v>
      </c>
      <c r="I1447">
        <v>5666.67</v>
      </c>
      <c r="J1447" t="s">
        <v>837</v>
      </c>
      <c r="K1447">
        <v>12</v>
      </c>
      <c r="L1447">
        <v>7722</v>
      </c>
      <c r="M1447">
        <v>1</v>
      </c>
      <c r="N1447" t="s">
        <v>848</v>
      </c>
    </row>
    <row r="1448" spans="1:14" x14ac:dyDescent="0.25">
      <c r="A1448">
        <v>14500</v>
      </c>
      <c r="B1448">
        <v>14500</v>
      </c>
      <c r="C1448" s="13">
        <v>5.4199999999999998E-2</v>
      </c>
      <c r="D1448" t="s">
        <v>809</v>
      </c>
      <c r="E1448" t="s">
        <v>863</v>
      </c>
      <c r="F1448" s="13">
        <v>7.1499999999999994E-2</v>
      </c>
      <c r="G1448" t="s">
        <v>849</v>
      </c>
      <c r="H1448" t="s">
        <v>812</v>
      </c>
      <c r="I1448">
        <v>10000</v>
      </c>
      <c r="J1448" t="s">
        <v>907</v>
      </c>
      <c r="K1448">
        <v>9</v>
      </c>
      <c r="L1448">
        <v>40</v>
      </c>
      <c r="M1448">
        <v>0</v>
      </c>
      <c r="N1448" t="s">
        <v>835</v>
      </c>
    </row>
    <row r="1449" spans="1:14" x14ac:dyDescent="0.25">
      <c r="A1449">
        <v>5000</v>
      </c>
      <c r="B1449">
        <v>5000</v>
      </c>
      <c r="C1449" s="13">
        <v>0.14610000000000001</v>
      </c>
      <c r="D1449" t="s">
        <v>809</v>
      </c>
      <c r="E1449" t="s">
        <v>828</v>
      </c>
      <c r="F1449" s="13">
        <v>6.3600000000000004E-2</v>
      </c>
      <c r="G1449" t="s">
        <v>819</v>
      </c>
      <c r="H1449" t="s">
        <v>826</v>
      </c>
      <c r="I1449">
        <v>3083.33</v>
      </c>
      <c r="J1449" t="s">
        <v>843</v>
      </c>
      <c r="K1449">
        <v>8</v>
      </c>
      <c r="L1449">
        <v>4680</v>
      </c>
      <c r="M1449">
        <v>4</v>
      </c>
      <c r="N1449" t="s">
        <v>823</v>
      </c>
    </row>
    <row r="1450" spans="1:14" x14ac:dyDescent="0.25">
      <c r="A1450">
        <v>13600</v>
      </c>
      <c r="B1450">
        <v>13575</v>
      </c>
      <c r="C1450" s="13">
        <v>6.6199999999999995E-2</v>
      </c>
      <c r="D1450" t="s">
        <v>809</v>
      </c>
      <c r="E1450" t="s">
        <v>810</v>
      </c>
      <c r="F1450" s="13">
        <v>0.1731</v>
      </c>
      <c r="G1450" t="s">
        <v>819</v>
      </c>
      <c r="H1450" t="s">
        <v>812</v>
      </c>
      <c r="I1450">
        <v>11250</v>
      </c>
      <c r="J1450" t="s">
        <v>877</v>
      </c>
      <c r="K1450">
        <v>11</v>
      </c>
      <c r="L1450">
        <v>77377</v>
      </c>
      <c r="M1450">
        <v>1</v>
      </c>
      <c r="N1450" t="s">
        <v>859</v>
      </c>
    </row>
    <row r="1451" spans="1:14" x14ac:dyDescent="0.25">
      <c r="A1451">
        <v>2200</v>
      </c>
      <c r="B1451">
        <v>2200</v>
      </c>
      <c r="C1451" s="13">
        <v>8.8999999999999996E-2</v>
      </c>
      <c r="D1451" t="s">
        <v>809</v>
      </c>
      <c r="E1451" t="s">
        <v>810</v>
      </c>
      <c r="F1451" s="13">
        <v>0.14019999999999999</v>
      </c>
      <c r="G1451" t="s">
        <v>819</v>
      </c>
      <c r="H1451" t="s">
        <v>826</v>
      </c>
      <c r="I1451">
        <v>7083.33</v>
      </c>
      <c r="J1451" t="s">
        <v>816</v>
      </c>
      <c r="K1451">
        <v>10</v>
      </c>
      <c r="L1451">
        <v>14980</v>
      </c>
      <c r="M1451">
        <v>1</v>
      </c>
      <c r="N1451" t="s">
        <v>835</v>
      </c>
    </row>
    <row r="1452" spans="1:14" x14ac:dyDescent="0.25">
      <c r="A1452">
        <v>9000</v>
      </c>
      <c r="B1452">
        <v>9000</v>
      </c>
      <c r="C1452" s="13">
        <v>9.7600000000000006E-2</v>
      </c>
      <c r="D1452" t="s">
        <v>809</v>
      </c>
      <c r="E1452" t="s">
        <v>824</v>
      </c>
      <c r="F1452" s="13">
        <v>0.1867</v>
      </c>
      <c r="G1452" t="s">
        <v>866</v>
      </c>
      <c r="H1452" t="s">
        <v>812</v>
      </c>
      <c r="I1452">
        <v>5833.33</v>
      </c>
      <c r="J1452" t="s">
        <v>837</v>
      </c>
      <c r="K1452">
        <v>12</v>
      </c>
      <c r="L1452">
        <v>12035</v>
      </c>
      <c r="M1452">
        <v>0</v>
      </c>
      <c r="N1452" t="s">
        <v>835</v>
      </c>
    </row>
    <row r="1453" spans="1:14" x14ac:dyDescent="0.25">
      <c r="A1453">
        <v>27925</v>
      </c>
      <c r="B1453">
        <v>27925</v>
      </c>
      <c r="C1453" s="13">
        <v>0.22470000000000001</v>
      </c>
      <c r="D1453" t="s">
        <v>818</v>
      </c>
      <c r="E1453" t="s">
        <v>810</v>
      </c>
      <c r="F1453" s="13">
        <v>3.9399999999999998E-2</v>
      </c>
      <c r="G1453" t="s">
        <v>841</v>
      </c>
      <c r="H1453" t="s">
        <v>812</v>
      </c>
      <c r="I1453">
        <v>7000</v>
      </c>
      <c r="J1453" t="s">
        <v>838</v>
      </c>
      <c r="K1453">
        <v>14</v>
      </c>
      <c r="L1453">
        <v>9914</v>
      </c>
      <c r="M1453">
        <v>2</v>
      </c>
      <c r="N1453" t="s">
        <v>895</v>
      </c>
    </row>
    <row r="1454" spans="1:14" x14ac:dyDescent="0.25">
      <c r="A1454">
        <v>9450</v>
      </c>
      <c r="B1454">
        <v>9450</v>
      </c>
      <c r="C1454" s="13">
        <v>0.14330000000000001</v>
      </c>
      <c r="D1454" t="s">
        <v>809</v>
      </c>
      <c r="E1454" t="s">
        <v>810</v>
      </c>
      <c r="F1454" s="13">
        <v>0.24510000000000001</v>
      </c>
      <c r="G1454" t="s">
        <v>866</v>
      </c>
      <c r="H1454" t="s">
        <v>826</v>
      </c>
      <c r="I1454">
        <v>2916.67</v>
      </c>
      <c r="J1454" t="s">
        <v>831</v>
      </c>
      <c r="K1454">
        <v>12</v>
      </c>
      <c r="L1454">
        <v>11555</v>
      </c>
      <c r="M1454">
        <v>0</v>
      </c>
      <c r="N1454" t="s">
        <v>859</v>
      </c>
    </row>
    <row r="1455" spans="1:14" x14ac:dyDescent="0.25">
      <c r="A1455">
        <v>15175</v>
      </c>
      <c r="B1455">
        <v>15175</v>
      </c>
      <c r="C1455" s="13">
        <v>0.20250000000000001</v>
      </c>
      <c r="D1455" t="s">
        <v>818</v>
      </c>
      <c r="E1455" t="s">
        <v>810</v>
      </c>
      <c r="F1455" s="13">
        <v>0.18779999999999999</v>
      </c>
      <c r="G1455" t="s">
        <v>874</v>
      </c>
      <c r="H1455" t="s">
        <v>826</v>
      </c>
      <c r="I1455">
        <v>4333.33</v>
      </c>
      <c r="J1455" t="s">
        <v>843</v>
      </c>
      <c r="K1455">
        <v>6</v>
      </c>
      <c r="L1455">
        <v>18049</v>
      </c>
      <c r="M1455">
        <v>0</v>
      </c>
      <c r="N1455" t="s">
        <v>839</v>
      </c>
    </row>
    <row r="1456" spans="1:14" x14ac:dyDescent="0.25">
      <c r="A1456">
        <v>10000</v>
      </c>
      <c r="B1456">
        <v>10000</v>
      </c>
      <c r="C1456" s="13">
        <v>7.4899999999999994E-2</v>
      </c>
      <c r="D1456" t="s">
        <v>809</v>
      </c>
      <c r="E1456" t="s">
        <v>810</v>
      </c>
      <c r="F1456" s="13">
        <v>7.7700000000000005E-2</v>
      </c>
      <c r="G1456" t="s">
        <v>854</v>
      </c>
      <c r="H1456" t="s">
        <v>826</v>
      </c>
      <c r="I1456">
        <v>3166.67</v>
      </c>
      <c r="J1456" t="s">
        <v>813</v>
      </c>
      <c r="K1456">
        <v>4</v>
      </c>
      <c r="L1456">
        <v>0</v>
      </c>
      <c r="M1456">
        <v>0</v>
      </c>
      <c r="N1456" t="s">
        <v>844</v>
      </c>
    </row>
    <row r="1457" spans="1:14" x14ac:dyDescent="0.25">
      <c r="A1457">
        <v>16000</v>
      </c>
      <c r="B1457">
        <v>16000</v>
      </c>
      <c r="C1457" s="13">
        <v>0.16289999999999999</v>
      </c>
      <c r="D1457" t="s">
        <v>809</v>
      </c>
      <c r="E1457" t="s">
        <v>810</v>
      </c>
      <c r="F1457" s="13">
        <v>0.20619999999999999</v>
      </c>
      <c r="G1457" t="s">
        <v>841</v>
      </c>
      <c r="H1457" t="s">
        <v>826</v>
      </c>
      <c r="I1457">
        <v>5416.67</v>
      </c>
      <c r="J1457" t="s">
        <v>879</v>
      </c>
      <c r="K1457">
        <v>13</v>
      </c>
      <c r="L1457">
        <v>14246</v>
      </c>
      <c r="M1457">
        <v>1</v>
      </c>
      <c r="N1457" t="s">
        <v>814</v>
      </c>
    </row>
    <row r="1458" spans="1:14" x14ac:dyDescent="0.25">
      <c r="A1458">
        <v>13200</v>
      </c>
      <c r="B1458">
        <v>13200</v>
      </c>
      <c r="C1458" s="13">
        <v>0.15310000000000001</v>
      </c>
      <c r="D1458" t="s">
        <v>809</v>
      </c>
      <c r="E1458" t="s">
        <v>810</v>
      </c>
      <c r="F1458" s="13">
        <v>8.6099999999999996E-2</v>
      </c>
      <c r="G1458" t="s">
        <v>909</v>
      </c>
      <c r="H1458" t="s">
        <v>812</v>
      </c>
      <c r="I1458">
        <v>3333.33</v>
      </c>
      <c r="J1458" t="s">
        <v>879</v>
      </c>
      <c r="K1458">
        <v>10</v>
      </c>
      <c r="L1458">
        <v>5400</v>
      </c>
      <c r="M1458">
        <v>3</v>
      </c>
      <c r="N1458" t="s">
        <v>835</v>
      </c>
    </row>
    <row r="1459" spans="1:14" x14ac:dyDescent="0.25">
      <c r="A1459">
        <v>20000</v>
      </c>
      <c r="B1459">
        <v>20000</v>
      </c>
      <c r="C1459" s="13">
        <v>0.1875</v>
      </c>
      <c r="D1459" t="s">
        <v>818</v>
      </c>
      <c r="E1459" t="s">
        <v>828</v>
      </c>
      <c r="F1459" s="13">
        <v>6.3E-2</v>
      </c>
      <c r="G1459" t="s">
        <v>872</v>
      </c>
      <c r="H1459" t="s">
        <v>826</v>
      </c>
      <c r="I1459">
        <v>15416.67</v>
      </c>
      <c r="J1459" t="s">
        <v>822</v>
      </c>
      <c r="K1459">
        <v>13</v>
      </c>
      <c r="L1459">
        <v>15026</v>
      </c>
      <c r="M1459">
        <v>3</v>
      </c>
      <c r="N1459" t="s">
        <v>814</v>
      </c>
    </row>
    <row r="1460" spans="1:14" x14ac:dyDescent="0.25">
      <c r="A1460">
        <v>8500</v>
      </c>
      <c r="B1460">
        <v>8500</v>
      </c>
      <c r="C1460" s="13">
        <v>0.1777</v>
      </c>
      <c r="D1460" t="s">
        <v>809</v>
      </c>
      <c r="E1460" t="s">
        <v>828</v>
      </c>
      <c r="F1460" s="12">
        <v>0.18</v>
      </c>
      <c r="G1460" t="s">
        <v>898</v>
      </c>
      <c r="H1460" t="s">
        <v>826</v>
      </c>
      <c r="I1460">
        <v>2583.33</v>
      </c>
      <c r="J1460" t="s">
        <v>843</v>
      </c>
      <c r="K1460">
        <v>9</v>
      </c>
      <c r="L1460">
        <v>13718</v>
      </c>
      <c r="M1460">
        <v>0</v>
      </c>
      <c r="N1460" t="s">
        <v>817</v>
      </c>
    </row>
    <row r="1461" spans="1:14" x14ac:dyDescent="0.25">
      <c r="A1461">
        <v>3000</v>
      </c>
      <c r="B1461">
        <v>3000</v>
      </c>
      <c r="C1461" s="13">
        <v>0.14269999999999999</v>
      </c>
      <c r="D1461" t="s">
        <v>809</v>
      </c>
      <c r="E1461" t="s">
        <v>810</v>
      </c>
      <c r="F1461" s="13">
        <v>0.1077</v>
      </c>
      <c r="G1461" t="s">
        <v>866</v>
      </c>
      <c r="H1461" t="s">
        <v>830</v>
      </c>
      <c r="I1461">
        <v>3833</v>
      </c>
      <c r="J1461" t="s">
        <v>831</v>
      </c>
      <c r="K1461">
        <v>11</v>
      </c>
      <c r="L1461">
        <v>5515</v>
      </c>
      <c r="M1461">
        <v>1</v>
      </c>
      <c r="N1461" t="s">
        <v>814</v>
      </c>
    </row>
    <row r="1462" spans="1:14" x14ac:dyDescent="0.25">
      <c r="A1462">
        <v>10000</v>
      </c>
      <c r="B1462">
        <v>10000</v>
      </c>
      <c r="C1462" s="13">
        <v>0.15310000000000001</v>
      </c>
      <c r="D1462" t="s">
        <v>809</v>
      </c>
      <c r="E1462" t="s">
        <v>824</v>
      </c>
      <c r="F1462" s="13">
        <v>0.18990000000000001</v>
      </c>
      <c r="G1462" t="s">
        <v>841</v>
      </c>
      <c r="H1462" t="s">
        <v>812</v>
      </c>
      <c r="I1462">
        <v>5583.33</v>
      </c>
      <c r="J1462" t="s">
        <v>857</v>
      </c>
      <c r="K1462">
        <v>16</v>
      </c>
      <c r="L1462">
        <v>12723</v>
      </c>
      <c r="M1462">
        <v>1</v>
      </c>
      <c r="N1462" t="s">
        <v>817</v>
      </c>
    </row>
    <row r="1463" spans="1:14" x14ac:dyDescent="0.25">
      <c r="A1463">
        <v>14075</v>
      </c>
      <c r="B1463">
        <v>14075</v>
      </c>
      <c r="C1463" s="13">
        <v>0.16289999999999999</v>
      </c>
      <c r="D1463" t="s">
        <v>809</v>
      </c>
      <c r="E1463" t="s">
        <v>810</v>
      </c>
      <c r="F1463" s="13">
        <v>0.11020000000000001</v>
      </c>
      <c r="G1463" t="s">
        <v>866</v>
      </c>
      <c r="H1463" t="s">
        <v>812</v>
      </c>
      <c r="I1463">
        <v>10416.67</v>
      </c>
      <c r="J1463" t="s">
        <v>878</v>
      </c>
      <c r="K1463">
        <v>10</v>
      </c>
      <c r="L1463">
        <v>7653</v>
      </c>
      <c r="M1463">
        <v>3</v>
      </c>
      <c r="N1463" t="s">
        <v>835</v>
      </c>
    </row>
    <row r="1464" spans="1:14" x14ac:dyDescent="0.25">
      <c r="A1464">
        <v>19000</v>
      </c>
      <c r="B1464">
        <v>19000</v>
      </c>
      <c r="C1464" s="13">
        <v>0.19719999999999999</v>
      </c>
      <c r="D1464" t="s">
        <v>818</v>
      </c>
      <c r="E1464" t="s">
        <v>824</v>
      </c>
      <c r="F1464" s="13">
        <v>0.19850000000000001</v>
      </c>
      <c r="G1464" t="s">
        <v>866</v>
      </c>
      <c r="H1464" t="s">
        <v>826</v>
      </c>
      <c r="I1464">
        <v>4500</v>
      </c>
      <c r="J1464" t="s">
        <v>879</v>
      </c>
      <c r="K1464">
        <v>13</v>
      </c>
      <c r="L1464">
        <v>11388</v>
      </c>
      <c r="M1464">
        <v>1</v>
      </c>
      <c r="N1464" t="s">
        <v>832</v>
      </c>
    </row>
    <row r="1465" spans="1:14" x14ac:dyDescent="0.25">
      <c r="A1465">
        <v>25000</v>
      </c>
      <c r="B1465">
        <v>11696.88</v>
      </c>
      <c r="C1465" s="13">
        <v>0.12839999999999999</v>
      </c>
      <c r="D1465" t="s">
        <v>809</v>
      </c>
      <c r="E1465" t="s">
        <v>896</v>
      </c>
      <c r="F1465" s="13">
        <v>5.5199999999999999E-2</v>
      </c>
      <c r="G1465" t="s">
        <v>876</v>
      </c>
      <c r="H1465" t="s">
        <v>812</v>
      </c>
      <c r="I1465">
        <v>8666.67</v>
      </c>
      <c r="J1465" t="s">
        <v>852</v>
      </c>
      <c r="K1465">
        <v>9</v>
      </c>
      <c r="L1465">
        <v>1900</v>
      </c>
      <c r="M1465">
        <v>4</v>
      </c>
      <c r="N1465" t="s">
        <v>835</v>
      </c>
    </row>
    <row r="1466" spans="1:14" x14ac:dyDescent="0.25">
      <c r="A1466">
        <v>9000</v>
      </c>
      <c r="B1466">
        <v>9000</v>
      </c>
      <c r="C1466" s="13">
        <v>0.13109999999999999</v>
      </c>
      <c r="D1466" t="s">
        <v>809</v>
      </c>
      <c r="E1466" t="s">
        <v>824</v>
      </c>
      <c r="F1466" s="13">
        <v>0.23880000000000001</v>
      </c>
      <c r="G1466" t="s">
        <v>856</v>
      </c>
      <c r="H1466" t="s">
        <v>812</v>
      </c>
      <c r="I1466">
        <v>4229.17</v>
      </c>
      <c r="J1466" t="s">
        <v>838</v>
      </c>
      <c r="K1466">
        <v>11</v>
      </c>
      <c r="L1466">
        <v>7496</v>
      </c>
      <c r="M1466">
        <v>0</v>
      </c>
      <c r="N1466" t="s">
        <v>844</v>
      </c>
    </row>
    <row r="1467" spans="1:14" x14ac:dyDescent="0.25">
      <c r="A1467">
        <v>6775</v>
      </c>
      <c r="B1467">
        <v>6775</v>
      </c>
      <c r="C1467" s="13">
        <v>0.13109999999999999</v>
      </c>
      <c r="D1467" t="s">
        <v>809</v>
      </c>
      <c r="E1467" t="s">
        <v>810</v>
      </c>
      <c r="F1467" s="13">
        <v>0.10199999999999999</v>
      </c>
      <c r="G1467" t="s">
        <v>880</v>
      </c>
      <c r="H1467" t="s">
        <v>826</v>
      </c>
      <c r="I1467">
        <v>6666.67</v>
      </c>
      <c r="J1467" t="s">
        <v>838</v>
      </c>
      <c r="K1467">
        <v>14</v>
      </c>
      <c r="L1467">
        <v>5457</v>
      </c>
      <c r="M1467">
        <v>2</v>
      </c>
      <c r="N1467" t="s">
        <v>814</v>
      </c>
    </row>
    <row r="1468" spans="1:14" x14ac:dyDescent="0.25">
      <c r="A1468">
        <v>2200</v>
      </c>
      <c r="B1468">
        <v>2200</v>
      </c>
      <c r="C1468" s="13">
        <v>0.15229999999999999</v>
      </c>
      <c r="D1468" t="s">
        <v>809</v>
      </c>
      <c r="E1468" t="s">
        <v>810</v>
      </c>
      <c r="F1468" s="13">
        <v>0.16200000000000001</v>
      </c>
      <c r="G1468" t="s">
        <v>819</v>
      </c>
      <c r="H1468" t="s">
        <v>826</v>
      </c>
      <c r="I1468">
        <v>2500</v>
      </c>
      <c r="J1468" t="s">
        <v>857</v>
      </c>
      <c r="K1468">
        <v>7</v>
      </c>
      <c r="L1468">
        <v>2476</v>
      </c>
      <c r="M1468">
        <v>2</v>
      </c>
      <c r="N1468" t="s">
        <v>817</v>
      </c>
    </row>
    <row r="1469" spans="1:14" x14ac:dyDescent="0.25">
      <c r="A1469">
        <v>10800</v>
      </c>
      <c r="B1469">
        <v>10550</v>
      </c>
      <c r="C1469" s="13">
        <v>0.08</v>
      </c>
      <c r="D1469" t="s">
        <v>809</v>
      </c>
      <c r="E1469" t="s">
        <v>863</v>
      </c>
      <c r="F1469" s="13">
        <v>6.8199999999999997E-2</v>
      </c>
      <c r="G1469" t="s">
        <v>819</v>
      </c>
      <c r="H1469" t="s">
        <v>812</v>
      </c>
      <c r="I1469">
        <v>11250</v>
      </c>
      <c r="J1469" t="s">
        <v>890</v>
      </c>
      <c r="K1469">
        <v>7</v>
      </c>
      <c r="L1469">
        <v>10232</v>
      </c>
      <c r="M1469">
        <v>2</v>
      </c>
      <c r="N1469" t="s">
        <v>814</v>
      </c>
    </row>
    <row r="1470" spans="1:14" x14ac:dyDescent="0.25">
      <c r="A1470">
        <v>16800</v>
      </c>
      <c r="B1470">
        <v>16800</v>
      </c>
      <c r="C1470" s="13">
        <v>0.14330000000000001</v>
      </c>
      <c r="D1470" t="s">
        <v>818</v>
      </c>
      <c r="E1470" t="s">
        <v>810</v>
      </c>
      <c r="F1470" s="13">
        <v>0.2175</v>
      </c>
      <c r="G1470" t="s">
        <v>860</v>
      </c>
      <c r="H1470" t="s">
        <v>812</v>
      </c>
      <c r="I1470">
        <v>6666.67</v>
      </c>
      <c r="J1470" t="s">
        <v>857</v>
      </c>
      <c r="K1470">
        <v>14</v>
      </c>
      <c r="L1470">
        <v>23740</v>
      </c>
      <c r="M1470">
        <v>0</v>
      </c>
      <c r="N1470" t="s">
        <v>844</v>
      </c>
    </row>
    <row r="1471" spans="1:14" x14ac:dyDescent="0.25">
      <c r="A1471">
        <v>3500</v>
      </c>
      <c r="B1471">
        <v>3500</v>
      </c>
      <c r="C1471" s="13">
        <v>0.15620000000000001</v>
      </c>
      <c r="D1471" t="s">
        <v>809</v>
      </c>
      <c r="E1471" t="s">
        <v>863</v>
      </c>
      <c r="F1471" s="13">
        <v>0.14410000000000001</v>
      </c>
      <c r="G1471" t="s">
        <v>856</v>
      </c>
      <c r="H1471" t="s">
        <v>812</v>
      </c>
      <c r="I1471">
        <v>6833.33</v>
      </c>
      <c r="J1471" t="s">
        <v>868</v>
      </c>
      <c r="K1471">
        <v>7</v>
      </c>
      <c r="L1471">
        <v>11526</v>
      </c>
      <c r="M1471">
        <v>3</v>
      </c>
      <c r="N1471" t="s">
        <v>839</v>
      </c>
    </row>
    <row r="1472" spans="1:14" x14ac:dyDescent="0.25">
      <c r="A1472">
        <v>9250</v>
      </c>
      <c r="B1472">
        <v>9250</v>
      </c>
      <c r="C1472" s="13">
        <v>0.18790000000000001</v>
      </c>
      <c r="D1472" t="s">
        <v>818</v>
      </c>
      <c r="E1472" t="s">
        <v>810</v>
      </c>
      <c r="F1472" s="13">
        <v>0.19270000000000001</v>
      </c>
      <c r="G1472" t="s">
        <v>885</v>
      </c>
      <c r="H1472" t="s">
        <v>812</v>
      </c>
      <c r="I1472">
        <v>4448</v>
      </c>
      <c r="J1472" t="s">
        <v>868</v>
      </c>
      <c r="K1472">
        <v>9</v>
      </c>
      <c r="L1472">
        <v>22704</v>
      </c>
      <c r="M1472">
        <v>0</v>
      </c>
      <c r="N1472" t="s">
        <v>835</v>
      </c>
    </row>
    <row r="1473" spans="1:14" x14ac:dyDescent="0.25">
      <c r="A1473">
        <v>23400</v>
      </c>
      <c r="B1473">
        <v>23400</v>
      </c>
      <c r="C1473" s="13">
        <v>7.4899999999999994E-2</v>
      </c>
      <c r="D1473" t="s">
        <v>809</v>
      </c>
      <c r="E1473" t="s">
        <v>810</v>
      </c>
      <c r="F1473" s="13">
        <v>0.15659999999999999</v>
      </c>
      <c r="G1473" t="s">
        <v>815</v>
      </c>
      <c r="H1473" t="s">
        <v>826</v>
      </c>
      <c r="I1473">
        <v>5580</v>
      </c>
      <c r="J1473" t="s">
        <v>850</v>
      </c>
      <c r="K1473">
        <v>6</v>
      </c>
      <c r="L1473">
        <v>2086</v>
      </c>
      <c r="M1473">
        <v>0</v>
      </c>
      <c r="N1473" t="s">
        <v>844</v>
      </c>
    </row>
    <row r="1474" spans="1:14" x14ac:dyDescent="0.25">
      <c r="A1474">
        <v>10375</v>
      </c>
      <c r="B1474">
        <v>10375</v>
      </c>
      <c r="C1474" s="13">
        <v>7.9000000000000001E-2</v>
      </c>
      <c r="D1474" t="s">
        <v>809</v>
      </c>
      <c r="E1474" t="s">
        <v>810</v>
      </c>
      <c r="F1474" s="13">
        <v>0.27639999999999998</v>
      </c>
      <c r="G1474" t="s">
        <v>867</v>
      </c>
      <c r="H1474" t="s">
        <v>812</v>
      </c>
      <c r="I1474">
        <v>4500</v>
      </c>
      <c r="J1474" t="s">
        <v>901</v>
      </c>
      <c r="K1474">
        <v>7</v>
      </c>
      <c r="L1474">
        <v>0</v>
      </c>
      <c r="M1474">
        <v>0</v>
      </c>
      <c r="N1474" t="s">
        <v>823</v>
      </c>
    </row>
    <row r="1475" spans="1:14" x14ac:dyDescent="0.25">
      <c r="A1475">
        <v>9325</v>
      </c>
      <c r="B1475">
        <v>9300</v>
      </c>
      <c r="C1475" s="13">
        <v>0.1409</v>
      </c>
      <c r="D1475" t="s">
        <v>809</v>
      </c>
      <c r="E1475" t="s">
        <v>810</v>
      </c>
      <c r="F1475" s="13">
        <v>0.2135</v>
      </c>
      <c r="G1475" t="s">
        <v>845</v>
      </c>
      <c r="H1475" t="s">
        <v>826</v>
      </c>
      <c r="I1475">
        <v>3333.33</v>
      </c>
      <c r="J1475" t="s">
        <v>822</v>
      </c>
      <c r="K1475">
        <v>10</v>
      </c>
      <c r="L1475">
        <v>27007</v>
      </c>
      <c r="M1475">
        <v>1</v>
      </c>
      <c r="N1475" t="s">
        <v>814</v>
      </c>
    </row>
    <row r="1476" spans="1:14" x14ac:dyDescent="0.25">
      <c r="A1476">
        <v>18000</v>
      </c>
      <c r="B1476">
        <v>18000</v>
      </c>
      <c r="C1476" s="13">
        <v>0.21479999999999999</v>
      </c>
      <c r="D1476" t="s">
        <v>818</v>
      </c>
      <c r="E1476" t="s">
        <v>810</v>
      </c>
      <c r="F1476" s="13">
        <v>0.15820000000000001</v>
      </c>
      <c r="G1476" t="s">
        <v>866</v>
      </c>
      <c r="H1476" t="s">
        <v>826</v>
      </c>
      <c r="I1476">
        <v>6500</v>
      </c>
      <c r="J1476" t="s">
        <v>843</v>
      </c>
      <c r="K1476">
        <v>10</v>
      </c>
      <c r="L1476">
        <v>4256</v>
      </c>
      <c r="M1476">
        <v>0</v>
      </c>
      <c r="N1476" t="s">
        <v>835</v>
      </c>
    </row>
    <row r="1477" spans="1:14" x14ac:dyDescent="0.25">
      <c r="A1477">
        <v>5375</v>
      </c>
      <c r="B1477">
        <v>5375</v>
      </c>
      <c r="C1477" s="13">
        <v>8.8999999999999996E-2</v>
      </c>
      <c r="D1477" t="s">
        <v>809</v>
      </c>
      <c r="E1477" t="s">
        <v>810</v>
      </c>
      <c r="F1477" s="13">
        <v>0.29480000000000001</v>
      </c>
      <c r="G1477" t="s">
        <v>880</v>
      </c>
      <c r="H1477" t="s">
        <v>826</v>
      </c>
      <c r="I1477">
        <v>3416.67</v>
      </c>
      <c r="J1477" t="s">
        <v>834</v>
      </c>
      <c r="K1477">
        <v>6</v>
      </c>
      <c r="L1477">
        <v>3007</v>
      </c>
      <c r="M1477">
        <v>2</v>
      </c>
      <c r="N1477" t="s">
        <v>814</v>
      </c>
    </row>
    <row r="1478" spans="1:14" x14ac:dyDescent="0.25">
      <c r="A1478">
        <v>3700</v>
      </c>
      <c r="B1478">
        <v>3700</v>
      </c>
      <c r="C1478" s="13">
        <v>0.158</v>
      </c>
      <c r="D1478" t="s">
        <v>809</v>
      </c>
      <c r="E1478" t="s">
        <v>824</v>
      </c>
      <c r="F1478" s="13">
        <v>0.32200000000000001</v>
      </c>
      <c r="G1478" t="s">
        <v>866</v>
      </c>
      <c r="H1478" t="s">
        <v>826</v>
      </c>
      <c r="I1478">
        <v>3000</v>
      </c>
      <c r="J1478" t="s">
        <v>820</v>
      </c>
      <c r="K1478">
        <v>9</v>
      </c>
      <c r="L1478">
        <v>14151</v>
      </c>
      <c r="M1478">
        <v>0</v>
      </c>
      <c r="N1478" t="s">
        <v>844</v>
      </c>
    </row>
    <row r="1479" spans="1:14" x14ac:dyDescent="0.25">
      <c r="A1479">
        <v>19125</v>
      </c>
      <c r="B1479">
        <v>19125</v>
      </c>
      <c r="C1479" s="13">
        <v>0.18490000000000001</v>
      </c>
      <c r="D1479" t="s">
        <v>809</v>
      </c>
      <c r="E1479" t="s">
        <v>810</v>
      </c>
      <c r="F1479" s="13">
        <v>9.0999999999999998E-2</v>
      </c>
      <c r="G1479" t="s">
        <v>833</v>
      </c>
      <c r="H1479" t="s">
        <v>826</v>
      </c>
      <c r="I1479">
        <v>4166.67</v>
      </c>
      <c r="J1479" t="s">
        <v>857</v>
      </c>
      <c r="K1479">
        <v>8</v>
      </c>
      <c r="L1479">
        <v>19761</v>
      </c>
      <c r="M1479">
        <v>3</v>
      </c>
      <c r="N1479" t="s">
        <v>835</v>
      </c>
    </row>
    <row r="1480" spans="1:14" x14ac:dyDescent="0.25">
      <c r="A1480">
        <v>1625</v>
      </c>
      <c r="B1480">
        <v>1625</v>
      </c>
      <c r="C1480" s="13">
        <v>0.15310000000000001</v>
      </c>
      <c r="D1480" t="s">
        <v>809</v>
      </c>
      <c r="E1480" t="s">
        <v>871</v>
      </c>
      <c r="F1480" s="13">
        <v>4.3200000000000002E-2</v>
      </c>
      <c r="G1480" t="s">
        <v>815</v>
      </c>
      <c r="H1480" t="s">
        <v>830</v>
      </c>
      <c r="I1480">
        <v>1666.67</v>
      </c>
      <c r="J1480" t="s">
        <v>901</v>
      </c>
      <c r="K1480">
        <v>3</v>
      </c>
      <c r="L1480">
        <v>1759</v>
      </c>
      <c r="M1480">
        <v>4</v>
      </c>
      <c r="N1480" t="s">
        <v>832</v>
      </c>
    </row>
    <row r="1481" spans="1:14" x14ac:dyDescent="0.25">
      <c r="A1481">
        <v>26000</v>
      </c>
      <c r="B1481">
        <v>25975</v>
      </c>
      <c r="C1481" s="13">
        <v>0.16769999999999999</v>
      </c>
      <c r="D1481" t="s">
        <v>818</v>
      </c>
      <c r="E1481" t="s">
        <v>863</v>
      </c>
      <c r="F1481" s="13">
        <v>0.1177</v>
      </c>
      <c r="G1481" t="s">
        <v>880</v>
      </c>
      <c r="H1481" t="s">
        <v>812</v>
      </c>
      <c r="I1481">
        <v>4416.67</v>
      </c>
      <c r="J1481" t="s">
        <v>847</v>
      </c>
      <c r="K1481">
        <v>5</v>
      </c>
      <c r="L1481">
        <v>7560</v>
      </c>
      <c r="M1481">
        <v>1</v>
      </c>
      <c r="N1481" t="s">
        <v>835</v>
      </c>
    </row>
    <row r="1482" spans="1:14" x14ac:dyDescent="0.25">
      <c r="A1482">
        <v>6650</v>
      </c>
      <c r="B1482">
        <v>6650</v>
      </c>
      <c r="C1482" s="13">
        <v>0.1825</v>
      </c>
      <c r="D1482" t="s">
        <v>818</v>
      </c>
      <c r="E1482" t="s">
        <v>810</v>
      </c>
      <c r="F1482" s="13">
        <v>0.17119999999999999</v>
      </c>
      <c r="G1482" t="s">
        <v>849</v>
      </c>
      <c r="H1482" t="s">
        <v>812</v>
      </c>
      <c r="I1482">
        <v>3084</v>
      </c>
      <c r="J1482" t="s">
        <v>879</v>
      </c>
      <c r="K1482">
        <v>16</v>
      </c>
      <c r="L1482">
        <v>5646</v>
      </c>
      <c r="M1482">
        <v>2</v>
      </c>
      <c r="N1482" t="s">
        <v>832</v>
      </c>
    </row>
    <row r="1483" spans="1:14" x14ac:dyDescent="0.25">
      <c r="A1483">
        <v>1000</v>
      </c>
      <c r="B1483">
        <v>1000</v>
      </c>
      <c r="C1483" s="13">
        <v>0.1149</v>
      </c>
      <c r="D1483" t="s">
        <v>809</v>
      </c>
      <c r="E1483" t="s">
        <v>810</v>
      </c>
      <c r="F1483" s="13">
        <v>0.21360000000000001</v>
      </c>
      <c r="G1483" t="s">
        <v>819</v>
      </c>
      <c r="H1483" t="s">
        <v>826</v>
      </c>
      <c r="I1483">
        <v>4666.67</v>
      </c>
      <c r="J1483" t="s">
        <v>831</v>
      </c>
      <c r="K1483">
        <v>16</v>
      </c>
      <c r="L1483">
        <v>26558</v>
      </c>
      <c r="M1483">
        <v>0</v>
      </c>
      <c r="N1483" t="s">
        <v>835</v>
      </c>
    </row>
    <row r="1484" spans="1:14" x14ac:dyDescent="0.25">
      <c r="A1484">
        <v>18000</v>
      </c>
      <c r="B1484">
        <v>17896.62</v>
      </c>
      <c r="C1484" s="13">
        <v>0.14419999999999999</v>
      </c>
      <c r="D1484" t="s">
        <v>809</v>
      </c>
      <c r="E1484" t="s">
        <v>892</v>
      </c>
      <c r="F1484" s="13">
        <v>7.8899999999999998E-2</v>
      </c>
      <c r="G1484" t="s">
        <v>815</v>
      </c>
      <c r="H1484" t="s">
        <v>812</v>
      </c>
      <c r="I1484">
        <v>5833.33</v>
      </c>
      <c r="J1484" t="s">
        <v>834</v>
      </c>
      <c r="K1484">
        <v>5</v>
      </c>
      <c r="L1484">
        <v>18505</v>
      </c>
      <c r="M1484">
        <v>1</v>
      </c>
      <c r="N1484" t="s">
        <v>832</v>
      </c>
    </row>
    <row r="1485" spans="1:14" x14ac:dyDescent="0.25">
      <c r="A1485">
        <v>8000</v>
      </c>
      <c r="B1485">
        <v>7975</v>
      </c>
      <c r="C1485" s="13">
        <v>0.12839999999999999</v>
      </c>
      <c r="D1485" t="s">
        <v>809</v>
      </c>
      <c r="E1485" t="s">
        <v>892</v>
      </c>
      <c r="F1485" s="13">
        <v>0.1673</v>
      </c>
      <c r="G1485" t="s">
        <v>815</v>
      </c>
      <c r="H1485" t="s">
        <v>812</v>
      </c>
      <c r="I1485">
        <v>3521</v>
      </c>
      <c r="J1485" t="s">
        <v>879</v>
      </c>
      <c r="K1485">
        <v>13</v>
      </c>
      <c r="L1485">
        <v>4075</v>
      </c>
      <c r="M1485">
        <v>0</v>
      </c>
      <c r="N1485" t="s">
        <v>832</v>
      </c>
    </row>
    <row r="1486" spans="1:14" x14ac:dyDescent="0.25">
      <c r="A1486">
        <v>4575</v>
      </c>
      <c r="B1486">
        <v>4575</v>
      </c>
      <c r="C1486" s="13">
        <v>0.1565</v>
      </c>
      <c r="D1486" t="s">
        <v>809</v>
      </c>
      <c r="E1486" t="s">
        <v>824</v>
      </c>
      <c r="F1486" s="13">
        <v>0.1431</v>
      </c>
      <c r="G1486" t="s">
        <v>461</v>
      </c>
      <c r="H1486" t="s">
        <v>913</v>
      </c>
      <c r="I1486">
        <v>5833.33</v>
      </c>
      <c r="J1486" t="s">
        <v>879</v>
      </c>
      <c r="K1486">
        <v>25</v>
      </c>
      <c r="L1486">
        <v>82586</v>
      </c>
      <c r="M1486">
        <v>2</v>
      </c>
      <c r="N1486" t="s">
        <v>817</v>
      </c>
    </row>
    <row r="1487" spans="1:14" x14ac:dyDescent="0.25">
      <c r="A1487">
        <v>35000</v>
      </c>
      <c r="B1487">
        <v>34950</v>
      </c>
      <c r="C1487" s="13">
        <v>0.21970000000000001</v>
      </c>
      <c r="D1487" t="s">
        <v>818</v>
      </c>
      <c r="E1487" t="s">
        <v>810</v>
      </c>
      <c r="F1487" s="13">
        <v>0.19320000000000001</v>
      </c>
      <c r="G1487" t="s">
        <v>891</v>
      </c>
      <c r="H1487" t="s">
        <v>812</v>
      </c>
      <c r="I1487">
        <v>14166.67</v>
      </c>
      <c r="J1487" t="s">
        <v>820</v>
      </c>
      <c r="K1487">
        <v>14</v>
      </c>
      <c r="L1487">
        <v>51314</v>
      </c>
      <c r="M1487">
        <v>3</v>
      </c>
      <c r="N1487" t="s">
        <v>832</v>
      </c>
    </row>
    <row r="1488" spans="1:14" x14ac:dyDescent="0.25">
      <c r="A1488">
        <v>10000</v>
      </c>
      <c r="B1488">
        <v>10000</v>
      </c>
      <c r="C1488" s="13">
        <v>0.1212</v>
      </c>
      <c r="D1488" t="s">
        <v>809</v>
      </c>
      <c r="E1488" t="s">
        <v>810</v>
      </c>
      <c r="F1488" s="13">
        <v>0.1246</v>
      </c>
      <c r="G1488" t="s">
        <v>819</v>
      </c>
      <c r="H1488" t="s">
        <v>812</v>
      </c>
      <c r="I1488">
        <v>4375</v>
      </c>
      <c r="J1488" t="s">
        <v>822</v>
      </c>
      <c r="K1488">
        <v>7</v>
      </c>
      <c r="L1488">
        <v>11070</v>
      </c>
      <c r="M1488">
        <v>0</v>
      </c>
      <c r="N1488" t="s">
        <v>823</v>
      </c>
    </row>
    <row r="1489" spans="1:14" x14ac:dyDescent="0.25">
      <c r="A1489">
        <v>32350</v>
      </c>
      <c r="B1489">
        <v>32350</v>
      </c>
      <c r="C1489" s="13">
        <v>0.18490000000000001</v>
      </c>
      <c r="D1489" t="s">
        <v>809</v>
      </c>
      <c r="E1489" t="s">
        <v>810</v>
      </c>
      <c r="F1489" s="13">
        <v>0.2014</v>
      </c>
      <c r="G1489" t="s">
        <v>829</v>
      </c>
      <c r="H1489" t="s">
        <v>830</v>
      </c>
      <c r="I1489">
        <v>6000</v>
      </c>
      <c r="J1489" t="s">
        <v>868</v>
      </c>
      <c r="K1489">
        <v>15</v>
      </c>
      <c r="L1489">
        <v>39513</v>
      </c>
      <c r="M1489">
        <v>1</v>
      </c>
      <c r="N1489" t="s">
        <v>832</v>
      </c>
    </row>
    <row r="1490" spans="1:14" x14ac:dyDescent="0.25">
      <c r="A1490">
        <v>16000</v>
      </c>
      <c r="B1490">
        <v>16000</v>
      </c>
      <c r="C1490" s="13">
        <v>0.1298</v>
      </c>
      <c r="D1490" t="s">
        <v>809</v>
      </c>
      <c r="E1490" t="s">
        <v>810</v>
      </c>
      <c r="F1490" s="13">
        <v>0.15859999999999999</v>
      </c>
      <c r="G1490" t="s">
        <v>819</v>
      </c>
      <c r="H1490" t="s">
        <v>812</v>
      </c>
      <c r="I1490">
        <v>3600</v>
      </c>
      <c r="J1490" t="s">
        <v>878</v>
      </c>
      <c r="K1490">
        <v>9</v>
      </c>
      <c r="L1490">
        <v>26357</v>
      </c>
      <c r="M1490">
        <v>2</v>
      </c>
      <c r="N1490" t="s">
        <v>832</v>
      </c>
    </row>
    <row r="1491" spans="1:14" x14ac:dyDescent="0.25">
      <c r="A1491">
        <v>13750</v>
      </c>
      <c r="B1491">
        <v>13750</v>
      </c>
      <c r="C1491" s="13">
        <v>0.1409</v>
      </c>
      <c r="D1491" t="s">
        <v>809</v>
      </c>
      <c r="E1491" t="s">
        <v>824</v>
      </c>
      <c r="F1491" s="13">
        <v>0.2477</v>
      </c>
      <c r="G1491" t="s">
        <v>819</v>
      </c>
      <c r="H1491" t="s">
        <v>826</v>
      </c>
      <c r="I1491">
        <v>3000</v>
      </c>
      <c r="J1491" t="s">
        <v>820</v>
      </c>
      <c r="K1491">
        <v>12</v>
      </c>
      <c r="L1491">
        <v>16734</v>
      </c>
      <c r="M1491">
        <v>1</v>
      </c>
      <c r="N1491" t="s">
        <v>844</v>
      </c>
    </row>
    <row r="1492" spans="1:14" x14ac:dyDescent="0.25">
      <c r="A1492">
        <v>5600</v>
      </c>
      <c r="B1492">
        <v>5600</v>
      </c>
      <c r="C1492" s="13">
        <v>0.1114</v>
      </c>
      <c r="D1492" t="s">
        <v>809</v>
      </c>
      <c r="E1492" t="s">
        <v>824</v>
      </c>
      <c r="F1492" s="13">
        <v>0.27960000000000002</v>
      </c>
      <c r="G1492" t="s">
        <v>880</v>
      </c>
      <c r="H1492" t="s">
        <v>812</v>
      </c>
      <c r="I1492">
        <v>11666.67</v>
      </c>
      <c r="J1492" t="s">
        <v>843</v>
      </c>
      <c r="K1492">
        <v>18</v>
      </c>
      <c r="L1492">
        <v>194205</v>
      </c>
      <c r="M1492">
        <v>0</v>
      </c>
      <c r="N1492" t="s">
        <v>835</v>
      </c>
    </row>
    <row r="1493" spans="1:14" x14ac:dyDescent="0.25">
      <c r="A1493">
        <v>21000</v>
      </c>
      <c r="B1493">
        <v>20950</v>
      </c>
      <c r="C1493" s="13">
        <v>0.23760000000000001</v>
      </c>
      <c r="D1493" t="s">
        <v>818</v>
      </c>
      <c r="E1493" t="s">
        <v>810</v>
      </c>
      <c r="F1493" s="13">
        <v>0.2482</v>
      </c>
      <c r="G1493" t="s">
        <v>821</v>
      </c>
      <c r="H1493" t="s">
        <v>826</v>
      </c>
      <c r="I1493">
        <v>7458.33</v>
      </c>
      <c r="J1493" t="s">
        <v>868</v>
      </c>
      <c r="K1493">
        <v>14</v>
      </c>
      <c r="L1493">
        <v>11973</v>
      </c>
      <c r="M1493">
        <v>0</v>
      </c>
      <c r="N1493" t="s">
        <v>835</v>
      </c>
    </row>
    <row r="1494" spans="1:14" x14ac:dyDescent="0.25">
      <c r="A1494">
        <v>12000</v>
      </c>
      <c r="B1494">
        <v>12000</v>
      </c>
      <c r="C1494" s="13">
        <v>7.9000000000000001E-2</v>
      </c>
      <c r="D1494" t="s">
        <v>809</v>
      </c>
      <c r="E1494" t="s">
        <v>863</v>
      </c>
      <c r="F1494" s="13">
        <v>0.21990000000000001</v>
      </c>
      <c r="G1494" t="s">
        <v>888</v>
      </c>
      <c r="H1494" t="s">
        <v>812</v>
      </c>
      <c r="I1494">
        <v>5416.67</v>
      </c>
      <c r="J1494" t="s">
        <v>847</v>
      </c>
      <c r="K1494">
        <v>8</v>
      </c>
      <c r="L1494">
        <v>28146</v>
      </c>
      <c r="M1494">
        <v>0</v>
      </c>
      <c r="N1494" t="s">
        <v>835</v>
      </c>
    </row>
    <row r="1495" spans="1:14" x14ac:dyDescent="0.25">
      <c r="A1495">
        <v>12000</v>
      </c>
      <c r="B1495">
        <v>12000</v>
      </c>
      <c r="C1495" s="13">
        <v>0.13489999999999999</v>
      </c>
      <c r="D1495" t="s">
        <v>809</v>
      </c>
      <c r="E1495" t="s">
        <v>810</v>
      </c>
      <c r="F1495" s="13">
        <v>0.16289999999999999</v>
      </c>
      <c r="G1495" t="s">
        <v>903</v>
      </c>
      <c r="H1495" t="s">
        <v>812</v>
      </c>
      <c r="I1495">
        <v>6250</v>
      </c>
      <c r="J1495" t="s">
        <v>879</v>
      </c>
      <c r="K1495">
        <v>13</v>
      </c>
      <c r="L1495">
        <v>13528</v>
      </c>
      <c r="M1495">
        <v>1</v>
      </c>
      <c r="N1495" t="s">
        <v>848</v>
      </c>
    </row>
    <row r="1496" spans="1:14" x14ac:dyDescent="0.25">
      <c r="A1496">
        <v>3600</v>
      </c>
      <c r="B1496">
        <v>3600</v>
      </c>
      <c r="C1496" s="13">
        <v>0.1399</v>
      </c>
      <c r="D1496" t="s">
        <v>809</v>
      </c>
      <c r="E1496" t="s">
        <v>828</v>
      </c>
      <c r="F1496" s="12">
        <v>0.1</v>
      </c>
      <c r="G1496" t="s">
        <v>866</v>
      </c>
      <c r="H1496" t="s">
        <v>826</v>
      </c>
      <c r="I1496">
        <v>5750</v>
      </c>
      <c r="J1496" t="s">
        <v>831</v>
      </c>
      <c r="K1496">
        <v>8</v>
      </c>
      <c r="L1496">
        <v>10766</v>
      </c>
      <c r="M1496">
        <v>2</v>
      </c>
      <c r="N1496" t="s">
        <v>859</v>
      </c>
    </row>
    <row r="1497" spans="1:14" x14ac:dyDescent="0.25">
      <c r="A1497">
        <v>25000</v>
      </c>
      <c r="B1497">
        <v>15175</v>
      </c>
      <c r="C1497" s="13">
        <v>0.16320000000000001</v>
      </c>
      <c r="D1497" t="s">
        <v>818</v>
      </c>
      <c r="E1497" t="s">
        <v>810</v>
      </c>
      <c r="F1497" s="13">
        <v>0.22189999999999999</v>
      </c>
      <c r="G1497" t="s">
        <v>872</v>
      </c>
      <c r="H1497" t="s">
        <v>812</v>
      </c>
      <c r="I1497">
        <v>7083.33</v>
      </c>
      <c r="J1497" t="s">
        <v>837</v>
      </c>
      <c r="K1497">
        <v>8</v>
      </c>
      <c r="L1497">
        <v>9133</v>
      </c>
      <c r="M1497">
        <v>0</v>
      </c>
      <c r="N1497" t="s">
        <v>859</v>
      </c>
    </row>
    <row r="1498" spans="1:14" x14ac:dyDescent="0.25">
      <c r="A1498">
        <v>8400</v>
      </c>
      <c r="B1498">
        <v>8400</v>
      </c>
      <c r="C1498" s="13">
        <v>9.2499999999999999E-2</v>
      </c>
      <c r="D1498" t="s">
        <v>818</v>
      </c>
      <c r="E1498" t="s">
        <v>853</v>
      </c>
      <c r="F1498" s="13">
        <v>0.22470000000000001</v>
      </c>
      <c r="G1498" t="s">
        <v>897</v>
      </c>
      <c r="H1498" t="s">
        <v>812</v>
      </c>
      <c r="I1498">
        <v>4833.33</v>
      </c>
      <c r="J1498" t="s">
        <v>852</v>
      </c>
      <c r="K1498">
        <v>6</v>
      </c>
      <c r="L1498">
        <v>19187</v>
      </c>
      <c r="M1498">
        <v>0</v>
      </c>
      <c r="N1498" t="s">
        <v>832</v>
      </c>
    </row>
    <row r="1499" spans="1:14" x14ac:dyDescent="0.25">
      <c r="A1499">
        <v>24375</v>
      </c>
      <c r="B1499">
        <v>24300</v>
      </c>
      <c r="C1499" s="13">
        <v>0.158</v>
      </c>
      <c r="D1499" t="s">
        <v>818</v>
      </c>
      <c r="E1499" t="s">
        <v>810</v>
      </c>
      <c r="F1499" s="13">
        <v>0.30609999999999998</v>
      </c>
      <c r="G1499" t="s">
        <v>872</v>
      </c>
      <c r="H1499" t="s">
        <v>812</v>
      </c>
      <c r="I1499">
        <v>4708.33</v>
      </c>
      <c r="J1499" t="s">
        <v>878</v>
      </c>
      <c r="K1499">
        <v>18</v>
      </c>
      <c r="L1499">
        <v>49136</v>
      </c>
      <c r="M1499">
        <v>0</v>
      </c>
      <c r="N1499" t="s">
        <v>835</v>
      </c>
    </row>
    <row r="1500" spans="1:14" x14ac:dyDescent="0.25">
      <c r="A1500">
        <v>8575</v>
      </c>
      <c r="B1500">
        <v>8575</v>
      </c>
      <c r="C1500" s="13">
        <v>0.158</v>
      </c>
      <c r="D1500" t="s">
        <v>809</v>
      </c>
      <c r="E1500" t="s">
        <v>810</v>
      </c>
      <c r="F1500" s="13">
        <v>0.34410000000000002</v>
      </c>
      <c r="G1500" t="s">
        <v>909</v>
      </c>
      <c r="H1500" t="s">
        <v>812</v>
      </c>
      <c r="I1500">
        <v>4541.67</v>
      </c>
      <c r="J1500" t="s">
        <v>857</v>
      </c>
      <c r="K1500">
        <v>15</v>
      </c>
      <c r="L1500">
        <v>5180</v>
      </c>
      <c r="M1500">
        <v>1</v>
      </c>
      <c r="N1500" t="s">
        <v>835</v>
      </c>
    </row>
    <row r="1501" spans="1:14" x14ac:dyDescent="0.25">
      <c r="A1501">
        <v>13800</v>
      </c>
      <c r="B1501">
        <v>13800</v>
      </c>
      <c r="C1501" s="13">
        <v>0.1212</v>
      </c>
      <c r="D1501" t="s">
        <v>809</v>
      </c>
      <c r="E1501" t="s">
        <v>810</v>
      </c>
      <c r="F1501" s="13">
        <v>0.1711</v>
      </c>
      <c r="G1501" t="s">
        <v>819</v>
      </c>
      <c r="H1501" t="s">
        <v>826</v>
      </c>
      <c r="I1501">
        <v>4250</v>
      </c>
      <c r="J1501" t="s">
        <v>822</v>
      </c>
      <c r="K1501">
        <v>8</v>
      </c>
      <c r="L1501">
        <v>11366</v>
      </c>
      <c r="M1501">
        <v>0</v>
      </c>
      <c r="N1501" t="s">
        <v>814</v>
      </c>
    </row>
    <row r="1502" spans="1:14" x14ac:dyDescent="0.25">
      <c r="A1502">
        <v>17000</v>
      </c>
      <c r="B1502">
        <v>17000</v>
      </c>
      <c r="C1502" s="13">
        <v>0.1149</v>
      </c>
      <c r="D1502" t="s">
        <v>809</v>
      </c>
      <c r="E1502" t="s">
        <v>810</v>
      </c>
      <c r="F1502" s="13">
        <v>0.13689999999999999</v>
      </c>
      <c r="G1502" t="s">
        <v>898</v>
      </c>
      <c r="H1502" t="s">
        <v>826</v>
      </c>
      <c r="I1502">
        <v>5083.33</v>
      </c>
      <c r="J1502" t="s">
        <v>822</v>
      </c>
      <c r="K1502">
        <v>9</v>
      </c>
      <c r="L1502">
        <v>13883</v>
      </c>
      <c r="M1502">
        <v>0</v>
      </c>
      <c r="N1502" t="s">
        <v>859</v>
      </c>
    </row>
    <row r="1503" spans="1:14" x14ac:dyDescent="0.25">
      <c r="A1503">
        <v>11000</v>
      </c>
      <c r="B1503">
        <v>11000</v>
      </c>
      <c r="C1503" s="13">
        <v>0.13669999999999999</v>
      </c>
      <c r="D1503" t="s">
        <v>809</v>
      </c>
      <c r="E1503" t="s">
        <v>810</v>
      </c>
      <c r="F1503" s="13">
        <v>0.13439999999999999</v>
      </c>
      <c r="G1503" t="s">
        <v>836</v>
      </c>
      <c r="H1503" t="s">
        <v>812</v>
      </c>
      <c r="I1503">
        <v>4666.67</v>
      </c>
      <c r="J1503" t="s">
        <v>857</v>
      </c>
      <c r="K1503">
        <v>8</v>
      </c>
      <c r="L1503">
        <v>10482</v>
      </c>
      <c r="M1503">
        <v>0</v>
      </c>
      <c r="N1503" t="s">
        <v>842</v>
      </c>
    </row>
    <row r="1504" spans="1:14" x14ac:dyDescent="0.25">
      <c r="A1504">
        <v>7800</v>
      </c>
      <c r="B1504">
        <v>7800</v>
      </c>
      <c r="C1504" s="13">
        <v>0.14349999999999999</v>
      </c>
      <c r="D1504" t="s">
        <v>809</v>
      </c>
      <c r="E1504" t="s">
        <v>828</v>
      </c>
      <c r="F1504" s="13">
        <v>0.21890000000000001</v>
      </c>
      <c r="G1504" t="s">
        <v>819</v>
      </c>
      <c r="H1504" t="s">
        <v>826</v>
      </c>
      <c r="I1504">
        <v>2508.33</v>
      </c>
      <c r="J1504" t="s">
        <v>879</v>
      </c>
      <c r="K1504">
        <v>5</v>
      </c>
      <c r="L1504">
        <v>25780</v>
      </c>
      <c r="M1504">
        <v>0</v>
      </c>
      <c r="N1504" t="s">
        <v>814</v>
      </c>
    </row>
    <row r="1505" spans="1:14" x14ac:dyDescent="0.25">
      <c r="A1505">
        <v>3725</v>
      </c>
      <c r="B1505">
        <v>3725</v>
      </c>
      <c r="C1505" s="13">
        <v>0.10589999999999999</v>
      </c>
      <c r="D1505" t="s">
        <v>809</v>
      </c>
      <c r="E1505" t="s">
        <v>824</v>
      </c>
      <c r="F1505" s="13">
        <v>0.1857</v>
      </c>
      <c r="G1505" t="s">
        <v>866</v>
      </c>
      <c r="H1505" t="s">
        <v>826</v>
      </c>
      <c r="I1505">
        <v>11666.67</v>
      </c>
      <c r="J1505" t="s">
        <v>822</v>
      </c>
      <c r="K1505">
        <v>21</v>
      </c>
      <c r="L1505">
        <v>43987</v>
      </c>
      <c r="M1505">
        <v>0</v>
      </c>
      <c r="N1505" t="s">
        <v>835</v>
      </c>
    </row>
    <row r="1506" spans="1:14" x14ac:dyDescent="0.25">
      <c r="A1506">
        <v>11000</v>
      </c>
      <c r="B1506">
        <v>11000</v>
      </c>
      <c r="C1506" s="13">
        <v>0.17269999999999999</v>
      </c>
      <c r="D1506" t="s">
        <v>809</v>
      </c>
      <c r="E1506" t="s">
        <v>828</v>
      </c>
      <c r="F1506" s="13">
        <v>0.1144</v>
      </c>
      <c r="G1506" t="s">
        <v>881</v>
      </c>
      <c r="H1506" t="s">
        <v>812</v>
      </c>
      <c r="I1506">
        <v>5000</v>
      </c>
      <c r="J1506" t="s">
        <v>843</v>
      </c>
      <c r="K1506">
        <v>7</v>
      </c>
      <c r="L1506">
        <v>10070</v>
      </c>
      <c r="M1506">
        <v>3</v>
      </c>
      <c r="N1506" t="s">
        <v>835</v>
      </c>
    </row>
    <row r="1507" spans="1:14" x14ac:dyDescent="0.25">
      <c r="A1507">
        <v>8500</v>
      </c>
      <c r="B1507">
        <v>8500</v>
      </c>
      <c r="C1507" s="13">
        <v>0.15310000000000001</v>
      </c>
      <c r="D1507" t="s">
        <v>809</v>
      </c>
      <c r="E1507" t="s">
        <v>810</v>
      </c>
      <c r="F1507" s="13">
        <v>7.5600000000000001E-2</v>
      </c>
      <c r="G1507" t="s">
        <v>894</v>
      </c>
      <c r="H1507" t="s">
        <v>826</v>
      </c>
      <c r="I1507">
        <v>3333.33</v>
      </c>
      <c r="J1507" t="s">
        <v>831</v>
      </c>
      <c r="K1507">
        <v>5</v>
      </c>
      <c r="L1507">
        <v>8844</v>
      </c>
      <c r="M1507">
        <v>0</v>
      </c>
      <c r="N1507" t="s">
        <v>814</v>
      </c>
    </row>
    <row r="1508" spans="1:14" x14ac:dyDescent="0.25">
      <c r="A1508">
        <v>10000</v>
      </c>
      <c r="B1508">
        <v>10000</v>
      </c>
      <c r="C1508" s="13">
        <v>9.7600000000000006E-2</v>
      </c>
      <c r="D1508" t="s">
        <v>809</v>
      </c>
      <c r="E1508" t="s">
        <v>824</v>
      </c>
      <c r="F1508" s="13">
        <v>6.83E-2</v>
      </c>
      <c r="G1508" t="s">
        <v>833</v>
      </c>
      <c r="H1508" t="s">
        <v>826</v>
      </c>
      <c r="I1508">
        <v>4583.33</v>
      </c>
      <c r="J1508" t="s">
        <v>837</v>
      </c>
      <c r="K1508">
        <v>14</v>
      </c>
      <c r="L1508">
        <v>13511</v>
      </c>
      <c r="M1508">
        <v>0</v>
      </c>
      <c r="N1508" t="s">
        <v>848</v>
      </c>
    </row>
    <row r="1509" spans="1:14" x14ac:dyDescent="0.25">
      <c r="A1509">
        <v>12000</v>
      </c>
      <c r="B1509">
        <v>12000</v>
      </c>
      <c r="C1509" s="13">
        <v>0.1171</v>
      </c>
      <c r="D1509" t="s">
        <v>818</v>
      </c>
      <c r="E1509" t="s">
        <v>810</v>
      </c>
      <c r="F1509" s="13">
        <v>0.23300000000000001</v>
      </c>
      <c r="G1509" t="s">
        <v>829</v>
      </c>
      <c r="H1509" t="s">
        <v>812</v>
      </c>
      <c r="I1509">
        <v>4000</v>
      </c>
      <c r="J1509" t="s">
        <v>846</v>
      </c>
      <c r="K1509">
        <v>8</v>
      </c>
      <c r="L1509">
        <v>15010</v>
      </c>
      <c r="M1509">
        <v>0</v>
      </c>
      <c r="N1509" t="s">
        <v>835</v>
      </c>
    </row>
    <row r="1510" spans="1:14" x14ac:dyDescent="0.25">
      <c r="A1510">
        <v>31500</v>
      </c>
      <c r="B1510">
        <v>31425</v>
      </c>
      <c r="C1510" s="13">
        <v>0.1212</v>
      </c>
      <c r="D1510" t="s">
        <v>818</v>
      </c>
      <c r="E1510" t="s">
        <v>828</v>
      </c>
      <c r="F1510" s="13">
        <v>0.2132</v>
      </c>
      <c r="G1510" t="s">
        <v>876</v>
      </c>
      <c r="H1510" t="s">
        <v>826</v>
      </c>
      <c r="I1510">
        <v>5250</v>
      </c>
      <c r="J1510" t="s">
        <v>883</v>
      </c>
      <c r="K1510">
        <v>10</v>
      </c>
      <c r="L1510">
        <v>11936</v>
      </c>
      <c r="M1510">
        <v>0</v>
      </c>
      <c r="N1510" t="s">
        <v>835</v>
      </c>
    </row>
    <row r="1511" spans="1:14" x14ac:dyDescent="0.25">
      <c r="A1511">
        <v>19000</v>
      </c>
      <c r="B1511">
        <v>19000</v>
      </c>
      <c r="C1511" s="13">
        <v>0.15310000000000001</v>
      </c>
      <c r="D1511" t="s">
        <v>818</v>
      </c>
      <c r="E1511" t="s">
        <v>810</v>
      </c>
      <c r="F1511" s="13">
        <v>0.27650000000000002</v>
      </c>
      <c r="G1511" t="s">
        <v>841</v>
      </c>
      <c r="H1511" t="s">
        <v>826</v>
      </c>
      <c r="I1511">
        <v>3617.21</v>
      </c>
      <c r="J1511" t="s">
        <v>837</v>
      </c>
      <c r="K1511">
        <v>8</v>
      </c>
      <c r="L1511">
        <v>25692</v>
      </c>
      <c r="M1511">
        <v>0</v>
      </c>
      <c r="N1511" t="s">
        <v>832</v>
      </c>
    </row>
    <row r="1512" spans="1:14" x14ac:dyDescent="0.25">
      <c r="A1512">
        <v>12000</v>
      </c>
      <c r="B1512">
        <v>12000</v>
      </c>
      <c r="C1512" s="13">
        <v>0.1016</v>
      </c>
      <c r="D1512" t="s">
        <v>809</v>
      </c>
      <c r="E1512" t="s">
        <v>810</v>
      </c>
      <c r="F1512" s="13">
        <v>0.14219999999999999</v>
      </c>
      <c r="G1512" t="s">
        <v>894</v>
      </c>
      <c r="H1512" t="s">
        <v>812</v>
      </c>
      <c r="I1512">
        <v>8791.67</v>
      </c>
      <c r="J1512" t="s">
        <v>822</v>
      </c>
      <c r="K1512">
        <v>10</v>
      </c>
      <c r="L1512">
        <v>17185</v>
      </c>
      <c r="M1512">
        <v>2</v>
      </c>
      <c r="N1512" t="s">
        <v>839</v>
      </c>
    </row>
    <row r="1513" spans="1:14" x14ac:dyDescent="0.25">
      <c r="A1513">
        <v>19125</v>
      </c>
      <c r="B1513">
        <v>19125</v>
      </c>
      <c r="C1513" s="13">
        <v>0.1016</v>
      </c>
      <c r="D1513" t="s">
        <v>809</v>
      </c>
      <c r="E1513" t="s">
        <v>810</v>
      </c>
      <c r="F1513" s="13">
        <v>0.25580000000000003</v>
      </c>
      <c r="G1513" t="s">
        <v>841</v>
      </c>
      <c r="H1513" t="s">
        <v>826</v>
      </c>
      <c r="I1513">
        <v>4000</v>
      </c>
      <c r="J1513" t="s">
        <v>846</v>
      </c>
      <c r="K1513">
        <v>5</v>
      </c>
      <c r="L1513">
        <v>0</v>
      </c>
      <c r="M1513">
        <v>0</v>
      </c>
      <c r="N1513" t="s">
        <v>823</v>
      </c>
    </row>
    <row r="1514" spans="1:14" x14ac:dyDescent="0.25">
      <c r="A1514">
        <v>6525</v>
      </c>
      <c r="B1514">
        <v>6500</v>
      </c>
      <c r="C1514" s="13">
        <v>0.16070000000000001</v>
      </c>
      <c r="D1514" t="s">
        <v>809</v>
      </c>
      <c r="E1514" t="s">
        <v>828</v>
      </c>
      <c r="F1514" s="13">
        <v>0.1011</v>
      </c>
      <c r="G1514" t="s">
        <v>867</v>
      </c>
      <c r="H1514" t="s">
        <v>826</v>
      </c>
      <c r="I1514">
        <v>3166.67</v>
      </c>
      <c r="J1514" t="s">
        <v>878</v>
      </c>
      <c r="K1514">
        <v>3</v>
      </c>
      <c r="L1514">
        <v>2494</v>
      </c>
      <c r="M1514">
        <v>1</v>
      </c>
      <c r="N1514" t="s">
        <v>844</v>
      </c>
    </row>
    <row r="1515" spans="1:14" x14ac:dyDescent="0.25">
      <c r="A1515">
        <v>8975</v>
      </c>
      <c r="B1515">
        <v>8975</v>
      </c>
      <c r="C1515" s="13">
        <v>7.9000000000000001E-2</v>
      </c>
      <c r="D1515" t="s">
        <v>809</v>
      </c>
      <c r="E1515" t="s">
        <v>810</v>
      </c>
      <c r="F1515" s="13">
        <v>0.21510000000000001</v>
      </c>
      <c r="G1515" t="s">
        <v>825</v>
      </c>
      <c r="H1515" t="s">
        <v>812</v>
      </c>
      <c r="I1515">
        <v>9166.67</v>
      </c>
      <c r="J1515" t="s">
        <v>846</v>
      </c>
      <c r="K1515">
        <v>18</v>
      </c>
      <c r="L1515">
        <v>61613</v>
      </c>
      <c r="M1515">
        <v>3</v>
      </c>
      <c r="N1515" t="s">
        <v>835</v>
      </c>
    </row>
    <row r="1516" spans="1:14" x14ac:dyDescent="0.25">
      <c r="A1516">
        <v>6000</v>
      </c>
      <c r="B1516">
        <v>5975</v>
      </c>
      <c r="C1516" s="13">
        <v>6.0299999999999999E-2</v>
      </c>
      <c r="D1516" t="s">
        <v>809</v>
      </c>
      <c r="E1516" t="s">
        <v>828</v>
      </c>
      <c r="F1516" s="13">
        <v>0.11409999999999999</v>
      </c>
      <c r="G1516" t="s">
        <v>866</v>
      </c>
      <c r="H1516" t="s">
        <v>812</v>
      </c>
      <c r="I1516">
        <v>6250</v>
      </c>
      <c r="J1516" t="s">
        <v>862</v>
      </c>
      <c r="K1516">
        <v>9</v>
      </c>
      <c r="L1516">
        <v>89985</v>
      </c>
      <c r="M1516">
        <v>2</v>
      </c>
      <c r="N1516" t="s">
        <v>895</v>
      </c>
    </row>
    <row r="1517" spans="1:14" x14ac:dyDescent="0.25">
      <c r="A1517">
        <v>20800</v>
      </c>
      <c r="B1517">
        <v>20800</v>
      </c>
      <c r="C1517" s="13">
        <v>0.19220000000000001</v>
      </c>
      <c r="D1517" t="s">
        <v>818</v>
      </c>
      <c r="E1517" t="s">
        <v>824</v>
      </c>
      <c r="F1517" s="13">
        <v>0.155</v>
      </c>
      <c r="G1517" t="s">
        <v>815</v>
      </c>
      <c r="H1517" t="s">
        <v>826</v>
      </c>
      <c r="I1517">
        <v>6916.67</v>
      </c>
      <c r="J1517" t="s">
        <v>879</v>
      </c>
      <c r="K1517">
        <v>20</v>
      </c>
      <c r="L1517">
        <v>28764</v>
      </c>
      <c r="M1517">
        <v>1</v>
      </c>
      <c r="N1517" t="s">
        <v>835</v>
      </c>
    </row>
    <row r="1518" spans="1:14" x14ac:dyDescent="0.25">
      <c r="A1518">
        <v>8400</v>
      </c>
      <c r="B1518">
        <v>8400</v>
      </c>
      <c r="C1518" s="13">
        <v>0.14269999999999999</v>
      </c>
      <c r="D1518" t="s">
        <v>809</v>
      </c>
      <c r="E1518" t="s">
        <v>810</v>
      </c>
      <c r="F1518" s="13">
        <v>0.1195</v>
      </c>
      <c r="G1518" t="s">
        <v>880</v>
      </c>
      <c r="H1518" t="s">
        <v>812</v>
      </c>
      <c r="I1518">
        <v>4166.67</v>
      </c>
      <c r="J1518" t="s">
        <v>879</v>
      </c>
      <c r="K1518">
        <v>10</v>
      </c>
      <c r="L1518">
        <v>16634</v>
      </c>
      <c r="M1518">
        <v>1</v>
      </c>
      <c r="N1518" t="s">
        <v>835</v>
      </c>
    </row>
    <row r="1519" spans="1:14" x14ac:dyDescent="0.25">
      <c r="A1519">
        <v>20000</v>
      </c>
      <c r="B1519">
        <v>20000</v>
      </c>
      <c r="C1519" s="13">
        <v>0.18490000000000001</v>
      </c>
      <c r="D1519" t="s">
        <v>809</v>
      </c>
      <c r="E1519" t="s">
        <v>810</v>
      </c>
      <c r="F1519" s="13">
        <v>0.1283</v>
      </c>
      <c r="G1519" t="s">
        <v>841</v>
      </c>
      <c r="H1519" t="s">
        <v>812</v>
      </c>
      <c r="I1519">
        <v>13583.33</v>
      </c>
      <c r="J1519" t="s">
        <v>857</v>
      </c>
      <c r="K1519">
        <v>17</v>
      </c>
      <c r="L1519">
        <v>30679</v>
      </c>
      <c r="M1519">
        <v>1</v>
      </c>
      <c r="N1519" t="s">
        <v>814</v>
      </c>
    </row>
    <row r="1520" spans="1:14" x14ac:dyDescent="0.25">
      <c r="A1520">
        <v>18550</v>
      </c>
      <c r="B1520">
        <v>18550</v>
      </c>
      <c r="C1520" s="13">
        <v>0.1212</v>
      </c>
      <c r="D1520" t="s">
        <v>809</v>
      </c>
      <c r="E1520" t="s">
        <v>810</v>
      </c>
      <c r="F1520" s="13">
        <v>0.1137</v>
      </c>
      <c r="G1520" t="s">
        <v>841</v>
      </c>
      <c r="H1520" t="s">
        <v>812</v>
      </c>
      <c r="I1520">
        <v>3941</v>
      </c>
      <c r="J1520" t="s">
        <v>873</v>
      </c>
      <c r="K1520">
        <v>14</v>
      </c>
      <c r="L1520">
        <v>9438</v>
      </c>
      <c r="M1520">
        <v>0</v>
      </c>
      <c r="N1520" t="s">
        <v>895</v>
      </c>
    </row>
    <row r="1521" spans="1:14" x14ac:dyDescent="0.25">
      <c r="A1521">
        <v>9600</v>
      </c>
      <c r="B1521">
        <v>9600</v>
      </c>
      <c r="C1521" s="13">
        <v>0.1212</v>
      </c>
      <c r="D1521" t="s">
        <v>809</v>
      </c>
      <c r="E1521" t="s">
        <v>824</v>
      </c>
      <c r="F1521" s="13">
        <v>0.2535</v>
      </c>
      <c r="G1521" t="s">
        <v>829</v>
      </c>
      <c r="H1521" t="s">
        <v>826</v>
      </c>
      <c r="I1521">
        <v>4750</v>
      </c>
      <c r="J1521" t="s">
        <v>838</v>
      </c>
      <c r="K1521">
        <v>11</v>
      </c>
      <c r="L1521">
        <v>29475</v>
      </c>
      <c r="M1521">
        <v>0</v>
      </c>
      <c r="N1521" t="s">
        <v>823</v>
      </c>
    </row>
    <row r="1522" spans="1:14" x14ac:dyDescent="0.25">
      <c r="A1522">
        <v>6000</v>
      </c>
      <c r="B1522">
        <v>6000</v>
      </c>
      <c r="C1522" s="13">
        <v>6.0299999999999999E-2</v>
      </c>
      <c r="D1522" t="s">
        <v>809</v>
      </c>
      <c r="E1522" t="s">
        <v>871</v>
      </c>
      <c r="F1522" s="13">
        <v>0.1268</v>
      </c>
      <c r="G1522" t="s">
        <v>815</v>
      </c>
      <c r="H1522" t="s">
        <v>812</v>
      </c>
      <c r="I1522">
        <v>6666.67</v>
      </c>
      <c r="J1522" t="s">
        <v>899</v>
      </c>
      <c r="K1522">
        <v>13</v>
      </c>
      <c r="L1522">
        <v>8581</v>
      </c>
      <c r="M1522">
        <v>0</v>
      </c>
      <c r="N1522" t="s">
        <v>835</v>
      </c>
    </row>
    <row r="1523" spans="1:14" x14ac:dyDescent="0.25">
      <c r="A1523">
        <v>14000</v>
      </c>
      <c r="B1523">
        <v>14000</v>
      </c>
      <c r="C1523" s="13">
        <v>0.15310000000000001</v>
      </c>
      <c r="D1523" t="s">
        <v>809</v>
      </c>
      <c r="E1523" t="s">
        <v>824</v>
      </c>
      <c r="F1523" s="13">
        <v>0.1135</v>
      </c>
      <c r="G1523" t="s">
        <v>854</v>
      </c>
      <c r="H1523" t="s">
        <v>826</v>
      </c>
      <c r="I1523">
        <v>7333.33</v>
      </c>
      <c r="J1523" t="s">
        <v>879</v>
      </c>
      <c r="K1523">
        <v>7</v>
      </c>
      <c r="L1523">
        <v>6229</v>
      </c>
      <c r="M1523">
        <v>1</v>
      </c>
      <c r="N1523" t="s">
        <v>814</v>
      </c>
    </row>
    <row r="1524" spans="1:14" x14ac:dyDescent="0.25">
      <c r="A1524">
        <v>17000</v>
      </c>
      <c r="B1524">
        <v>16573.330000000002</v>
      </c>
      <c r="C1524" s="13">
        <v>0.1298</v>
      </c>
      <c r="D1524" t="s">
        <v>809</v>
      </c>
      <c r="E1524" t="s">
        <v>810</v>
      </c>
      <c r="F1524" s="13">
        <v>0.15720000000000001</v>
      </c>
      <c r="G1524" t="s">
        <v>851</v>
      </c>
      <c r="H1524" t="s">
        <v>826</v>
      </c>
      <c r="I1524">
        <v>4333.33</v>
      </c>
      <c r="J1524" t="s">
        <v>837</v>
      </c>
      <c r="K1524">
        <v>5</v>
      </c>
      <c r="L1524">
        <v>19053</v>
      </c>
      <c r="M1524">
        <v>0</v>
      </c>
      <c r="N1524" t="s">
        <v>835</v>
      </c>
    </row>
    <row r="1525" spans="1:14" x14ac:dyDescent="0.25">
      <c r="A1525">
        <v>13250</v>
      </c>
      <c r="B1525">
        <v>13225</v>
      </c>
      <c r="C1525" s="13">
        <v>0.1065</v>
      </c>
      <c r="D1525" t="s">
        <v>809</v>
      </c>
      <c r="E1525" t="s">
        <v>824</v>
      </c>
      <c r="F1525" s="13">
        <v>0.24959999999999999</v>
      </c>
      <c r="G1525" t="s">
        <v>825</v>
      </c>
      <c r="H1525" t="s">
        <v>826</v>
      </c>
      <c r="I1525">
        <v>3333.33</v>
      </c>
      <c r="J1525" t="s">
        <v>878</v>
      </c>
      <c r="K1525">
        <v>13</v>
      </c>
      <c r="L1525">
        <v>16192</v>
      </c>
      <c r="M1525">
        <v>0</v>
      </c>
      <c r="N1525" t="s">
        <v>844</v>
      </c>
    </row>
    <row r="1526" spans="1:14" x14ac:dyDescent="0.25">
      <c r="A1526">
        <v>13000</v>
      </c>
      <c r="B1526">
        <v>13000</v>
      </c>
      <c r="C1526" s="13">
        <v>9.7600000000000006E-2</v>
      </c>
      <c r="D1526" t="s">
        <v>809</v>
      </c>
      <c r="E1526" t="s">
        <v>824</v>
      </c>
      <c r="F1526" s="13">
        <v>0.245</v>
      </c>
      <c r="G1526" t="s">
        <v>815</v>
      </c>
      <c r="H1526" t="s">
        <v>826</v>
      </c>
      <c r="I1526">
        <v>4166.67</v>
      </c>
      <c r="J1526" t="s">
        <v>837</v>
      </c>
      <c r="K1526">
        <v>10</v>
      </c>
      <c r="L1526">
        <v>15534</v>
      </c>
      <c r="M1526">
        <v>0</v>
      </c>
      <c r="N1526" t="s">
        <v>842</v>
      </c>
    </row>
    <row r="1527" spans="1:14" x14ac:dyDescent="0.25">
      <c r="A1527">
        <v>20000</v>
      </c>
      <c r="B1527">
        <v>20000</v>
      </c>
      <c r="C1527" s="13">
        <v>0.1212</v>
      </c>
      <c r="D1527" t="s">
        <v>809</v>
      </c>
      <c r="E1527" t="s">
        <v>810</v>
      </c>
      <c r="F1527" s="13">
        <v>0.16350000000000001</v>
      </c>
      <c r="G1527" t="s">
        <v>841</v>
      </c>
      <c r="H1527" t="s">
        <v>812</v>
      </c>
      <c r="I1527">
        <v>4166.67</v>
      </c>
      <c r="J1527" t="s">
        <v>878</v>
      </c>
      <c r="K1527">
        <v>7</v>
      </c>
      <c r="L1527">
        <v>15917</v>
      </c>
      <c r="M1527">
        <v>0</v>
      </c>
      <c r="N1527" t="s">
        <v>844</v>
      </c>
    </row>
    <row r="1528" spans="1:14" x14ac:dyDescent="0.25">
      <c r="A1528">
        <v>7000</v>
      </c>
      <c r="B1528">
        <v>7000</v>
      </c>
      <c r="C1528" s="13">
        <v>0.15310000000000001</v>
      </c>
      <c r="D1528" t="s">
        <v>809</v>
      </c>
      <c r="E1528" t="s">
        <v>824</v>
      </c>
      <c r="F1528" s="13">
        <v>0.15640000000000001</v>
      </c>
      <c r="G1528" t="s">
        <v>894</v>
      </c>
      <c r="H1528" t="s">
        <v>826</v>
      </c>
      <c r="I1528">
        <v>2666.67</v>
      </c>
      <c r="J1528" t="s">
        <v>831</v>
      </c>
      <c r="K1528">
        <v>11</v>
      </c>
      <c r="L1528">
        <v>11529</v>
      </c>
      <c r="M1528">
        <v>0</v>
      </c>
      <c r="N1528" t="s">
        <v>823</v>
      </c>
    </row>
    <row r="1529" spans="1:14" x14ac:dyDescent="0.25">
      <c r="A1529">
        <v>12000</v>
      </c>
      <c r="B1529">
        <v>12000</v>
      </c>
      <c r="C1529" s="13">
        <v>0.17269999999999999</v>
      </c>
      <c r="D1529" t="s">
        <v>809</v>
      </c>
      <c r="E1529" t="s">
        <v>810</v>
      </c>
      <c r="F1529" s="13">
        <v>0.1507</v>
      </c>
      <c r="G1529" t="s">
        <v>894</v>
      </c>
      <c r="H1529" t="s">
        <v>812</v>
      </c>
      <c r="I1529">
        <v>4166.67</v>
      </c>
      <c r="J1529" t="s">
        <v>843</v>
      </c>
      <c r="K1529">
        <v>7</v>
      </c>
      <c r="L1529">
        <v>12318</v>
      </c>
      <c r="M1529">
        <v>1</v>
      </c>
      <c r="N1529" t="s">
        <v>814</v>
      </c>
    </row>
    <row r="1530" spans="1:14" x14ac:dyDescent="0.25">
      <c r="A1530">
        <v>4200</v>
      </c>
      <c r="B1530">
        <v>4200</v>
      </c>
      <c r="C1530" s="13">
        <v>7.6200000000000004E-2</v>
      </c>
      <c r="D1530" t="s">
        <v>809</v>
      </c>
      <c r="E1530" t="s">
        <v>810</v>
      </c>
      <c r="F1530" s="13">
        <v>6.7500000000000004E-2</v>
      </c>
      <c r="G1530" t="s">
        <v>876</v>
      </c>
      <c r="H1530" t="s">
        <v>830</v>
      </c>
      <c r="I1530">
        <v>10416.67</v>
      </c>
      <c r="J1530" t="s">
        <v>813</v>
      </c>
      <c r="K1530">
        <v>15</v>
      </c>
      <c r="L1530">
        <v>10819</v>
      </c>
      <c r="M1530">
        <v>1</v>
      </c>
      <c r="N1530" t="s">
        <v>817</v>
      </c>
    </row>
    <row r="1531" spans="1:14" x14ac:dyDescent="0.25">
      <c r="A1531">
        <v>15000</v>
      </c>
      <c r="B1531">
        <v>7100</v>
      </c>
      <c r="C1531" s="13">
        <v>0.11890000000000001</v>
      </c>
      <c r="D1531" t="s">
        <v>809</v>
      </c>
      <c r="E1531" t="s">
        <v>810</v>
      </c>
      <c r="F1531" s="13">
        <v>0.1242</v>
      </c>
      <c r="G1531" t="s">
        <v>841</v>
      </c>
      <c r="H1531" t="s">
        <v>812</v>
      </c>
      <c r="I1531">
        <v>5000</v>
      </c>
      <c r="J1531" t="s">
        <v>816</v>
      </c>
      <c r="K1531">
        <v>15</v>
      </c>
      <c r="L1531">
        <v>31563</v>
      </c>
      <c r="M1531">
        <v>3</v>
      </c>
      <c r="N1531" t="s">
        <v>814</v>
      </c>
    </row>
    <row r="1532" spans="1:14" x14ac:dyDescent="0.25">
      <c r="A1532">
        <v>1775</v>
      </c>
      <c r="B1532">
        <v>1775</v>
      </c>
      <c r="C1532" s="13">
        <v>6.54E-2</v>
      </c>
      <c r="D1532" t="s">
        <v>809</v>
      </c>
      <c r="E1532" t="s">
        <v>810</v>
      </c>
      <c r="F1532" s="13">
        <v>0.19769999999999999</v>
      </c>
      <c r="G1532" t="s">
        <v>849</v>
      </c>
      <c r="H1532" t="s">
        <v>826</v>
      </c>
      <c r="I1532">
        <v>3333.33</v>
      </c>
      <c r="J1532" t="s">
        <v>846</v>
      </c>
      <c r="K1532">
        <v>11</v>
      </c>
      <c r="L1532">
        <v>2038</v>
      </c>
      <c r="M1532">
        <v>0</v>
      </c>
      <c r="N1532" t="s">
        <v>814</v>
      </c>
    </row>
    <row r="1533" spans="1:14" x14ac:dyDescent="0.25">
      <c r="A1533">
        <v>10000</v>
      </c>
      <c r="B1533">
        <v>10000</v>
      </c>
      <c r="C1533" s="13">
        <v>0.1212</v>
      </c>
      <c r="D1533" t="s">
        <v>809</v>
      </c>
      <c r="E1533" t="s">
        <v>863</v>
      </c>
      <c r="F1533" s="13">
        <v>0.18809999999999999</v>
      </c>
      <c r="G1533" t="s">
        <v>866</v>
      </c>
      <c r="H1533" t="s">
        <v>812</v>
      </c>
      <c r="I1533">
        <v>3250</v>
      </c>
      <c r="J1533" t="s">
        <v>822</v>
      </c>
      <c r="K1533">
        <v>10</v>
      </c>
      <c r="L1533">
        <v>19354</v>
      </c>
      <c r="M1533">
        <v>0</v>
      </c>
      <c r="N1533" t="s">
        <v>835</v>
      </c>
    </row>
    <row r="1534" spans="1:14" x14ac:dyDescent="0.25">
      <c r="A1534">
        <v>14400</v>
      </c>
      <c r="B1534">
        <v>14375</v>
      </c>
      <c r="C1534" s="13">
        <v>0.12690000000000001</v>
      </c>
      <c r="D1534" t="s">
        <v>818</v>
      </c>
      <c r="E1534" t="s">
        <v>810</v>
      </c>
      <c r="F1534" s="13">
        <v>0.16059999999999999</v>
      </c>
      <c r="G1534" t="s">
        <v>856</v>
      </c>
      <c r="H1534" t="s">
        <v>826</v>
      </c>
      <c r="I1534">
        <v>6250</v>
      </c>
      <c r="J1534" t="s">
        <v>847</v>
      </c>
      <c r="K1534">
        <v>6</v>
      </c>
      <c r="L1534">
        <v>28675</v>
      </c>
      <c r="M1534">
        <v>1</v>
      </c>
      <c r="N1534" t="s">
        <v>848</v>
      </c>
    </row>
    <row r="1535" spans="1:14" x14ac:dyDescent="0.25">
      <c r="A1535">
        <v>16000</v>
      </c>
      <c r="B1535">
        <v>13150</v>
      </c>
      <c r="C1535" s="13">
        <v>8.4900000000000003E-2</v>
      </c>
      <c r="D1535" t="s">
        <v>809</v>
      </c>
      <c r="E1535" t="s">
        <v>824</v>
      </c>
      <c r="F1535" s="13">
        <v>0.10299999999999999</v>
      </c>
      <c r="G1535" t="s">
        <v>841</v>
      </c>
      <c r="H1535" t="s">
        <v>826</v>
      </c>
      <c r="I1535">
        <v>5416.67</v>
      </c>
      <c r="J1535" t="s">
        <v>813</v>
      </c>
      <c r="K1535">
        <v>15</v>
      </c>
      <c r="L1535">
        <v>15119</v>
      </c>
      <c r="M1535">
        <v>0</v>
      </c>
      <c r="N1535" t="s">
        <v>842</v>
      </c>
    </row>
    <row r="1536" spans="1:14" x14ac:dyDescent="0.25">
      <c r="A1536">
        <v>10000</v>
      </c>
      <c r="B1536">
        <v>9975</v>
      </c>
      <c r="C1536" s="13">
        <v>0.1348</v>
      </c>
      <c r="D1536" t="s">
        <v>809</v>
      </c>
      <c r="E1536" t="s">
        <v>810</v>
      </c>
      <c r="F1536" s="13">
        <v>0.1457</v>
      </c>
      <c r="G1536" t="s">
        <v>903</v>
      </c>
      <c r="H1536" t="s">
        <v>812</v>
      </c>
      <c r="I1536">
        <v>6307.42</v>
      </c>
      <c r="J1536" t="s">
        <v>879</v>
      </c>
      <c r="K1536">
        <v>11</v>
      </c>
      <c r="L1536">
        <v>18823</v>
      </c>
      <c r="M1536">
        <v>0</v>
      </c>
      <c r="N1536" t="s">
        <v>835</v>
      </c>
    </row>
    <row r="1537" spans="1:14" x14ac:dyDescent="0.25">
      <c r="A1537">
        <v>3000</v>
      </c>
      <c r="B1537">
        <v>2950</v>
      </c>
      <c r="C1537" s="13">
        <v>5.79E-2</v>
      </c>
      <c r="D1537" t="s">
        <v>809</v>
      </c>
      <c r="E1537" t="s">
        <v>896</v>
      </c>
      <c r="F1537" s="13">
        <v>8.4900000000000003E-2</v>
      </c>
      <c r="G1537" t="s">
        <v>894</v>
      </c>
      <c r="H1537" t="s">
        <v>826</v>
      </c>
      <c r="I1537">
        <v>5416.67</v>
      </c>
      <c r="J1537" t="s">
        <v>901</v>
      </c>
      <c r="K1537">
        <v>13</v>
      </c>
      <c r="L1537">
        <v>10380</v>
      </c>
      <c r="M1537">
        <v>1</v>
      </c>
      <c r="N1537" t="s">
        <v>844</v>
      </c>
    </row>
    <row r="1538" spans="1:14" x14ac:dyDescent="0.25">
      <c r="A1538">
        <v>20000</v>
      </c>
      <c r="B1538">
        <v>20000</v>
      </c>
      <c r="C1538" s="13">
        <v>7.9000000000000001E-2</v>
      </c>
      <c r="D1538" t="s">
        <v>809</v>
      </c>
      <c r="E1538" t="s">
        <v>810</v>
      </c>
      <c r="F1538" s="13">
        <v>0.20949999999999999</v>
      </c>
      <c r="G1538" t="s">
        <v>819</v>
      </c>
      <c r="H1538" t="s">
        <v>826</v>
      </c>
      <c r="I1538">
        <v>4333.33</v>
      </c>
      <c r="J1538" t="s">
        <v>877</v>
      </c>
      <c r="K1538">
        <v>9</v>
      </c>
      <c r="L1538">
        <v>13169</v>
      </c>
      <c r="M1538">
        <v>1</v>
      </c>
      <c r="N1538" t="s">
        <v>835</v>
      </c>
    </row>
    <row r="1539" spans="1:14" x14ac:dyDescent="0.25">
      <c r="A1539">
        <v>6000</v>
      </c>
      <c r="B1539">
        <v>6000</v>
      </c>
      <c r="C1539" s="13">
        <v>0.158</v>
      </c>
      <c r="D1539" t="s">
        <v>809</v>
      </c>
      <c r="E1539" t="s">
        <v>810</v>
      </c>
      <c r="F1539" s="12">
        <v>0.21</v>
      </c>
      <c r="G1539" t="s">
        <v>881</v>
      </c>
      <c r="H1539" t="s">
        <v>826</v>
      </c>
      <c r="I1539">
        <v>2176.67</v>
      </c>
      <c r="J1539" t="s">
        <v>838</v>
      </c>
      <c r="K1539">
        <v>13</v>
      </c>
      <c r="L1539">
        <v>4356</v>
      </c>
      <c r="M1539">
        <v>1</v>
      </c>
      <c r="N1539" t="s">
        <v>817</v>
      </c>
    </row>
    <row r="1540" spans="1:14" x14ac:dyDescent="0.25">
      <c r="A1540">
        <v>7050</v>
      </c>
      <c r="B1540">
        <v>7050</v>
      </c>
      <c r="C1540" s="13">
        <v>0.13489999999999999</v>
      </c>
      <c r="D1540" t="s">
        <v>809</v>
      </c>
      <c r="E1540" t="s">
        <v>810</v>
      </c>
      <c r="F1540" s="13">
        <v>0.14050000000000001</v>
      </c>
      <c r="G1540" t="s">
        <v>872</v>
      </c>
      <c r="H1540" t="s">
        <v>812</v>
      </c>
      <c r="I1540">
        <v>5624</v>
      </c>
      <c r="J1540" t="s">
        <v>879</v>
      </c>
      <c r="K1540">
        <v>6</v>
      </c>
      <c r="L1540">
        <v>2530</v>
      </c>
      <c r="M1540">
        <v>3</v>
      </c>
      <c r="N1540" t="s">
        <v>859</v>
      </c>
    </row>
    <row r="1541" spans="1:14" x14ac:dyDescent="0.25">
      <c r="A1541">
        <v>11325</v>
      </c>
      <c r="B1541">
        <v>11325</v>
      </c>
      <c r="C1541" s="13">
        <v>0.1212</v>
      </c>
      <c r="D1541" t="s">
        <v>809</v>
      </c>
      <c r="E1541" t="s">
        <v>828</v>
      </c>
      <c r="F1541" s="13">
        <v>8.6099999999999996E-2</v>
      </c>
      <c r="G1541" t="s">
        <v>815</v>
      </c>
      <c r="H1541" t="s">
        <v>826</v>
      </c>
      <c r="I1541">
        <v>2833.33</v>
      </c>
      <c r="J1541" t="s">
        <v>846</v>
      </c>
      <c r="K1541">
        <v>3</v>
      </c>
      <c r="L1541">
        <v>9137</v>
      </c>
      <c r="M1541">
        <v>0</v>
      </c>
      <c r="N1541" t="s">
        <v>835</v>
      </c>
    </row>
    <row r="1542" spans="1:14" x14ac:dyDescent="0.25">
      <c r="A1542">
        <v>2000</v>
      </c>
      <c r="B1542">
        <v>2000</v>
      </c>
      <c r="C1542" s="13">
        <v>0.16289999999999999</v>
      </c>
      <c r="D1542" t="s">
        <v>809</v>
      </c>
      <c r="E1542" t="s">
        <v>863</v>
      </c>
      <c r="F1542" s="13">
        <v>0.30580000000000002</v>
      </c>
      <c r="G1542" t="s">
        <v>849</v>
      </c>
      <c r="H1542" t="s">
        <v>812</v>
      </c>
      <c r="I1542">
        <v>4166.67</v>
      </c>
      <c r="J1542" t="s">
        <v>831</v>
      </c>
      <c r="K1542">
        <v>9</v>
      </c>
      <c r="L1542">
        <v>3313</v>
      </c>
      <c r="M1542">
        <v>1</v>
      </c>
      <c r="N1542" t="s">
        <v>817</v>
      </c>
    </row>
    <row r="1543" spans="1:14" x14ac:dyDescent="0.25">
      <c r="A1543">
        <v>11000</v>
      </c>
      <c r="B1543">
        <v>6557.05</v>
      </c>
      <c r="C1543" s="13">
        <v>0.12529999999999999</v>
      </c>
      <c r="D1543" t="s">
        <v>809</v>
      </c>
      <c r="E1543" t="s">
        <v>828</v>
      </c>
      <c r="F1543" s="13">
        <v>1.6199999999999999E-2</v>
      </c>
      <c r="G1543" t="s">
        <v>819</v>
      </c>
      <c r="H1543" t="s">
        <v>826</v>
      </c>
      <c r="I1543">
        <v>6667</v>
      </c>
      <c r="J1543" t="s">
        <v>820</v>
      </c>
      <c r="K1543">
        <v>7</v>
      </c>
      <c r="L1543">
        <v>4526</v>
      </c>
      <c r="M1543">
        <v>0</v>
      </c>
      <c r="N1543" t="s">
        <v>835</v>
      </c>
    </row>
    <row r="1544" spans="1:14" x14ac:dyDescent="0.25">
      <c r="A1544">
        <v>10000</v>
      </c>
      <c r="B1544">
        <v>10000</v>
      </c>
      <c r="C1544" s="13">
        <v>0.14330000000000001</v>
      </c>
      <c r="D1544" t="s">
        <v>809</v>
      </c>
      <c r="E1544" t="s">
        <v>810</v>
      </c>
      <c r="F1544" s="13">
        <v>0.2356</v>
      </c>
      <c r="G1544" t="s">
        <v>874</v>
      </c>
      <c r="H1544" t="s">
        <v>826</v>
      </c>
      <c r="I1544">
        <v>2750</v>
      </c>
      <c r="J1544" t="s">
        <v>878</v>
      </c>
      <c r="K1544">
        <v>4</v>
      </c>
      <c r="L1544">
        <v>14317</v>
      </c>
      <c r="M1544">
        <v>0</v>
      </c>
      <c r="N1544" t="s">
        <v>817</v>
      </c>
    </row>
    <row r="1545" spans="1:14" x14ac:dyDescent="0.25">
      <c r="A1545">
        <v>15000</v>
      </c>
      <c r="B1545">
        <v>15000</v>
      </c>
      <c r="C1545" s="13">
        <v>0.16289999999999999</v>
      </c>
      <c r="D1545" t="s">
        <v>809</v>
      </c>
      <c r="E1545" t="s">
        <v>824</v>
      </c>
      <c r="F1545" s="13">
        <v>0.1067</v>
      </c>
      <c r="G1545" t="s">
        <v>819</v>
      </c>
      <c r="H1545" t="s">
        <v>826</v>
      </c>
      <c r="I1545">
        <v>5000</v>
      </c>
      <c r="J1545" t="s">
        <v>843</v>
      </c>
      <c r="K1545">
        <v>14</v>
      </c>
      <c r="L1545">
        <v>13611</v>
      </c>
      <c r="M1545">
        <v>0</v>
      </c>
      <c r="N1545" t="s">
        <v>859</v>
      </c>
    </row>
    <row r="1546" spans="1:14" x14ac:dyDescent="0.25">
      <c r="A1546">
        <v>23000</v>
      </c>
      <c r="B1546">
        <v>22975</v>
      </c>
      <c r="C1546" s="13">
        <v>0.18640000000000001</v>
      </c>
      <c r="D1546" t="s">
        <v>818</v>
      </c>
      <c r="E1546" t="s">
        <v>810</v>
      </c>
      <c r="F1546" s="13">
        <v>0.2117</v>
      </c>
      <c r="G1546" t="s">
        <v>856</v>
      </c>
      <c r="H1546" t="s">
        <v>826</v>
      </c>
      <c r="I1546">
        <v>5166.67</v>
      </c>
      <c r="J1546" t="s">
        <v>820</v>
      </c>
      <c r="K1546">
        <v>13</v>
      </c>
      <c r="L1546">
        <v>23773</v>
      </c>
      <c r="M1546">
        <v>0</v>
      </c>
      <c r="N1546" t="s">
        <v>842</v>
      </c>
    </row>
    <row r="1547" spans="1:14" x14ac:dyDescent="0.25">
      <c r="A1547">
        <v>10000</v>
      </c>
      <c r="B1547">
        <v>10000</v>
      </c>
      <c r="C1547" s="13">
        <v>0.15310000000000001</v>
      </c>
      <c r="D1547" t="s">
        <v>809</v>
      </c>
      <c r="E1547" t="s">
        <v>824</v>
      </c>
      <c r="F1547" s="13">
        <v>0.26029999999999998</v>
      </c>
      <c r="G1547" t="s">
        <v>874</v>
      </c>
      <c r="H1547" t="s">
        <v>812</v>
      </c>
      <c r="I1547">
        <v>5416.67</v>
      </c>
      <c r="J1547" t="s">
        <v>857</v>
      </c>
      <c r="K1547">
        <v>12</v>
      </c>
      <c r="L1547">
        <v>7161</v>
      </c>
      <c r="M1547">
        <v>3</v>
      </c>
      <c r="N1547" t="s">
        <v>895</v>
      </c>
    </row>
    <row r="1548" spans="1:14" x14ac:dyDescent="0.25">
      <c r="A1548">
        <v>4000</v>
      </c>
      <c r="B1548">
        <v>4000</v>
      </c>
      <c r="C1548" s="13">
        <v>0.12230000000000001</v>
      </c>
      <c r="D1548" t="s">
        <v>818</v>
      </c>
      <c r="E1548" t="s">
        <v>828</v>
      </c>
      <c r="F1548" s="13">
        <v>2.63E-2</v>
      </c>
      <c r="G1548" t="s">
        <v>894</v>
      </c>
      <c r="H1548" t="s">
        <v>812</v>
      </c>
      <c r="I1548">
        <v>9417</v>
      </c>
      <c r="J1548" t="s">
        <v>837</v>
      </c>
      <c r="K1548">
        <v>5</v>
      </c>
      <c r="L1548">
        <v>13865</v>
      </c>
      <c r="M1548">
        <v>0</v>
      </c>
      <c r="N1548" t="s">
        <v>823</v>
      </c>
    </row>
    <row r="1549" spans="1:14" x14ac:dyDescent="0.25">
      <c r="A1549">
        <v>13000</v>
      </c>
      <c r="B1549">
        <v>12909.48</v>
      </c>
      <c r="C1549" s="13">
        <v>0.1074</v>
      </c>
      <c r="D1549" t="s">
        <v>809</v>
      </c>
      <c r="E1549" t="s">
        <v>810</v>
      </c>
      <c r="F1549" s="13">
        <v>0.1925</v>
      </c>
      <c r="G1549" t="s">
        <v>819</v>
      </c>
      <c r="H1549" t="s">
        <v>826</v>
      </c>
      <c r="I1549">
        <v>3200</v>
      </c>
      <c r="J1549" t="s">
        <v>816</v>
      </c>
      <c r="K1549">
        <v>7</v>
      </c>
      <c r="L1549">
        <v>28032</v>
      </c>
      <c r="M1549">
        <v>1</v>
      </c>
      <c r="N1549" t="s">
        <v>814</v>
      </c>
    </row>
    <row r="1550" spans="1:14" x14ac:dyDescent="0.25">
      <c r="A1550">
        <v>5000</v>
      </c>
      <c r="B1550">
        <v>525</v>
      </c>
      <c r="C1550" s="13">
        <v>9.3299999999999994E-2</v>
      </c>
      <c r="D1550" t="s">
        <v>809</v>
      </c>
      <c r="E1550" t="s">
        <v>863</v>
      </c>
      <c r="F1550" s="13">
        <v>0.1193</v>
      </c>
      <c r="G1550" t="s">
        <v>881</v>
      </c>
      <c r="H1550" t="s">
        <v>812</v>
      </c>
      <c r="I1550">
        <v>15000</v>
      </c>
      <c r="J1550" t="s">
        <v>816</v>
      </c>
      <c r="K1550">
        <v>16</v>
      </c>
      <c r="L1550">
        <v>60568</v>
      </c>
      <c r="M1550">
        <v>1</v>
      </c>
      <c r="N1550" t="s">
        <v>817</v>
      </c>
    </row>
    <row r="1551" spans="1:14" x14ac:dyDescent="0.25">
      <c r="A1551">
        <v>6400</v>
      </c>
      <c r="B1551">
        <v>6400</v>
      </c>
      <c r="C1551" s="13">
        <v>7.51E-2</v>
      </c>
      <c r="D1551" t="s">
        <v>809</v>
      </c>
      <c r="E1551" t="s">
        <v>871</v>
      </c>
      <c r="F1551" s="13">
        <v>9.5799999999999996E-2</v>
      </c>
      <c r="G1551" t="s">
        <v>876</v>
      </c>
      <c r="H1551" t="s">
        <v>826</v>
      </c>
      <c r="I1551">
        <v>6400</v>
      </c>
      <c r="J1551" t="s">
        <v>813</v>
      </c>
      <c r="K1551">
        <v>11</v>
      </c>
      <c r="L1551">
        <v>12306</v>
      </c>
      <c r="M1551">
        <v>1</v>
      </c>
      <c r="N1551" t="s">
        <v>814</v>
      </c>
    </row>
    <row r="1552" spans="1:14" x14ac:dyDescent="0.25">
      <c r="A1552">
        <v>3825</v>
      </c>
      <c r="B1552">
        <v>3800</v>
      </c>
      <c r="C1552" s="13">
        <v>7.9000000000000001E-2</v>
      </c>
      <c r="D1552" t="s">
        <v>809</v>
      </c>
      <c r="E1552" t="s">
        <v>896</v>
      </c>
      <c r="F1552" s="13">
        <v>3.7199999999999997E-2</v>
      </c>
      <c r="G1552" t="s">
        <v>866</v>
      </c>
      <c r="H1552" t="s">
        <v>826</v>
      </c>
      <c r="I1552">
        <v>3333.33</v>
      </c>
      <c r="J1552" t="s">
        <v>901</v>
      </c>
      <c r="K1552">
        <v>3</v>
      </c>
      <c r="L1552">
        <v>5106</v>
      </c>
      <c r="M1552">
        <v>0</v>
      </c>
      <c r="N1552" t="s">
        <v>823</v>
      </c>
    </row>
    <row r="1553" spans="1:14" x14ac:dyDescent="0.25">
      <c r="A1553">
        <v>8000</v>
      </c>
      <c r="B1553">
        <v>8000</v>
      </c>
      <c r="C1553" s="13">
        <v>0.1799</v>
      </c>
      <c r="D1553" t="s">
        <v>809</v>
      </c>
      <c r="E1553" t="s">
        <v>810</v>
      </c>
      <c r="F1553" s="13">
        <v>3.9600000000000003E-2</v>
      </c>
      <c r="G1553" t="s">
        <v>841</v>
      </c>
      <c r="H1553" t="s">
        <v>826</v>
      </c>
      <c r="I1553">
        <v>7750</v>
      </c>
      <c r="J1553" t="s">
        <v>868</v>
      </c>
      <c r="K1553">
        <v>9</v>
      </c>
      <c r="L1553">
        <v>8080</v>
      </c>
      <c r="M1553">
        <v>1</v>
      </c>
      <c r="N1553" t="s">
        <v>823</v>
      </c>
    </row>
    <row r="1554" spans="1:14" x14ac:dyDescent="0.25">
      <c r="A1554">
        <v>8000</v>
      </c>
      <c r="B1554">
        <v>7975</v>
      </c>
      <c r="C1554" s="13">
        <v>0.17269999999999999</v>
      </c>
      <c r="D1554" t="s">
        <v>809</v>
      </c>
      <c r="E1554" t="s">
        <v>810</v>
      </c>
      <c r="F1554" s="13">
        <v>8.5999999999999993E-2</v>
      </c>
      <c r="G1554" t="s">
        <v>841</v>
      </c>
      <c r="H1554" t="s">
        <v>812</v>
      </c>
      <c r="I1554">
        <v>1833.33</v>
      </c>
      <c r="J1554" t="s">
        <v>843</v>
      </c>
      <c r="K1554">
        <v>7</v>
      </c>
      <c r="L1554">
        <v>2963</v>
      </c>
      <c r="M1554">
        <v>1</v>
      </c>
      <c r="N1554" t="s">
        <v>832</v>
      </c>
    </row>
    <row r="1555" spans="1:14" x14ac:dyDescent="0.25">
      <c r="A1555">
        <v>6000</v>
      </c>
      <c r="B1555">
        <v>6000</v>
      </c>
      <c r="C1555" s="13">
        <v>0.15310000000000001</v>
      </c>
      <c r="D1555" t="s">
        <v>809</v>
      </c>
      <c r="E1555" t="s">
        <v>810</v>
      </c>
      <c r="F1555" s="13">
        <v>6.2600000000000003E-2</v>
      </c>
      <c r="G1555" t="s">
        <v>825</v>
      </c>
      <c r="H1555" t="s">
        <v>826</v>
      </c>
      <c r="I1555">
        <v>11833.33</v>
      </c>
      <c r="J1555" t="s">
        <v>868</v>
      </c>
      <c r="K1555">
        <v>21</v>
      </c>
      <c r="L1555">
        <v>21567</v>
      </c>
      <c r="M1555">
        <v>0</v>
      </c>
      <c r="N1555" t="s">
        <v>823</v>
      </c>
    </row>
    <row r="1556" spans="1:14" x14ac:dyDescent="0.25">
      <c r="A1556">
        <v>2500</v>
      </c>
      <c r="B1556">
        <v>2500</v>
      </c>
      <c r="C1556" s="13">
        <v>8.8999999999999996E-2</v>
      </c>
      <c r="D1556" t="s">
        <v>809</v>
      </c>
      <c r="E1556" t="s">
        <v>828</v>
      </c>
      <c r="F1556" s="13">
        <v>0.22489999999999999</v>
      </c>
      <c r="G1556" t="s">
        <v>889</v>
      </c>
      <c r="H1556" t="s">
        <v>826</v>
      </c>
      <c r="I1556">
        <v>2583.33</v>
      </c>
      <c r="J1556" t="s">
        <v>816</v>
      </c>
      <c r="K1556">
        <v>7</v>
      </c>
      <c r="L1556">
        <v>5883</v>
      </c>
      <c r="M1556">
        <v>3</v>
      </c>
      <c r="N1556" t="s">
        <v>817</v>
      </c>
    </row>
    <row r="1557" spans="1:14" x14ac:dyDescent="0.25">
      <c r="A1557">
        <v>10000</v>
      </c>
      <c r="B1557">
        <v>10000</v>
      </c>
      <c r="C1557" s="13">
        <v>0.13109999999999999</v>
      </c>
      <c r="D1557" t="s">
        <v>809</v>
      </c>
      <c r="E1557" t="s">
        <v>810</v>
      </c>
      <c r="F1557" s="13">
        <v>0.18720000000000001</v>
      </c>
      <c r="G1557" t="s">
        <v>894</v>
      </c>
      <c r="H1557" t="s">
        <v>826</v>
      </c>
      <c r="I1557">
        <v>4625</v>
      </c>
      <c r="J1557" t="s">
        <v>838</v>
      </c>
      <c r="K1557">
        <v>13</v>
      </c>
      <c r="L1557">
        <v>7411</v>
      </c>
      <c r="M1557">
        <v>0</v>
      </c>
      <c r="N1557" t="s">
        <v>817</v>
      </c>
    </row>
    <row r="1558" spans="1:14" x14ac:dyDescent="0.25">
      <c r="A1558">
        <v>14600</v>
      </c>
      <c r="B1558">
        <v>14600</v>
      </c>
      <c r="C1558" s="13">
        <v>9.7600000000000006E-2</v>
      </c>
      <c r="D1558" t="s">
        <v>809</v>
      </c>
      <c r="E1558" t="s">
        <v>824</v>
      </c>
      <c r="F1558" s="13">
        <v>0.29509999999999997</v>
      </c>
      <c r="G1558" t="s">
        <v>841</v>
      </c>
      <c r="H1558" t="s">
        <v>830</v>
      </c>
      <c r="I1558">
        <v>2500</v>
      </c>
      <c r="J1558" t="s">
        <v>847</v>
      </c>
      <c r="K1558">
        <v>14</v>
      </c>
      <c r="L1558">
        <v>23616</v>
      </c>
      <c r="M1558">
        <v>1</v>
      </c>
      <c r="N1558" t="s">
        <v>817</v>
      </c>
    </row>
    <row r="1559" spans="1:14" x14ac:dyDescent="0.25">
      <c r="A1559">
        <v>24000</v>
      </c>
      <c r="B1559">
        <v>23800</v>
      </c>
      <c r="C1559" s="13">
        <v>0.2114</v>
      </c>
      <c r="D1559" t="s">
        <v>818</v>
      </c>
      <c r="E1559" t="s">
        <v>828</v>
      </c>
      <c r="F1559" s="13">
        <v>0.12920000000000001</v>
      </c>
      <c r="G1559" t="s">
        <v>898</v>
      </c>
      <c r="H1559" t="s">
        <v>826</v>
      </c>
      <c r="I1559">
        <v>9166.67</v>
      </c>
      <c r="J1559" t="s">
        <v>868</v>
      </c>
      <c r="K1559">
        <v>7</v>
      </c>
      <c r="L1559">
        <v>4324</v>
      </c>
      <c r="M1559">
        <v>0</v>
      </c>
      <c r="N1559" t="s">
        <v>835</v>
      </c>
    </row>
    <row r="1560" spans="1:14" x14ac:dyDescent="0.25">
      <c r="A1560">
        <v>2200</v>
      </c>
      <c r="B1560">
        <v>2200</v>
      </c>
      <c r="C1560" s="13">
        <v>7.9000000000000001E-2</v>
      </c>
      <c r="D1560" t="s">
        <v>809</v>
      </c>
      <c r="E1560" t="s">
        <v>871</v>
      </c>
      <c r="F1560" s="13">
        <v>8.1600000000000006E-2</v>
      </c>
      <c r="G1560" t="s">
        <v>874</v>
      </c>
      <c r="H1560" t="s">
        <v>812</v>
      </c>
      <c r="I1560">
        <v>5500</v>
      </c>
      <c r="J1560" t="s">
        <v>915</v>
      </c>
      <c r="K1560">
        <v>8</v>
      </c>
      <c r="L1560">
        <v>2927</v>
      </c>
      <c r="M1560">
        <v>0</v>
      </c>
      <c r="N1560" t="s">
        <v>832</v>
      </c>
    </row>
    <row r="1561" spans="1:14" x14ac:dyDescent="0.25">
      <c r="A1561">
        <v>10000</v>
      </c>
      <c r="B1561">
        <v>10000</v>
      </c>
      <c r="C1561" s="13">
        <v>0.13109999999999999</v>
      </c>
      <c r="D1561" t="s">
        <v>809</v>
      </c>
      <c r="E1561" t="s">
        <v>810</v>
      </c>
      <c r="F1561" s="13">
        <v>0.18959999999999999</v>
      </c>
      <c r="G1561" t="s">
        <v>819</v>
      </c>
      <c r="H1561" t="s">
        <v>826</v>
      </c>
      <c r="I1561">
        <v>8744.26</v>
      </c>
      <c r="J1561" t="s">
        <v>879</v>
      </c>
      <c r="K1561">
        <v>16</v>
      </c>
      <c r="L1561">
        <v>27086</v>
      </c>
      <c r="M1561">
        <v>0</v>
      </c>
      <c r="N1561" t="s">
        <v>814</v>
      </c>
    </row>
    <row r="1562" spans="1:14" x14ac:dyDescent="0.25">
      <c r="A1562">
        <v>5000</v>
      </c>
      <c r="B1562">
        <v>5000</v>
      </c>
      <c r="C1562" s="13">
        <v>9.7600000000000006E-2</v>
      </c>
      <c r="D1562" t="s">
        <v>809</v>
      </c>
      <c r="E1562" t="s">
        <v>824</v>
      </c>
      <c r="F1562" s="13">
        <v>0.2828</v>
      </c>
      <c r="G1562" t="s">
        <v>880</v>
      </c>
      <c r="H1562" t="s">
        <v>812</v>
      </c>
      <c r="I1562">
        <v>4583.33</v>
      </c>
      <c r="J1562" t="s">
        <v>822</v>
      </c>
      <c r="K1562">
        <v>15</v>
      </c>
      <c r="L1562">
        <v>38092</v>
      </c>
      <c r="M1562">
        <v>0</v>
      </c>
      <c r="N1562" t="s">
        <v>835</v>
      </c>
    </row>
    <row r="1563" spans="1:14" x14ac:dyDescent="0.25">
      <c r="A1563">
        <v>12300</v>
      </c>
      <c r="B1563">
        <v>12300</v>
      </c>
      <c r="C1563" s="13">
        <v>7.51E-2</v>
      </c>
      <c r="D1563" t="s">
        <v>809</v>
      </c>
      <c r="E1563" t="s">
        <v>810</v>
      </c>
      <c r="F1563" s="13">
        <v>0.22289999999999999</v>
      </c>
      <c r="G1563" t="s">
        <v>841</v>
      </c>
      <c r="H1563" t="s">
        <v>826</v>
      </c>
      <c r="I1563">
        <v>3750</v>
      </c>
      <c r="J1563" t="s">
        <v>813</v>
      </c>
      <c r="K1563">
        <v>6</v>
      </c>
      <c r="L1563">
        <v>27282</v>
      </c>
      <c r="M1563">
        <v>1</v>
      </c>
      <c r="N1563" t="s">
        <v>848</v>
      </c>
    </row>
    <row r="1564" spans="1:14" x14ac:dyDescent="0.25">
      <c r="A1564">
        <v>2500</v>
      </c>
      <c r="B1564">
        <v>2500</v>
      </c>
      <c r="C1564" s="13">
        <v>0.13220000000000001</v>
      </c>
      <c r="D1564" t="s">
        <v>809</v>
      </c>
      <c r="E1564" t="s">
        <v>810</v>
      </c>
      <c r="F1564" s="13">
        <v>0.156</v>
      </c>
      <c r="G1564" t="s">
        <v>819</v>
      </c>
      <c r="H1564" t="s">
        <v>812</v>
      </c>
      <c r="I1564">
        <v>3166.67</v>
      </c>
      <c r="J1564" t="s">
        <v>820</v>
      </c>
      <c r="K1564">
        <v>10</v>
      </c>
      <c r="L1564">
        <v>3777</v>
      </c>
      <c r="M1564">
        <v>2</v>
      </c>
      <c r="N1564" t="s">
        <v>814</v>
      </c>
    </row>
    <row r="1565" spans="1:14" x14ac:dyDescent="0.25">
      <c r="A1565">
        <v>15000</v>
      </c>
      <c r="B1565">
        <v>14825</v>
      </c>
      <c r="C1565" s="13">
        <v>0.1273</v>
      </c>
      <c r="D1565" t="s">
        <v>809</v>
      </c>
      <c r="E1565" t="s">
        <v>828</v>
      </c>
      <c r="F1565" s="13">
        <v>0.16889999999999999</v>
      </c>
      <c r="G1565" t="s">
        <v>872</v>
      </c>
      <c r="H1565" t="s">
        <v>812</v>
      </c>
      <c r="I1565">
        <v>6691.67</v>
      </c>
      <c r="J1565" t="s">
        <v>878</v>
      </c>
      <c r="K1565">
        <v>14</v>
      </c>
      <c r="L1565">
        <v>14488</v>
      </c>
      <c r="M1565">
        <v>3</v>
      </c>
      <c r="N1565" t="s">
        <v>832</v>
      </c>
    </row>
    <row r="1566" spans="1:14" x14ac:dyDescent="0.25">
      <c r="A1566">
        <v>1000</v>
      </c>
      <c r="B1566">
        <v>1000</v>
      </c>
      <c r="C1566" s="13">
        <v>0.1074</v>
      </c>
      <c r="D1566" t="s">
        <v>809</v>
      </c>
      <c r="E1566" t="s">
        <v>810</v>
      </c>
      <c r="F1566" s="12">
        <v>0.09</v>
      </c>
      <c r="G1566" t="s">
        <v>906</v>
      </c>
      <c r="H1566" t="s">
        <v>826</v>
      </c>
      <c r="I1566">
        <v>1100</v>
      </c>
      <c r="J1566" t="s">
        <v>816</v>
      </c>
      <c r="K1566">
        <v>5</v>
      </c>
      <c r="L1566">
        <v>1314</v>
      </c>
      <c r="M1566">
        <v>0</v>
      </c>
      <c r="N1566" t="s">
        <v>817</v>
      </c>
    </row>
    <row r="1567" spans="1:14" x14ac:dyDescent="0.25">
      <c r="A1567">
        <v>18000</v>
      </c>
      <c r="B1567">
        <v>17975</v>
      </c>
      <c r="C1567" s="13">
        <v>0.1171</v>
      </c>
      <c r="D1567" t="s">
        <v>809</v>
      </c>
      <c r="E1567" t="s">
        <v>810</v>
      </c>
      <c r="F1567" s="13">
        <v>0.10340000000000001</v>
      </c>
      <c r="G1567" t="s">
        <v>854</v>
      </c>
      <c r="H1567" t="s">
        <v>826</v>
      </c>
      <c r="I1567">
        <v>3540</v>
      </c>
      <c r="J1567" t="s">
        <v>878</v>
      </c>
      <c r="K1567">
        <v>8</v>
      </c>
      <c r="L1567">
        <v>14960</v>
      </c>
      <c r="M1567">
        <v>0</v>
      </c>
      <c r="N1567" t="s">
        <v>814</v>
      </c>
    </row>
    <row r="1568" spans="1:14" x14ac:dyDescent="0.25">
      <c r="A1568">
        <v>5000</v>
      </c>
      <c r="B1568">
        <v>5000</v>
      </c>
      <c r="C1568" s="13">
        <v>0.158</v>
      </c>
      <c r="D1568" t="s">
        <v>809</v>
      </c>
      <c r="E1568" t="s">
        <v>810</v>
      </c>
      <c r="F1568" s="13">
        <v>0.17610000000000001</v>
      </c>
      <c r="G1568" t="s">
        <v>819</v>
      </c>
      <c r="H1568" t="s">
        <v>826</v>
      </c>
      <c r="I1568">
        <v>4583.33</v>
      </c>
      <c r="J1568" t="s">
        <v>878</v>
      </c>
      <c r="K1568">
        <v>4</v>
      </c>
      <c r="L1568">
        <v>4164</v>
      </c>
      <c r="M1568">
        <v>2</v>
      </c>
      <c r="N1568" t="s">
        <v>848</v>
      </c>
    </row>
    <row r="1569" spans="1:14" x14ac:dyDescent="0.25">
      <c r="A1569">
        <v>6000</v>
      </c>
      <c r="B1569">
        <v>5956.31</v>
      </c>
      <c r="C1569" s="13">
        <v>9.9900000000000003E-2</v>
      </c>
      <c r="D1569" t="s">
        <v>809</v>
      </c>
      <c r="E1569" t="s">
        <v>810</v>
      </c>
      <c r="F1569" s="13">
        <v>0.17860000000000001</v>
      </c>
      <c r="G1569" t="s">
        <v>894</v>
      </c>
      <c r="H1569" t="s">
        <v>812</v>
      </c>
      <c r="I1569">
        <v>4980</v>
      </c>
      <c r="J1569" t="s">
        <v>838</v>
      </c>
      <c r="K1569">
        <v>10</v>
      </c>
      <c r="L1569">
        <v>15280</v>
      </c>
      <c r="M1569">
        <v>1</v>
      </c>
      <c r="N1569" t="s">
        <v>895</v>
      </c>
    </row>
    <row r="1570" spans="1:14" x14ac:dyDescent="0.25">
      <c r="A1570">
        <v>2500</v>
      </c>
      <c r="B1570">
        <v>2500</v>
      </c>
      <c r="C1570" s="13">
        <v>0.1037</v>
      </c>
      <c r="D1570" t="s">
        <v>809</v>
      </c>
      <c r="E1570" t="s">
        <v>810</v>
      </c>
      <c r="F1570" s="13">
        <v>0.24299999999999999</v>
      </c>
      <c r="G1570" t="s">
        <v>825</v>
      </c>
      <c r="H1570" t="s">
        <v>826</v>
      </c>
      <c r="I1570">
        <v>2000</v>
      </c>
      <c r="J1570" t="s">
        <v>837</v>
      </c>
      <c r="K1570">
        <v>10</v>
      </c>
      <c r="L1570">
        <v>1523</v>
      </c>
      <c r="M1570">
        <v>0</v>
      </c>
      <c r="N1570" t="s">
        <v>817</v>
      </c>
    </row>
    <row r="1571" spans="1:14" x14ac:dyDescent="0.25">
      <c r="A1571">
        <v>6000</v>
      </c>
      <c r="B1571">
        <v>6000</v>
      </c>
      <c r="C1571" s="13">
        <v>0.1016</v>
      </c>
      <c r="D1571" t="s">
        <v>809</v>
      </c>
      <c r="E1571" t="s">
        <v>863</v>
      </c>
      <c r="F1571" s="13">
        <v>6.5600000000000006E-2</v>
      </c>
      <c r="G1571" t="s">
        <v>880</v>
      </c>
      <c r="H1571" t="s">
        <v>812</v>
      </c>
      <c r="I1571">
        <v>2333.33</v>
      </c>
      <c r="J1571" t="s">
        <v>873</v>
      </c>
      <c r="K1571">
        <v>6</v>
      </c>
      <c r="L1571">
        <v>440</v>
      </c>
      <c r="M1571">
        <v>3</v>
      </c>
      <c r="N1571" t="s">
        <v>839</v>
      </c>
    </row>
    <row r="1572" spans="1:14" x14ac:dyDescent="0.25">
      <c r="A1572">
        <v>7000</v>
      </c>
      <c r="B1572">
        <v>5525</v>
      </c>
      <c r="C1572" s="13">
        <v>7.7499999999999999E-2</v>
      </c>
      <c r="D1572" t="s">
        <v>809</v>
      </c>
      <c r="E1572" t="s">
        <v>810</v>
      </c>
      <c r="F1572" s="13">
        <v>0.1037</v>
      </c>
      <c r="G1572" t="s">
        <v>903</v>
      </c>
      <c r="H1572" t="s">
        <v>826</v>
      </c>
      <c r="I1572">
        <v>4158</v>
      </c>
      <c r="J1572" t="s">
        <v>858</v>
      </c>
      <c r="K1572">
        <v>13</v>
      </c>
      <c r="L1572">
        <v>6634</v>
      </c>
      <c r="M1572">
        <v>0</v>
      </c>
      <c r="N1572" t="s">
        <v>839</v>
      </c>
    </row>
    <row r="1573" spans="1:14" x14ac:dyDescent="0.25">
      <c r="A1573">
        <v>4200</v>
      </c>
      <c r="B1573">
        <v>4200</v>
      </c>
      <c r="C1573" s="13">
        <v>0.13059999999999999</v>
      </c>
      <c r="D1573" t="s">
        <v>809</v>
      </c>
      <c r="E1573" t="s">
        <v>871</v>
      </c>
      <c r="F1573" s="13">
        <v>0.13819999999999999</v>
      </c>
      <c r="G1573" t="s">
        <v>825</v>
      </c>
      <c r="H1573" t="s">
        <v>812</v>
      </c>
      <c r="I1573">
        <v>6500</v>
      </c>
      <c r="J1573" t="s">
        <v>879</v>
      </c>
      <c r="K1573">
        <v>14</v>
      </c>
      <c r="L1573">
        <v>23653</v>
      </c>
      <c r="M1573">
        <v>1</v>
      </c>
      <c r="N1573" t="s">
        <v>835</v>
      </c>
    </row>
    <row r="1574" spans="1:14" x14ac:dyDescent="0.25">
      <c r="A1574">
        <v>12500</v>
      </c>
      <c r="B1574">
        <v>12500</v>
      </c>
      <c r="C1574" s="13">
        <v>0.1409</v>
      </c>
      <c r="D1574" t="s">
        <v>809</v>
      </c>
      <c r="E1574" t="s">
        <v>810</v>
      </c>
      <c r="F1574" s="13">
        <v>0.215</v>
      </c>
      <c r="G1574" t="s">
        <v>815</v>
      </c>
      <c r="H1574" t="s">
        <v>830</v>
      </c>
      <c r="I1574">
        <v>2083.33</v>
      </c>
      <c r="J1574" t="s">
        <v>838</v>
      </c>
      <c r="K1574">
        <v>9</v>
      </c>
      <c r="L1574">
        <v>11967</v>
      </c>
      <c r="M1574">
        <v>0</v>
      </c>
      <c r="N1574" t="s">
        <v>842</v>
      </c>
    </row>
    <row r="1575" spans="1:14" x14ac:dyDescent="0.25">
      <c r="A1575">
        <v>15400</v>
      </c>
      <c r="B1575">
        <v>9458.33</v>
      </c>
      <c r="C1575" s="13">
        <v>0.16320000000000001</v>
      </c>
      <c r="D1575" t="s">
        <v>818</v>
      </c>
      <c r="E1575" t="s">
        <v>870</v>
      </c>
      <c r="F1575" s="13">
        <v>0.1517</v>
      </c>
      <c r="G1575" t="s">
        <v>864</v>
      </c>
      <c r="H1575" t="s">
        <v>826</v>
      </c>
      <c r="I1575">
        <v>6500</v>
      </c>
      <c r="J1575" t="s">
        <v>822</v>
      </c>
      <c r="K1575">
        <v>11</v>
      </c>
      <c r="L1575">
        <v>9989</v>
      </c>
      <c r="M1575">
        <v>1</v>
      </c>
      <c r="N1575" t="s">
        <v>859</v>
      </c>
    </row>
    <row r="1576" spans="1:14" x14ac:dyDescent="0.25">
      <c r="A1576">
        <v>30000</v>
      </c>
      <c r="B1576">
        <v>30000</v>
      </c>
      <c r="C1576" s="13">
        <v>0.1777</v>
      </c>
      <c r="D1576" t="s">
        <v>809</v>
      </c>
      <c r="E1576" t="s">
        <v>828</v>
      </c>
      <c r="F1576" s="13">
        <v>9.4100000000000003E-2</v>
      </c>
      <c r="G1576" t="s">
        <v>888</v>
      </c>
      <c r="H1576" t="s">
        <v>826</v>
      </c>
      <c r="I1576">
        <v>10192</v>
      </c>
      <c r="J1576" t="s">
        <v>873</v>
      </c>
      <c r="K1576">
        <v>12</v>
      </c>
      <c r="L1576">
        <v>24188</v>
      </c>
      <c r="M1576">
        <v>0</v>
      </c>
      <c r="N1576" t="s">
        <v>814</v>
      </c>
    </row>
    <row r="1577" spans="1:14" x14ac:dyDescent="0.25">
      <c r="A1577">
        <v>20700</v>
      </c>
      <c r="B1577">
        <v>20700</v>
      </c>
      <c r="C1577" s="13">
        <v>0.16289999999999999</v>
      </c>
      <c r="D1577" t="s">
        <v>818</v>
      </c>
      <c r="E1577" t="s">
        <v>810</v>
      </c>
      <c r="F1577" s="13">
        <v>0.32950000000000002</v>
      </c>
      <c r="G1577" t="s">
        <v>819</v>
      </c>
      <c r="H1577" t="s">
        <v>826</v>
      </c>
      <c r="I1577">
        <v>6250</v>
      </c>
      <c r="J1577" t="s">
        <v>834</v>
      </c>
      <c r="K1577">
        <v>20</v>
      </c>
      <c r="L1577">
        <v>22277</v>
      </c>
      <c r="M1577">
        <v>1</v>
      </c>
      <c r="N1577" t="s">
        <v>848</v>
      </c>
    </row>
    <row r="1578" spans="1:14" x14ac:dyDescent="0.25">
      <c r="A1578">
        <v>7000</v>
      </c>
      <c r="B1578">
        <v>7000</v>
      </c>
      <c r="C1578" s="13">
        <v>0.13109999999999999</v>
      </c>
      <c r="D1578" t="s">
        <v>809</v>
      </c>
      <c r="E1578" t="s">
        <v>886</v>
      </c>
      <c r="F1578" s="13">
        <v>0.22359999999999999</v>
      </c>
      <c r="G1578" t="s">
        <v>876</v>
      </c>
      <c r="H1578" t="s">
        <v>812</v>
      </c>
      <c r="I1578">
        <v>5833.33</v>
      </c>
      <c r="J1578" t="s">
        <v>838</v>
      </c>
      <c r="K1578">
        <v>7</v>
      </c>
      <c r="L1578">
        <v>28985</v>
      </c>
      <c r="M1578">
        <v>1</v>
      </c>
      <c r="N1578" t="s">
        <v>823</v>
      </c>
    </row>
    <row r="1579" spans="1:14" x14ac:dyDescent="0.25">
      <c r="A1579">
        <v>8000</v>
      </c>
      <c r="B1579">
        <v>8000</v>
      </c>
      <c r="C1579" s="13">
        <v>7.9000000000000001E-2</v>
      </c>
      <c r="D1579" t="s">
        <v>809</v>
      </c>
      <c r="E1579" t="s">
        <v>886</v>
      </c>
      <c r="F1579" s="13">
        <v>8.9099999999999999E-2</v>
      </c>
      <c r="G1579" t="s">
        <v>866</v>
      </c>
      <c r="H1579" t="s">
        <v>826</v>
      </c>
      <c r="I1579">
        <v>3166.67</v>
      </c>
      <c r="J1579" t="s">
        <v>883</v>
      </c>
      <c r="K1579">
        <v>4</v>
      </c>
      <c r="L1579">
        <v>680</v>
      </c>
      <c r="M1579">
        <v>0</v>
      </c>
      <c r="N1579" t="s">
        <v>842</v>
      </c>
    </row>
    <row r="1580" spans="1:14" x14ac:dyDescent="0.25">
      <c r="A1580">
        <v>18000</v>
      </c>
      <c r="B1580">
        <v>18000</v>
      </c>
      <c r="C1580" s="13">
        <v>0.2099</v>
      </c>
      <c r="D1580" t="s">
        <v>818</v>
      </c>
      <c r="E1580" t="s">
        <v>824</v>
      </c>
      <c r="F1580" s="13">
        <v>0.1163</v>
      </c>
      <c r="G1580" t="s">
        <v>819</v>
      </c>
      <c r="H1580" t="s">
        <v>826</v>
      </c>
      <c r="I1580">
        <v>9051.83</v>
      </c>
      <c r="J1580" t="s">
        <v>831</v>
      </c>
      <c r="K1580">
        <v>5</v>
      </c>
      <c r="L1580">
        <v>32394</v>
      </c>
      <c r="M1580">
        <v>2</v>
      </c>
      <c r="N1580" t="s">
        <v>859</v>
      </c>
    </row>
    <row r="1581" spans="1:14" x14ac:dyDescent="0.25">
      <c r="A1581">
        <v>12000</v>
      </c>
      <c r="B1581">
        <v>12000</v>
      </c>
      <c r="C1581" s="13">
        <v>6.6199999999999995E-2</v>
      </c>
      <c r="D1581" t="s">
        <v>809</v>
      </c>
      <c r="E1581" t="s">
        <v>810</v>
      </c>
      <c r="F1581" s="13">
        <v>4.7300000000000002E-2</v>
      </c>
      <c r="G1581" t="s">
        <v>874</v>
      </c>
      <c r="H1581" t="s">
        <v>812</v>
      </c>
      <c r="I1581">
        <v>7083.33</v>
      </c>
      <c r="J1581" t="s">
        <v>901</v>
      </c>
      <c r="K1581">
        <v>9</v>
      </c>
      <c r="L1581">
        <v>6578</v>
      </c>
      <c r="M1581">
        <v>1</v>
      </c>
      <c r="N1581" t="s">
        <v>835</v>
      </c>
    </row>
    <row r="1582" spans="1:14" x14ac:dyDescent="0.25">
      <c r="A1582">
        <v>5500</v>
      </c>
      <c r="B1582">
        <v>5500</v>
      </c>
      <c r="C1582" s="13">
        <v>0.12690000000000001</v>
      </c>
      <c r="D1582" t="s">
        <v>809</v>
      </c>
      <c r="E1582" t="s">
        <v>824</v>
      </c>
      <c r="F1582" s="13">
        <v>0.1933</v>
      </c>
      <c r="G1582" t="s">
        <v>864</v>
      </c>
      <c r="H1582" t="s">
        <v>826</v>
      </c>
      <c r="I1582">
        <v>1800</v>
      </c>
      <c r="J1582" t="s">
        <v>831</v>
      </c>
      <c r="K1582">
        <v>6</v>
      </c>
      <c r="L1582">
        <v>12567</v>
      </c>
      <c r="M1582">
        <v>0</v>
      </c>
      <c r="N1582" t="s">
        <v>859</v>
      </c>
    </row>
    <row r="1583" spans="1:14" x14ac:dyDescent="0.25">
      <c r="A1583">
        <v>18000</v>
      </c>
      <c r="B1583">
        <v>17975</v>
      </c>
      <c r="C1583" s="13">
        <v>0.1099</v>
      </c>
      <c r="D1583" t="s">
        <v>818</v>
      </c>
      <c r="E1583" t="s">
        <v>810</v>
      </c>
      <c r="F1583" s="13">
        <v>0.1535</v>
      </c>
      <c r="G1583" t="s">
        <v>819</v>
      </c>
      <c r="H1583" t="s">
        <v>826</v>
      </c>
      <c r="I1583">
        <v>5666.67</v>
      </c>
      <c r="J1583" t="s">
        <v>877</v>
      </c>
      <c r="K1583">
        <v>12</v>
      </c>
      <c r="L1583">
        <v>1372</v>
      </c>
      <c r="M1583">
        <v>0</v>
      </c>
      <c r="N1583" t="s">
        <v>817</v>
      </c>
    </row>
    <row r="1584" spans="1:14" x14ac:dyDescent="0.25">
      <c r="A1584">
        <v>5400</v>
      </c>
      <c r="B1584">
        <v>5400</v>
      </c>
      <c r="C1584" s="13">
        <v>0.16289999999999999</v>
      </c>
      <c r="D1584" t="s">
        <v>809</v>
      </c>
      <c r="E1584" t="s">
        <v>886</v>
      </c>
      <c r="F1584" s="13">
        <v>0.20030000000000001</v>
      </c>
      <c r="G1584" t="s">
        <v>856</v>
      </c>
      <c r="H1584" t="s">
        <v>826</v>
      </c>
      <c r="I1584">
        <v>2666.67</v>
      </c>
      <c r="J1584" t="s">
        <v>868</v>
      </c>
      <c r="K1584">
        <v>9</v>
      </c>
      <c r="L1584">
        <v>11114</v>
      </c>
      <c r="M1584">
        <v>1</v>
      </c>
      <c r="N1584" t="s">
        <v>844</v>
      </c>
    </row>
    <row r="1585" spans="1:14" x14ac:dyDescent="0.25">
      <c r="A1585">
        <v>18000</v>
      </c>
      <c r="B1585">
        <v>18000</v>
      </c>
      <c r="C1585" s="13">
        <v>0.1212</v>
      </c>
      <c r="D1585" t="s">
        <v>818</v>
      </c>
      <c r="E1585" t="s">
        <v>810</v>
      </c>
      <c r="F1585" s="13">
        <v>0.19159999999999999</v>
      </c>
      <c r="G1585" t="s">
        <v>864</v>
      </c>
      <c r="H1585" t="s">
        <v>812</v>
      </c>
      <c r="I1585">
        <v>7583.33</v>
      </c>
      <c r="J1585" t="s">
        <v>847</v>
      </c>
      <c r="K1585">
        <v>14</v>
      </c>
      <c r="L1585">
        <v>26622</v>
      </c>
      <c r="M1585">
        <v>0</v>
      </c>
      <c r="N1585" t="s">
        <v>832</v>
      </c>
    </row>
    <row r="1586" spans="1:14" x14ac:dyDescent="0.25">
      <c r="A1586">
        <v>3000</v>
      </c>
      <c r="B1586">
        <v>3000</v>
      </c>
      <c r="C1586" s="13">
        <v>0.1074</v>
      </c>
      <c r="D1586" t="s">
        <v>809</v>
      </c>
      <c r="E1586" t="s">
        <v>828</v>
      </c>
      <c r="F1586" s="13">
        <v>0.1555</v>
      </c>
      <c r="G1586" t="s">
        <v>887</v>
      </c>
      <c r="H1586" t="s">
        <v>826</v>
      </c>
      <c r="I1586">
        <v>2000</v>
      </c>
      <c r="J1586" t="s">
        <v>837</v>
      </c>
      <c r="K1586">
        <v>5</v>
      </c>
      <c r="L1586">
        <v>1750</v>
      </c>
      <c r="M1586">
        <v>1</v>
      </c>
      <c r="N1586" t="s">
        <v>817</v>
      </c>
    </row>
    <row r="1587" spans="1:14" x14ac:dyDescent="0.25">
      <c r="A1587">
        <v>21000</v>
      </c>
      <c r="B1587">
        <v>21000</v>
      </c>
      <c r="C1587" s="13">
        <v>7.6200000000000004E-2</v>
      </c>
      <c r="D1587" t="s">
        <v>809</v>
      </c>
      <c r="E1587" t="s">
        <v>810</v>
      </c>
      <c r="F1587" s="13">
        <v>6.8400000000000002E-2</v>
      </c>
      <c r="G1587" t="s">
        <v>876</v>
      </c>
      <c r="H1587" t="s">
        <v>812</v>
      </c>
      <c r="I1587">
        <v>5333.33</v>
      </c>
      <c r="J1587" t="s">
        <v>899</v>
      </c>
      <c r="K1587">
        <v>7</v>
      </c>
      <c r="L1587">
        <v>19178</v>
      </c>
      <c r="M1587">
        <v>0</v>
      </c>
      <c r="N1587" t="s">
        <v>848</v>
      </c>
    </row>
    <row r="1588" spans="1:14" x14ac:dyDescent="0.25">
      <c r="A1588">
        <v>8000</v>
      </c>
      <c r="B1588">
        <v>8000</v>
      </c>
      <c r="C1588" s="13">
        <v>0.1777</v>
      </c>
      <c r="D1588" t="s">
        <v>809</v>
      </c>
      <c r="E1588" t="s">
        <v>824</v>
      </c>
      <c r="F1588" s="13">
        <v>0.34560000000000002</v>
      </c>
      <c r="G1588" t="s">
        <v>876</v>
      </c>
      <c r="H1588" t="s">
        <v>826</v>
      </c>
      <c r="I1588">
        <v>3291.67</v>
      </c>
      <c r="J1588" t="s">
        <v>846</v>
      </c>
      <c r="K1588">
        <v>26</v>
      </c>
      <c r="L1588">
        <v>18518</v>
      </c>
      <c r="M1588">
        <v>0</v>
      </c>
      <c r="N1588" t="s">
        <v>817</v>
      </c>
    </row>
    <row r="1589" spans="1:14" x14ac:dyDescent="0.25">
      <c r="A1589">
        <v>1750</v>
      </c>
      <c r="B1589">
        <v>1750</v>
      </c>
      <c r="C1589" s="13">
        <v>7.8799999999999995E-2</v>
      </c>
      <c r="D1589" t="s">
        <v>809</v>
      </c>
      <c r="E1589" t="s">
        <v>810</v>
      </c>
      <c r="F1589" s="13">
        <v>0.23350000000000001</v>
      </c>
      <c r="G1589" t="s">
        <v>864</v>
      </c>
      <c r="H1589" t="s">
        <v>812</v>
      </c>
      <c r="I1589">
        <v>2000</v>
      </c>
      <c r="J1589" t="s">
        <v>813</v>
      </c>
      <c r="K1589">
        <v>13</v>
      </c>
      <c r="L1589">
        <v>13826</v>
      </c>
      <c r="M1589">
        <v>5</v>
      </c>
      <c r="N1589" t="s">
        <v>835</v>
      </c>
    </row>
    <row r="1590" spans="1:14" x14ac:dyDescent="0.25">
      <c r="A1590">
        <v>7500</v>
      </c>
      <c r="B1590">
        <v>214.02</v>
      </c>
      <c r="C1590" s="13">
        <v>0.08</v>
      </c>
      <c r="D1590" t="s">
        <v>809</v>
      </c>
      <c r="E1590" t="s">
        <v>828</v>
      </c>
      <c r="F1590" s="13">
        <v>7.17E-2</v>
      </c>
      <c r="G1590" t="s">
        <v>821</v>
      </c>
      <c r="H1590" t="s">
        <v>812</v>
      </c>
      <c r="I1590">
        <v>3750</v>
      </c>
      <c r="J1590" t="s">
        <v>916</v>
      </c>
      <c r="K1590">
        <v>14</v>
      </c>
      <c r="L1590">
        <v>9409</v>
      </c>
      <c r="M1590">
        <v>1</v>
      </c>
      <c r="N1590" t="s">
        <v>848</v>
      </c>
    </row>
    <row r="1591" spans="1:14" x14ac:dyDescent="0.25">
      <c r="A1591">
        <v>9500</v>
      </c>
      <c r="B1591">
        <v>9500</v>
      </c>
      <c r="C1591" s="13">
        <v>0.14649999999999999</v>
      </c>
      <c r="D1591" t="s">
        <v>809</v>
      </c>
      <c r="E1591" t="s">
        <v>810</v>
      </c>
      <c r="F1591" s="13">
        <v>8.8200000000000001E-2</v>
      </c>
      <c r="G1591" t="s">
        <v>819</v>
      </c>
      <c r="H1591" t="s">
        <v>826</v>
      </c>
      <c r="I1591">
        <v>5416.67</v>
      </c>
      <c r="J1591" t="s">
        <v>838</v>
      </c>
      <c r="K1591">
        <v>4</v>
      </c>
      <c r="L1591">
        <v>7831</v>
      </c>
      <c r="M1591">
        <v>0</v>
      </c>
      <c r="N1591" t="s">
        <v>844</v>
      </c>
    </row>
    <row r="1592" spans="1:14" x14ac:dyDescent="0.25">
      <c r="A1592">
        <v>14500</v>
      </c>
      <c r="B1592">
        <v>14500</v>
      </c>
      <c r="C1592" s="13">
        <v>0.1409</v>
      </c>
      <c r="D1592" t="s">
        <v>809</v>
      </c>
      <c r="E1592" t="s">
        <v>810</v>
      </c>
      <c r="F1592" s="13">
        <v>0.27779999999999999</v>
      </c>
      <c r="G1592" t="s">
        <v>898</v>
      </c>
      <c r="H1592" t="s">
        <v>812</v>
      </c>
      <c r="I1592">
        <v>6250</v>
      </c>
      <c r="J1592" t="s">
        <v>837</v>
      </c>
      <c r="K1592">
        <v>9</v>
      </c>
      <c r="L1592">
        <v>46129</v>
      </c>
      <c r="M1592">
        <v>0</v>
      </c>
      <c r="N1592" t="s">
        <v>835</v>
      </c>
    </row>
    <row r="1593" spans="1:14" x14ac:dyDescent="0.25">
      <c r="A1593">
        <v>4800</v>
      </c>
      <c r="B1593">
        <v>4800</v>
      </c>
      <c r="C1593" s="13">
        <v>0.19989999999999999</v>
      </c>
      <c r="D1593" t="s">
        <v>809</v>
      </c>
      <c r="E1593" t="s">
        <v>810</v>
      </c>
      <c r="F1593" s="13">
        <v>0.2044</v>
      </c>
      <c r="G1593" t="s">
        <v>897</v>
      </c>
      <c r="H1593" t="s">
        <v>812</v>
      </c>
      <c r="I1593">
        <v>2500</v>
      </c>
      <c r="J1593" t="s">
        <v>868</v>
      </c>
      <c r="K1593">
        <v>4</v>
      </c>
      <c r="L1593">
        <v>21514</v>
      </c>
      <c r="M1593">
        <v>1</v>
      </c>
      <c r="N1593" t="s">
        <v>895</v>
      </c>
    </row>
    <row r="1594" spans="1:14" x14ac:dyDescent="0.25">
      <c r="A1594">
        <v>3800</v>
      </c>
      <c r="B1594">
        <v>3800</v>
      </c>
      <c r="C1594" s="13">
        <v>6.9900000000000004E-2</v>
      </c>
      <c r="D1594" t="s">
        <v>809</v>
      </c>
      <c r="E1594" t="s">
        <v>824</v>
      </c>
      <c r="F1594" s="13">
        <v>3.1800000000000002E-2</v>
      </c>
      <c r="G1594" t="s">
        <v>866</v>
      </c>
      <c r="H1594" t="s">
        <v>826</v>
      </c>
      <c r="I1594">
        <v>3583.33</v>
      </c>
      <c r="J1594" t="s">
        <v>850</v>
      </c>
      <c r="K1594">
        <v>9</v>
      </c>
      <c r="L1594">
        <v>3766</v>
      </c>
      <c r="M1594">
        <v>0</v>
      </c>
      <c r="N1594" t="s">
        <v>859</v>
      </c>
    </row>
    <row r="1595" spans="1:14" x14ac:dyDescent="0.25">
      <c r="A1595">
        <v>20675</v>
      </c>
      <c r="B1595">
        <v>20675</v>
      </c>
      <c r="C1595" s="13">
        <v>0.17269999999999999</v>
      </c>
      <c r="D1595" t="s">
        <v>818</v>
      </c>
      <c r="E1595" t="s">
        <v>810</v>
      </c>
      <c r="F1595" s="13">
        <v>0.13300000000000001</v>
      </c>
      <c r="G1595" t="s">
        <v>867</v>
      </c>
      <c r="H1595" t="s">
        <v>826</v>
      </c>
      <c r="I1595">
        <v>3916.67</v>
      </c>
      <c r="J1595" t="s">
        <v>873</v>
      </c>
      <c r="K1595">
        <v>5</v>
      </c>
      <c r="L1595">
        <v>2449</v>
      </c>
      <c r="M1595">
        <v>0</v>
      </c>
      <c r="N1595" t="s">
        <v>844</v>
      </c>
    </row>
    <row r="1596" spans="1:14" x14ac:dyDescent="0.25">
      <c r="A1596">
        <v>3500</v>
      </c>
      <c r="B1596">
        <v>225</v>
      </c>
      <c r="C1596" s="13">
        <v>0.1028</v>
      </c>
      <c r="D1596" t="s">
        <v>809</v>
      </c>
      <c r="E1596" t="s">
        <v>828</v>
      </c>
      <c r="F1596" s="12">
        <v>0.1</v>
      </c>
      <c r="G1596" t="s">
        <v>866</v>
      </c>
      <c r="H1596" t="s">
        <v>826</v>
      </c>
      <c r="I1596">
        <v>15000</v>
      </c>
      <c r="J1596" t="s">
        <v>838</v>
      </c>
      <c r="K1596" t="s">
        <v>918</v>
      </c>
      <c r="L1596" t="s">
        <v>918</v>
      </c>
      <c r="M1596" t="s">
        <v>918</v>
      </c>
      <c r="N1596" t="s">
        <v>814</v>
      </c>
    </row>
    <row r="1597" spans="1:14" x14ac:dyDescent="0.25">
      <c r="A1597">
        <v>27050</v>
      </c>
      <c r="B1597">
        <v>27050</v>
      </c>
      <c r="C1597" s="13">
        <v>0.1905</v>
      </c>
      <c r="D1597" t="s">
        <v>818</v>
      </c>
      <c r="E1597" t="s">
        <v>810</v>
      </c>
      <c r="F1597" s="13">
        <v>0.12889999999999999</v>
      </c>
      <c r="G1597" t="s">
        <v>898</v>
      </c>
      <c r="H1597" t="s">
        <v>812</v>
      </c>
      <c r="I1597">
        <v>5083.33</v>
      </c>
      <c r="J1597" t="s">
        <v>820</v>
      </c>
      <c r="K1597">
        <v>8</v>
      </c>
      <c r="L1597">
        <v>15793</v>
      </c>
      <c r="M1597">
        <v>0</v>
      </c>
      <c r="N1597" t="s">
        <v>842</v>
      </c>
    </row>
    <row r="1598" spans="1:14" x14ac:dyDescent="0.25">
      <c r="A1598">
        <v>8000</v>
      </c>
      <c r="B1598">
        <v>7850</v>
      </c>
      <c r="C1598" s="13">
        <v>0.15329999999999999</v>
      </c>
      <c r="D1598" t="s">
        <v>809</v>
      </c>
      <c r="E1598" t="s">
        <v>810</v>
      </c>
      <c r="F1598" s="13">
        <v>0.16039999999999999</v>
      </c>
      <c r="G1598" t="s">
        <v>841</v>
      </c>
      <c r="H1598" t="s">
        <v>812</v>
      </c>
      <c r="I1598">
        <v>6416.67</v>
      </c>
      <c r="J1598" t="s">
        <v>857</v>
      </c>
      <c r="K1598">
        <v>8</v>
      </c>
      <c r="L1598">
        <v>25573</v>
      </c>
      <c r="M1598">
        <v>3</v>
      </c>
      <c r="N1598" t="s">
        <v>842</v>
      </c>
    </row>
    <row r="1599" spans="1:14" x14ac:dyDescent="0.25">
      <c r="A1599">
        <v>5300</v>
      </c>
      <c r="B1599">
        <v>5300</v>
      </c>
      <c r="C1599" s="13">
        <v>0.1527</v>
      </c>
      <c r="D1599" t="s">
        <v>809</v>
      </c>
      <c r="E1599" t="s">
        <v>824</v>
      </c>
      <c r="F1599" s="13">
        <v>0.24879999999999999</v>
      </c>
      <c r="G1599" t="s">
        <v>829</v>
      </c>
      <c r="H1599" t="s">
        <v>826</v>
      </c>
      <c r="I1599">
        <v>2500</v>
      </c>
      <c r="J1599" t="s">
        <v>868</v>
      </c>
      <c r="K1599">
        <v>11</v>
      </c>
      <c r="L1599">
        <v>7855</v>
      </c>
      <c r="M1599">
        <v>2</v>
      </c>
      <c r="N1599" t="s">
        <v>844</v>
      </c>
    </row>
    <row r="1600" spans="1:14" x14ac:dyDescent="0.25">
      <c r="A1600">
        <v>5000</v>
      </c>
      <c r="B1600">
        <v>5000</v>
      </c>
      <c r="C1600" s="13">
        <v>7.9000000000000001E-2</v>
      </c>
      <c r="D1600" t="s">
        <v>809</v>
      </c>
      <c r="E1600" t="s">
        <v>810</v>
      </c>
      <c r="F1600" s="13">
        <v>0.1285</v>
      </c>
      <c r="G1600" t="s">
        <v>872</v>
      </c>
      <c r="H1600" t="s">
        <v>830</v>
      </c>
      <c r="I1600">
        <v>6666.67</v>
      </c>
      <c r="J1600" t="s">
        <v>847</v>
      </c>
      <c r="K1600">
        <v>18</v>
      </c>
      <c r="L1600">
        <v>9597</v>
      </c>
      <c r="M1600">
        <v>2</v>
      </c>
      <c r="N1600" t="s">
        <v>832</v>
      </c>
    </row>
    <row r="1601" spans="1:14" x14ac:dyDescent="0.25">
      <c r="A1601">
        <v>15500</v>
      </c>
      <c r="B1601">
        <v>15500</v>
      </c>
      <c r="C1601" s="13">
        <v>8.8999999999999996E-2</v>
      </c>
      <c r="D1601" t="s">
        <v>809</v>
      </c>
      <c r="E1601" t="s">
        <v>863</v>
      </c>
      <c r="F1601" s="13">
        <v>0.1636</v>
      </c>
      <c r="G1601" t="s">
        <v>872</v>
      </c>
      <c r="H1601" t="s">
        <v>826</v>
      </c>
      <c r="I1601">
        <v>9000</v>
      </c>
      <c r="J1601" t="s">
        <v>878</v>
      </c>
      <c r="K1601">
        <v>8</v>
      </c>
      <c r="L1601">
        <v>4097</v>
      </c>
      <c r="M1601">
        <v>4</v>
      </c>
      <c r="N1601" t="s">
        <v>835</v>
      </c>
    </row>
    <row r="1602" spans="1:14" x14ac:dyDescent="0.25">
      <c r="A1602">
        <v>11200</v>
      </c>
      <c r="B1602">
        <v>11200</v>
      </c>
      <c r="C1602" s="13">
        <v>7.9100000000000004E-2</v>
      </c>
      <c r="D1602" t="s">
        <v>809</v>
      </c>
      <c r="E1602" t="s">
        <v>810</v>
      </c>
      <c r="F1602" s="13">
        <v>0.13070000000000001</v>
      </c>
      <c r="G1602" t="s">
        <v>856</v>
      </c>
      <c r="H1602" t="s">
        <v>812</v>
      </c>
      <c r="I1602">
        <v>8500</v>
      </c>
      <c r="J1602" t="s">
        <v>834</v>
      </c>
      <c r="K1602">
        <v>9</v>
      </c>
      <c r="L1602">
        <v>5439</v>
      </c>
      <c r="M1602">
        <v>1</v>
      </c>
      <c r="N1602" t="s">
        <v>832</v>
      </c>
    </row>
    <row r="1603" spans="1:14" x14ac:dyDescent="0.25">
      <c r="A1603">
        <v>16000</v>
      </c>
      <c r="B1603">
        <v>16000</v>
      </c>
      <c r="C1603" s="13">
        <v>0.23760000000000001</v>
      </c>
      <c r="D1603" t="s">
        <v>818</v>
      </c>
      <c r="E1603" t="s">
        <v>824</v>
      </c>
      <c r="F1603" s="13">
        <v>0.27060000000000001</v>
      </c>
      <c r="G1603" t="s">
        <v>815</v>
      </c>
      <c r="H1603" t="s">
        <v>826</v>
      </c>
      <c r="I1603">
        <v>5416.67</v>
      </c>
      <c r="J1603" t="s">
        <v>843</v>
      </c>
      <c r="K1603">
        <v>18</v>
      </c>
      <c r="L1603">
        <v>24610</v>
      </c>
      <c r="M1603">
        <v>3</v>
      </c>
      <c r="N1603" t="s">
        <v>844</v>
      </c>
    </row>
    <row r="1604" spans="1:14" x14ac:dyDescent="0.25">
      <c r="A1604">
        <v>21850</v>
      </c>
      <c r="B1604">
        <v>21850</v>
      </c>
      <c r="C1604" s="13">
        <v>0.158</v>
      </c>
      <c r="D1604" t="s">
        <v>809</v>
      </c>
      <c r="E1604" t="s">
        <v>824</v>
      </c>
      <c r="F1604" s="13">
        <v>0.26290000000000002</v>
      </c>
      <c r="G1604" t="s">
        <v>825</v>
      </c>
      <c r="H1604" t="s">
        <v>826</v>
      </c>
      <c r="I1604">
        <v>10000</v>
      </c>
      <c r="J1604" t="s">
        <v>820</v>
      </c>
      <c r="K1604">
        <v>20</v>
      </c>
      <c r="L1604">
        <v>43173</v>
      </c>
      <c r="M1604">
        <v>1</v>
      </c>
      <c r="N1604" t="s">
        <v>859</v>
      </c>
    </row>
    <row r="1605" spans="1:14" x14ac:dyDescent="0.25">
      <c r="A1605">
        <v>2400</v>
      </c>
      <c r="B1605">
        <v>2375</v>
      </c>
      <c r="C1605" s="13">
        <v>8.8999999999999996E-2</v>
      </c>
      <c r="D1605" t="s">
        <v>809</v>
      </c>
      <c r="E1605" t="s">
        <v>810</v>
      </c>
      <c r="F1605" s="13">
        <v>0.1123</v>
      </c>
      <c r="G1605" t="s">
        <v>880</v>
      </c>
      <c r="H1605" t="s">
        <v>826</v>
      </c>
      <c r="I1605">
        <v>2333.33</v>
      </c>
      <c r="J1605" t="s">
        <v>837</v>
      </c>
      <c r="K1605">
        <v>8</v>
      </c>
      <c r="L1605">
        <v>2075</v>
      </c>
      <c r="M1605">
        <v>0</v>
      </c>
      <c r="N1605" t="s">
        <v>859</v>
      </c>
    </row>
    <row r="1606" spans="1:14" x14ac:dyDescent="0.25">
      <c r="A1606">
        <v>2700</v>
      </c>
      <c r="B1606">
        <v>2700</v>
      </c>
      <c r="C1606" s="13">
        <v>5.79E-2</v>
      </c>
      <c r="D1606" t="s">
        <v>809</v>
      </c>
      <c r="E1606" t="s">
        <v>810</v>
      </c>
      <c r="F1606" s="13">
        <v>0.1981</v>
      </c>
      <c r="G1606" t="s">
        <v>849</v>
      </c>
      <c r="H1606" t="s">
        <v>812</v>
      </c>
      <c r="I1606">
        <v>3958.33</v>
      </c>
      <c r="J1606" t="s">
        <v>877</v>
      </c>
      <c r="K1606">
        <v>14</v>
      </c>
      <c r="L1606">
        <v>13159</v>
      </c>
      <c r="M1606">
        <v>1</v>
      </c>
      <c r="N1606" t="s">
        <v>839</v>
      </c>
    </row>
    <row r="1607" spans="1:14" x14ac:dyDescent="0.25">
      <c r="A1607">
        <v>30100</v>
      </c>
      <c r="B1607">
        <v>30100</v>
      </c>
      <c r="C1607" s="13">
        <v>0.19420000000000001</v>
      </c>
      <c r="D1607" t="s">
        <v>818</v>
      </c>
      <c r="E1607" t="s">
        <v>863</v>
      </c>
      <c r="F1607" s="13">
        <v>3.3099999999999997E-2</v>
      </c>
      <c r="G1607" t="s">
        <v>845</v>
      </c>
      <c r="H1607" t="s">
        <v>812</v>
      </c>
      <c r="I1607">
        <v>8333.33</v>
      </c>
      <c r="J1607" t="s">
        <v>837</v>
      </c>
      <c r="K1607">
        <v>15</v>
      </c>
      <c r="L1607">
        <v>3737</v>
      </c>
      <c r="M1607">
        <v>3</v>
      </c>
      <c r="N1607" t="s">
        <v>842</v>
      </c>
    </row>
    <row r="1608" spans="1:14" x14ac:dyDescent="0.25">
      <c r="A1608">
        <v>20000</v>
      </c>
      <c r="B1608">
        <v>20000</v>
      </c>
      <c r="C1608" s="13">
        <v>0.14330000000000001</v>
      </c>
      <c r="D1608" t="s">
        <v>818</v>
      </c>
      <c r="E1608" t="s">
        <v>810</v>
      </c>
      <c r="F1608" s="13">
        <v>0.15679999999999999</v>
      </c>
      <c r="G1608" t="s">
        <v>819</v>
      </c>
      <c r="H1608" t="s">
        <v>826</v>
      </c>
      <c r="I1608">
        <v>7083.33</v>
      </c>
      <c r="J1608" t="s">
        <v>834</v>
      </c>
      <c r="K1608">
        <v>8</v>
      </c>
      <c r="L1608">
        <v>17270</v>
      </c>
      <c r="M1608">
        <v>0</v>
      </c>
      <c r="N1608" t="s">
        <v>823</v>
      </c>
    </row>
    <row r="1609" spans="1:14" x14ac:dyDescent="0.25">
      <c r="A1609">
        <v>6000</v>
      </c>
      <c r="B1609">
        <v>6000</v>
      </c>
      <c r="C1609" s="13">
        <v>6.6199999999999995E-2</v>
      </c>
      <c r="D1609" t="s">
        <v>809</v>
      </c>
      <c r="E1609" t="s">
        <v>870</v>
      </c>
      <c r="F1609" s="13">
        <v>0.1603</v>
      </c>
      <c r="G1609" t="s">
        <v>841</v>
      </c>
      <c r="H1609" t="s">
        <v>826</v>
      </c>
      <c r="I1609">
        <v>4166.67</v>
      </c>
      <c r="J1609" t="s">
        <v>904</v>
      </c>
      <c r="K1609">
        <v>5</v>
      </c>
      <c r="L1609">
        <v>79</v>
      </c>
      <c r="M1609">
        <v>0</v>
      </c>
      <c r="N1609" t="s">
        <v>844</v>
      </c>
    </row>
    <row r="1610" spans="1:14" x14ac:dyDescent="0.25">
      <c r="A1610">
        <v>2000</v>
      </c>
      <c r="B1610">
        <v>2000</v>
      </c>
      <c r="C1610" s="13">
        <v>0.14649999999999999</v>
      </c>
      <c r="D1610" t="s">
        <v>809</v>
      </c>
      <c r="E1610" t="s">
        <v>810</v>
      </c>
      <c r="F1610" s="13">
        <v>0.1666</v>
      </c>
      <c r="G1610" t="s">
        <v>819</v>
      </c>
      <c r="H1610" t="s">
        <v>830</v>
      </c>
      <c r="I1610">
        <v>2083.33</v>
      </c>
      <c r="J1610" t="s">
        <v>838</v>
      </c>
      <c r="K1610">
        <v>5</v>
      </c>
      <c r="L1610">
        <v>2566</v>
      </c>
      <c r="M1610">
        <v>1</v>
      </c>
      <c r="N1610" t="s">
        <v>823</v>
      </c>
    </row>
    <row r="1611" spans="1:14" x14ac:dyDescent="0.25">
      <c r="A1611">
        <v>3200</v>
      </c>
      <c r="B1611">
        <v>766.09</v>
      </c>
      <c r="C1611" s="13">
        <v>0.12859999999999999</v>
      </c>
      <c r="D1611" t="s">
        <v>809</v>
      </c>
      <c r="E1611" t="s">
        <v>828</v>
      </c>
      <c r="F1611" s="13">
        <v>0.1477</v>
      </c>
      <c r="G1611" t="s">
        <v>872</v>
      </c>
      <c r="H1611" t="s">
        <v>826</v>
      </c>
      <c r="I1611">
        <v>2824</v>
      </c>
      <c r="J1611" t="s">
        <v>831</v>
      </c>
      <c r="K1611">
        <v>6</v>
      </c>
      <c r="L1611">
        <v>3318</v>
      </c>
      <c r="M1611">
        <v>1</v>
      </c>
      <c r="N1611" t="s">
        <v>848</v>
      </c>
    </row>
    <row r="1612" spans="1:14" x14ac:dyDescent="0.25">
      <c r="A1612">
        <v>18000</v>
      </c>
      <c r="B1612">
        <v>17950</v>
      </c>
      <c r="C1612" s="13">
        <v>0.13489999999999999</v>
      </c>
      <c r="D1612" t="s">
        <v>818</v>
      </c>
      <c r="E1612" t="s">
        <v>810</v>
      </c>
      <c r="F1612" s="13">
        <v>0.28349999999999997</v>
      </c>
      <c r="G1612" t="s">
        <v>867</v>
      </c>
      <c r="H1612" t="s">
        <v>812</v>
      </c>
      <c r="I1612">
        <v>13333.33</v>
      </c>
      <c r="J1612" t="s">
        <v>850</v>
      </c>
      <c r="K1612">
        <v>23</v>
      </c>
      <c r="L1612">
        <v>39592</v>
      </c>
      <c r="M1612">
        <v>0</v>
      </c>
      <c r="N1612" t="s">
        <v>814</v>
      </c>
    </row>
    <row r="1613" spans="1:14" x14ac:dyDescent="0.25">
      <c r="A1613">
        <v>15000</v>
      </c>
      <c r="B1613">
        <v>15000</v>
      </c>
      <c r="C1613" s="13">
        <v>0.1527</v>
      </c>
      <c r="D1613" t="s">
        <v>809</v>
      </c>
      <c r="E1613" t="s">
        <v>896</v>
      </c>
      <c r="F1613" s="13">
        <v>7.85E-2</v>
      </c>
      <c r="G1613" t="s">
        <v>825</v>
      </c>
      <c r="H1613" t="s">
        <v>826</v>
      </c>
      <c r="I1613">
        <v>15416.67</v>
      </c>
      <c r="J1613" t="s">
        <v>879</v>
      </c>
      <c r="K1613">
        <v>17</v>
      </c>
      <c r="L1613">
        <v>8962</v>
      </c>
      <c r="M1613">
        <v>1</v>
      </c>
      <c r="N1613" t="s">
        <v>842</v>
      </c>
    </row>
    <row r="1614" spans="1:14" x14ac:dyDescent="0.25">
      <c r="A1614">
        <v>5000</v>
      </c>
      <c r="B1614">
        <v>5000</v>
      </c>
      <c r="C1614" s="13">
        <v>0.11990000000000001</v>
      </c>
      <c r="D1614" t="s">
        <v>818</v>
      </c>
      <c r="E1614" t="s">
        <v>871</v>
      </c>
      <c r="F1614" s="13">
        <v>0.14849999999999999</v>
      </c>
      <c r="G1614" t="s">
        <v>815</v>
      </c>
      <c r="H1614" t="s">
        <v>826</v>
      </c>
      <c r="I1614">
        <v>4167</v>
      </c>
      <c r="J1614" t="s">
        <v>846</v>
      </c>
      <c r="K1614">
        <v>10</v>
      </c>
      <c r="L1614">
        <v>3489</v>
      </c>
      <c r="M1614">
        <v>3</v>
      </c>
      <c r="N1614" t="s">
        <v>817</v>
      </c>
    </row>
    <row r="1615" spans="1:14" x14ac:dyDescent="0.25">
      <c r="A1615">
        <v>7500</v>
      </c>
      <c r="B1615">
        <v>7500</v>
      </c>
      <c r="C1615" s="13">
        <v>0.13669999999999999</v>
      </c>
      <c r="D1615" t="s">
        <v>809</v>
      </c>
      <c r="E1615" t="s">
        <v>824</v>
      </c>
      <c r="F1615" s="13">
        <v>0.15970000000000001</v>
      </c>
      <c r="G1615" t="s">
        <v>860</v>
      </c>
      <c r="H1615" t="s">
        <v>826</v>
      </c>
      <c r="I1615">
        <v>4833.33</v>
      </c>
      <c r="J1615" t="s">
        <v>878</v>
      </c>
      <c r="K1615">
        <v>8</v>
      </c>
      <c r="L1615">
        <v>3908</v>
      </c>
      <c r="M1615">
        <v>2</v>
      </c>
      <c r="N1615" t="s">
        <v>823</v>
      </c>
    </row>
    <row r="1616" spans="1:14" x14ac:dyDescent="0.25">
      <c r="A1616">
        <v>16000</v>
      </c>
      <c r="B1616">
        <v>16000</v>
      </c>
      <c r="C1616" s="13">
        <v>0.1799</v>
      </c>
      <c r="D1616" t="s">
        <v>809</v>
      </c>
      <c r="E1616" t="s">
        <v>810</v>
      </c>
      <c r="F1616" s="13">
        <v>5.6399999999999999E-2</v>
      </c>
      <c r="G1616" t="s">
        <v>819</v>
      </c>
      <c r="H1616" t="s">
        <v>826</v>
      </c>
      <c r="I1616">
        <v>7415.83</v>
      </c>
      <c r="J1616" t="s">
        <v>843</v>
      </c>
      <c r="K1616">
        <v>10</v>
      </c>
      <c r="L1616">
        <v>21686</v>
      </c>
      <c r="M1616">
        <v>3</v>
      </c>
      <c r="N1616" t="s">
        <v>835</v>
      </c>
    </row>
    <row r="1617" spans="1:14" x14ac:dyDescent="0.25">
      <c r="A1617">
        <v>20000</v>
      </c>
      <c r="B1617">
        <v>20000</v>
      </c>
      <c r="C1617" s="13">
        <v>7.9000000000000001E-2</v>
      </c>
      <c r="D1617" t="s">
        <v>809</v>
      </c>
      <c r="E1617" t="s">
        <v>896</v>
      </c>
      <c r="F1617" s="13">
        <v>0.2142</v>
      </c>
      <c r="G1617" t="s">
        <v>815</v>
      </c>
      <c r="H1617" t="s">
        <v>812</v>
      </c>
      <c r="I1617">
        <v>5000</v>
      </c>
      <c r="J1617" t="s">
        <v>883</v>
      </c>
      <c r="K1617">
        <v>6</v>
      </c>
      <c r="L1617">
        <v>6264</v>
      </c>
      <c r="M1617">
        <v>1</v>
      </c>
      <c r="N1617" t="s">
        <v>848</v>
      </c>
    </row>
    <row r="1618" spans="1:14" x14ac:dyDescent="0.25">
      <c r="A1618">
        <v>24000</v>
      </c>
      <c r="B1618">
        <v>24000</v>
      </c>
      <c r="C1618" s="13">
        <v>0.158</v>
      </c>
      <c r="D1618" t="s">
        <v>818</v>
      </c>
      <c r="E1618" t="s">
        <v>810</v>
      </c>
      <c r="F1618" s="13">
        <v>0.1673</v>
      </c>
      <c r="G1618" t="s">
        <v>880</v>
      </c>
      <c r="H1618" t="s">
        <v>812</v>
      </c>
      <c r="I1618">
        <v>7500</v>
      </c>
      <c r="J1618" t="s">
        <v>843</v>
      </c>
      <c r="K1618">
        <v>10</v>
      </c>
      <c r="L1618">
        <v>24126</v>
      </c>
      <c r="M1618">
        <v>0</v>
      </c>
      <c r="N1618" t="s">
        <v>848</v>
      </c>
    </row>
    <row r="1619" spans="1:14" x14ac:dyDescent="0.25">
      <c r="A1619">
        <v>25000</v>
      </c>
      <c r="B1619">
        <v>24925</v>
      </c>
      <c r="C1619" s="13">
        <v>0.1595</v>
      </c>
      <c r="D1619" t="s">
        <v>809</v>
      </c>
      <c r="E1619" t="s">
        <v>824</v>
      </c>
      <c r="F1619" s="13">
        <v>0.17949999999999999</v>
      </c>
      <c r="G1619" t="s">
        <v>867</v>
      </c>
      <c r="H1619" t="s">
        <v>826</v>
      </c>
      <c r="I1619">
        <v>7983.33</v>
      </c>
      <c r="J1619" t="s">
        <v>838</v>
      </c>
      <c r="K1619">
        <v>14</v>
      </c>
      <c r="L1619">
        <v>28330</v>
      </c>
      <c r="M1619">
        <v>0</v>
      </c>
      <c r="N1619" t="s">
        <v>817</v>
      </c>
    </row>
    <row r="1620" spans="1:14" x14ac:dyDescent="0.25">
      <c r="A1620">
        <v>3000</v>
      </c>
      <c r="B1620">
        <v>3000</v>
      </c>
      <c r="C1620" s="13">
        <v>6.0299999999999999E-2</v>
      </c>
      <c r="D1620" t="s">
        <v>809</v>
      </c>
      <c r="E1620" t="s">
        <v>828</v>
      </c>
      <c r="F1620" s="13">
        <v>5.5E-2</v>
      </c>
      <c r="G1620" t="s">
        <v>864</v>
      </c>
      <c r="H1620" t="s">
        <v>826</v>
      </c>
      <c r="I1620">
        <v>4166.67</v>
      </c>
      <c r="J1620" t="s">
        <v>877</v>
      </c>
      <c r="K1620">
        <v>7</v>
      </c>
      <c r="L1620">
        <v>9616</v>
      </c>
      <c r="M1620">
        <v>0</v>
      </c>
      <c r="N1620" t="s">
        <v>823</v>
      </c>
    </row>
    <row r="1621" spans="1:14" x14ac:dyDescent="0.25">
      <c r="A1621">
        <v>8000</v>
      </c>
      <c r="B1621">
        <v>7875</v>
      </c>
      <c r="C1621" s="13">
        <v>0.1148</v>
      </c>
      <c r="D1621" t="s">
        <v>809</v>
      </c>
      <c r="E1621" t="s">
        <v>828</v>
      </c>
      <c r="F1621" s="13">
        <v>0.151</v>
      </c>
      <c r="G1621" t="s">
        <v>841</v>
      </c>
      <c r="H1621" t="s">
        <v>830</v>
      </c>
      <c r="I1621">
        <v>3833.33</v>
      </c>
      <c r="J1621" t="s">
        <v>813</v>
      </c>
      <c r="K1621">
        <v>4</v>
      </c>
      <c r="L1621">
        <v>13415</v>
      </c>
      <c r="M1621">
        <v>0</v>
      </c>
      <c r="N1621" t="s">
        <v>842</v>
      </c>
    </row>
    <row r="1622" spans="1:14" x14ac:dyDescent="0.25">
      <c r="A1622">
        <v>13000</v>
      </c>
      <c r="B1622">
        <v>13000</v>
      </c>
      <c r="C1622" s="13">
        <v>0.1099</v>
      </c>
      <c r="D1622" t="s">
        <v>818</v>
      </c>
      <c r="E1622" t="s">
        <v>863</v>
      </c>
      <c r="F1622" s="13">
        <v>0.217</v>
      </c>
      <c r="G1622" t="s">
        <v>856</v>
      </c>
      <c r="H1622" t="s">
        <v>812</v>
      </c>
      <c r="I1622">
        <v>6517</v>
      </c>
      <c r="J1622" t="s">
        <v>850</v>
      </c>
      <c r="K1622">
        <v>14</v>
      </c>
      <c r="L1622">
        <v>4663</v>
      </c>
      <c r="M1622">
        <v>0</v>
      </c>
      <c r="N1622" t="s">
        <v>832</v>
      </c>
    </row>
    <row r="1623" spans="1:14" x14ac:dyDescent="0.25">
      <c r="A1623">
        <v>8000</v>
      </c>
      <c r="B1623">
        <v>8000</v>
      </c>
      <c r="C1623" s="13">
        <v>6.0299999999999999E-2</v>
      </c>
      <c r="D1623" t="s">
        <v>809</v>
      </c>
      <c r="E1623" t="s">
        <v>810</v>
      </c>
      <c r="F1623" s="13">
        <v>4.5100000000000001E-2</v>
      </c>
      <c r="G1623" t="s">
        <v>911</v>
      </c>
      <c r="H1623" t="s">
        <v>812</v>
      </c>
      <c r="I1623">
        <v>3500</v>
      </c>
      <c r="J1623" t="s">
        <v>900</v>
      </c>
      <c r="K1623">
        <v>9</v>
      </c>
      <c r="L1623">
        <v>6737</v>
      </c>
      <c r="M1623">
        <v>0</v>
      </c>
      <c r="N1623" t="s">
        <v>835</v>
      </c>
    </row>
    <row r="1624" spans="1:14" x14ac:dyDescent="0.25">
      <c r="A1624">
        <v>10000</v>
      </c>
      <c r="B1624">
        <v>10000</v>
      </c>
      <c r="C1624" s="13">
        <v>0.1212</v>
      </c>
      <c r="D1624" t="s">
        <v>809</v>
      </c>
      <c r="E1624" t="s">
        <v>863</v>
      </c>
      <c r="F1624" s="13">
        <v>0.31459999999999999</v>
      </c>
      <c r="G1624" t="s">
        <v>866</v>
      </c>
      <c r="H1624" t="s">
        <v>812</v>
      </c>
      <c r="I1624">
        <v>5000</v>
      </c>
      <c r="J1624" t="s">
        <v>822</v>
      </c>
      <c r="K1624">
        <v>16</v>
      </c>
      <c r="L1624">
        <v>18921</v>
      </c>
      <c r="M1624">
        <v>0</v>
      </c>
      <c r="N1624" t="s">
        <v>842</v>
      </c>
    </row>
    <row r="1625" spans="1:14" x14ac:dyDescent="0.25">
      <c r="A1625">
        <v>20000</v>
      </c>
      <c r="B1625">
        <v>19925</v>
      </c>
      <c r="C1625" s="13">
        <v>0.12529999999999999</v>
      </c>
      <c r="D1625" t="s">
        <v>809</v>
      </c>
      <c r="E1625" t="s">
        <v>828</v>
      </c>
      <c r="F1625" s="13">
        <v>3.6499999999999998E-2</v>
      </c>
      <c r="G1625" t="s">
        <v>854</v>
      </c>
      <c r="H1625" t="s">
        <v>812</v>
      </c>
      <c r="I1625">
        <v>5200</v>
      </c>
      <c r="J1625" t="s">
        <v>862</v>
      </c>
      <c r="K1625">
        <v>3</v>
      </c>
      <c r="L1625">
        <v>9231</v>
      </c>
      <c r="M1625">
        <v>0</v>
      </c>
      <c r="N1625" t="s">
        <v>848</v>
      </c>
    </row>
    <row r="1626" spans="1:14" x14ac:dyDescent="0.25">
      <c r="A1626">
        <v>21700</v>
      </c>
      <c r="B1626">
        <v>21700</v>
      </c>
      <c r="C1626" s="13">
        <v>0.15310000000000001</v>
      </c>
      <c r="D1626" t="s">
        <v>809</v>
      </c>
      <c r="E1626" t="s">
        <v>824</v>
      </c>
      <c r="F1626" s="13">
        <v>0.13930000000000001</v>
      </c>
      <c r="G1626" t="s">
        <v>819</v>
      </c>
      <c r="H1626" t="s">
        <v>812</v>
      </c>
      <c r="I1626">
        <v>5147.17</v>
      </c>
      <c r="J1626" t="s">
        <v>822</v>
      </c>
      <c r="K1626">
        <v>6</v>
      </c>
      <c r="L1626">
        <v>8795</v>
      </c>
      <c r="M1626">
        <v>2</v>
      </c>
      <c r="N1626" t="s">
        <v>895</v>
      </c>
    </row>
    <row r="1627" spans="1:14" x14ac:dyDescent="0.25">
      <c r="A1627">
        <v>2500</v>
      </c>
      <c r="B1627">
        <v>2500</v>
      </c>
      <c r="C1627" s="13">
        <v>0.11990000000000001</v>
      </c>
      <c r="D1627" t="s">
        <v>809</v>
      </c>
      <c r="E1627" t="s">
        <v>810</v>
      </c>
      <c r="F1627" s="13">
        <v>9.98E-2</v>
      </c>
      <c r="G1627" t="s">
        <v>891</v>
      </c>
      <c r="H1627" t="s">
        <v>826</v>
      </c>
      <c r="I1627">
        <v>6250</v>
      </c>
      <c r="J1627" t="s">
        <v>879</v>
      </c>
      <c r="K1627">
        <v>10</v>
      </c>
      <c r="L1627">
        <v>11131</v>
      </c>
      <c r="M1627">
        <v>3</v>
      </c>
      <c r="N1627" t="s">
        <v>835</v>
      </c>
    </row>
    <row r="1628" spans="1:14" x14ac:dyDescent="0.25">
      <c r="A1628">
        <v>10000</v>
      </c>
      <c r="B1628">
        <v>9869.17</v>
      </c>
      <c r="C1628" s="13">
        <v>0.14960000000000001</v>
      </c>
      <c r="D1628" t="s">
        <v>809</v>
      </c>
      <c r="E1628" t="s">
        <v>810</v>
      </c>
      <c r="F1628" s="13">
        <v>0.1779</v>
      </c>
      <c r="G1628" t="s">
        <v>833</v>
      </c>
      <c r="H1628" t="s">
        <v>826</v>
      </c>
      <c r="I1628">
        <v>3750</v>
      </c>
      <c r="J1628" t="s">
        <v>831</v>
      </c>
      <c r="K1628">
        <v>16</v>
      </c>
      <c r="L1628">
        <v>7201</v>
      </c>
      <c r="M1628">
        <v>4</v>
      </c>
      <c r="N1628" t="s">
        <v>859</v>
      </c>
    </row>
    <row r="1629" spans="1:14" x14ac:dyDescent="0.25">
      <c r="A1629">
        <v>17000</v>
      </c>
      <c r="B1629">
        <v>17000</v>
      </c>
      <c r="C1629" s="13">
        <v>7.9000000000000001E-2</v>
      </c>
      <c r="D1629" t="s">
        <v>809</v>
      </c>
      <c r="E1629" t="s">
        <v>853</v>
      </c>
      <c r="F1629" s="13">
        <v>0.27410000000000001</v>
      </c>
      <c r="G1629" t="s">
        <v>819</v>
      </c>
      <c r="H1629" t="s">
        <v>826</v>
      </c>
      <c r="I1629">
        <v>3083.33</v>
      </c>
      <c r="J1629" t="s">
        <v>813</v>
      </c>
      <c r="K1629">
        <v>12</v>
      </c>
      <c r="L1629">
        <v>16756</v>
      </c>
      <c r="M1629">
        <v>0</v>
      </c>
      <c r="N1629" t="s">
        <v>835</v>
      </c>
    </row>
    <row r="1630" spans="1:14" x14ac:dyDescent="0.25">
      <c r="A1630">
        <v>10000</v>
      </c>
      <c r="B1630">
        <v>10000</v>
      </c>
      <c r="C1630" s="13">
        <v>6.6199999999999995E-2</v>
      </c>
      <c r="D1630" t="s">
        <v>809</v>
      </c>
      <c r="E1630" t="s">
        <v>810</v>
      </c>
      <c r="F1630" s="13">
        <v>0.2424</v>
      </c>
      <c r="G1630" t="s">
        <v>876</v>
      </c>
      <c r="H1630" t="s">
        <v>826</v>
      </c>
      <c r="I1630">
        <v>3750</v>
      </c>
      <c r="J1630" t="s">
        <v>858</v>
      </c>
      <c r="K1630">
        <v>9</v>
      </c>
      <c r="L1630">
        <v>1623</v>
      </c>
      <c r="M1630">
        <v>0</v>
      </c>
      <c r="N1630" t="s">
        <v>817</v>
      </c>
    </row>
    <row r="1631" spans="1:14" x14ac:dyDescent="0.25">
      <c r="A1631">
        <v>14100</v>
      </c>
      <c r="B1631">
        <v>14100</v>
      </c>
      <c r="C1631" s="13">
        <v>0.1855</v>
      </c>
      <c r="D1631" t="s">
        <v>809</v>
      </c>
      <c r="E1631" t="s">
        <v>810</v>
      </c>
      <c r="F1631" s="13">
        <v>0.22700000000000001</v>
      </c>
      <c r="G1631" t="s">
        <v>851</v>
      </c>
      <c r="H1631" t="s">
        <v>830</v>
      </c>
      <c r="I1631">
        <v>3000</v>
      </c>
      <c r="J1631" t="s">
        <v>843</v>
      </c>
      <c r="K1631">
        <v>7</v>
      </c>
      <c r="L1631">
        <v>12114</v>
      </c>
      <c r="M1631">
        <v>1</v>
      </c>
      <c r="N1631" t="s">
        <v>835</v>
      </c>
    </row>
    <row r="1632" spans="1:14" x14ac:dyDescent="0.25">
      <c r="A1632">
        <v>26500</v>
      </c>
      <c r="B1632">
        <v>26500</v>
      </c>
      <c r="C1632" s="13">
        <v>0.2049</v>
      </c>
      <c r="D1632" t="s">
        <v>818</v>
      </c>
      <c r="E1632" t="s">
        <v>824</v>
      </c>
      <c r="F1632" s="13">
        <v>0.30359999999999998</v>
      </c>
      <c r="G1632" t="s">
        <v>889</v>
      </c>
      <c r="H1632" t="s">
        <v>812</v>
      </c>
      <c r="I1632">
        <v>5000</v>
      </c>
      <c r="J1632" t="s">
        <v>820</v>
      </c>
      <c r="K1632">
        <v>14</v>
      </c>
      <c r="L1632">
        <v>10350</v>
      </c>
      <c r="M1632">
        <v>0</v>
      </c>
      <c r="N1632" t="s">
        <v>823</v>
      </c>
    </row>
    <row r="1633" spans="1:14" x14ac:dyDescent="0.25">
      <c r="A1633">
        <v>12000</v>
      </c>
      <c r="B1633">
        <v>12000</v>
      </c>
      <c r="C1633" s="13">
        <v>0.1212</v>
      </c>
      <c r="D1633" t="s">
        <v>809</v>
      </c>
      <c r="E1633" t="s">
        <v>810</v>
      </c>
      <c r="F1633" s="13">
        <v>9.7000000000000003E-2</v>
      </c>
      <c r="G1633" t="s">
        <v>819</v>
      </c>
      <c r="H1633" t="s">
        <v>812</v>
      </c>
      <c r="I1633">
        <v>11166.67</v>
      </c>
      <c r="J1633" t="s">
        <v>873</v>
      </c>
      <c r="K1633">
        <v>11</v>
      </c>
      <c r="L1633">
        <v>19643</v>
      </c>
      <c r="M1633">
        <v>1</v>
      </c>
      <c r="N1633" t="s">
        <v>832</v>
      </c>
    </row>
    <row r="1634" spans="1:14" x14ac:dyDescent="0.25">
      <c r="A1634">
        <v>2200</v>
      </c>
      <c r="B1634">
        <v>-0.01</v>
      </c>
      <c r="C1634" s="13">
        <v>0.13869999999999999</v>
      </c>
      <c r="D1634" t="s">
        <v>809</v>
      </c>
      <c r="E1634" t="s">
        <v>824</v>
      </c>
      <c r="F1634" s="13">
        <v>0.10349999999999999</v>
      </c>
      <c r="G1634" t="s">
        <v>825</v>
      </c>
      <c r="H1634" t="s">
        <v>826</v>
      </c>
      <c r="I1634">
        <v>3333.33</v>
      </c>
      <c r="J1634" t="s">
        <v>920</v>
      </c>
      <c r="K1634">
        <v>10</v>
      </c>
      <c r="L1634">
        <v>11606</v>
      </c>
      <c r="M1634">
        <v>1</v>
      </c>
      <c r="N1634" t="s">
        <v>832</v>
      </c>
    </row>
    <row r="1635" spans="1:14" x14ac:dyDescent="0.25">
      <c r="A1635">
        <v>7200</v>
      </c>
      <c r="B1635">
        <v>7200</v>
      </c>
      <c r="C1635" s="13">
        <v>7.6200000000000004E-2</v>
      </c>
      <c r="D1635" t="s">
        <v>809</v>
      </c>
      <c r="E1635" t="s">
        <v>853</v>
      </c>
      <c r="F1635" s="13">
        <v>7.9699999999999993E-2</v>
      </c>
      <c r="G1635" t="s">
        <v>819</v>
      </c>
      <c r="H1635" t="s">
        <v>826</v>
      </c>
      <c r="I1635">
        <v>8333.33</v>
      </c>
      <c r="J1635" t="s">
        <v>847</v>
      </c>
      <c r="K1635">
        <v>12</v>
      </c>
      <c r="L1635">
        <v>25430</v>
      </c>
      <c r="M1635">
        <v>0</v>
      </c>
      <c r="N1635" t="s">
        <v>842</v>
      </c>
    </row>
    <row r="1636" spans="1:14" x14ac:dyDescent="0.25">
      <c r="A1636">
        <v>6500</v>
      </c>
      <c r="B1636">
        <v>1196.5899999999999</v>
      </c>
      <c r="C1636" s="13">
        <v>8.3199999999999996E-2</v>
      </c>
      <c r="D1636" t="s">
        <v>809</v>
      </c>
      <c r="E1636" t="s">
        <v>810</v>
      </c>
      <c r="F1636" s="13">
        <v>5.4300000000000001E-2</v>
      </c>
      <c r="G1636" t="s">
        <v>872</v>
      </c>
      <c r="H1636" t="s">
        <v>812</v>
      </c>
      <c r="I1636">
        <v>3333</v>
      </c>
      <c r="J1636" t="s">
        <v>850</v>
      </c>
      <c r="K1636">
        <v>9</v>
      </c>
      <c r="L1636">
        <v>9830</v>
      </c>
      <c r="M1636">
        <v>5</v>
      </c>
      <c r="N1636" t="s">
        <v>835</v>
      </c>
    </row>
    <row r="1637" spans="1:14" x14ac:dyDescent="0.25">
      <c r="A1637">
        <v>19750</v>
      </c>
      <c r="B1637">
        <v>19750</v>
      </c>
      <c r="C1637" s="13">
        <v>0.17269999999999999</v>
      </c>
      <c r="D1637" t="s">
        <v>818</v>
      </c>
      <c r="E1637" t="s">
        <v>810</v>
      </c>
      <c r="F1637" s="13">
        <v>0.13389999999999999</v>
      </c>
      <c r="G1637" t="s">
        <v>866</v>
      </c>
      <c r="H1637" t="s">
        <v>812</v>
      </c>
      <c r="I1637">
        <v>6737.5</v>
      </c>
      <c r="J1637" t="s">
        <v>873</v>
      </c>
      <c r="K1637">
        <v>14</v>
      </c>
      <c r="L1637">
        <v>19070</v>
      </c>
      <c r="M1637">
        <v>3</v>
      </c>
      <c r="N1637" t="s">
        <v>859</v>
      </c>
    </row>
    <row r="1638" spans="1:14" x14ac:dyDescent="0.25">
      <c r="A1638">
        <v>21000</v>
      </c>
      <c r="B1638">
        <v>20975</v>
      </c>
      <c r="C1638" s="13">
        <v>0.14910000000000001</v>
      </c>
      <c r="D1638" t="s">
        <v>818</v>
      </c>
      <c r="E1638" t="s">
        <v>810</v>
      </c>
      <c r="F1638" s="13">
        <v>9.64E-2</v>
      </c>
      <c r="G1638" t="s">
        <v>819</v>
      </c>
      <c r="H1638" t="s">
        <v>826</v>
      </c>
      <c r="I1638">
        <v>3476.8</v>
      </c>
      <c r="J1638" t="s">
        <v>846</v>
      </c>
      <c r="K1638">
        <v>10</v>
      </c>
      <c r="L1638">
        <v>0</v>
      </c>
      <c r="M1638">
        <v>1</v>
      </c>
      <c r="N1638" t="s">
        <v>859</v>
      </c>
    </row>
    <row r="1639" spans="1:14" x14ac:dyDescent="0.25">
      <c r="A1639">
        <v>3500</v>
      </c>
      <c r="B1639">
        <v>3500</v>
      </c>
      <c r="C1639" s="13">
        <v>0.15809999999999999</v>
      </c>
      <c r="D1639" t="s">
        <v>809</v>
      </c>
      <c r="E1639" t="s">
        <v>810</v>
      </c>
      <c r="F1639" s="13">
        <v>0.13139999999999999</v>
      </c>
      <c r="G1639" t="s">
        <v>908</v>
      </c>
      <c r="H1639" t="s">
        <v>812</v>
      </c>
      <c r="I1639">
        <v>18333.330000000002</v>
      </c>
      <c r="J1639" t="s">
        <v>843</v>
      </c>
      <c r="K1639">
        <v>8</v>
      </c>
      <c r="L1639">
        <v>11107</v>
      </c>
      <c r="M1639">
        <v>2</v>
      </c>
      <c r="N1639" t="s">
        <v>848</v>
      </c>
    </row>
    <row r="1640" spans="1:14" x14ac:dyDescent="0.25">
      <c r="A1640">
        <v>2650</v>
      </c>
      <c r="B1640">
        <v>2650</v>
      </c>
      <c r="C1640" s="13">
        <v>7.4899999999999994E-2</v>
      </c>
      <c r="D1640" t="s">
        <v>809</v>
      </c>
      <c r="E1640" t="s">
        <v>810</v>
      </c>
      <c r="F1640" s="13">
        <v>0.21110000000000001</v>
      </c>
      <c r="G1640" t="s">
        <v>860</v>
      </c>
      <c r="H1640" t="s">
        <v>830</v>
      </c>
      <c r="I1640">
        <v>1482.92</v>
      </c>
      <c r="J1640" t="s">
        <v>846</v>
      </c>
      <c r="K1640">
        <v>15</v>
      </c>
      <c r="L1640">
        <v>1808</v>
      </c>
      <c r="M1640">
        <v>2</v>
      </c>
      <c r="N1640" t="s">
        <v>859</v>
      </c>
    </row>
    <row r="1641" spans="1:14" x14ac:dyDescent="0.25">
      <c r="A1641">
        <v>15000</v>
      </c>
      <c r="B1641">
        <v>15000</v>
      </c>
      <c r="C1641" s="13">
        <v>0.13109999999999999</v>
      </c>
      <c r="D1641" t="s">
        <v>809</v>
      </c>
      <c r="E1641" t="s">
        <v>824</v>
      </c>
      <c r="F1641" s="13">
        <v>0.19359999999999999</v>
      </c>
      <c r="G1641" t="s">
        <v>819</v>
      </c>
      <c r="H1641" t="s">
        <v>830</v>
      </c>
      <c r="I1641">
        <v>5000</v>
      </c>
      <c r="J1641" t="s">
        <v>822</v>
      </c>
      <c r="K1641">
        <v>10</v>
      </c>
      <c r="L1641">
        <v>16618</v>
      </c>
      <c r="M1641">
        <v>0</v>
      </c>
      <c r="N1641" t="s">
        <v>835</v>
      </c>
    </row>
    <row r="1642" spans="1:14" x14ac:dyDescent="0.25">
      <c r="A1642">
        <v>4800</v>
      </c>
      <c r="B1642">
        <v>4800</v>
      </c>
      <c r="C1642" s="13">
        <v>0.14330000000000001</v>
      </c>
      <c r="D1642" t="s">
        <v>809</v>
      </c>
      <c r="E1642" t="s">
        <v>824</v>
      </c>
      <c r="F1642" s="13">
        <v>0.18909999999999999</v>
      </c>
      <c r="G1642" t="s">
        <v>876</v>
      </c>
      <c r="H1642" t="s">
        <v>812</v>
      </c>
      <c r="I1642">
        <v>5833.33</v>
      </c>
      <c r="J1642" t="s">
        <v>822</v>
      </c>
      <c r="K1642">
        <v>13</v>
      </c>
      <c r="L1642">
        <v>29287</v>
      </c>
      <c r="M1642">
        <v>1</v>
      </c>
      <c r="N1642" t="s">
        <v>823</v>
      </c>
    </row>
    <row r="1643" spans="1:14" x14ac:dyDescent="0.25">
      <c r="A1643">
        <v>12000</v>
      </c>
      <c r="B1643">
        <v>12000</v>
      </c>
      <c r="C1643" s="13">
        <v>0.1799</v>
      </c>
      <c r="D1643" t="s">
        <v>809</v>
      </c>
      <c r="E1643" t="s">
        <v>810</v>
      </c>
      <c r="F1643" s="13">
        <v>0.17369999999999999</v>
      </c>
      <c r="G1643" t="s">
        <v>829</v>
      </c>
      <c r="H1643" t="s">
        <v>812</v>
      </c>
      <c r="I1643">
        <v>3666.67</v>
      </c>
      <c r="J1643" t="s">
        <v>831</v>
      </c>
      <c r="K1643">
        <v>10</v>
      </c>
      <c r="L1643">
        <v>7393</v>
      </c>
      <c r="M1643">
        <v>0</v>
      </c>
      <c r="N1643" t="s">
        <v>848</v>
      </c>
    </row>
    <row r="1644" spans="1:14" x14ac:dyDescent="0.25">
      <c r="A1644">
        <v>6000</v>
      </c>
      <c r="B1644">
        <v>6000</v>
      </c>
      <c r="C1644" s="13">
        <v>6.6199999999999995E-2</v>
      </c>
      <c r="D1644" t="s">
        <v>809</v>
      </c>
      <c r="E1644" t="s">
        <v>810</v>
      </c>
      <c r="F1644" s="13">
        <v>3.8800000000000001E-2</v>
      </c>
      <c r="G1644" t="s">
        <v>861</v>
      </c>
      <c r="H1644" t="s">
        <v>812</v>
      </c>
      <c r="I1644">
        <v>5000</v>
      </c>
      <c r="J1644" t="s">
        <v>852</v>
      </c>
      <c r="K1644">
        <v>5</v>
      </c>
      <c r="L1644">
        <v>4242</v>
      </c>
      <c r="M1644">
        <v>0</v>
      </c>
      <c r="N1644" t="s">
        <v>844</v>
      </c>
    </row>
    <row r="1645" spans="1:14" x14ac:dyDescent="0.25">
      <c r="A1645">
        <v>12000</v>
      </c>
      <c r="B1645">
        <v>12000</v>
      </c>
      <c r="C1645" s="13">
        <v>7.9000000000000001E-2</v>
      </c>
      <c r="D1645" t="s">
        <v>818</v>
      </c>
      <c r="E1645" t="s">
        <v>810</v>
      </c>
      <c r="F1645" s="13">
        <v>1.8800000000000001E-2</v>
      </c>
      <c r="G1645" t="s">
        <v>887</v>
      </c>
      <c r="H1645" t="s">
        <v>812</v>
      </c>
      <c r="I1645">
        <v>6666.67</v>
      </c>
      <c r="J1645" t="s">
        <v>890</v>
      </c>
      <c r="K1645">
        <v>6</v>
      </c>
      <c r="L1645">
        <v>3364</v>
      </c>
      <c r="M1645">
        <v>0</v>
      </c>
      <c r="N1645" t="s">
        <v>842</v>
      </c>
    </row>
    <row r="1646" spans="1:14" x14ac:dyDescent="0.25">
      <c r="A1646">
        <v>1550</v>
      </c>
      <c r="B1646">
        <v>1550</v>
      </c>
      <c r="C1646" s="13">
        <v>0.1212</v>
      </c>
      <c r="D1646" t="s">
        <v>809</v>
      </c>
      <c r="E1646" t="s">
        <v>828</v>
      </c>
      <c r="F1646" s="13">
        <v>0.11210000000000001</v>
      </c>
      <c r="G1646" t="s">
        <v>819</v>
      </c>
      <c r="H1646" t="s">
        <v>826</v>
      </c>
      <c r="I1646">
        <v>5083.33</v>
      </c>
      <c r="J1646" t="s">
        <v>879</v>
      </c>
      <c r="K1646">
        <v>9</v>
      </c>
      <c r="L1646">
        <v>5755</v>
      </c>
      <c r="M1646">
        <v>0</v>
      </c>
      <c r="N1646" t="s">
        <v>842</v>
      </c>
    </row>
    <row r="1647" spans="1:14" x14ac:dyDescent="0.25">
      <c r="A1647">
        <v>35000</v>
      </c>
      <c r="B1647">
        <v>35000</v>
      </c>
      <c r="C1647" s="13">
        <v>0.15310000000000001</v>
      </c>
      <c r="D1647" t="s">
        <v>809</v>
      </c>
      <c r="E1647" t="s">
        <v>810</v>
      </c>
      <c r="F1647" s="13">
        <v>0.19589999999999999</v>
      </c>
      <c r="G1647" t="s">
        <v>872</v>
      </c>
      <c r="H1647" t="s">
        <v>812</v>
      </c>
      <c r="I1647">
        <v>7500</v>
      </c>
      <c r="J1647" t="s">
        <v>822</v>
      </c>
      <c r="K1647">
        <v>11</v>
      </c>
      <c r="L1647">
        <v>29953</v>
      </c>
      <c r="M1647">
        <v>2</v>
      </c>
      <c r="N1647" t="s">
        <v>844</v>
      </c>
    </row>
    <row r="1648" spans="1:14" x14ac:dyDescent="0.25">
      <c r="A1648">
        <v>3000</v>
      </c>
      <c r="B1648">
        <v>3000</v>
      </c>
      <c r="C1648" s="13">
        <v>7.1400000000000005E-2</v>
      </c>
      <c r="D1648" t="s">
        <v>809</v>
      </c>
      <c r="E1648" t="s">
        <v>810</v>
      </c>
      <c r="F1648" s="13">
        <v>0.1285</v>
      </c>
      <c r="G1648" t="s">
        <v>872</v>
      </c>
      <c r="H1648" t="s">
        <v>826</v>
      </c>
      <c r="I1648">
        <v>4916.67</v>
      </c>
      <c r="J1648" t="s">
        <v>847</v>
      </c>
      <c r="K1648">
        <v>8</v>
      </c>
      <c r="L1648">
        <v>3210</v>
      </c>
      <c r="M1648">
        <v>0</v>
      </c>
      <c r="N1648" t="s">
        <v>823</v>
      </c>
    </row>
    <row r="1649" spans="1:14" x14ac:dyDescent="0.25">
      <c r="A1649">
        <v>15000</v>
      </c>
      <c r="B1649">
        <v>14775</v>
      </c>
      <c r="C1649" s="13">
        <v>0.10249999999999999</v>
      </c>
      <c r="D1649" t="s">
        <v>809</v>
      </c>
      <c r="E1649" t="s">
        <v>824</v>
      </c>
      <c r="F1649" s="13">
        <v>5.7200000000000001E-2</v>
      </c>
      <c r="G1649" t="s">
        <v>819</v>
      </c>
      <c r="H1649" t="s">
        <v>812</v>
      </c>
      <c r="I1649">
        <v>9166.67</v>
      </c>
      <c r="J1649" t="s">
        <v>834</v>
      </c>
      <c r="K1649">
        <v>13</v>
      </c>
      <c r="L1649">
        <v>14887</v>
      </c>
      <c r="M1649">
        <v>0</v>
      </c>
      <c r="N1649" t="s">
        <v>823</v>
      </c>
    </row>
    <row r="1650" spans="1:14" x14ac:dyDescent="0.25">
      <c r="A1650">
        <v>14400</v>
      </c>
      <c r="B1650">
        <v>14400</v>
      </c>
      <c r="C1650" s="13">
        <v>0.18490000000000001</v>
      </c>
      <c r="D1650" t="s">
        <v>809</v>
      </c>
      <c r="E1650" t="s">
        <v>824</v>
      </c>
      <c r="F1650" s="13">
        <v>0.33229999999999998</v>
      </c>
      <c r="G1650" t="s">
        <v>841</v>
      </c>
      <c r="H1650" t="s">
        <v>826</v>
      </c>
      <c r="I1650">
        <v>5166.67</v>
      </c>
      <c r="J1650" t="s">
        <v>843</v>
      </c>
      <c r="K1650">
        <v>14</v>
      </c>
      <c r="L1650">
        <v>11089</v>
      </c>
      <c r="M1650">
        <v>2</v>
      </c>
      <c r="N1650" t="s">
        <v>859</v>
      </c>
    </row>
    <row r="1651" spans="1:14" x14ac:dyDescent="0.25">
      <c r="A1651">
        <v>12000</v>
      </c>
      <c r="B1651">
        <v>12000</v>
      </c>
      <c r="C1651" s="13">
        <v>9.8799999999999999E-2</v>
      </c>
      <c r="D1651" t="s">
        <v>809</v>
      </c>
      <c r="E1651" t="s">
        <v>882</v>
      </c>
      <c r="F1651" s="13">
        <v>5.16E-2</v>
      </c>
      <c r="G1651" t="s">
        <v>849</v>
      </c>
      <c r="H1651" t="s">
        <v>812</v>
      </c>
      <c r="I1651">
        <v>3333.33</v>
      </c>
      <c r="J1651" t="s">
        <v>883</v>
      </c>
      <c r="K1651">
        <v>7</v>
      </c>
      <c r="L1651">
        <v>1117</v>
      </c>
      <c r="M1651">
        <v>3</v>
      </c>
      <c r="N1651" t="s">
        <v>832</v>
      </c>
    </row>
    <row r="1652" spans="1:14" x14ac:dyDescent="0.25">
      <c r="A1652">
        <v>20000</v>
      </c>
      <c r="B1652">
        <v>19975</v>
      </c>
      <c r="C1652" s="13">
        <v>0.19989999999999999</v>
      </c>
      <c r="D1652" t="s">
        <v>809</v>
      </c>
      <c r="E1652" t="s">
        <v>810</v>
      </c>
      <c r="F1652" s="13">
        <v>6.8099999999999994E-2</v>
      </c>
      <c r="G1652" t="s">
        <v>866</v>
      </c>
      <c r="H1652" t="s">
        <v>826</v>
      </c>
      <c r="I1652">
        <v>5500</v>
      </c>
      <c r="J1652" t="s">
        <v>868</v>
      </c>
      <c r="K1652">
        <v>11</v>
      </c>
      <c r="L1652">
        <v>9028</v>
      </c>
      <c r="M1652">
        <v>1</v>
      </c>
      <c r="N1652" t="s">
        <v>832</v>
      </c>
    </row>
    <row r="1653" spans="1:14" x14ac:dyDescent="0.25">
      <c r="A1653">
        <v>11700</v>
      </c>
      <c r="B1653">
        <v>11650</v>
      </c>
      <c r="C1653" s="13">
        <v>7.6600000000000001E-2</v>
      </c>
      <c r="D1653" t="s">
        <v>809</v>
      </c>
      <c r="E1653" t="s">
        <v>810</v>
      </c>
      <c r="F1653" s="13">
        <v>0.12130000000000001</v>
      </c>
      <c r="G1653" t="s">
        <v>889</v>
      </c>
      <c r="H1653" t="s">
        <v>812</v>
      </c>
      <c r="I1653">
        <v>4583.33</v>
      </c>
      <c r="J1653" t="s">
        <v>901</v>
      </c>
      <c r="K1653">
        <v>13</v>
      </c>
      <c r="L1653">
        <v>26769</v>
      </c>
      <c r="M1653">
        <v>1</v>
      </c>
      <c r="N1653" t="s">
        <v>835</v>
      </c>
    </row>
    <row r="1654" spans="1:14" x14ac:dyDescent="0.25">
      <c r="A1654">
        <v>7750</v>
      </c>
      <c r="B1654">
        <v>7750</v>
      </c>
      <c r="C1654" s="13">
        <v>0.13109999999999999</v>
      </c>
      <c r="D1654" t="s">
        <v>809</v>
      </c>
      <c r="E1654" t="s">
        <v>824</v>
      </c>
      <c r="F1654" s="13">
        <v>0.27279999999999999</v>
      </c>
      <c r="G1654" t="s">
        <v>815</v>
      </c>
      <c r="H1654" t="s">
        <v>812</v>
      </c>
      <c r="I1654">
        <v>4208.33</v>
      </c>
      <c r="J1654" t="s">
        <v>868</v>
      </c>
      <c r="K1654">
        <v>14</v>
      </c>
      <c r="L1654">
        <v>11840</v>
      </c>
      <c r="M1654">
        <v>0</v>
      </c>
      <c r="N1654" t="s">
        <v>817</v>
      </c>
    </row>
    <row r="1655" spans="1:14" x14ac:dyDescent="0.25">
      <c r="A1655">
        <v>12000</v>
      </c>
      <c r="B1655">
        <v>12000</v>
      </c>
      <c r="C1655" s="13">
        <v>0.1991</v>
      </c>
      <c r="D1655" t="s">
        <v>818</v>
      </c>
      <c r="E1655" t="s">
        <v>810</v>
      </c>
      <c r="F1655" s="13">
        <v>0.1173</v>
      </c>
      <c r="G1655" t="s">
        <v>856</v>
      </c>
      <c r="H1655" t="s">
        <v>826</v>
      </c>
      <c r="I1655">
        <v>3000</v>
      </c>
      <c r="J1655" t="s">
        <v>868</v>
      </c>
      <c r="K1655">
        <v>10</v>
      </c>
      <c r="L1655">
        <v>10828</v>
      </c>
      <c r="M1655">
        <v>0</v>
      </c>
      <c r="N1655" t="s">
        <v>859</v>
      </c>
    </row>
    <row r="1656" spans="1:14" x14ac:dyDescent="0.25">
      <c r="A1656">
        <v>6000</v>
      </c>
      <c r="B1656">
        <v>5750</v>
      </c>
      <c r="C1656" s="13">
        <v>7.1400000000000005E-2</v>
      </c>
      <c r="D1656" t="s">
        <v>809</v>
      </c>
      <c r="E1656" t="s">
        <v>810</v>
      </c>
      <c r="F1656" s="13">
        <v>8.9099999999999999E-2</v>
      </c>
      <c r="G1656" t="s">
        <v>829</v>
      </c>
      <c r="H1656" t="s">
        <v>812</v>
      </c>
      <c r="I1656">
        <v>4500</v>
      </c>
      <c r="J1656" t="s">
        <v>852</v>
      </c>
      <c r="K1656">
        <v>10</v>
      </c>
      <c r="L1656">
        <v>4561</v>
      </c>
      <c r="M1656">
        <v>1</v>
      </c>
      <c r="N1656" t="s">
        <v>835</v>
      </c>
    </row>
    <row r="1657" spans="1:14" x14ac:dyDescent="0.25">
      <c r="A1657">
        <v>5000</v>
      </c>
      <c r="B1657">
        <v>5000</v>
      </c>
      <c r="C1657" s="13">
        <v>7.9000000000000001E-2</v>
      </c>
      <c r="D1657" t="s">
        <v>809</v>
      </c>
      <c r="E1657" t="s">
        <v>863</v>
      </c>
      <c r="F1657" s="13">
        <v>0.27060000000000001</v>
      </c>
      <c r="G1657" t="s">
        <v>836</v>
      </c>
      <c r="H1657" t="s">
        <v>812</v>
      </c>
      <c r="I1657">
        <v>3333.33</v>
      </c>
      <c r="J1657" t="s">
        <v>834</v>
      </c>
      <c r="K1657">
        <v>16</v>
      </c>
      <c r="L1657">
        <v>11746</v>
      </c>
      <c r="M1657">
        <v>0</v>
      </c>
      <c r="N1657" t="s">
        <v>839</v>
      </c>
    </row>
    <row r="1658" spans="1:14" x14ac:dyDescent="0.25">
      <c r="A1658">
        <v>6000</v>
      </c>
      <c r="B1658">
        <v>6000</v>
      </c>
      <c r="C1658" s="13">
        <v>0.16289999999999999</v>
      </c>
      <c r="D1658" t="s">
        <v>809</v>
      </c>
      <c r="E1658" t="s">
        <v>824</v>
      </c>
      <c r="F1658" s="13">
        <v>0.20960000000000001</v>
      </c>
      <c r="G1658" t="s">
        <v>815</v>
      </c>
      <c r="H1658" t="s">
        <v>812</v>
      </c>
      <c r="I1658">
        <v>4183.33</v>
      </c>
      <c r="J1658" t="s">
        <v>843</v>
      </c>
      <c r="K1658">
        <v>10</v>
      </c>
      <c r="L1658">
        <v>7335</v>
      </c>
      <c r="M1658">
        <v>1</v>
      </c>
      <c r="N1658" t="s">
        <v>859</v>
      </c>
    </row>
    <row r="1659" spans="1:14" x14ac:dyDescent="0.25">
      <c r="A1659">
        <v>25000</v>
      </c>
      <c r="B1659">
        <v>15925</v>
      </c>
      <c r="C1659" s="13">
        <v>0.1036</v>
      </c>
      <c r="D1659" t="s">
        <v>818</v>
      </c>
      <c r="E1659" t="s">
        <v>810</v>
      </c>
      <c r="F1659" s="13">
        <v>0.11219999999999999</v>
      </c>
      <c r="G1659" t="s">
        <v>825</v>
      </c>
      <c r="H1659" t="s">
        <v>826</v>
      </c>
      <c r="I1659">
        <v>7916.67</v>
      </c>
      <c r="J1659" t="s">
        <v>883</v>
      </c>
      <c r="K1659">
        <v>6</v>
      </c>
      <c r="L1659">
        <v>36534</v>
      </c>
      <c r="M1659">
        <v>1</v>
      </c>
      <c r="N1659" t="s">
        <v>817</v>
      </c>
    </row>
    <row r="1660" spans="1:14" x14ac:dyDescent="0.25">
      <c r="A1660">
        <v>23000</v>
      </c>
      <c r="B1660">
        <v>23000</v>
      </c>
      <c r="C1660" s="13">
        <v>7.6200000000000004E-2</v>
      </c>
      <c r="D1660" t="s">
        <v>809</v>
      </c>
      <c r="E1660" t="s">
        <v>853</v>
      </c>
      <c r="F1660" s="13">
        <v>6.5100000000000005E-2</v>
      </c>
      <c r="G1660" t="s">
        <v>819</v>
      </c>
      <c r="H1660" t="s">
        <v>812</v>
      </c>
      <c r="I1660">
        <v>25000</v>
      </c>
      <c r="J1660" t="s">
        <v>893</v>
      </c>
      <c r="K1660">
        <v>10</v>
      </c>
      <c r="L1660">
        <v>227</v>
      </c>
      <c r="M1660">
        <v>0</v>
      </c>
      <c r="N1660" t="s">
        <v>835</v>
      </c>
    </row>
    <row r="1661" spans="1:14" x14ac:dyDescent="0.25">
      <c r="A1661">
        <v>10000</v>
      </c>
      <c r="B1661">
        <v>10000</v>
      </c>
      <c r="C1661" s="13">
        <v>0.13109999999999999</v>
      </c>
      <c r="D1661" t="s">
        <v>809</v>
      </c>
      <c r="E1661" t="s">
        <v>810</v>
      </c>
      <c r="F1661" s="13">
        <v>9.1399999999999995E-2</v>
      </c>
      <c r="G1661" t="s">
        <v>849</v>
      </c>
      <c r="H1661" t="s">
        <v>812</v>
      </c>
      <c r="I1661">
        <v>5416.67</v>
      </c>
      <c r="J1661" t="s">
        <v>878</v>
      </c>
      <c r="K1661">
        <v>6</v>
      </c>
      <c r="L1661">
        <v>8119</v>
      </c>
      <c r="M1661">
        <v>1</v>
      </c>
      <c r="N1661" t="s">
        <v>848</v>
      </c>
    </row>
    <row r="1662" spans="1:14" x14ac:dyDescent="0.25">
      <c r="A1662">
        <v>4800</v>
      </c>
      <c r="B1662">
        <v>4800</v>
      </c>
      <c r="C1662" s="13">
        <v>7.8799999999999995E-2</v>
      </c>
      <c r="D1662" t="s">
        <v>818</v>
      </c>
      <c r="E1662" t="s">
        <v>871</v>
      </c>
      <c r="F1662" s="13">
        <v>7.8799999999999995E-2</v>
      </c>
      <c r="G1662" t="s">
        <v>819</v>
      </c>
      <c r="H1662" t="s">
        <v>812</v>
      </c>
      <c r="I1662">
        <v>1600</v>
      </c>
      <c r="J1662" t="s">
        <v>858</v>
      </c>
      <c r="K1662">
        <v>6</v>
      </c>
      <c r="L1662">
        <v>4191</v>
      </c>
      <c r="M1662">
        <v>1</v>
      </c>
      <c r="N1662" t="s">
        <v>895</v>
      </c>
    </row>
    <row r="1663" spans="1:14" x14ac:dyDescent="0.25">
      <c r="A1663">
        <v>20500</v>
      </c>
      <c r="B1663">
        <v>20500</v>
      </c>
      <c r="C1663" s="13">
        <v>0.1212</v>
      </c>
      <c r="D1663" t="s">
        <v>809</v>
      </c>
      <c r="E1663" t="s">
        <v>824</v>
      </c>
      <c r="F1663" s="13">
        <v>0.3095</v>
      </c>
      <c r="G1663" t="s">
        <v>903</v>
      </c>
      <c r="H1663" t="s">
        <v>812</v>
      </c>
      <c r="I1663">
        <v>4333.33</v>
      </c>
      <c r="J1663" t="s">
        <v>837</v>
      </c>
      <c r="K1663">
        <v>14</v>
      </c>
      <c r="L1663">
        <v>33294</v>
      </c>
      <c r="M1663">
        <v>0</v>
      </c>
      <c r="N1663" t="s">
        <v>835</v>
      </c>
    </row>
    <row r="1664" spans="1:14" x14ac:dyDescent="0.25">
      <c r="A1664">
        <v>21000</v>
      </c>
      <c r="B1664">
        <v>20950</v>
      </c>
      <c r="C1664" s="13">
        <v>0.18790000000000001</v>
      </c>
      <c r="D1664" t="s">
        <v>818</v>
      </c>
      <c r="E1664" t="s">
        <v>810</v>
      </c>
      <c r="F1664" s="13">
        <v>0.2031</v>
      </c>
      <c r="G1664" t="s">
        <v>841</v>
      </c>
      <c r="H1664" t="s">
        <v>812</v>
      </c>
      <c r="I1664">
        <v>6750</v>
      </c>
      <c r="J1664" t="s">
        <v>820</v>
      </c>
      <c r="K1664">
        <v>14</v>
      </c>
      <c r="L1664">
        <v>24763</v>
      </c>
      <c r="M1664">
        <v>0</v>
      </c>
      <c r="N1664" t="s">
        <v>814</v>
      </c>
    </row>
    <row r="1665" spans="1:14" x14ac:dyDescent="0.25">
      <c r="A1665">
        <v>7500</v>
      </c>
      <c r="B1665">
        <v>7500</v>
      </c>
      <c r="C1665" s="13">
        <v>7.9000000000000001E-2</v>
      </c>
      <c r="D1665" t="s">
        <v>809</v>
      </c>
      <c r="E1665" t="s">
        <v>871</v>
      </c>
      <c r="F1665" s="13">
        <v>0.1179</v>
      </c>
      <c r="G1665" t="s">
        <v>867</v>
      </c>
      <c r="H1665" t="s">
        <v>830</v>
      </c>
      <c r="I1665">
        <v>2916.67</v>
      </c>
      <c r="J1665" t="s">
        <v>924</v>
      </c>
      <c r="K1665">
        <v>2</v>
      </c>
      <c r="L1665">
        <v>349</v>
      </c>
      <c r="M1665">
        <v>0</v>
      </c>
      <c r="N1665" t="s">
        <v>844</v>
      </c>
    </row>
    <row r="1666" spans="1:14" x14ac:dyDescent="0.25">
      <c r="A1666">
        <v>16800</v>
      </c>
      <c r="B1666">
        <v>16800</v>
      </c>
      <c r="C1666" s="13">
        <v>0.16400000000000001</v>
      </c>
      <c r="D1666" t="s">
        <v>809</v>
      </c>
      <c r="E1666" t="s">
        <v>810</v>
      </c>
      <c r="F1666" s="13">
        <v>7.0199999999999999E-2</v>
      </c>
      <c r="G1666" t="s">
        <v>889</v>
      </c>
      <c r="H1666" t="s">
        <v>812</v>
      </c>
      <c r="I1666">
        <v>6666.67</v>
      </c>
      <c r="J1666" t="s">
        <v>857</v>
      </c>
      <c r="K1666">
        <v>8</v>
      </c>
      <c r="L1666">
        <v>16211</v>
      </c>
      <c r="M1666">
        <v>1</v>
      </c>
      <c r="N1666" t="s">
        <v>814</v>
      </c>
    </row>
    <row r="1667" spans="1:14" x14ac:dyDescent="0.25">
      <c r="A1667">
        <v>10000</v>
      </c>
      <c r="B1667">
        <v>8851.08</v>
      </c>
      <c r="C1667" s="13">
        <v>0.1166</v>
      </c>
      <c r="D1667" t="s">
        <v>809</v>
      </c>
      <c r="E1667" t="s">
        <v>810</v>
      </c>
      <c r="F1667" s="13">
        <v>8.4000000000000005E-2</v>
      </c>
      <c r="G1667" t="s">
        <v>819</v>
      </c>
      <c r="H1667" t="s">
        <v>812</v>
      </c>
      <c r="I1667">
        <v>4133.33</v>
      </c>
      <c r="J1667" t="s">
        <v>838</v>
      </c>
      <c r="K1667">
        <v>6</v>
      </c>
      <c r="L1667">
        <v>11735</v>
      </c>
      <c r="M1667">
        <v>2</v>
      </c>
      <c r="N1667" t="s">
        <v>835</v>
      </c>
    </row>
    <row r="1668" spans="1:14" x14ac:dyDescent="0.25">
      <c r="A1668">
        <v>12000</v>
      </c>
      <c r="B1668">
        <v>12000</v>
      </c>
      <c r="C1668" s="13">
        <v>0.16489999999999999</v>
      </c>
      <c r="D1668" t="s">
        <v>818</v>
      </c>
      <c r="E1668" t="s">
        <v>896</v>
      </c>
      <c r="F1668" s="13">
        <v>0.18629999999999999</v>
      </c>
      <c r="G1668" t="s">
        <v>866</v>
      </c>
      <c r="H1668" t="s">
        <v>826</v>
      </c>
      <c r="I1668">
        <v>4000</v>
      </c>
      <c r="J1668" t="s">
        <v>838</v>
      </c>
      <c r="K1668">
        <v>9</v>
      </c>
      <c r="L1668">
        <v>11376</v>
      </c>
      <c r="M1668">
        <v>0</v>
      </c>
      <c r="N1668" t="s">
        <v>835</v>
      </c>
    </row>
    <row r="1669" spans="1:14" x14ac:dyDescent="0.25">
      <c r="A1669">
        <v>17900</v>
      </c>
      <c r="B1669">
        <v>17900</v>
      </c>
      <c r="C1669" s="13">
        <v>0.1825</v>
      </c>
      <c r="D1669" t="s">
        <v>818</v>
      </c>
      <c r="E1669" t="s">
        <v>810</v>
      </c>
      <c r="F1669" s="13">
        <v>7.3599999999999999E-2</v>
      </c>
      <c r="G1669" t="s">
        <v>815</v>
      </c>
      <c r="H1669" t="s">
        <v>826</v>
      </c>
      <c r="I1669">
        <v>5000</v>
      </c>
      <c r="J1669" t="s">
        <v>837</v>
      </c>
      <c r="K1669">
        <v>7</v>
      </c>
      <c r="L1669">
        <v>10217</v>
      </c>
      <c r="M1669">
        <v>0</v>
      </c>
      <c r="N1669" t="s">
        <v>835</v>
      </c>
    </row>
    <row r="1670" spans="1:14" x14ac:dyDescent="0.25">
      <c r="A1670">
        <v>24000</v>
      </c>
      <c r="B1670">
        <v>9675</v>
      </c>
      <c r="C1670" s="13">
        <v>0.17150000000000001</v>
      </c>
      <c r="D1670" t="s">
        <v>809</v>
      </c>
      <c r="E1670" t="s">
        <v>810</v>
      </c>
      <c r="F1670" s="13">
        <v>0.127</v>
      </c>
      <c r="G1670" t="s">
        <v>841</v>
      </c>
      <c r="H1670" t="s">
        <v>826</v>
      </c>
      <c r="I1670">
        <v>18483</v>
      </c>
      <c r="J1670" t="s">
        <v>831</v>
      </c>
      <c r="K1670">
        <v>14</v>
      </c>
      <c r="L1670">
        <v>40099</v>
      </c>
      <c r="M1670">
        <v>6</v>
      </c>
      <c r="N1670" t="s">
        <v>823</v>
      </c>
    </row>
    <row r="1671" spans="1:14" x14ac:dyDescent="0.25">
      <c r="A1671">
        <v>9600</v>
      </c>
      <c r="B1671">
        <v>9600</v>
      </c>
      <c r="C1671" s="13">
        <v>0.14330000000000001</v>
      </c>
      <c r="D1671" t="s">
        <v>809</v>
      </c>
      <c r="E1671" t="s">
        <v>810</v>
      </c>
      <c r="F1671" s="13">
        <v>0.2069</v>
      </c>
      <c r="G1671" t="s">
        <v>889</v>
      </c>
      <c r="H1671" t="s">
        <v>812</v>
      </c>
      <c r="I1671">
        <v>2750</v>
      </c>
      <c r="J1671" t="s">
        <v>831</v>
      </c>
      <c r="K1671">
        <v>16</v>
      </c>
      <c r="L1671">
        <v>11518</v>
      </c>
      <c r="M1671">
        <v>0</v>
      </c>
      <c r="N1671" t="s">
        <v>835</v>
      </c>
    </row>
    <row r="1672" spans="1:14" x14ac:dyDescent="0.25">
      <c r="A1672">
        <v>8000</v>
      </c>
      <c r="B1672">
        <v>8000</v>
      </c>
      <c r="C1672" s="13">
        <v>0.1268</v>
      </c>
      <c r="D1672" t="s">
        <v>818</v>
      </c>
      <c r="E1672" t="s">
        <v>824</v>
      </c>
      <c r="F1672" s="13">
        <v>0.18779999999999999</v>
      </c>
      <c r="G1672" t="s">
        <v>910</v>
      </c>
      <c r="H1672" t="s">
        <v>812</v>
      </c>
      <c r="I1672">
        <v>11583.33</v>
      </c>
      <c r="J1672" t="s">
        <v>878</v>
      </c>
      <c r="K1672">
        <v>13</v>
      </c>
      <c r="L1672">
        <v>86700</v>
      </c>
      <c r="M1672">
        <v>0</v>
      </c>
      <c r="N1672" t="s">
        <v>835</v>
      </c>
    </row>
    <row r="1673" spans="1:14" x14ac:dyDescent="0.25">
      <c r="A1673">
        <v>9000</v>
      </c>
      <c r="B1673">
        <v>9000</v>
      </c>
      <c r="C1673" s="13">
        <v>0.1343</v>
      </c>
      <c r="D1673" t="s">
        <v>809</v>
      </c>
      <c r="E1673" t="s">
        <v>871</v>
      </c>
      <c r="F1673" s="13">
        <v>0.19450000000000001</v>
      </c>
      <c r="G1673" t="s">
        <v>825</v>
      </c>
      <c r="H1673" t="s">
        <v>830</v>
      </c>
      <c r="I1673">
        <v>6750</v>
      </c>
      <c r="J1673" t="s">
        <v>820</v>
      </c>
      <c r="K1673">
        <v>7</v>
      </c>
      <c r="L1673">
        <v>26588</v>
      </c>
      <c r="M1673">
        <v>1</v>
      </c>
      <c r="N1673" t="s">
        <v>859</v>
      </c>
    </row>
    <row r="1674" spans="1:14" x14ac:dyDescent="0.25">
      <c r="A1674">
        <v>10000</v>
      </c>
      <c r="B1674">
        <v>10000</v>
      </c>
      <c r="C1674" s="13">
        <v>0.14649999999999999</v>
      </c>
      <c r="D1674" t="s">
        <v>809</v>
      </c>
      <c r="E1674" t="s">
        <v>871</v>
      </c>
      <c r="F1674" s="13">
        <v>0.1925</v>
      </c>
      <c r="G1674" t="s">
        <v>849</v>
      </c>
      <c r="H1674" t="s">
        <v>812</v>
      </c>
      <c r="I1674">
        <v>8083.33</v>
      </c>
      <c r="J1674" t="s">
        <v>857</v>
      </c>
      <c r="K1674">
        <v>14</v>
      </c>
      <c r="L1674">
        <v>9246</v>
      </c>
      <c r="M1674">
        <v>1</v>
      </c>
      <c r="N1674" t="s">
        <v>835</v>
      </c>
    </row>
    <row r="1675" spans="1:14" x14ac:dyDescent="0.25">
      <c r="A1675">
        <v>8000</v>
      </c>
      <c r="B1675">
        <v>8000</v>
      </c>
      <c r="C1675" s="13">
        <v>0.16289999999999999</v>
      </c>
      <c r="D1675" t="s">
        <v>809</v>
      </c>
      <c r="E1675" t="s">
        <v>810</v>
      </c>
      <c r="F1675" s="13">
        <v>9.7500000000000003E-2</v>
      </c>
      <c r="G1675" t="s">
        <v>815</v>
      </c>
      <c r="H1675" t="s">
        <v>826</v>
      </c>
      <c r="I1675">
        <v>5250</v>
      </c>
      <c r="J1675" t="s">
        <v>843</v>
      </c>
      <c r="K1675">
        <v>14</v>
      </c>
      <c r="L1675">
        <v>6035</v>
      </c>
      <c r="M1675">
        <v>1</v>
      </c>
      <c r="N1675" t="s">
        <v>823</v>
      </c>
    </row>
    <row r="1676" spans="1:14" x14ac:dyDescent="0.25">
      <c r="A1676">
        <v>12000</v>
      </c>
      <c r="B1676">
        <v>12000</v>
      </c>
      <c r="C1676" s="13">
        <v>0.16320000000000001</v>
      </c>
      <c r="D1676" t="s">
        <v>818</v>
      </c>
      <c r="E1676" t="s">
        <v>871</v>
      </c>
      <c r="F1676" s="13">
        <v>9.74E-2</v>
      </c>
      <c r="G1676" t="s">
        <v>815</v>
      </c>
      <c r="H1676" t="s">
        <v>826</v>
      </c>
      <c r="I1676">
        <v>5000</v>
      </c>
      <c r="J1676" t="s">
        <v>879</v>
      </c>
      <c r="K1676">
        <v>9</v>
      </c>
      <c r="L1676">
        <v>6852</v>
      </c>
      <c r="M1676">
        <v>1</v>
      </c>
      <c r="N1676" t="s">
        <v>832</v>
      </c>
    </row>
    <row r="1677" spans="1:14" x14ac:dyDescent="0.25">
      <c r="A1677">
        <v>20000</v>
      </c>
      <c r="B1677">
        <v>19950</v>
      </c>
      <c r="C1677" s="13">
        <v>0.1114</v>
      </c>
      <c r="D1677" t="s">
        <v>809</v>
      </c>
      <c r="E1677" t="s">
        <v>810</v>
      </c>
      <c r="F1677" s="13">
        <v>0.17369999999999999</v>
      </c>
      <c r="G1677" t="s">
        <v>861</v>
      </c>
      <c r="H1677" t="s">
        <v>812</v>
      </c>
      <c r="I1677">
        <v>6650</v>
      </c>
      <c r="J1677" t="s">
        <v>816</v>
      </c>
      <c r="K1677">
        <v>9</v>
      </c>
      <c r="L1677">
        <v>19955</v>
      </c>
      <c r="M1677">
        <v>1</v>
      </c>
      <c r="N1677" t="s">
        <v>835</v>
      </c>
    </row>
    <row r="1678" spans="1:14" x14ac:dyDescent="0.25">
      <c r="A1678">
        <v>4800</v>
      </c>
      <c r="B1678">
        <v>4800</v>
      </c>
      <c r="C1678" s="13">
        <v>7.8799999999999995E-2</v>
      </c>
      <c r="D1678" t="s">
        <v>809</v>
      </c>
      <c r="E1678" t="s">
        <v>810</v>
      </c>
      <c r="F1678" s="13">
        <v>0.23949999999999999</v>
      </c>
      <c r="G1678" t="s">
        <v>841</v>
      </c>
      <c r="H1678" t="s">
        <v>812</v>
      </c>
      <c r="I1678">
        <v>3750</v>
      </c>
      <c r="J1678" t="s">
        <v>873</v>
      </c>
      <c r="K1678">
        <v>19</v>
      </c>
      <c r="L1678">
        <v>114509</v>
      </c>
      <c r="M1678">
        <v>0</v>
      </c>
      <c r="N1678" t="s">
        <v>895</v>
      </c>
    </row>
    <row r="1679" spans="1:14" x14ac:dyDescent="0.25">
      <c r="A1679">
        <v>28000</v>
      </c>
      <c r="B1679">
        <v>27950</v>
      </c>
      <c r="C1679" s="13">
        <v>0.19420000000000001</v>
      </c>
      <c r="D1679" t="s">
        <v>818</v>
      </c>
      <c r="E1679" t="s">
        <v>810</v>
      </c>
      <c r="F1679" s="13">
        <v>4.5600000000000002E-2</v>
      </c>
      <c r="G1679" t="s">
        <v>864</v>
      </c>
      <c r="H1679" t="s">
        <v>812</v>
      </c>
      <c r="I1679">
        <v>10813.17</v>
      </c>
      <c r="J1679" t="s">
        <v>838</v>
      </c>
      <c r="K1679">
        <v>8</v>
      </c>
      <c r="L1679">
        <v>9397</v>
      </c>
      <c r="M1679">
        <v>3</v>
      </c>
      <c r="N1679" t="s">
        <v>835</v>
      </c>
    </row>
    <row r="1680" spans="1:14" x14ac:dyDescent="0.25">
      <c r="A1680">
        <v>10000</v>
      </c>
      <c r="B1680">
        <v>10000</v>
      </c>
      <c r="C1680" s="13">
        <v>0.1114</v>
      </c>
      <c r="D1680" t="s">
        <v>809</v>
      </c>
      <c r="E1680" t="s">
        <v>863</v>
      </c>
      <c r="F1680" s="13">
        <v>8.7999999999999995E-2</v>
      </c>
      <c r="G1680" t="s">
        <v>880</v>
      </c>
      <c r="H1680" t="s">
        <v>830</v>
      </c>
      <c r="I1680">
        <v>4000</v>
      </c>
      <c r="J1680" t="s">
        <v>837</v>
      </c>
      <c r="K1680">
        <v>17</v>
      </c>
      <c r="L1680">
        <v>10750</v>
      </c>
      <c r="M1680">
        <v>0</v>
      </c>
      <c r="N1680" t="s">
        <v>823</v>
      </c>
    </row>
    <row r="1681" spans="1:14" x14ac:dyDescent="0.25">
      <c r="A1681">
        <v>7300</v>
      </c>
      <c r="B1681">
        <v>7300</v>
      </c>
      <c r="C1681" s="13">
        <v>6.6199999999999995E-2</v>
      </c>
      <c r="D1681" t="s">
        <v>809</v>
      </c>
      <c r="E1681" t="s">
        <v>824</v>
      </c>
      <c r="F1681" s="13">
        <v>0.2011</v>
      </c>
      <c r="G1681" t="s">
        <v>856</v>
      </c>
      <c r="H1681" t="s">
        <v>812</v>
      </c>
      <c r="I1681">
        <v>3416.67</v>
      </c>
      <c r="J1681" t="s">
        <v>847</v>
      </c>
      <c r="K1681">
        <v>14</v>
      </c>
      <c r="L1681">
        <v>23030</v>
      </c>
      <c r="M1681">
        <v>0</v>
      </c>
      <c r="N1681" t="s">
        <v>859</v>
      </c>
    </row>
    <row r="1682" spans="1:14" x14ac:dyDescent="0.25">
      <c r="A1682">
        <v>8450</v>
      </c>
      <c r="B1682">
        <v>8450</v>
      </c>
      <c r="C1682" s="13">
        <v>7.9000000000000001E-2</v>
      </c>
      <c r="D1682" t="s">
        <v>809</v>
      </c>
      <c r="E1682" t="s">
        <v>810</v>
      </c>
      <c r="F1682" s="13">
        <v>0.10929999999999999</v>
      </c>
      <c r="G1682" t="s">
        <v>872</v>
      </c>
      <c r="H1682" t="s">
        <v>826</v>
      </c>
      <c r="I1682">
        <v>3000</v>
      </c>
      <c r="J1682" t="s">
        <v>847</v>
      </c>
      <c r="K1682">
        <v>6</v>
      </c>
      <c r="L1682">
        <v>7603</v>
      </c>
      <c r="M1682">
        <v>1</v>
      </c>
      <c r="N1682" t="s">
        <v>832</v>
      </c>
    </row>
    <row r="1683" spans="1:14" x14ac:dyDescent="0.25">
      <c r="A1683">
        <v>20000</v>
      </c>
      <c r="B1683">
        <v>20000</v>
      </c>
      <c r="C1683" s="13">
        <v>0.2198</v>
      </c>
      <c r="D1683" t="s">
        <v>818</v>
      </c>
      <c r="E1683" t="s">
        <v>863</v>
      </c>
      <c r="F1683" s="13">
        <v>0.17080000000000001</v>
      </c>
      <c r="G1683" t="s">
        <v>815</v>
      </c>
      <c r="H1683" t="s">
        <v>812</v>
      </c>
      <c r="I1683">
        <v>5000</v>
      </c>
      <c r="J1683" t="s">
        <v>857</v>
      </c>
      <c r="K1683">
        <v>5</v>
      </c>
      <c r="L1683">
        <v>19780</v>
      </c>
      <c r="M1683">
        <v>1</v>
      </c>
      <c r="N1683" t="s">
        <v>817</v>
      </c>
    </row>
    <row r="1684" spans="1:14" x14ac:dyDescent="0.25">
      <c r="A1684">
        <v>16000</v>
      </c>
      <c r="B1684">
        <v>16000</v>
      </c>
      <c r="C1684" s="13">
        <v>0.2198</v>
      </c>
      <c r="D1684" t="s">
        <v>818</v>
      </c>
      <c r="E1684" t="s">
        <v>863</v>
      </c>
      <c r="F1684" s="13">
        <v>0.1099</v>
      </c>
      <c r="G1684" t="s">
        <v>876</v>
      </c>
      <c r="H1684" t="s">
        <v>812</v>
      </c>
      <c r="I1684">
        <v>3466.67</v>
      </c>
      <c r="J1684" t="s">
        <v>843</v>
      </c>
      <c r="K1684">
        <v>8</v>
      </c>
      <c r="L1684">
        <v>13797</v>
      </c>
      <c r="M1684">
        <v>1</v>
      </c>
      <c r="N1684" t="s">
        <v>848</v>
      </c>
    </row>
    <row r="1685" spans="1:14" x14ac:dyDescent="0.25">
      <c r="A1685">
        <v>30000</v>
      </c>
      <c r="B1685">
        <v>29950</v>
      </c>
      <c r="C1685" s="13">
        <v>0.17269999999999999</v>
      </c>
      <c r="D1685" t="s">
        <v>809</v>
      </c>
      <c r="E1685" t="s">
        <v>810</v>
      </c>
      <c r="F1685" s="13">
        <v>0.1229</v>
      </c>
      <c r="G1685" t="s">
        <v>815</v>
      </c>
      <c r="H1685" t="s">
        <v>826</v>
      </c>
      <c r="I1685">
        <v>10000</v>
      </c>
      <c r="J1685" t="s">
        <v>822</v>
      </c>
      <c r="K1685">
        <v>17</v>
      </c>
      <c r="L1685">
        <v>18680</v>
      </c>
      <c r="M1685">
        <v>0</v>
      </c>
      <c r="N1685" t="s">
        <v>832</v>
      </c>
    </row>
    <row r="1686" spans="1:14" x14ac:dyDescent="0.25">
      <c r="A1686">
        <v>12000</v>
      </c>
      <c r="B1686">
        <v>11530.58</v>
      </c>
      <c r="C1686" s="13">
        <v>0.15229999999999999</v>
      </c>
      <c r="D1686" t="s">
        <v>818</v>
      </c>
      <c r="E1686" t="s">
        <v>824</v>
      </c>
      <c r="F1686" s="13">
        <v>0.20180000000000001</v>
      </c>
      <c r="G1686" t="s">
        <v>874</v>
      </c>
      <c r="H1686" t="s">
        <v>812</v>
      </c>
      <c r="I1686">
        <v>4166.67</v>
      </c>
      <c r="J1686" t="s">
        <v>878</v>
      </c>
      <c r="K1686">
        <v>10</v>
      </c>
      <c r="L1686">
        <v>18559</v>
      </c>
      <c r="M1686">
        <v>1</v>
      </c>
      <c r="N1686" t="s">
        <v>848</v>
      </c>
    </row>
    <row r="1687" spans="1:14" x14ac:dyDescent="0.25">
      <c r="A1687">
        <v>24500</v>
      </c>
      <c r="B1687">
        <v>24450</v>
      </c>
      <c r="C1687" s="13">
        <v>0.1183</v>
      </c>
      <c r="D1687" t="s">
        <v>809</v>
      </c>
      <c r="E1687" t="s">
        <v>870</v>
      </c>
      <c r="F1687" s="13">
        <v>0.13420000000000001</v>
      </c>
      <c r="G1687" t="s">
        <v>866</v>
      </c>
      <c r="H1687" t="s">
        <v>830</v>
      </c>
      <c r="I1687">
        <v>12500</v>
      </c>
      <c r="J1687" t="s">
        <v>893</v>
      </c>
      <c r="K1687">
        <v>10</v>
      </c>
      <c r="L1687">
        <v>346</v>
      </c>
      <c r="M1687">
        <v>0</v>
      </c>
      <c r="N1687" t="s">
        <v>835</v>
      </c>
    </row>
    <row r="1688" spans="1:14" x14ac:dyDescent="0.25">
      <c r="A1688">
        <v>3000</v>
      </c>
      <c r="B1688">
        <v>2275</v>
      </c>
      <c r="C1688" s="13">
        <v>0.13750000000000001</v>
      </c>
      <c r="D1688" t="s">
        <v>809</v>
      </c>
      <c r="E1688" t="s">
        <v>882</v>
      </c>
      <c r="F1688" s="13">
        <v>2.3800000000000002E-2</v>
      </c>
      <c r="G1688" t="s">
        <v>841</v>
      </c>
      <c r="H1688" t="s">
        <v>830</v>
      </c>
      <c r="I1688">
        <v>588.5</v>
      </c>
      <c r="J1688" t="s">
        <v>920</v>
      </c>
      <c r="K1688">
        <v>4</v>
      </c>
      <c r="L1688">
        <v>469</v>
      </c>
      <c r="M1688">
        <v>0</v>
      </c>
      <c r="N1688" t="s">
        <v>839</v>
      </c>
    </row>
    <row r="1689" spans="1:14" x14ac:dyDescent="0.25">
      <c r="A1689">
        <v>8000</v>
      </c>
      <c r="B1689">
        <v>8000</v>
      </c>
      <c r="C1689" s="13">
        <v>0.15310000000000001</v>
      </c>
      <c r="D1689" t="s">
        <v>809</v>
      </c>
      <c r="E1689" t="s">
        <v>828</v>
      </c>
      <c r="F1689" s="13">
        <v>0.1862</v>
      </c>
      <c r="G1689" t="s">
        <v>894</v>
      </c>
      <c r="H1689" t="s">
        <v>830</v>
      </c>
      <c r="I1689">
        <v>3083.33</v>
      </c>
      <c r="J1689" t="s">
        <v>879</v>
      </c>
      <c r="K1689">
        <v>14</v>
      </c>
      <c r="L1689">
        <v>1669</v>
      </c>
      <c r="M1689">
        <v>2</v>
      </c>
      <c r="N1689" t="s">
        <v>859</v>
      </c>
    </row>
    <row r="1690" spans="1:14" x14ac:dyDescent="0.25">
      <c r="A1690">
        <v>17000</v>
      </c>
      <c r="B1690">
        <v>16786.310000000001</v>
      </c>
      <c r="C1690" s="13">
        <v>8.9399999999999993E-2</v>
      </c>
      <c r="D1690" t="s">
        <v>809</v>
      </c>
      <c r="E1690" t="s">
        <v>855</v>
      </c>
      <c r="F1690" s="13">
        <v>2.1899999999999999E-2</v>
      </c>
      <c r="G1690" t="s">
        <v>819</v>
      </c>
      <c r="H1690" t="s">
        <v>812</v>
      </c>
      <c r="I1690">
        <v>10000</v>
      </c>
      <c r="J1690" t="s">
        <v>899</v>
      </c>
      <c r="K1690">
        <v>15</v>
      </c>
      <c r="L1690">
        <v>63646</v>
      </c>
      <c r="M1690">
        <v>1</v>
      </c>
      <c r="N1690" t="s">
        <v>814</v>
      </c>
    </row>
    <row r="1691" spans="1:14" x14ac:dyDescent="0.25">
      <c r="A1691">
        <v>4200</v>
      </c>
      <c r="B1691">
        <v>4200</v>
      </c>
      <c r="C1691" s="13">
        <v>0.1171</v>
      </c>
      <c r="D1691" t="s">
        <v>809</v>
      </c>
      <c r="E1691" t="s">
        <v>810</v>
      </c>
      <c r="F1691" s="13">
        <v>0.15970000000000001</v>
      </c>
      <c r="G1691" t="s">
        <v>876</v>
      </c>
      <c r="H1691" t="s">
        <v>826</v>
      </c>
      <c r="I1691">
        <v>6041.67</v>
      </c>
      <c r="J1691" t="s">
        <v>879</v>
      </c>
      <c r="K1691">
        <v>11</v>
      </c>
      <c r="L1691">
        <v>5913</v>
      </c>
      <c r="M1691">
        <v>0</v>
      </c>
      <c r="N1691" t="s">
        <v>839</v>
      </c>
    </row>
    <row r="1692" spans="1:14" x14ac:dyDescent="0.25">
      <c r="A1692">
        <v>1400</v>
      </c>
      <c r="B1692">
        <v>1400</v>
      </c>
      <c r="C1692" s="13">
        <v>0.14269999999999999</v>
      </c>
      <c r="D1692" t="s">
        <v>809</v>
      </c>
      <c r="E1692" t="s">
        <v>886</v>
      </c>
      <c r="F1692" s="13">
        <v>3.0499999999999999E-2</v>
      </c>
      <c r="G1692" t="s">
        <v>911</v>
      </c>
      <c r="H1692" t="s">
        <v>826</v>
      </c>
      <c r="I1692">
        <v>2750</v>
      </c>
      <c r="J1692" t="s">
        <v>879</v>
      </c>
      <c r="K1692">
        <v>3</v>
      </c>
      <c r="L1692">
        <v>1276</v>
      </c>
      <c r="M1692">
        <v>0</v>
      </c>
      <c r="N1692" t="s">
        <v>844</v>
      </c>
    </row>
    <row r="1693" spans="1:14" x14ac:dyDescent="0.25">
      <c r="A1693">
        <v>2500</v>
      </c>
      <c r="B1693">
        <v>2500</v>
      </c>
      <c r="C1693" s="13">
        <v>0.14649999999999999</v>
      </c>
      <c r="D1693" t="s">
        <v>809</v>
      </c>
      <c r="E1693" t="s">
        <v>810</v>
      </c>
      <c r="F1693" s="13">
        <v>0.23580000000000001</v>
      </c>
      <c r="G1693" t="s">
        <v>841</v>
      </c>
      <c r="H1693" t="s">
        <v>830</v>
      </c>
      <c r="I1693">
        <v>5130.42</v>
      </c>
      <c r="J1693" t="s">
        <v>831</v>
      </c>
      <c r="K1693">
        <v>13</v>
      </c>
      <c r="L1693">
        <v>5942</v>
      </c>
      <c r="M1693">
        <v>2</v>
      </c>
      <c r="N1693" t="s">
        <v>859</v>
      </c>
    </row>
    <row r="1694" spans="1:14" x14ac:dyDescent="0.25">
      <c r="A1694">
        <v>12000</v>
      </c>
      <c r="B1694">
        <v>12000</v>
      </c>
      <c r="C1694" s="13">
        <v>0.15310000000000001</v>
      </c>
      <c r="D1694" t="s">
        <v>809</v>
      </c>
      <c r="E1694" t="s">
        <v>810</v>
      </c>
      <c r="F1694" s="13">
        <v>0.18240000000000001</v>
      </c>
      <c r="G1694" t="s">
        <v>815</v>
      </c>
      <c r="H1694" t="s">
        <v>812</v>
      </c>
      <c r="I1694">
        <v>3333.33</v>
      </c>
      <c r="J1694" t="s">
        <v>857</v>
      </c>
      <c r="K1694">
        <v>12</v>
      </c>
      <c r="L1694">
        <v>6209</v>
      </c>
      <c r="M1694">
        <v>1</v>
      </c>
      <c r="N1694" t="s">
        <v>848</v>
      </c>
    </row>
    <row r="1695" spans="1:14" x14ac:dyDescent="0.25">
      <c r="A1695">
        <v>2200</v>
      </c>
      <c r="B1695">
        <v>2200</v>
      </c>
      <c r="C1695" s="13">
        <v>0.1171</v>
      </c>
      <c r="D1695" t="s">
        <v>809</v>
      </c>
      <c r="E1695" t="s">
        <v>863</v>
      </c>
      <c r="F1695" s="13">
        <v>1.0200000000000001E-2</v>
      </c>
      <c r="G1695" t="s">
        <v>866</v>
      </c>
      <c r="H1695" t="s">
        <v>812</v>
      </c>
      <c r="I1695">
        <v>7167.92</v>
      </c>
      <c r="J1695" t="s">
        <v>846</v>
      </c>
      <c r="K1695">
        <v>4</v>
      </c>
      <c r="L1695">
        <v>2639</v>
      </c>
      <c r="M1695">
        <v>0</v>
      </c>
      <c r="N1695" t="s">
        <v>832</v>
      </c>
    </row>
    <row r="1696" spans="1:14" x14ac:dyDescent="0.25">
      <c r="A1696">
        <v>35000</v>
      </c>
      <c r="B1696">
        <v>35000</v>
      </c>
      <c r="C1696" s="13">
        <v>0.16289999999999999</v>
      </c>
      <c r="D1696" t="s">
        <v>809</v>
      </c>
      <c r="E1696" t="s">
        <v>810</v>
      </c>
      <c r="F1696" s="13">
        <v>0.19919999999999999</v>
      </c>
      <c r="G1696" t="s">
        <v>841</v>
      </c>
      <c r="H1696" t="s">
        <v>812</v>
      </c>
      <c r="I1696">
        <v>14166.67</v>
      </c>
      <c r="J1696" t="s">
        <v>868</v>
      </c>
      <c r="K1696">
        <v>12</v>
      </c>
      <c r="L1696">
        <v>216561</v>
      </c>
      <c r="M1696">
        <v>1</v>
      </c>
      <c r="N1696" t="s">
        <v>835</v>
      </c>
    </row>
    <row r="1697" spans="1:14" x14ac:dyDescent="0.25">
      <c r="A1697">
        <v>12000</v>
      </c>
      <c r="B1697">
        <v>12000</v>
      </c>
      <c r="C1697" s="13">
        <v>0.1409</v>
      </c>
      <c r="D1697" t="s">
        <v>809</v>
      </c>
      <c r="E1697" t="s">
        <v>810</v>
      </c>
      <c r="F1697" s="13">
        <v>0.1021</v>
      </c>
      <c r="G1697" t="s">
        <v>866</v>
      </c>
      <c r="H1697" t="s">
        <v>812</v>
      </c>
      <c r="I1697">
        <v>20833.330000000002</v>
      </c>
      <c r="J1697" t="s">
        <v>822</v>
      </c>
      <c r="K1697">
        <v>17</v>
      </c>
      <c r="L1697">
        <v>23800</v>
      </c>
      <c r="M1697">
        <v>2</v>
      </c>
      <c r="N1697" t="s">
        <v>859</v>
      </c>
    </row>
    <row r="1698" spans="1:14" x14ac:dyDescent="0.25">
      <c r="A1698">
        <v>9600</v>
      </c>
      <c r="B1698">
        <v>9575</v>
      </c>
      <c r="C1698" s="13">
        <v>0.1399</v>
      </c>
      <c r="D1698" t="s">
        <v>809</v>
      </c>
      <c r="E1698" t="s">
        <v>828</v>
      </c>
      <c r="F1698" s="13">
        <v>0.1394</v>
      </c>
      <c r="G1698" t="s">
        <v>888</v>
      </c>
      <c r="H1698" t="s">
        <v>826</v>
      </c>
      <c r="I1698">
        <v>3206.67</v>
      </c>
      <c r="J1698" t="s">
        <v>831</v>
      </c>
      <c r="K1698">
        <v>10</v>
      </c>
      <c r="L1698">
        <v>9824</v>
      </c>
      <c r="M1698">
        <v>0</v>
      </c>
      <c r="N1698" t="s">
        <v>827</v>
      </c>
    </row>
    <row r="1699" spans="1:14" x14ac:dyDescent="0.25">
      <c r="A1699">
        <v>16500</v>
      </c>
      <c r="B1699">
        <v>16500</v>
      </c>
      <c r="C1699" s="13">
        <v>6.0299999999999999E-2</v>
      </c>
      <c r="D1699" t="s">
        <v>809</v>
      </c>
      <c r="E1699" t="s">
        <v>810</v>
      </c>
      <c r="F1699" s="13">
        <v>0.22650000000000001</v>
      </c>
      <c r="G1699" t="s">
        <v>819</v>
      </c>
      <c r="H1699" t="s">
        <v>812</v>
      </c>
      <c r="I1699">
        <v>5416.67</v>
      </c>
      <c r="J1699" t="s">
        <v>900</v>
      </c>
      <c r="K1699">
        <v>17</v>
      </c>
      <c r="L1699">
        <v>14835</v>
      </c>
      <c r="M1699">
        <v>0</v>
      </c>
      <c r="N1699" t="s">
        <v>835</v>
      </c>
    </row>
    <row r="1700" spans="1:14" x14ac:dyDescent="0.25">
      <c r="A1700">
        <v>15000</v>
      </c>
      <c r="B1700">
        <v>14450</v>
      </c>
      <c r="C1700" s="13">
        <v>0.1186</v>
      </c>
      <c r="D1700" t="s">
        <v>818</v>
      </c>
      <c r="E1700" t="s">
        <v>810</v>
      </c>
      <c r="F1700" s="13">
        <v>0.1638</v>
      </c>
      <c r="G1700" t="s">
        <v>833</v>
      </c>
      <c r="H1700" t="s">
        <v>812</v>
      </c>
      <c r="I1700">
        <v>6166.67</v>
      </c>
      <c r="J1700" t="s">
        <v>847</v>
      </c>
      <c r="K1700">
        <v>6</v>
      </c>
      <c r="L1700">
        <v>42971</v>
      </c>
      <c r="M1700">
        <v>0</v>
      </c>
      <c r="N1700" t="s">
        <v>835</v>
      </c>
    </row>
    <row r="1701" spans="1:14" x14ac:dyDescent="0.25">
      <c r="A1701">
        <v>1500</v>
      </c>
      <c r="B1701">
        <v>1500</v>
      </c>
      <c r="C1701" s="13">
        <v>0.1149</v>
      </c>
      <c r="D1701" t="s">
        <v>809</v>
      </c>
      <c r="E1701" t="s">
        <v>828</v>
      </c>
      <c r="F1701" s="13">
        <v>0.159</v>
      </c>
      <c r="G1701" t="s">
        <v>819</v>
      </c>
      <c r="H1701" t="s">
        <v>812</v>
      </c>
      <c r="I1701">
        <v>5555.08</v>
      </c>
      <c r="J1701" t="s">
        <v>838</v>
      </c>
      <c r="K1701">
        <v>16</v>
      </c>
      <c r="L1701">
        <v>21774</v>
      </c>
      <c r="M1701">
        <v>2</v>
      </c>
      <c r="N1701" t="s">
        <v>835</v>
      </c>
    </row>
    <row r="1702" spans="1:14" x14ac:dyDescent="0.25">
      <c r="A1702">
        <v>4000</v>
      </c>
      <c r="B1702">
        <v>4000</v>
      </c>
      <c r="C1702" s="13">
        <v>0.1212</v>
      </c>
      <c r="D1702" t="s">
        <v>809</v>
      </c>
      <c r="E1702" t="s">
        <v>810</v>
      </c>
      <c r="F1702" s="13">
        <v>0.25950000000000001</v>
      </c>
      <c r="G1702" t="s">
        <v>881</v>
      </c>
      <c r="H1702" t="s">
        <v>812</v>
      </c>
      <c r="I1702">
        <v>3333.33</v>
      </c>
      <c r="J1702" t="s">
        <v>837</v>
      </c>
      <c r="K1702">
        <v>8</v>
      </c>
      <c r="L1702">
        <v>24937</v>
      </c>
      <c r="M1702">
        <v>0</v>
      </c>
      <c r="N1702" t="s">
        <v>844</v>
      </c>
    </row>
    <row r="1703" spans="1:14" x14ac:dyDescent="0.25">
      <c r="A1703">
        <v>4325</v>
      </c>
      <c r="B1703">
        <v>4250</v>
      </c>
      <c r="C1703" s="13">
        <v>0.1075</v>
      </c>
      <c r="D1703" t="s">
        <v>809</v>
      </c>
      <c r="E1703" t="s">
        <v>828</v>
      </c>
      <c r="F1703" s="13">
        <v>0.1777</v>
      </c>
      <c r="G1703" t="s">
        <v>856</v>
      </c>
      <c r="H1703" t="s">
        <v>826</v>
      </c>
      <c r="I1703">
        <v>4400</v>
      </c>
      <c r="J1703" t="s">
        <v>837</v>
      </c>
      <c r="K1703">
        <v>7</v>
      </c>
      <c r="L1703">
        <v>3365</v>
      </c>
      <c r="M1703">
        <v>0</v>
      </c>
      <c r="N1703" t="s">
        <v>817</v>
      </c>
    </row>
    <row r="1704" spans="1:14" x14ac:dyDescent="0.25">
      <c r="A1704">
        <v>3600</v>
      </c>
      <c r="B1704">
        <v>3575</v>
      </c>
      <c r="C1704" s="13">
        <v>6.9099999999999995E-2</v>
      </c>
      <c r="D1704" t="s">
        <v>809</v>
      </c>
      <c r="E1704" t="s">
        <v>810</v>
      </c>
      <c r="F1704" s="13">
        <v>0.19070000000000001</v>
      </c>
      <c r="G1704" t="s">
        <v>894</v>
      </c>
      <c r="H1704" t="s">
        <v>826</v>
      </c>
      <c r="I1704">
        <v>1500</v>
      </c>
      <c r="J1704" t="s">
        <v>816</v>
      </c>
      <c r="K1704">
        <v>7</v>
      </c>
      <c r="L1704">
        <v>4298</v>
      </c>
      <c r="M1704">
        <v>0</v>
      </c>
      <c r="N1704" t="s">
        <v>814</v>
      </c>
    </row>
    <row r="1705" spans="1:14" x14ac:dyDescent="0.25">
      <c r="A1705">
        <v>28000</v>
      </c>
      <c r="B1705">
        <v>28000</v>
      </c>
      <c r="C1705" s="13">
        <v>7.6200000000000004E-2</v>
      </c>
      <c r="D1705" t="s">
        <v>809</v>
      </c>
      <c r="E1705" t="s">
        <v>810</v>
      </c>
      <c r="F1705" s="13">
        <v>0.19209999999999999</v>
      </c>
      <c r="G1705" t="s">
        <v>849</v>
      </c>
      <c r="H1705" t="s">
        <v>812</v>
      </c>
      <c r="I1705">
        <v>14166.67</v>
      </c>
      <c r="J1705" t="s">
        <v>847</v>
      </c>
      <c r="K1705">
        <v>10</v>
      </c>
      <c r="L1705">
        <v>49026</v>
      </c>
      <c r="M1705">
        <v>0</v>
      </c>
      <c r="N1705" t="s">
        <v>835</v>
      </c>
    </row>
    <row r="1706" spans="1:14" x14ac:dyDescent="0.25">
      <c r="A1706">
        <v>15000</v>
      </c>
      <c r="B1706">
        <v>15000</v>
      </c>
      <c r="C1706" s="13">
        <v>0.13109999999999999</v>
      </c>
      <c r="D1706" t="s">
        <v>809</v>
      </c>
      <c r="E1706" t="s">
        <v>824</v>
      </c>
      <c r="F1706" s="13">
        <v>0.18729999999999999</v>
      </c>
      <c r="G1706" t="s">
        <v>819</v>
      </c>
      <c r="H1706" t="s">
        <v>826</v>
      </c>
      <c r="I1706">
        <v>4000</v>
      </c>
      <c r="J1706" t="s">
        <v>822</v>
      </c>
      <c r="K1706">
        <v>7</v>
      </c>
      <c r="L1706">
        <v>15055</v>
      </c>
      <c r="M1706">
        <v>0</v>
      </c>
      <c r="N1706" t="s">
        <v>817</v>
      </c>
    </row>
    <row r="1707" spans="1:14" x14ac:dyDescent="0.25">
      <c r="A1707">
        <v>5000</v>
      </c>
      <c r="B1707">
        <v>5000</v>
      </c>
      <c r="C1707" s="13">
        <v>0.15310000000000001</v>
      </c>
      <c r="D1707" t="s">
        <v>809</v>
      </c>
      <c r="E1707" t="s">
        <v>892</v>
      </c>
      <c r="F1707" s="13">
        <v>0.1028</v>
      </c>
      <c r="G1707" t="s">
        <v>819</v>
      </c>
      <c r="H1707" t="s">
        <v>826</v>
      </c>
      <c r="I1707">
        <v>1916.67</v>
      </c>
      <c r="J1707" t="s">
        <v>868</v>
      </c>
      <c r="K1707">
        <v>8</v>
      </c>
      <c r="L1707">
        <v>5982</v>
      </c>
      <c r="M1707">
        <v>0</v>
      </c>
      <c r="N1707" t="s">
        <v>823</v>
      </c>
    </row>
    <row r="1708" spans="1:14" x14ac:dyDescent="0.25">
      <c r="A1708">
        <v>21000</v>
      </c>
      <c r="B1708">
        <v>21000</v>
      </c>
      <c r="C1708" s="13">
        <v>0.13669999999999999</v>
      </c>
      <c r="D1708" t="s">
        <v>809</v>
      </c>
      <c r="E1708" t="s">
        <v>810</v>
      </c>
      <c r="F1708" s="13">
        <v>0.1142</v>
      </c>
      <c r="G1708" t="s">
        <v>811</v>
      </c>
      <c r="H1708" t="s">
        <v>812</v>
      </c>
      <c r="I1708">
        <v>10700</v>
      </c>
      <c r="J1708" t="s">
        <v>873</v>
      </c>
      <c r="K1708">
        <v>12</v>
      </c>
      <c r="L1708">
        <v>16830</v>
      </c>
      <c r="M1708">
        <v>2</v>
      </c>
      <c r="N1708" t="s">
        <v>817</v>
      </c>
    </row>
    <row r="1709" spans="1:14" x14ac:dyDescent="0.25">
      <c r="A1709">
        <v>5000</v>
      </c>
      <c r="B1709">
        <v>5000</v>
      </c>
      <c r="C1709" s="13">
        <v>0.1714</v>
      </c>
      <c r="D1709" t="s">
        <v>818</v>
      </c>
      <c r="E1709" t="s">
        <v>853</v>
      </c>
      <c r="F1709" s="13">
        <v>4.1700000000000001E-2</v>
      </c>
      <c r="G1709" t="s">
        <v>881</v>
      </c>
      <c r="H1709" t="s">
        <v>812</v>
      </c>
      <c r="I1709">
        <v>3000</v>
      </c>
      <c r="J1709" t="s">
        <v>879</v>
      </c>
      <c r="K1709">
        <v>4</v>
      </c>
      <c r="L1709">
        <v>760</v>
      </c>
      <c r="M1709">
        <v>1</v>
      </c>
      <c r="N1709" t="s">
        <v>835</v>
      </c>
    </row>
    <row r="1710" spans="1:14" x14ac:dyDescent="0.25">
      <c r="A1710">
        <v>14400</v>
      </c>
      <c r="B1710">
        <v>14400</v>
      </c>
      <c r="C1710" s="13">
        <v>0.1016</v>
      </c>
      <c r="D1710" t="s">
        <v>809</v>
      </c>
      <c r="E1710" t="s">
        <v>810</v>
      </c>
      <c r="F1710" s="13">
        <v>0.28539999999999999</v>
      </c>
      <c r="G1710" t="s">
        <v>867</v>
      </c>
      <c r="H1710" t="s">
        <v>812</v>
      </c>
      <c r="I1710">
        <v>5083.33</v>
      </c>
      <c r="J1710" t="s">
        <v>837</v>
      </c>
      <c r="K1710">
        <v>12</v>
      </c>
      <c r="L1710">
        <v>4292</v>
      </c>
      <c r="M1710">
        <v>0</v>
      </c>
      <c r="N1710" t="s">
        <v>827</v>
      </c>
    </row>
    <row r="1711" spans="1:14" x14ac:dyDescent="0.25">
      <c r="A1711">
        <v>13600</v>
      </c>
      <c r="B1711">
        <v>13600</v>
      </c>
      <c r="C1711" s="13">
        <v>0.13109999999999999</v>
      </c>
      <c r="D1711" t="s">
        <v>809</v>
      </c>
      <c r="E1711" t="s">
        <v>810</v>
      </c>
      <c r="F1711" s="13">
        <v>0.20369999999999999</v>
      </c>
      <c r="G1711" t="s">
        <v>869</v>
      </c>
      <c r="H1711" t="s">
        <v>826</v>
      </c>
      <c r="I1711">
        <v>3666.67</v>
      </c>
      <c r="J1711" t="s">
        <v>879</v>
      </c>
      <c r="K1711">
        <v>14</v>
      </c>
      <c r="L1711">
        <v>20411</v>
      </c>
      <c r="M1711">
        <v>0</v>
      </c>
      <c r="N1711" t="s">
        <v>859</v>
      </c>
    </row>
    <row r="1712" spans="1:14" x14ac:dyDescent="0.25">
      <c r="A1712">
        <v>7500</v>
      </c>
      <c r="B1712">
        <v>7400</v>
      </c>
      <c r="C1712" s="13">
        <v>7.7399999999999997E-2</v>
      </c>
      <c r="D1712" t="s">
        <v>809</v>
      </c>
      <c r="E1712" t="s">
        <v>810</v>
      </c>
      <c r="F1712" s="13">
        <v>7.7200000000000005E-2</v>
      </c>
      <c r="G1712" t="s">
        <v>825</v>
      </c>
      <c r="H1712" t="s">
        <v>830</v>
      </c>
      <c r="I1712">
        <v>10000</v>
      </c>
      <c r="J1712" t="s">
        <v>899</v>
      </c>
      <c r="K1712">
        <v>14</v>
      </c>
      <c r="L1712">
        <v>5195</v>
      </c>
      <c r="M1712">
        <v>1</v>
      </c>
      <c r="N1712" t="s">
        <v>832</v>
      </c>
    </row>
    <row r="1713" spans="1:14" x14ac:dyDescent="0.25">
      <c r="A1713">
        <v>18000</v>
      </c>
      <c r="B1713">
        <v>17975</v>
      </c>
      <c r="C1713" s="13">
        <v>0.1905</v>
      </c>
      <c r="D1713" t="s">
        <v>809</v>
      </c>
      <c r="E1713" t="s">
        <v>840</v>
      </c>
      <c r="F1713" s="13">
        <v>0.33229999999999998</v>
      </c>
      <c r="G1713" t="s">
        <v>856</v>
      </c>
      <c r="H1713" t="s">
        <v>812</v>
      </c>
      <c r="I1713">
        <v>5416.67</v>
      </c>
      <c r="J1713" t="s">
        <v>838</v>
      </c>
      <c r="K1713">
        <v>10</v>
      </c>
      <c r="L1713">
        <v>15626</v>
      </c>
      <c r="M1713">
        <v>1</v>
      </c>
      <c r="N1713" t="s">
        <v>835</v>
      </c>
    </row>
    <row r="1714" spans="1:14" x14ac:dyDescent="0.25">
      <c r="A1714">
        <v>15000</v>
      </c>
      <c r="B1714">
        <v>10765.99</v>
      </c>
      <c r="C1714" s="13">
        <v>7.8799999999999995E-2</v>
      </c>
      <c r="D1714" t="s">
        <v>809</v>
      </c>
      <c r="E1714" t="s">
        <v>824</v>
      </c>
      <c r="F1714" s="13">
        <v>3.9E-2</v>
      </c>
      <c r="G1714" t="s">
        <v>849</v>
      </c>
      <c r="H1714" t="s">
        <v>826</v>
      </c>
      <c r="I1714">
        <v>10000</v>
      </c>
      <c r="J1714" t="s">
        <v>883</v>
      </c>
      <c r="K1714">
        <v>8</v>
      </c>
      <c r="L1714">
        <v>6055</v>
      </c>
      <c r="M1714">
        <v>2</v>
      </c>
      <c r="N1714" t="s">
        <v>823</v>
      </c>
    </row>
    <row r="1715" spans="1:14" x14ac:dyDescent="0.25">
      <c r="A1715">
        <v>4800</v>
      </c>
      <c r="B1715">
        <v>4800</v>
      </c>
      <c r="C1715" s="13">
        <v>0.1212</v>
      </c>
      <c r="D1715" t="s">
        <v>809</v>
      </c>
      <c r="E1715" t="s">
        <v>828</v>
      </c>
      <c r="F1715" s="13">
        <v>0.1694</v>
      </c>
      <c r="G1715" t="s">
        <v>867</v>
      </c>
      <c r="H1715" t="s">
        <v>826</v>
      </c>
      <c r="I1715">
        <v>4800</v>
      </c>
      <c r="J1715" t="s">
        <v>879</v>
      </c>
      <c r="K1715">
        <v>7</v>
      </c>
      <c r="L1715">
        <v>2770</v>
      </c>
      <c r="M1715">
        <v>0</v>
      </c>
      <c r="N1715" t="s">
        <v>814</v>
      </c>
    </row>
    <row r="1716" spans="1:14" x14ac:dyDescent="0.25">
      <c r="A1716">
        <v>10000</v>
      </c>
      <c r="B1716">
        <v>10000</v>
      </c>
      <c r="C1716" s="13">
        <v>0.13109999999999999</v>
      </c>
      <c r="D1716" t="s">
        <v>809</v>
      </c>
      <c r="E1716" t="s">
        <v>810</v>
      </c>
      <c r="F1716" s="13">
        <v>0.26869999999999999</v>
      </c>
      <c r="G1716" t="s">
        <v>894</v>
      </c>
      <c r="H1716" t="s">
        <v>826</v>
      </c>
      <c r="I1716">
        <v>3166.67</v>
      </c>
      <c r="J1716" t="s">
        <v>879</v>
      </c>
      <c r="K1716">
        <v>6</v>
      </c>
      <c r="L1716">
        <v>7271</v>
      </c>
      <c r="M1716">
        <v>0</v>
      </c>
      <c r="N1716" t="s">
        <v>848</v>
      </c>
    </row>
    <row r="1717" spans="1:14" x14ac:dyDescent="0.25">
      <c r="A1717">
        <v>26500</v>
      </c>
      <c r="B1717">
        <v>26450</v>
      </c>
      <c r="C1717" s="13">
        <v>0.1825</v>
      </c>
      <c r="D1717" t="s">
        <v>818</v>
      </c>
      <c r="E1717" t="s">
        <v>810</v>
      </c>
      <c r="F1717" s="13">
        <v>3.6700000000000003E-2</v>
      </c>
      <c r="G1717" t="s">
        <v>874</v>
      </c>
      <c r="H1717" t="s">
        <v>826</v>
      </c>
      <c r="I1717">
        <v>4416.67</v>
      </c>
      <c r="J1717" t="s">
        <v>834</v>
      </c>
      <c r="K1717">
        <v>3</v>
      </c>
      <c r="L1717">
        <v>7628</v>
      </c>
      <c r="M1717">
        <v>1</v>
      </c>
      <c r="N1717" t="s">
        <v>832</v>
      </c>
    </row>
    <row r="1718" spans="1:14" x14ac:dyDescent="0.25">
      <c r="A1718">
        <v>15800</v>
      </c>
      <c r="B1718">
        <v>15450</v>
      </c>
      <c r="C1718" s="13">
        <v>0.1114</v>
      </c>
      <c r="D1718" t="s">
        <v>809</v>
      </c>
      <c r="E1718" t="s">
        <v>810</v>
      </c>
      <c r="F1718" s="13">
        <v>0.21879999999999999</v>
      </c>
      <c r="G1718" t="s">
        <v>902</v>
      </c>
      <c r="H1718" t="s">
        <v>830</v>
      </c>
      <c r="I1718">
        <v>8333.33</v>
      </c>
      <c r="J1718" t="s">
        <v>901</v>
      </c>
      <c r="K1718">
        <v>7</v>
      </c>
      <c r="L1718">
        <v>29860</v>
      </c>
      <c r="M1718">
        <v>0</v>
      </c>
      <c r="N1718" t="s">
        <v>814</v>
      </c>
    </row>
    <row r="1719" spans="1:14" x14ac:dyDescent="0.25">
      <c r="A1719">
        <v>20000</v>
      </c>
      <c r="B1719">
        <v>20000</v>
      </c>
      <c r="C1719" s="13">
        <v>8.8999999999999996E-2</v>
      </c>
      <c r="D1719" t="s">
        <v>809</v>
      </c>
      <c r="E1719" t="s">
        <v>810</v>
      </c>
      <c r="F1719" s="13">
        <v>3.1800000000000002E-2</v>
      </c>
      <c r="G1719" t="s">
        <v>880</v>
      </c>
      <c r="H1719" t="s">
        <v>812</v>
      </c>
      <c r="I1719">
        <v>17500</v>
      </c>
      <c r="J1719" t="s">
        <v>813</v>
      </c>
      <c r="K1719">
        <v>6</v>
      </c>
      <c r="L1719">
        <v>28579</v>
      </c>
      <c r="M1719">
        <v>2</v>
      </c>
      <c r="N1719" t="s">
        <v>839</v>
      </c>
    </row>
    <row r="1720" spans="1:14" x14ac:dyDescent="0.25">
      <c r="A1720">
        <v>7000</v>
      </c>
      <c r="B1720">
        <v>7000</v>
      </c>
      <c r="C1720" s="13">
        <v>0.15310000000000001</v>
      </c>
      <c r="D1720" t="s">
        <v>809</v>
      </c>
      <c r="E1720" t="s">
        <v>824</v>
      </c>
      <c r="F1720" s="13">
        <v>0.1474</v>
      </c>
      <c r="G1720" t="s">
        <v>815</v>
      </c>
      <c r="H1720" t="s">
        <v>826</v>
      </c>
      <c r="I1720">
        <v>12208.33</v>
      </c>
      <c r="J1720" t="s">
        <v>838</v>
      </c>
      <c r="K1720">
        <v>22</v>
      </c>
      <c r="L1720">
        <v>25181</v>
      </c>
      <c r="M1720">
        <v>3</v>
      </c>
      <c r="N1720" t="s">
        <v>835</v>
      </c>
    </row>
    <row r="1721" spans="1:14" x14ac:dyDescent="0.25">
      <c r="A1721">
        <v>24000</v>
      </c>
      <c r="B1721">
        <v>24000</v>
      </c>
      <c r="C1721" s="13">
        <v>7.6200000000000004E-2</v>
      </c>
      <c r="D1721" t="s">
        <v>809</v>
      </c>
      <c r="E1721" t="s">
        <v>863</v>
      </c>
      <c r="F1721" s="13">
        <v>0.14219999999999999</v>
      </c>
      <c r="G1721" t="s">
        <v>902</v>
      </c>
      <c r="H1721" t="s">
        <v>812</v>
      </c>
      <c r="I1721">
        <v>6833.33</v>
      </c>
      <c r="J1721" t="s">
        <v>852</v>
      </c>
      <c r="K1721">
        <v>8</v>
      </c>
      <c r="L1721">
        <v>11058</v>
      </c>
      <c r="M1721">
        <v>0</v>
      </c>
      <c r="N1721" t="s">
        <v>835</v>
      </c>
    </row>
    <row r="1722" spans="1:14" x14ac:dyDescent="0.25">
      <c r="A1722">
        <v>12000</v>
      </c>
      <c r="B1722">
        <v>12000</v>
      </c>
      <c r="C1722" s="13">
        <v>0.14649999999999999</v>
      </c>
      <c r="D1722" t="s">
        <v>809</v>
      </c>
      <c r="E1722" t="s">
        <v>810</v>
      </c>
      <c r="F1722" s="13">
        <v>0.1139</v>
      </c>
      <c r="G1722" t="s">
        <v>908</v>
      </c>
      <c r="H1722" t="s">
        <v>826</v>
      </c>
      <c r="I1722">
        <v>8333.33</v>
      </c>
      <c r="J1722" t="s">
        <v>838</v>
      </c>
      <c r="K1722">
        <v>14</v>
      </c>
      <c r="L1722">
        <v>19696</v>
      </c>
      <c r="M1722">
        <v>2</v>
      </c>
      <c r="N1722" t="s">
        <v>842</v>
      </c>
    </row>
    <row r="1723" spans="1:14" x14ac:dyDescent="0.25">
      <c r="A1723">
        <v>10000</v>
      </c>
      <c r="B1723">
        <v>550</v>
      </c>
      <c r="C1723" s="13">
        <v>0.10589999999999999</v>
      </c>
      <c r="D1723" t="s">
        <v>809</v>
      </c>
      <c r="E1723" t="s">
        <v>810</v>
      </c>
      <c r="F1723" s="13">
        <v>0.1022</v>
      </c>
      <c r="G1723" t="s">
        <v>921</v>
      </c>
      <c r="H1723" t="s">
        <v>826</v>
      </c>
      <c r="I1723">
        <v>2083.33</v>
      </c>
      <c r="J1723" t="s">
        <v>838</v>
      </c>
      <c r="K1723">
        <v>4</v>
      </c>
      <c r="L1723">
        <v>6552</v>
      </c>
      <c r="M1723">
        <v>4</v>
      </c>
      <c r="N1723" t="s">
        <v>814</v>
      </c>
    </row>
    <row r="1724" spans="1:14" x14ac:dyDescent="0.25">
      <c r="A1724">
        <v>23000</v>
      </c>
      <c r="B1724">
        <v>22975</v>
      </c>
      <c r="C1724" s="13">
        <v>0.11990000000000001</v>
      </c>
      <c r="D1724" t="s">
        <v>809</v>
      </c>
      <c r="E1724" t="s">
        <v>824</v>
      </c>
      <c r="F1724" s="13">
        <v>0.20810000000000001</v>
      </c>
      <c r="G1724" t="s">
        <v>836</v>
      </c>
      <c r="H1724" t="s">
        <v>812</v>
      </c>
      <c r="I1724">
        <v>7000</v>
      </c>
      <c r="J1724" t="s">
        <v>846</v>
      </c>
      <c r="K1724">
        <v>10</v>
      </c>
      <c r="L1724">
        <v>21598</v>
      </c>
      <c r="M1724">
        <v>3</v>
      </c>
      <c r="N1724" t="s">
        <v>835</v>
      </c>
    </row>
    <row r="1725" spans="1:14" x14ac:dyDescent="0.25">
      <c r="A1725">
        <v>14000</v>
      </c>
      <c r="B1725">
        <v>13975</v>
      </c>
      <c r="C1725" s="13">
        <v>0.17510000000000001</v>
      </c>
      <c r="D1725" t="s">
        <v>818</v>
      </c>
      <c r="E1725" t="s">
        <v>863</v>
      </c>
      <c r="F1725" s="13">
        <v>0.16439999999999999</v>
      </c>
      <c r="G1725" t="s">
        <v>861</v>
      </c>
      <c r="H1725" t="s">
        <v>830</v>
      </c>
      <c r="I1725">
        <v>4666.67</v>
      </c>
      <c r="J1725" t="s">
        <v>822</v>
      </c>
      <c r="K1725">
        <v>11</v>
      </c>
      <c r="L1725">
        <v>10948</v>
      </c>
      <c r="M1725">
        <v>3</v>
      </c>
      <c r="N1725" t="s">
        <v>835</v>
      </c>
    </row>
    <row r="1726" spans="1:14" x14ac:dyDescent="0.25">
      <c r="A1726">
        <v>18000</v>
      </c>
      <c r="B1726">
        <v>17975</v>
      </c>
      <c r="C1726" s="13">
        <v>0.1875</v>
      </c>
      <c r="D1726" t="s">
        <v>818</v>
      </c>
      <c r="E1726" t="s">
        <v>810</v>
      </c>
      <c r="F1726" s="13">
        <v>0.2334</v>
      </c>
      <c r="G1726" t="s">
        <v>815</v>
      </c>
      <c r="H1726" t="s">
        <v>812</v>
      </c>
      <c r="I1726">
        <v>5416.67</v>
      </c>
      <c r="J1726" t="s">
        <v>822</v>
      </c>
      <c r="K1726">
        <v>10</v>
      </c>
      <c r="L1726">
        <v>14744</v>
      </c>
      <c r="M1726">
        <v>2</v>
      </c>
      <c r="N1726" t="s">
        <v>817</v>
      </c>
    </row>
    <row r="1727" spans="1:14" x14ac:dyDescent="0.25">
      <c r="A1727">
        <v>7000</v>
      </c>
      <c r="B1727">
        <v>7000</v>
      </c>
      <c r="C1727" s="13">
        <v>0.1016</v>
      </c>
      <c r="D1727" t="s">
        <v>809</v>
      </c>
      <c r="E1727" t="s">
        <v>828</v>
      </c>
      <c r="F1727" s="13">
        <v>0.24010000000000001</v>
      </c>
      <c r="G1727" t="s">
        <v>819</v>
      </c>
      <c r="H1727" t="s">
        <v>812</v>
      </c>
      <c r="I1727">
        <v>10250</v>
      </c>
      <c r="J1727" t="s">
        <v>837</v>
      </c>
      <c r="K1727">
        <v>15</v>
      </c>
      <c r="L1727">
        <v>43306</v>
      </c>
      <c r="M1727">
        <v>0</v>
      </c>
      <c r="N1727" t="s">
        <v>817</v>
      </c>
    </row>
    <row r="1728" spans="1:14" x14ac:dyDescent="0.25">
      <c r="A1728">
        <v>12700</v>
      </c>
      <c r="B1728">
        <v>12700</v>
      </c>
      <c r="C1728" s="13">
        <v>7.9000000000000001E-2</v>
      </c>
      <c r="D1728" t="s">
        <v>818</v>
      </c>
      <c r="E1728" t="s">
        <v>863</v>
      </c>
      <c r="F1728" s="13">
        <v>0.19470000000000001</v>
      </c>
      <c r="G1728" t="s">
        <v>872</v>
      </c>
      <c r="H1728" t="s">
        <v>812</v>
      </c>
      <c r="I1728">
        <v>5833.33</v>
      </c>
      <c r="J1728" t="s">
        <v>899</v>
      </c>
      <c r="K1728">
        <v>12</v>
      </c>
      <c r="L1728">
        <v>14787</v>
      </c>
      <c r="M1728">
        <v>0</v>
      </c>
      <c r="N1728" t="s">
        <v>835</v>
      </c>
    </row>
    <row r="1729" spans="1:14" x14ac:dyDescent="0.25">
      <c r="A1729">
        <v>12000</v>
      </c>
      <c r="B1729">
        <v>11975</v>
      </c>
      <c r="C1729" s="13">
        <v>0.13980000000000001</v>
      </c>
      <c r="D1729" t="s">
        <v>818</v>
      </c>
      <c r="E1729" t="s">
        <v>824</v>
      </c>
      <c r="F1729" s="13">
        <v>0.18410000000000001</v>
      </c>
      <c r="G1729" t="s">
        <v>819</v>
      </c>
      <c r="H1729" t="s">
        <v>812</v>
      </c>
      <c r="I1729">
        <v>4666.67</v>
      </c>
      <c r="J1729" t="s">
        <v>878</v>
      </c>
      <c r="K1729">
        <v>14</v>
      </c>
      <c r="L1729">
        <v>13616</v>
      </c>
      <c r="M1729">
        <v>0</v>
      </c>
      <c r="N1729" t="s">
        <v>839</v>
      </c>
    </row>
    <row r="1730" spans="1:14" x14ac:dyDescent="0.25">
      <c r="A1730">
        <v>4500</v>
      </c>
      <c r="B1730">
        <v>4475</v>
      </c>
      <c r="C1730" s="13">
        <v>0.1114</v>
      </c>
      <c r="D1730" t="s">
        <v>809</v>
      </c>
      <c r="E1730" t="s">
        <v>828</v>
      </c>
      <c r="F1730" s="13">
        <v>0.34739999999999999</v>
      </c>
      <c r="G1730" t="s">
        <v>874</v>
      </c>
      <c r="H1730" t="s">
        <v>826</v>
      </c>
      <c r="I1730">
        <v>2700</v>
      </c>
      <c r="J1730" t="s">
        <v>820</v>
      </c>
      <c r="K1730">
        <v>13</v>
      </c>
      <c r="L1730">
        <v>6747</v>
      </c>
      <c r="M1730">
        <v>0</v>
      </c>
      <c r="N1730" t="s">
        <v>835</v>
      </c>
    </row>
    <row r="1731" spans="1:14" x14ac:dyDescent="0.25">
      <c r="A1731">
        <v>1000</v>
      </c>
      <c r="B1731">
        <v>1000</v>
      </c>
      <c r="C1731" s="13">
        <v>7.8799999999999995E-2</v>
      </c>
      <c r="D1731" t="s">
        <v>809</v>
      </c>
      <c r="E1731" t="s">
        <v>840</v>
      </c>
      <c r="F1731" s="13">
        <v>0.17150000000000001</v>
      </c>
      <c r="G1731" t="s">
        <v>866</v>
      </c>
      <c r="H1731" t="s">
        <v>826</v>
      </c>
      <c r="I1731">
        <v>6000</v>
      </c>
      <c r="J1731" t="s">
        <v>816</v>
      </c>
      <c r="K1731">
        <v>11</v>
      </c>
      <c r="L1731">
        <v>23572</v>
      </c>
      <c r="M1731">
        <v>1</v>
      </c>
      <c r="N1731" t="s">
        <v>832</v>
      </c>
    </row>
    <row r="1732" spans="1:14" x14ac:dyDescent="0.25">
      <c r="A1732">
        <v>1000</v>
      </c>
      <c r="B1732">
        <v>1000</v>
      </c>
      <c r="C1732" s="13">
        <v>0.15809999999999999</v>
      </c>
      <c r="D1732" t="s">
        <v>809</v>
      </c>
      <c r="E1732" t="s">
        <v>863</v>
      </c>
      <c r="F1732" s="13">
        <v>0.24399999999999999</v>
      </c>
      <c r="G1732" t="s">
        <v>867</v>
      </c>
      <c r="H1732" t="s">
        <v>830</v>
      </c>
      <c r="I1732">
        <v>3000</v>
      </c>
      <c r="J1732" t="s">
        <v>843</v>
      </c>
      <c r="K1732">
        <v>5</v>
      </c>
      <c r="L1732">
        <v>3430</v>
      </c>
      <c r="M1732">
        <v>1</v>
      </c>
      <c r="N1732" t="s">
        <v>832</v>
      </c>
    </row>
    <row r="1733" spans="1:14" x14ac:dyDescent="0.25">
      <c r="A1733">
        <v>10550</v>
      </c>
      <c r="B1733">
        <v>10525</v>
      </c>
      <c r="C1733" s="13">
        <v>0.1212</v>
      </c>
      <c r="D1733" t="s">
        <v>809</v>
      </c>
      <c r="E1733" t="s">
        <v>810</v>
      </c>
      <c r="F1733" s="13">
        <v>0.1875</v>
      </c>
      <c r="G1733" t="s">
        <v>825</v>
      </c>
      <c r="H1733" t="s">
        <v>826</v>
      </c>
      <c r="I1733">
        <v>5583.33</v>
      </c>
      <c r="J1733" t="s">
        <v>838</v>
      </c>
      <c r="K1733">
        <v>7</v>
      </c>
      <c r="L1733">
        <v>9533</v>
      </c>
      <c r="M1733">
        <v>0</v>
      </c>
      <c r="N1733" t="s">
        <v>835</v>
      </c>
    </row>
    <row r="1734" spans="1:14" x14ac:dyDescent="0.25">
      <c r="A1734">
        <v>17825</v>
      </c>
      <c r="B1734">
        <v>17825</v>
      </c>
      <c r="C1734" s="13">
        <v>0.1409</v>
      </c>
      <c r="D1734" t="s">
        <v>809</v>
      </c>
      <c r="E1734" t="s">
        <v>810</v>
      </c>
      <c r="F1734" s="13">
        <v>0.1885</v>
      </c>
      <c r="G1734" t="s">
        <v>815</v>
      </c>
      <c r="H1734" t="s">
        <v>812</v>
      </c>
      <c r="I1734">
        <v>6250</v>
      </c>
      <c r="J1734" t="s">
        <v>820</v>
      </c>
      <c r="K1734">
        <v>12</v>
      </c>
      <c r="L1734">
        <v>27554</v>
      </c>
      <c r="M1734">
        <v>0</v>
      </c>
      <c r="N1734" t="s">
        <v>835</v>
      </c>
    </row>
    <row r="1735" spans="1:14" x14ac:dyDescent="0.25">
      <c r="A1735">
        <v>10750</v>
      </c>
      <c r="B1735">
        <v>10750</v>
      </c>
      <c r="C1735" s="13">
        <v>0.1409</v>
      </c>
      <c r="D1735" t="s">
        <v>809</v>
      </c>
      <c r="E1735" t="s">
        <v>828</v>
      </c>
      <c r="F1735" s="13">
        <v>0.26140000000000002</v>
      </c>
      <c r="G1735" t="s">
        <v>849</v>
      </c>
      <c r="H1735" t="s">
        <v>826</v>
      </c>
      <c r="I1735">
        <v>2666.67</v>
      </c>
      <c r="J1735" t="s">
        <v>834</v>
      </c>
      <c r="K1735">
        <v>3</v>
      </c>
      <c r="L1735">
        <v>9800</v>
      </c>
      <c r="M1735">
        <v>0</v>
      </c>
      <c r="N1735" t="s">
        <v>839</v>
      </c>
    </row>
    <row r="1736" spans="1:14" x14ac:dyDescent="0.25">
      <c r="A1736">
        <v>13600</v>
      </c>
      <c r="B1736">
        <v>13600</v>
      </c>
      <c r="C1736" s="13">
        <v>7.9000000000000001E-2</v>
      </c>
      <c r="D1736" t="s">
        <v>809</v>
      </c>
      <c r="E1736" t="s">
        <v>863</v>
      </c>
      <c r="F1736" s="13">
        <v>0.12609999999999999</v>
      </c>
      <c r="G1736" t="s">
        <v>819</v>
      </c>
      <c r="H1736" t="s">
        <v>812</v>
      </c>
      <c r="I1736">
        <v>6250</v>
      </c>
      <c r="J1736" t="s">
        <v>850</v>
      </c>
      <c r="K1736">
        <v>7</v>
      </c>
      <c r="L1736">
        <v>14524</v>
      </c>
      <c r="M1736">
        <v>0</v>
      </c>
      <c r="N1736" t="s">
        <v>895</v>
      </c>
    </row>
    <row r="1737" spans="1:14" x14ac:dyDescent="0.25">
      <c r="A1737">
        <v>20000</v>
      </c>
      <c r="B1737">
        <v>20000</v>
      </c>
      <c r="C1737" s="13">
        <v>0.22470000000000001</v>
      </c>
      <c r="D1737" t="s">
        <v>818</v>
      </c>
      <c r="E1737" t="s">
        <v>810</v>
      </c>
      <c r="F1737" s="13">
        <v>0.2394</v>
      </c>
      <c r="G1737" t="s">
        <v>874</v>
      </c>
      <c r="H1737" t="s">
        <v>812</v>
      </c>
      <c r="I1737">
        <v>7000</v>
      </c>
      <c r="J1737" t="s">
        <v>831</v>
      </c>
      <c r="K1737">
        <v>8</v>
      </c>
      <c r="L1737">
        <v>19537</v>
      </c>
      <c r="M1737">
        <v>1</v>
      </c>
      <c r="N1737" t="s">
        <v>835</v>
      </c>
    </row>
    <row r="1738" spans="1:14" x14ac:dyDescent="0.25">
      <c r="A1738">
        <v>10050</v>
      </c>
      <c r="B1738">
        <v>10050</v>
      </c>
      <c r="C1738" s="13">
        <v>0.14330000000000001</v>
      </c>
      <c r="D1738" t="s">
        <v>809</v>
      </c>
      <c r="E1738" t="s">
        <v>810</v>
      </c>
      <c r="F1738" s="13">
        <v>0.24590000000000001</v>
      </c>
      <c r="G1738" t="s">
        <v>919</v>
      </c>
      <c r="H1738" t="s">
        <v>812</v>
      </c>
      <c r="I1738">
        <v>2500</v>
      </c>
      <c r="J1738" t="s">
        <v>838</v>
      </c>
      <c r="K1738">
        <v>9</v>
      </c>
      <c r="L1738">
        <v>10421</v>
      </c>
      <c r="M1738">
        <v>0</v>
      </c>
      <c r="N1738" t="s">
        <v>848</v>
      </c>
    </row>
    <row r="1739" spans="1:14" x14ac:dyDescent="0.25">
      <c r="A1739">
        <v>30000</v>
      </c>
      <c r="B1739">
        <v>30000</v>
      </c>
      <c r="C1739" s="13">
        <v>8.8999999999999996E-2</v>
      </c>
      <c r="D1739" t="s">
        <v>809</v>
      </c>
      <c r="E1739" t="s">
        <v>810</v>
      </c>
      <c r="F1739" s="13">
        <v>0.26650000000000001</v>
      </c>
      <c r="G1739" t="s">
        <v>819</v>
      </c>
      <c r="H1739" t="s">
        <v>826</v>
      </c>
      <c r="I1739">
        <v>6666.67</v>
      </c>
      <c r="J1739" t="s">
        <v>850</v>
      </c>
      <c r="K1739">
        <v>7</v>
      </c>
      <c r="L1739">
        <v>10472</v>
      </c>
      <c r="M1739">
        <v>0</v>
      </c>
      <c r="N1739" t="s">
        <v>814</v>
      </c>
    </row>
    <row r="1740" spans="1:14" x14ac:dyDescent="0.25">
      <c r="A1740">
        <v>27575</v>
      </c>
      <c r="B1740">
        <v>27575</v>
      </c>
      <c r="C1740" s="13">
        <v>0.17269999999999999</v>
      </c>
      <c r="D1740" t="s">
        <v>809</v>
      </c>
      <c r="E1740" t="s">
        <v>824</v>
      </c>
      <c r="F1740" s="13">
        <v>0.3347</v>
      </c>
      <c r="G1740" t="s">
        <v>872</v>
      </c>
      <c r="H1740" t="s">
        <v>812</v>
      </c>
      <c r="I1740">
        <v>5750</v>
      </c>
      <c r="J1740" t="s">
        <v>878</v>
      </c>
      <c r="K1740">
        <v>21</v>
      </c>
      <c r="L1740">
        <v>24705</v>
      </c>
      <c r="M1740">
        <v>2</v>
      </c>
      <c r="N1740" t="s">
        <v>895</v>
      </c>
    </row>
    <row r="1741" spans="1:14" x14ac:dyDescent="0.25">
      <c r="A1741">
        <v>14675</v>
      </c>
      <c r="B1741">
        <v>14625</v>
      </c>
      <c r="C1741" s="13">
        <v>0.13109999999999999</v>
      </c>
      <c r="D1741" t="s">
        <v>809</v>
      </c>
      <c r="E1741" t="s">
        <v>810</v>
      </c>
      <c r="F1741" s="13">
        <v>0.192</v>
      </c>
      <c r="G1741" t="s">
        <v>833</v>
      </c>
      <c r="H1741" t="s">
        <v>812</v>
      </c>
      <c r="I1741">
        <v>4416.67</v>
      </c>
      <c r="J1741" t="s">
        <v>822</v>
      </c>
      <c r="K1741">
        <v>16</v>
      </c>
      <c r="L1741">
        <v>17930</v>
      </c>
      <c r="M1741">
        <v>2</v>
      </c>
      <c r="N1741" t="s">
        <v>835</v>
      </c>
    </row>
    <row r="1742" spans="1:14" x14ac:dyDescent="0.25">
      <c r="A1742">
        <v>10000</v>
      </c>
      <c r="B1742">
        <v>10000</v>
      </c>
      <c r="C1742" s="13">
        <v>0.1409</v>
      </c>
      <c r="D1742" t="s">
        <v>809</v>
      </c>
      <c r="E1742" t="s">
        <v>810</v>
      </c>
      <c r="F1742" s="13">
        <v>0.1779</v>
      </c>
      <c r="G1742" t="s">
        <v>819</v>
      </c>
      <c r="H1742" t="s">
        <v>826</v>
      </c>
      <c r="I1742">
        <v>3333.33</v>
      </c>
      <c r="J1742" t="s">
        <v>857</v>
      </c>
      <c r="K1742">
        <v>9</v>
      </c>
      <c r="L1742">
        <v>10525</v>
      </c>
      <c r="M1742">
        <v>0</v>
      </c>
      <c r="N1742" t="s">
        <v>835</v>
      </c>
    </row>
    <row r="1743" spans="1:14" x14ac:dyDescent="0.25">
      <c r="A1743">
        <v>7275</v>
      </c>
      <c r="B1743">
        <v>7275</v>
      </c>
      <c r="C1743" s="13">
        <v>7.9000000000000001E-2</v>
      </c>
      <c r="D1743" t="s">
        <v>809</v>
      </c>
      <c r="E1743" t="s">
        <v>810</v>
      </c>
      <c r="F1743" s="13">
        <v>0.25409999999999999</v>
      </c>
      <c r="G1743" t="s">
        <v>819</v>
      </c>
      <c r="H1743" t="s">
        <v>826</v>
      </c>
      <c r="I1743">
        <v>7000</v>
      </c>
      <c r="J1743" t="s">
        <v>834</v>
      </c>
      <c r="K1743">
        <v>13</v>
      </c>
      <c r="L1743">
        <v>8532</v>
      </c>
      <c r="M1743">
        <v>0</v>
      </c>
      <c r="N1743" t="s">
        <v>859</v>
      </c>
    </row>
    <row r="1744" spans="1:14" x14ac:dyDescent="0.25">
      <c r="A1744">
        <v>4200</v>
      </c>
      <c r="B1744">
        <v>4200</v>
      </c>
      <c r="C1744" s="13">
        <v>0.17269999999999999</v>
      </c>
      <c r="D1744" t="s">
        <v>809</v>
      </c>
      <c r="E1744" t="s">
        <v>824</v>
      </c>
      <c r="F1744" s="13">
        <v>0.14779999999999999</v>
      </c>
      <c r="G1744" t="s">
        <v>885</v>
      </c>
      <c r="H1744" t="s">
        <v>826</v>
      </c>
      <c r="I1744">
        <v>2083.33</v>
      </c>
      <c r="J1744" t="s">
        <v>868</v>
      </c>
      <c r="K1744">
        <v>7</v>
      </c>
      <c r="L1744">
        <v>3690</v>
      </c>
      <c r="M1744">
        <v>0</v>
      </c>
      <c r="N1744" t="s">
        <v>814</v>
      </c>
    </row>
    <row r="1745" spans="1:14" x14ac:dyDescent="0.25">
      <c r="A1745">
        <v>25000</v>
      </c>
      <c r="B1745">
        <v>24288.45</v>
      </c>
      <c r="C1745" s="13">
        <v>0.1186</v>
      </c>
      <c r="D1745" t="s">
        <v>809</v>
      </c>
      <c r="E1745" t="s">
        <v>810</v>
      </c>
      <c r="F1745" s="13">
        <v>7.4300000000000005E-2</v>
      </c>
      <c r="G1745" t="s">
        <v>815</v>
      </c>
      <c r="H1745" t="s">
        <v>812</v>
      </c>
      <c r="I1745">
        <v>5250</v>
      </c>
      <c r="J1745" t="s">
        <v>847</v>
      </c>
      <c r="K1745">
        <v>9</v>
      </c>
      <c r="L1745">
        <v>18318</v>
      </c>
      <c r="M1745">
        <v>4</v>
      </c>
      <c r="N1745" t="s">
        <v>835</v>
      </c>
    </row>
    <row r="1746" spans="1:14" x14ac:dyDescent="0.25">
      <c r="A1746">
        <v>13500</v>
      </c>
      <c r="B1746">
        <v>13500</v>
      </c>
      <c r="C1746" s="13">
        <v>0.19689999999999999</v>
      </c>
      <c r="D1746" t="s">
        <v>818</v>
      </c>
      <c r="E1746" t="s">
        <v>810</v>
      </c>
      <c r="F1746" s="13">
        <v>0.15079999999999999</v>
      </c>
      <c r="G1746" t="s">
        <v>845</v>
      </c>
      <c r="H1746" t="s">
        <v>826</v>
      </c>
      <c r="I1746">
        <v>2666.67</v>
      </c>
      <c r="J1746" t="s">
        <v>843</v>
      </c>
      <c r="K1746">
        <v>6</v>
      </c>
      <c r="L1746">
        <v>13341</v>
      </c>
      <c r="M1746">
        <v>1</v>
      </c>
      <c r="N1746" t="s">
        <v>835</v>
      </c>
    </row>
    <row r="1747" spans="1:14" x14ac:dyDescent="0.25">
      <c r="A1747">
        <v>2200</v>
      </c>
      <c r="B1747">
        <v>2200</v>
      </c>
      <c r="C1747" s="13">
        <v>0.15310000000000001</v>
      </c>
      <c r="D1747" t="s">
        <v>809</v>
      </c>
      <c r="E1747" t="s">
        <v>810</v>
      </c>
      <c r="F1747" s="13">
        <v>0.28839999999999999</v>
      </c>
      <c r="G1747" t="s">
        <v>819</v>
      </c>
      <c r="H1747" t="s">
        <v>826</v>
      </c>
      <c r="I1747">
        <v>4750</v>
      </c>
      <c r="J1747" t="s">
        <v>857</v>
      </c>
      <c r="K1747">
        <v>13</v>
      </c>
      <c r="L1747">
        <v>26552</v>
      </c>
      <c r="M1747">
        <v>0</v>
      </c>
      <c r="N1747" t="s">
        <v>895</v>
      </c>
    </row>
    <row r="1748" spans="1:14" x14ac:dyDescent="0.25">
      <c r="A1748">
        <v>20000</v>
      </c>
      <c r="B1748">
        <v>20000</v>
      </c>
      <c r="C1748" s="13">
        <v>0.1399</v>
      </c>
      <c r="D1748" t="s">
        <v>809</v>
      </c>
      <c r="E1748" t="s">
        <v>810</v>
      </c>
      <c r="F1748" s="13">
        <v>9.5699999999999993E-2</v>
      </c>
      <c r="G1748" t="s">
        <v>819</v>
      </c>
      <c r="H1748" t="s">
        <v>826</v>
      </c>
      <c r="I1748">
        <v>3750</v>
      </c>
      <c r="J1748" t="s">
        <v>878</v>
      </c>
      <c r="K1748">
        <v>13</v>
      </c>
      <c r="L1748">
        <v>9775</v>
      </c>
      <c r="M1748">
        <v>1</v>
      </c>
      <c r="N1748" t="s">
        <v>835</v>
      </c>
    </row>
    <row r="1749" spans="1:14" x14ac:dyDescent="0.25">
      <c r="A1749">
        <v>14000</v>
      </c>
      <c r="B1749">
        <v>14000</v>
      </c>
      <c r="C1749" s="13">
        <v>0.13109999999999999</v>
      </c>
      <c r="D1749" t="s">
        <v>809</v>
      </c>
      <c r="E1749" t="s">
        <v>824</v>
      </c>
      <c r="F1749" s="13">
        <v>0.1678</v>
      </c>
      <c r="G1749" t="s">
        <v>819</v>
      </c>
      <c r="H1749" t="s">
        <v>826</v>
      </c>
      <c r="I1749">
        <v>5500</v>
      </c>
      <c r="J1749" t="s">
        <v>879</v>
      </c>
      <c r="K1749">
        <v>10</v>
      </c>
      <c r="L1749">
        <v>4919</v>
      </c>
      <c r="M1749">
        <v>0</v>
      </c>
      <c r="N1749" t="s">
        <v>848</v>
      </c>
    </row>
    <row r="1750" spans="1:14" x14ac:dyDescent="0.25">
      <c r="A1750">
        <v>12000</v>
      </c>
      <c r="B1750">
        <v>12000</v>
      </c>
      <c r="C1750" s="13">
        <v>6.6199999999999995E-2</v>
      </c>
      <c r="D1750" t="s">
        <v>809</v>
      </c>
      <c r="E1750" t="s">
        <v>824</v>
      </c>
      <c r="F1750" s="13">
        <v>0.1086</v>
      </c>
      <c r="G1750" t="s">
        <v>874</v>
      </c>
      <c r="H1750" t="s">
        <v>826</v>
      </c>
      <c r="I1750">
        <v>12500</v>
      </c>
      <c r="J1750" t="s">
        <v>847</v>
      </c>
      <c r="K1750">
        <v>12</v>
      </c>
      <c r="L1750">
        <v>15445</v>
      </c>
      <c r="M1750">
        <v>0</v>
      </c>
      <c r="N1750" t="s">
        <v>832</v>
      </c>
    </row>
    <row r="1751" spans="1:14" x14ac:dyDescent="0.25">
      <c r="A1751">
        <v>4200</v>
      </c>
      <c r="B1751">
        <v>4200</v>
      </c>
      <c r="C1751" s="13">
        <v>0.13669999999999999</v>
      </c>
      <c r="D1751" t="s">
        <v>809</v>
      </c>
      <c r="E1751" t="s">
        <v>828</v>
      </c>
      <c r="F1751" s="13">
        <v>0.12520000000000001</v>
      </c>
      <c r="G1751" t="s">
        <v>815</v>
      </c>
      <c r="H1751" t="s">
        <v>830</v>
      </c>
      <c r="I1751">
        <v>5000</v>
      </c>
      <c r="J1751" t="s">
        <v>873</v>
      </c>
      <c r="K1751">
        <v>8</v>
      </c>
      <c r="L1751">
        <v>9234</v>
      </c>
      <c r="M1751">
        <v>1</v>
      </c>
      <c r="N1751" t="s">
        <v>859</v>
      </c>
    </row>
    <row r="1752" spans="1:14" x14ac:dyDescent="0.25">
      <c r="A1752">
        <v>7100</v>
      </c>
      <c r="B1752">
        <v>7100</v>
      </c>
      <c r="C1752" s="13">
        <v>0.1114</v>
      </c>
      <c r="D1752" t="s">
        <v>809</v>
      </c>
      <c r="E1752" t="s">
        <v>810</v>
      </c>
      <c r="F1752" s="13">
        <v>0.1246</v>
      </c>
      <c r="G1752" t="s">
        <v>856</v>
      </c>
      <c r="H1752" t="s">
        <v>812</v>
      </c>
      <c r="I1752">
        <v>2183.33</v>
      </c>
      <c r="J1752" t="s">
        <v>820</v>
      </c>
      <c r="K1752">
        <v>7</v>
      </c>
      <c r="L1752">
        <v>7013</v>
      </c>
      <c r="M1752">
        <v>0</v>
      </c>
      <c r="N1752" t="s">
        <v>835</v>
      </c>
    </row>
    <row r="1753" spans="1:14" x14ac:dyDescent="0.25">
      <c r="A1753">
        <v>15000</v>
      </c>
      <c r="B1753">
        <v>15000</v>
      </c>
      <c r="C1753" s="13">
        <v>0.14649999999999999</v>
      </c>
      <c r="D1753" t="s">
        <v>809</v>
      </c>
      <c r="E1753" t="s">
        <v>824</v>
      </c>
      <c r="F1753" s="13">
        <v>5.5199999999999999E-2</v>
      </c>
      <c r="G1753" t="s">
        <v>874</v>
      </c>
      <c r="H1753" t="s">
        <v>812</v>
      </c>
      <c r="I1753">
        <v>5416.67</v>
      </c>
      <c r="J1753" t="s">
        <v>878</v>
      </c>
      <c r="K1753">
        <v>9</v>
      </c>
      <c r="L1753">
        <v>13775</v>
      </c>
      <c r="M1753">
        <v>1</v>
      </c>
      <c r="N1753" t="s">
        <v>835</v>
      </c>
    </row>
    <row r="1754" spans="1:14" x14ac:dyDescent="0.25">
      <c r="A1754">
        <v>15000</v>
      </c>
      <c r="B1754">
        <v>9364.4</v>
      </c>
      <c r="C1754" s="13">
        <v>0.1095</v>
      </c>
      <c r="D1754" t="s">
        <v>809</v>
      </c>
      <c r="E1754" t="s">
        <v>896</v>
      </c>
      <c r="F1754" s="13">
        <v>2.7699999999999999E-2</v>
      </c>
      <c r="G1754" t="s">
        <v>815</v>
      </c>
      <c r="H1754" t="s">
        <v>812</v>
      </c>
      <c r="I1754">
        <v>6666.67</v>
      </c>
      <c r="J1754" t="s">
        <v>877</v>
      </c>
      <c r="K1754">
        <v>13</v>
      </c>
      <c r="L1754">
        <v>11002</v>
      </c>
      <c r="M1754">
        <v>1</v>
      </c>
      <c r="N1754" t="s">
        <v>814</v>
      </c>
    </row>
    <row r="1755" spans="1:14" x14ac:dyDescent="0.25">
      <c r="A1755">
        <v>9000</v>
      </c>
      <c r="B1755">
        <v>8975</v>
      </c>
      <c r="C1755" s="13">
        <v>0.14649999999999999</v>
      </c>
      <c r="D1755" t="s">
        <v>809</v>
      </c>
      <c r="E1755" t="s">
        <v>824</v>
      </c>
      <c r="F1755" s="13">
        <v>0.14360000000000001</v>
      </c>
      <c r="G1755" t="s">
        <v>898</v>
      </c>
      <c r="H1755" t="s">
        <v>826</v>
      </c>
      <c r="I1755">
        <v>2500</v>
      </c>
      <c r="J1755" t="s">
        <v>843</v>
      </c>
      <c r="K1755">
        <v>10</v>
      </c>
      <c r="L1755">
        <v>11540</v>
      </c>
      <c r="M1755">
        <v>0</v>
      </c>
      <c r="N1755" t="s">
        <v>814</v>
      </c>
    </row>
    <row r="1756" spans="1:14" x14ac:dyDescent="0.25">
      <c r="A1756">
        <v>23300</v>
      </c>
      <c r="B1756">
        <v>23275</v>
      </c>
      <c r="C1756" s="13">
        <v>0.23830000000000001</v>
      </c>
      <c r="D1756" t="s">
        <v>818</v>
      </c>
      <c r="E1756" t="s">
        <v>810</v>
      </c>
      <c r="F1756" s="13">
        <v>0.33560000000000001</v>
      </c>
      <c r="G1756" t="s">
        <v>856</v>
      </c>
      <c r="H1756" t="s">
        <v>812</v>
      </c>
      <c r="I1756">
        <v>13666.67</v>
      </c>
      <c r="J1756" t="s">
        <v>868</v>
      </c>
      <c r="K1756">
        <v>15</v>
      </c>
      <c r="L1756">
        <v>72774</v>
      </c>
      <c r="M1756">
        <v>1</v>
      </c>
      <c r="N1756" t="s">
        <v>827</v>
      </c>
    </row>
    <row r="1757" spans="1:14" x14ac:dyDescent="0.25">
      <c r="A1757">
        <v>20000</v>
      </c>
      <c r="B1757">
        <v>20000</v>
      </c>
      <c r="C1757" s="13">
        <v>0.158</v>
      </c>
      <c r="D1757" t="s">
        <v>818</v>
      </c>
      <c r="E1757" t="s">
        <v>824</v>
      </c>
      <c r="F1757" s="13">
        <v>0.25890000000000002</v>
      </c>
      <c r="G1757" t="s">
        <v>819</v>
      </c>
      <c r="H1757" t="s">
        <v>826</v>
      </c>
      <c r="I1757">
        <v>4166.67</v>
      </c>
      <c r="J1757" t="s">
        <v>820</v>
      </c>
      <c r="K1757">
        <v>23</v>
      </c>
      <c r="L1757">
        <v>34720</v>
      </c>
      <c r="M1757">
        <v>0</v>
      </c>
      <c r="N1757" t="s">
        <v>823</v>
      </c>
    </row>
    <row r="1758" spans="1:14" x14ac:dyDescent="0.25">
      <c r="A1758">
        <v>2000</v>
      </c>
      <c r="B1758">
        <v>2000</v>
      </c>
      <c r="C1758" s="13">
        <v>0.1399</v>
      </c>
      <c r="D1758" t="s">
        <v>809</v>
      </c>
      <c r="E1758" t="s">
        <v>824</v>
      </c>
      <c r="F1758" s="13">
        <v>0.25130000000000002</v>
      </c>
      <c r="G1758" t="s">
        <v>866</v>
      </c>
      <c r="H1758" t="s">
        <v>826</v>
      </c>
      <c r="I1758">
        <v>7583.33</v>
      </c>
      <c r="J1758" t="s">
        <v>831</v>
      </c>
      <c r="K1758">
        <v>11</v>
      </c>
      <c r="L1758">
        <v>39656</v>
      </c>
      <c r="M1758">
        <v>0</v>
      </c>
      <c r="N1758" t="s">
        <v>835</v>
      </c>
    </row>
    <row r="1759" spans="1:14" x14ac:dyDescent="0.25">
      <c r="A1759">
        <v>25000</v>
      </c>
      <c r="B1759">
        <v>20737.86</v>
      </c>
      <c r="C1759" s="13">
        <v>0.13980000000000001</v>
      </c>
      <c r="D1759" t="s">
        <v>818</v>
      </c>
      <c r="E1759" t="s">
        <v>810</v>
      </c>
      <c r="F1759" s="13">
        <v>8.9099999999999999E-2</v>
      </c>
      <c r="G1759" t="s">
        <v>864</v>
      </c>
      <c r="H1759" t="s">
        <v>826</v>
      </c>
      <c r="I1759">
        <v>10833.33</v>
      </c>
      <c r="J1759" t="s">
        <v>834</v>
      </c>
      <c r="K1759">
        <v>11</v>
      </c>
      <c r="L1759">
        <v>35046</v>
      </c>
      <c r="M1759">
        <v>2</v>
      </c>
      <c r="N1759" t="s">
        <v>814</v>
      </c>
    </row>
    <row r="1760" spans="1:14" x14ac:dyDescent="0.25">
      <c r="A1760">
        <v>11975</v>
      </c>
      <c r="B1760">
        <v>11975</v>
      </c>
      <c r="C1760" s="13">
        <v>0.15210000000000001</v>
      </c>
      <c r="D1760" t="s">
        <v>818</v>
      </c>
      <c r="E1760" t="s">
        <v>810</v>
      </c>
      <c r="F1760" s="13">
        <v>0.1981</v>
      </c>
      <c r="G1760" t="s">
        <v>867</v>
      </c>
      <c r="H1760" t="s">
        <v>812</v>
      </c>
      <c r="I1760">
        <v>5382</v>
      </c>
      <c r="J1760" t="s">
        <v>822</v>
      </c>
      <c r="K1760">
        <v>11</v>
      </c>
      <c r="L1760">
        <v>9475</v>
      </c>
      <c r="M1760">
        <v>0</v>
      </c>
      <c r="N1760" t="s">
        <v>832</v>
      </c>
    </row>
    <row r="1761" spans="1:14" x14ac:dyDescent="0.25">
      <c r="A1761">
        <v>10000</v>
      </c>
      <c r="B1761">
        <v>10000</v>
      </c>
      <c r="C1761" s="13">
        <v>0.158</v>
      </c>
      <c r="D1761" t="s">
        <v>809</v>
      </c>
      <c r="E1761" t="s">
        <v>810</v>
      </c>
      <c r="F1761" s="13">
        <v>0.13569999999999999</v>
      </c>
      <c r="G1761" t="s">
        <v>849</v>
      </c>
      <c r="H1761" t="s">
        <v>812</v>
      </c>
      <c r="I1761">
        <v>4583.33</v>
      </c>
      <c r="J1761" t="s">
        <v>857</v>
      </c>
      <c r="K1761">
        <v>16</v>
      </c>
      <c r="L1761">
        <v>24989</v>
      </c>
      <c r="M1761">
        <v>1</v>
      </c>
      <c r="N1761" t="s">
        <v>835</v>
      </c>
    </row>
    <row r="1762" spans="1:14" x14ac:dyDescent="0.25">
      <c r="A1762">
        <v>9000</v>
      </c>
      <c r="B1762">
        <v>8800</v>
      </c>
      <c r="C1762" s="13">
        <v>0.1148</v>
      </c>
      <c r="D1762" t="s">
        <v>809</v>
      </c>
      <c r="E1762" t="s">
        <v>824</v>
      </c>
      <c r="F1762" s="13">
        <v>0.1893</v>
      </c>
      <c r="G1762" t="s">
        <v>815</v>
      </c>
      <c r="H1762" t="s">
        <v>826</v>
      </c>
      <c r="I1762">
        <v>3750</v>
      </c>
      <c r="J1762" t="s">
        <v>816</v>
      </c>
      <c r="K1762">
        <v>6</v>
      </c>
      <c r="L1762">
        <v>14576</v>
      </c>
      <c r="M1762">
        <v>0</v>
      </c>
      <c r="N1762" t="s">
        <v>814</v>
      </c>
    </row>
    <row r="1763" spans="1:14" x14ac:dyDescent="0.25">
      <c r="A1763">
        <v>15800</v>
      </c>
      <c r="B1763">
        <v>15700</v>
      </c>
      <c r="C1763" s="13">
        <v>0.16020000000000001</v>
      </c>
      <c r="D1763" t="s">
        <v>818</v>
      </c>
      <c r="E1763" t="s">
        <v>810</v>
      </c>
      <c r="F1763" s="13">
        <v>0.19639999999999999</v>
      </c>
      <c r="G1763" t="s">
        <v>819</v>
      </c>
      <c r="H1763" t="s">
        <v>812</v>
      </c>
      <c r="I1763">
        <v>7388.42</v>
      </c>
      <c r="J1763" t="s">
        <v>873</v>
      </c>
      <c r="K1763">
        <v>13</v>
      </c>
      <c r="L1763">
        <v>32120</v>
      </c>
      <c r="M1763">
        <v>1</v>
      </c>
      <c r="N1763" t="s">
        <v>835</v>
      </c>
    </row>
    <row r="1764" spans="1:14" x14ac:dyDescent="0.25">
      <c r="A1764">
        <v>10000</v>
      </c>
      <c r="B1764">
        <v>4082.56</v>
      </c>
      <c r="C1764" s="13">
        <v>0.13300000000000001</v>
      </c>
      <c r="D1764" t="s">
        <v>809</v>
      </c>
      <c r="E1764" t="s">
        <v>896</v>
      </c>
      <c r="F1764" s="13">
        <v>6.3100000000000003E-2</v>
      </c>
      <c r="G1764" t="s">
        <v>815</v>
      </c>
      <c r="H1764" t="s">
        <v>830</v>
      </c>
      <c r="I1764">
        <v>10000</v>
      </c>
      <c r="J1764" t="s">
        <v>868</v>
      </c>
      <c r="K1764">
        <v>11</v>
      </c>
      <c r="L1764">
        <v>28653</v>
      </c>
      <c r="M1764">
        <v>0</v>
      </c>
      <c r="N1764" t="s">
        <v>835</v>
      </c>
    </row>
    <row r="1765" spans="1:14" x14ac:dyDescent="0.25">
      <c r="A1765">
        <v>3600</v>
      </c>
      <c r="B1765">
        <v>0</v>
      </c>
      <c r="C1765" s="13">
        <v>0.13239999999999999</v>
      </c>
      <c r="D1765" t="s">
        <v>809</v>
      </c>
      <c r="E1765" t="s">
        <v>828</v>
      </c>
      <c r="F1765" s="13">
        <v>9.1399999999999995E-2</v>
      </c>
      <c r="G1765" t="s">
        <v>902</v>
      </c>
      <c r="H1765" t="s">
        <v>826</v>
      </c>
      <c r="I1765">
        <v>6290</v>
      </c>
      <c r="J1765" t="s">
        <v>914</v>
      </c>
      <c r="K1765">
        <v>7</v>
      </c>
      <c r="L1765">
        <v>3453</v>
      </c>
      <c r="M1765">
        <v>0</v>
      </c>
      <c r="N1765" t="s">
        <v>814</v>
      </c>
    </row>
    <row r="1766" spans="1:14" x14ac:dyDescent="0.25">
      <c r="A1766">
        <v>10000</v>
      </c>
      <c r="B1766">
        <v>10000</v>
      </c>
      <c r="C1766" s="13">
        <v>0.13109999999999999</v>
      </c>
      <c r="D1766" t="s">
        <v>809</v>
      </c>
      <c r="E1766" t="s">
        <v>824</v>
      </c>
      <c r="F1766" s="13">
        <v>7.2300000000000003E-2</v>
      </c>
      <c r="G1766" t="s">
        <v>906</v>
      </c>
      <c r="H1766" t="s">
        <v>812</v>
      </c>
      <c r="I1766">
        <v>3333.33</v>
      </c>
      <c r="J1766" t="s">
        <v>878</v>
      </c>
      <c r="K1766">
        <v>6</v>
      </c>
      <c r="L1766">
        <v>10793</v>
      </c>
      <c r="M1766">
        <v>2</v>
      </c>
      <c r="N1766" t="s">
        <v>844</v>
      </c>
    </row>
    <row r="1767" spans="1:14" x14ac:dyDescent="0.25">
      <c r="A1767">
        <v>19500</v>
      </c>
      <c r="B1767">
        <v>19500</v>
      </c>
      <c r="C1767" s="13">
        <v>0.20499999999999999</v>
      </c>
      <c r="D1767" t="s">
        <v>809</v>
      </c>
      <c r="E1767" t="s">
        <v>810</v>
      </c>
      <c r="F1767" s="13">
        <v>2.93E-2</v>
      </c>
      <c r="G1767" t="s">
        <v>874</v>
      </c>
      <c r="H1767" t="s">
        <v>812</v>
      </c>
      <c r="I1767">
        <v>9250</v>
      </c>
      <c r="J1767" t="s">
        <v>857</v>
      </c>
      <c r="K1767">
        <v>5</v>
      </c>
      <c r="L1767">
        <v>8915</v>
      </c>
      <c r="M1767">
        <v>1</v>
      </c>
      <c r="N1767" t="s">
        <v>835</v>
      </c>
    </row>
    <row r="1768" spans="1:14" x14ac:dyDescent="0.25">
      <c r="A1768">
        <v>18000</v>
      </c>
      <c r="B1768">
        <v>18000</v>
      </c>
      <c r="C1768" s="13">
        <v>7.4899999999999994E-2</v>
      </c>
      <c r="D1768" t="s">
        <v>809</v>
      </c>
      <c r="E1768" t="s">
        <v>824</v>
      </c>
      <c r="F1768" s="13">
        <v>8.5199999999999998E-2</v>
      </c>
      <c r="G1768" t="s">
        <v>866</v>
      </c>
      <c r="H1768" t="s">
        <v>830</v>
      </c>
      <c r="I1768">
        <v>4250</v>
      </c>
      <c r="J1768" t="s">
        <v>883</v>
      </c>
      <c r="K1768">
        <v>5</v>
      </c>
      <c r="L1768">
        <v>19566</v>
      </c>
      <c r="M1768">
        <v>0</v>
      </c>
      <c r="N1768" t="s">
        <v>835</v>
      </c>
    </row>
    <row r="1769" spans="1:14" x14ac:dyDescent="0.25">
      <c r="A1769">
        <v>22000</v>
      </c>
      <c r="B1769">
        <v>21950</v>
      </c>
      <c r="C1769" s="13">
        <v>8.8800000000000004E-2</v>
      </c>
      <c r="D1769" t="s">
        <v>809</v>
      </c>
      <c r="E1769" t="s">
        <v>810</v>
      </c>
      <c r="F1769" s="13">
        <v>0.19370000000000001</v>
      </c>
      <c r="G1769" t="s">
        <v>867</v>
      </c>
      <c r="H1769" t="s">
        <v>812</v>
      </c>
      <c r="I1769">
        <v>6041.67</v>
      </c>
      <c r="J1769" t="s">
        <v>846</v>
      </c>
      <c r="K1769">
        <v>9</v>
      </c>
      <c r="L1769">
        <v>6055</v>
      </c>
      <c r="M1769">
        <v>1</v>
      </c>
      <c r="N1769" t="s">
        <v>814</v>
      </c>
    </row>
    <row r="1770" spans="1:14" x14ac:dyDescent="0.25">
      <c r="A1770">
        <v>22350</v>
      </c>
      <c r="B1770">
        <v>486.13</v>
      </c>
      <c r="C1770" s="13">
        <v>0.14069999999999999</v>
      </c>
      <c r="D1770" t="s">
        <v>809</v>
      </c>
      <c r="E1770" t="s">
        <v>863</v>
      </c>
      <c r="F1770" s="13">
        <v>3.6600000000000001E-2</v>
      </c>
      <c r="G1770" t="s">
        <v>866</v>
      </c>
      <c r="H1770" t="s">
        <v>830</v>
      </c>
      <c r="I1770">
        <v>11250</v>
      </c>
      <c r="J1770" t="s">
        <v>831</v>
      </c>
      <c r="K1770">
        <v>8</v>
      </c>
      <c r="L1770">
        <v>10753</v>
      </c>
      <c r="M1770">
        <v>2</v>
      </c>
      <c r="N1770" t="s">
        <v>844</v>
      </c>
    </row>
    <row r="1771" spans="1:14" x14ac:dyDescent="0.25">
      <c r="A1771">
        <v>5000</v>
      </c>
      <c r="B1771">
        <v>5000</v>
      </c>
      <c r="C1771" s="13">
        <v>0.13919999999999999</v>
      </c>
      <c r="D1771" t="s">
        <v>809</v>
      </c>
      <c r="E1771" t="s">
        <v>810</v>
      </c>
      <c r="F1771" s="13">
        <v>0.108</v>
      </c>
      <c r="G1771" t="s">
        <v>866</v>
      </c>
      <c r="H1771" t="s">
        <v>826</v>
      </c>
      <c r="I1771">
        <v>2500</v>
      </c>
      <c r="J1771" t="s">
        <v>878</v>
      </c>
      <c r="K1771">
        <v>7</v>
      </c>
      <c r="L1771">
        <v>2050</v>
      </c>
      <c r="M1771">
        <v>4</v>
      </c>
      <c r="N1771" t="s">
        <v>814</v>
      </c>
    </row>
    <row r="1772" spans="1:14" x14ac:dyDescent="0.25">
      <c r="A1772">
        <v>20000</v>
      </c>
      <c r="B1772">
        <v>20000</v>
      </c>
      <c r="C1772" s="13">
        <v>7.6200000000000004E-2</v>
      </c>
      <c r="D1772" t="s">
        <v>809</v>
      </c>
      <c r="E1772" t="s">
        <v>810</v>
      </c>
      <c r="F1772" s="13">
        <v>6.6100000000000006E-2</v>
      </c>
      <c r="G1772" t="s">
        <v>819</v>
      </c>
      <c r="H1772" t="s">
        <v>826</v>
      </c>
      <c r="I1772">
        <v>10833.33</v>
      </c>
      <c r="J1772" t="s">
        <v>915</v>
      </c>
      <c r="K1772">
        <v>7</v>
      </c>
      <c r="L1772">
        <v>16092</v>
      </c>
      <c r="M1772">
        <v>0</v>
      </c>
      <c r="N1772" t="s">
        <v>859</v>
      </c>
    </row>
    <row r="1773" spans="1:14" x14ac:dyDescent="0.25">
      <c r="A1773">
        <v>7000</v>
      </c>
      <c r="B1773">
        <v>7000</v>
      </c>
      <c r="C1773" s="13">
        <v>8.8999999999999996E-2</v>
      </c>
      <c r="D1773" t="s">
        <v>809</v>
      </c>
      <c r="E1773" t="s">
        <v>863</v>
      </c>
      <c r="F1773" s="13">
        <v>0.1469</v>
      </c>
      <c r="G1773" t="s">
        <v>909</v>
      </c>
      <c r="H1773" t="s">
        <v>812</v>
      </c>
      <c r="I1773">
        <v>5416.67</v>
      </c>
      <c r="J1773" t="s">
        <v>834</v>
      </c>
      <c r="K1773">
        <v>14</v>
      </c>
      <c r="L1773">
        <v>15272</v>
      </c>
      <c r="M1773">
        <v>1</v>
      </c>
      <c r="N1773" t="s">
        <v>832</v>
      </c>
    </row>
    <row r="1774" spans="1:14" x14ac:dyDescent="0.25">
      <c r="A1774">
        <v>15000</v>
      </c>
      <c r="B1774">
        <v>15000</v>
      </c>
      <c r="C1774" s="13">
        <v>0.1409</v>
      </c>
      <c r="D1774" t="s">
        <v>818</v>
      </c>
      <c r="E1774" t="s">
        <v>810</v>
      </c>
      <c r="F1774" s="13">
        <v>2.6700000000000002E-2</v>
      </c>
      <c r="G1774" t="s">
        <v>866</v>
      </c>
      <c r="H1774" t="s">
        <v>826</v>
      </c>
      <c r="I1774">
        <v>7236.67</v>
      </c>
      <c r="J1774" t="s">
        <v>877</v>
      </c>
      <c r="K1774">
        <v>3</v>
      </c>
      <c r="L1774">
        <v>3335</v>
      </c>
      <c r="M1774">
        <v>0</v>
      </c>
      <c r="N1774" t="s">
        <v>817</v>
      </c>
    </row>
    <row r="1775" spans="1:14" x14ac:dyDescent="0.25">
      <c r="A1775">
        <v>10000</v>
      </c>
      <c r="B1775">
        <v>9975</v>
      </c>
      <c r="C1775" s="13">
        <v>0.1</v>
      </c>
      <c r="D1775" t="s">
        <v>818</v>
      </c>
      <c r="E1775" t="s">
        <v>810</v>
      </c>
      <c r="F1775" s="13">
        <v>5.7000000000000002E-2</v>
      </c>
      <c r="G1775" t="s">
        <v>909</v>
      </c>
      <c r="H1775" t="s">
        <v>812</v>
      </c>
      <c r="I1775">
        <v>2333.33</v>
      </c>
      <c r="J1775" t="s">
        <v>904</v>
      </c>
      <c r="K1775">
        <v>10</v>
      </c>
      <c r="L1775">
        <v>5547</v>
      </c>
      <c r="M1775">
        <v>2</v>
      </c>
      <c r="N1775" t="s">
        <v>814</v>
      </c>
    </row>
    <row r="1776" spans="1:14" x14ac:dyDescent="0.25">
      <c r="A1776">
        <v>25000</v>
      </c>
      <c r="B1776">
        <v>25000</v>
      </c>
      <c r="C1776" s="13">
        <v>0.21490000000000001</v>
      </c>
      <c r="D1776" t="s">
        <v>818</v>
      </c>
      <c r="E1776" t="s">
        <v>810</v>
      </c>
      <c r="F1776" s="13">
        <v>8.7599999999999997E-2</v>
      </c>
      <c r="G1776" t="s">
        <v>825</v>
      </c>
      <c r="H1776" t="s">
        <v>826</v>
      </c>
      <c r="I1776">
        <v>6250</v>
      </c>
      <c r="J1776" t="s">
        <v>879</v>
      </c>
      <c r="K1776">
        <v>5</v>
      </c>
      <c r="L1776">
        <v>17213</v>
      </c>
      <c r="M1776">
        <v>0</v>
      </c>
      <c r="N1776" t="s">
        <v>827</v>
      </c>
    </row>
    <row r="1777" spans="1:14" x14ac:dyDescent="0.25">
      <c r="A1777">
        <v>14400</v>
      </c>
      <c r="B1777">
        <v>14400</v>
      </c>
      <c r="C1777" s="13">
        <v>0.13109999999999999</v>
      </c>
      <c r="D1777" t="s">
        <v>809</v>
      </c>
      <c r="E1777" t="s">
        <v>810</v>
      </c>
      <c r="F1777" s="13">
        <v>0.20519999999999999</v>
      </c>
      <c r="G1777" t="s">
        <v>819</v>
      </c>
      <c r="H1777" t="s">
        <v>826</v>
      </c>
      <c r="I1777">
        <v>3333.33</v>
      </c>
      <c r="J1777" t="s">
        <v>878</v>
      </c>
      <c r="K1777">
        <v>9</v>
      </c>
      <c r="L1777">
        <v>14073</v>
      </c>
      <c r="M1777">
        <v>1</v>
      </c>
      <c r="N1777" t="s">
        <v>832</v>
      </c>
    </row>
    <row r="1778" spans="1:14" x14ac:dyDescent="0.25">
      <c r="A1778">
        <v>10000</v>
      </c>
      <c r="B1778">
        <v>10000</v>
      </c>
      <c r="C1778" s="13">
        <v>0.1065</v>
      </c>
      <c r="D1778" t="s">
        <v>809</v>
      </c>
      <c r="E1778" t="s">
        <v>810</v>
      </c>
      <c r="F1778" s="13">
        <v>0.12559999999999999</v>
      </c>
      <c r="G1778" t="s">
        <v>815</v>
      </c>
      <c r="H1778" t="s">
        <v>826</v>
      </c>
      <c r="I1778">
        <v>2833.33</v>
      </c>
      <c r="J1778" t="s">
        <v>873</v>
      </c>
      <c r="K1778">
        <v>5</v>
      </c>
      <c r="L1778">
        <v>14087</v>
      </c>
      <c r="M1778">
        <v>0</v>
      </c>
      <c r="N1778" t="s">
        <v>823</v>
      </c>
    </row>
    <row r="1779" spans="1:14" x14ac:dyDescent="0.25">
      <c r="A1779">
        <v>19750</v>
      </c>
      <c r="B1779">
        <v>19750</v>
      </c>
      <c r="C1779" s="13">
        <v>0.16289999999999999</v>
      </c>
      <c r="D1779" t="s">
        <v>809</v>
      </c>
      <c r="E1779" t="s">
        <v>828</v>
      </c>
      <c r="F1779" s="13">
        <v>4.6800000000000001E-2</v>
      </c>
      <c r="G1779" t="s">
        <v>841</v>
      </c>
      <c r="H1779" t="s">
        <v>812</v>
      </c>
      <c r="I1779">
        <v>8333.33</v>
      </c>
      <c r="J1779" t="s">
        <v>878</v>
      </c>
      <c r="K1779">
        <v>9</v>
      </c>
      <c r="L1779">
        <v>11383</v>
      </c>
      <c r="M1779">
        <v>0</v>
      </c>
      <c r="N1779" t="s">
        <v>814</v>
      </c>
    </row>
    <row r="1780" spans="1:14" x14ac:dyDescent="0.25">
      <c r="A1780">
        <v>10000</v>
      </c>
      <c r="B1780">
        <v>10000</v>
      </c>
      <c r="C1780" s="13">
        <v>0.1171</v>
      </c>
      <c r="D1780" t="s">
        <v>809</v>
      </c>
      <c r="E1780" t="s">
        <v>824</v>
      </c>
      <c r="F1780" s="13">
        <v>0.1203</v>
      </c>
      <c r="G1780" t="s">
        <v>880</v>
      </c>
      <c r="H1780" t="s">
        <v>812</v>
      </c>
      <c r="I1780">
        <v>4000</v>
      </c>
      <c r="J1780" t="s">
        <v>822</v>
      </c>
      <c r="K1780">
        <v>11</v>
      </c>
      <c r="L1780">
        <v>8413</v>
      </c>
      <c r="M1780">
        <v>0</v>
      </c>
      <c r="N1780" t="s">
        <v>835</v>
      </c>
    </row>
    <row r="1781" spans="1:14" x14ac:dyDescent="0.25">
      <c r="A1781">
        <v>4550</v>
      </c>
      <c r="B1781">
        <v>4550</v>
      </c>
      <c r="C1781" s="13">
        <v>0.13569999999999999</v>
      </c>
      <c r="D1781" t="s">
        <v>809</v>
      </c>
      <c r="E1781" t="s">
        <v>886</v>
      </c>
      <c r="F1781" s="13">
        <v>0.17460000000000001</v>
      </c>
      <c r="G1781" t="s">
        <v>819</v>
      </c>
      <c r="H1781" t="s">
        <v>826</v>
      </c>
      <c r="I1781">
        <v>10833.33</v>
      </c>
      <c r="J1781" t="s">
        <v>879</v>
      </c>
      <c r="K1781">
        <v>10</v>
      </c>
      <c r="L1781">
        <v>66461</v>
      </c>
      <c r="M1781">
        <v>0</v>
      </c>
      <c r="N1781" t="s">
        <v>814</v>
      </c>
    </row>
    <row r="1782" spans="1:14" x14ac:dyDescent="0.25">
      <c r="A1782">
        <v>7500</v>
      </c>
      <c r="B1782">
        <v>6392.86</v>
      </c>
      <c r="C1782" s="13">
        <v>0.10829999999999999</v>
      </c>
      <c r="D1782" t="s">
        <v>809</v>
      </c>
      <c r="E1782" t="s">
        <v>824</v>
      </c>
      <c r="F1782" s="13">
        <v>0.20910000000000001</v>
      </c>
      <c r="G1782" t="s">
        <v>864</v>
      </c>
      <c r="H1782" t="s">
        <v>812</v>
      </c>
      <c r="I1782">
        <v>7500</v>
      </c>
      <c r="J1782" t="s">
        <v>901</v>
      </c>
      <c r="K1782">
        <v>12</v>
      </c>
      <c r="L1782">
        <v>120338</v>
      </c>
      <c r="M1782">
        <v>0</v>
      </c>
      <c r="N1782" t="s">
        <v>817</v>
      </c>
    </row>
    <row r="1783" spans="1:14" x14ac:dyDescent="0.25">
      <c r="A1783">
        <v>13075</v>
      </c>
      <c r="B1783">
        <v>13075</v>
      </c>
      <c r="C1783" s="13">
        <v>0.11990000000000001</v>
      </c>
      <c r="D1783" t="s">
        <v>818</v>
      </c>
      <c r="E1783" t="s">
        <v>810</v>
      </c>
      <c r="F1783" s="13">
        <v>0.22520000000000001</v>
      </c>
      <c r="G1783" t="s">
        <v>849</v>
      </c>
      <c r="H1783" t="s">
        <v>812</v>
      </c>
      <c r="I1783">
        <v>7291.67</v>
      </c>
      <c r="J1783" t="s">
        <v>816</v>
      </c>
      <c r="K1783">
        <v>14</v>
      </c>
      <c r="L1783">
        <v>27622</v>
      </c>
      <c r="M1783">
        <v>0</v>
      </c>
      <c r="N1783" t="s">
        <v>835</v>
      </c>
    </row>
    <row r="1784" spans="1:14" x14ac:dyDescent="0.25">
      <c r="A1784">
        <v>7000</v>
      </c>
      <c r="B1784">
        <v>7000</v>
      </c>
      <c r="C1784" s="13">
        <v>7.9000000000000001E-2</v>
      </c>
      <c r="D1784" t="s">
        <v>809</v>
      </c>
      <c r="E1784" t="s">
        <v>824</v>
      </c>
      <c r="F1784" s="13">
        <v>7.6499999999999999E-2</v>
      </c>
      <c r="G1784" t="s">
        <v>866</v>
      </c>
      <c r="H1784" t="s">
        <v>826</v>
      </c>
      <c r="I1784">
        <v>2916.67</v>
      </c>
      <c r="J1784" t="s">
        <v>873</v>
      </c>
      <c r="K1784">
        <v>7</v>
      </c>
      <c r="L1784">
        <v>4276</v>
      </c>
      <c r="M1784">
        <v>0</v>
      </c>
      <c r="N1784" t="s">
        <v>832</v>
      </c>
    </row>
    <row r="1785" spans="1:14" x14ac:dyDescent="0.25">
      <c r="A1785">
        <v>3000</v>
      </c>
      <c r="B1785">
        <v>3000</v>
      </c>
      <c r="C1785" s="13">
        <v>7.4899999999999994E-2</v>
      </c>
      <c r="D1785" t="s">
        <v>809</v>
      </c>
      <c r="E1785" t="s">
        <v>828</v>
      </c>
      <c r="F1785" s="13">
        <v>0.21160000000000001</v>
      </c>
      <c r="G1785" t="s">
        <v>872</v>
      </c>
      <c r="H1785" t="s">
        <v>826</v>
      </c>
      <c r="I1785">
        <v>2500</v>
      </c>
      <c r="J1785" t="s">
        <v>907</v>
      </c>
      <c r="K1785">
        <v>3</v>
      </c>
      <c r="L1785">
        <v>1298</v>
      </c>
      <c r="M1785">
        <v>0</v>
      </c>
      <c r="N1785" t="s">
        <v>817</v>
      </c>
    </row>
    <row r="1786" spans="1:14" x14ac:dyDescent="0.25">
      <c r="A1786">
        <v>18000</v>
      </c>
      <c r="B1786">
        <v>17950</v>
      </c>
      <c r="C1786" s="13">
        <v>0.14460000000000001</v>
      </c>
      <c r="D1786" t="s">
        <v>809</v>
      </c>
      <c r="E1786" t="s">
        <v>810</v>
      </c>
      <c r="F1786" s="13">
        <v>0.23849999999999999</v>
      </c>
      <c r="G1786" t="s">
        <v>815</v>
      </c>
      <c r="H1786" t="s">
        <v>812</v>
      </c>
      <c r="I1786">
        <v>5166.67</v>
      </c>
      <c r="J1786" t="s">
        <v>838</v>
      </c>
      <c r="K1786">
        <v>8</v>
      </c>
      <c r="L1786">
        <v>24380</v>
      </c>
      <c r="M1786">
        <v>0</v>
      </c>
      <c r="N1786" t="s">
        <v>814</v>
      </c>
    </row>
    <row r="1787" spans="1:14" x14ac:dyDescent="0.25">
      <c r="A1787">
        <v>14675</v>
      </c>
      <c r="B1787">
        <v>14675</v>
      </c>
      <c r="C1787" s="13">
        <v>0.16289999999999999</v>
      </c>
      <c r="D1787" t="s">
        <v>809</v>
      </c>
      <c r="E1787" t="s">
        <v>824</v>
      </c>
      <c r="F1787" s="13">
        <v>0.27229999999999999</v>
      </c>
      <c r="G1787" t="s">
        <v>876</v>
      </c>
      <c r="H1787" t="s">
        <v>826</v>
      </c>
      <c r="I1787">
        <v>3250</v>
      </c>
      <c r="J1787" t="s">
        <v>822</v>
      </c>
      <c r="K1787">
        <v>14</v>
      </c>
      <c r="L1787">
        <v>7525</v>
      </c>
      <c r="M1787">
        <v>1</v>
      </c>
      <c r="N1787" t="s">
        <v>817</v>
      </c>
    </row>
    <row r="1788" spans="1:14" x14ac:dyDescent="0.25">
      <c r="A1788">
        <v>10000</v>
      </c>
      <c r="B1788">
        <v>10000</v>
      </c>
      <c r="C1788" s="13">
        <v>0.1409</v>
      </c>
      <c r="D1788" t="s">
        <v>809</v>
      </c>
      <c r="E1788" t="s">
        <v>824</v>
      </c>
      <c r="F1788" s="13">
        <v>8.48E-2</v>
      </c>
      <c r="G1788" t="s">
        <v>811</v>
      </c>
      <c r="H1788" t="s">
        <v>812</v>
      </c>
      <c r="I1788">
        <v>3750</v>
      </c>
      <c r="J1788" t="s">
        <v>857</v>
      </c>
      <c r="K1788">
        <v>4</v>
      </c>
      <c r="L1788">
        <v>3776</v>
      </c>
      <c r="M1788">
        <v>0</v>
      </c>
      <c r="N1788" t="s">
        <v>832</v>
      </c>
    </row>
    <row r="1789" spans="1:14" x14ac:dyDescent="0.25">
      <c r="A1789">
        <v>9600</v>
      </c>
      <c r="B1789">
        <v>9600</v>
      </c>
      <c r="C1789" s="13">
        <v>0.1074</v>
      </c>
      <c r="D1789" t="s">
        <v>818</v>
      </c>
      <c r="E1789" t="s">
        <v>828</v>
      </c>
      <c r="F1789" s="13">
        <v>3.5799999999999998E-2</v>
      </c>
      <c r="G1789" t="s">
        <v>898</v>
      </c>
      <c r="H1789" t="s">
        <v>812</v>
      </c>
      <c r="I1789">
        <v>8000</v>
      </c>
      <c r="J1789" t="s">
        <v>846</v>
      </c>
      <c r="K1789">
        <v>7</v>
      </c>
      <c r="L1789">
        <v>3207</v>
      </c>
      <c r="M1789">
        <v>0</v>
      </c>
      <c r="N1789" t="s">
        <v>832</v>
      </c>
    </row>
    <row r="1790" spans="1:14" x14ac:dyDescent="0.25">
      <c r="A1790">
        <v>10000</v>
      </c>
      <c r="B1790">
        <v>10000</v>
      </c>
      <c r="C1790" s="13">
        <v>0.13109999999999999</v>
      </c>
      <c r="D1790" t="s">
        <v>809</v>
      </c>
      <c r="E1790" t="s">
        <v>824</v>
      </c>
      <c r="F1790" s="13">
        <v>3.0099999999999998E-2</v>
      </c>
      <c r="G1790" t="s">
        <v>866</v>
      </c>
      <c r="H1790" t="s">
        <v>812</v>
      </c>
      <c r="I1790">
        <v>9166.67</v>
      </c>
      <c r="J1790" t="s">
        <v>868</v>
      </c>
      <c r="K1790">
        <v>5</v>
      </c>
      <c r="L1790">
        <v>10079</v>
      </c>
      <c r="M1790">
        <v>1</v>
      </c>
      <c r="N1790" t="s">
        <v>842</v>
      </c>
    </row>
    <row r="1791" spans="1:14" x14ac:dyDescent="0.25">
      <c r="A1791">
        <v>1500</v>
      </c>
      <c r="B1791">
        <v>1500</v>
      </c>
      <c r="C1791" s="13">
        <v>6.9099999999999995E-2</v>
      </c>
      <c r="D1791" t="s">
        <v>809</v>
      </c>
      <c r="E1791" t="s">
        <v>810</v>
      </c>
      <c r="F1791" s="13">
        <v>0.16739999999999999</v>
      </c>
      <c r="G1791" t="s">
        <v>881</v>
      </c>
      <c r="H1791" t="s">
        <v>812</v>
      </c>
      <c r="I1791">
        <v>5166.67</v>
      </c>
      <c r="J1791" t="s">
        <v>816</v>
      </c>
      <c r="K1791">
        <v>13</v>
      </c>
      <c r="L1791">
        <v>7453</v>
      </c>
      <c r="M1791">
        <v>1</v>
      </c>
      <c r="N1791" t="s">
        <v>842</v>
      </c>
    </row>
    <row r="1792" spans="1:14" x14ac:dyDescent="0.25">
      <c r="A1792">
        <v>10000</v>
      </c>
      <c r="B1792">
        <v>10000</v>
      </c>
      <c r="C1792" s="13">
        <v>0.1409</v>
      </c>
      <c r="D1792" t="s">
        <v>809</v>
      </c>
      <c r="E1792" t="s">
        <v>810</v>
      </c>
      <c r="F1792" s="13">
        <v>0.19170000000000001</v>
      </c>
      <c r="G1792" t="s">
        <v>881</v>
      </c>
      <c r="H1792" t="s">
        <v>826</v>
      </c>
      <c r="I1792">
        <v>3750</v>
      </c>
      <c r="J1792" t="s">
        <v>879</v>
      </c>
      <c r="K1792">
        <v>8</v>
      </c>
      <c r="L1792">
        <v>9969</v>
      </c>
      <c r="M1792">
        <v>2</v>
      </c>
      <c r="N1792" t="s">
        <v>814</v>
      </c>
    </row>
    <row r="1793" spans="1:14" x14ac:dyDescent="0.25">
      <c r="A1793">
        <v>7000</v>
      </c>
      <c r="B1793">
        <v>6963.08</v>
      </c>
      <c r="C1793" s="13">
        <v>0.13109999999999999</v>
      </c>
      <c r="D1793" t="s">
        <v>809</v>
      </c>
      <c r="E1793" t="s">
        <v>810</v>
      </c>
      <c r="F1793" s="13">
        <v>0.13109999999999999</v>
      </c>
      <c r="G1793" t="s">
        <v>872</v>
      </c>
      <c r="H1793" t="s">
        <v>826</v>
      </c>
      <c r="I1793">
        <v>4325</v>
      </c>
      <c r="J1793" t="s">
        <v>838</v>
      </c>
      <c r="K1793">
        <v>8</v>
      </c>
      <c r="L1793">
        <v>8076</v>
      </c>
      <c r="M1793">
        <v>4</v>
      </c>
      <c r="N1793" t="s">
        <v>832</v>
      </c>
    </row>
    <row r="1794" spans="1:14" x14ac:dyDescent="0.25">
      <c r="A1794">
        <v>4000</v>
      </c>
      <c r="B1794">
        <v>4000</v>
      </c>
      <c r="C1794" s="13">
        <v>0.16819999999999999</v>
      </c>
      <c r="D1794" t="s">
        <v>818</v>
      </c>
      <c r="E1794" t="s">
        <v>810</v>
      </c>
      <c r="F1794" s="13">
        <v>0.15820000000000001</v>
      </c>
      <c r="G1794" t="s">
        <v>881</v>
      </c>
      <c r="H1794" t="s">
        <v>812</v>
      </c>
      <c r="I1794">
        <v>4721</v>
      </c>
      <c r="J1794" t="s">
        <v>838</v>
      </c>
      <c r="K1794">
        <v>18</v>
      </c>
      <c r="L1794">
        <v>11319</v>
      </c>
      <c r="M1794">
        <v>7</v>
      </c>
      <c r="N1794" t="s">
        <v>835</v>
      </c>
    </row>
    <row r="1795" spans="1:14" x14ac:dyDescent="0.25">
      <c r="A1795">
        <v>16750</v>
      </c>
      <c r="B1795">
        <v>16750</v>
      </c>
      <c r="C1795" s="13">
        <v>7.9000000000000001E-2</v>
      </c>
      <c r="D1795" t="s">
        <v>809</v>
      </c>
      <c r="E1795" t="s">
        <v>824</v>
      </c>
      <c r="F1795" s="13">
        <v>0.18160000000000001</v>
      </c>
      <c r="G1795" t="s">
        <v>819</v>
      </c>
      <c r="H1795" t="s">
        <v>830</v>
      </c>
      <c r="I1795">
        <v>9125</v>
      </c>
      <c r="J1795" t="s">
        <v>873</v>
      </c>
      <c r="K1795">
        <v>19</v>
      </c>
      <c r="L1795">
        <v>33986</v>
      </c>
      <c r="M1795">
        <v>1</v>
      </c>
      <c r="N1795" t="s">
        <v>817</v>
      </c>
    </row>
    <row r="1796" spans="1:14" x14ac:dyDescent="0.25">
      <c r="A1796">
        <v>5600</v>
      </c>
      <c r="B1796">
        <v>4350</v>
      </c>
      <c r="C1796" s="13">
        <v>0.12920000000000001</v>
      </c>
      <c r="D1796" t="s">
        <v>809</v>
      </c>
      <c r="E1796" t="s">
        <v>810</v>
      </c>
      <c r="F1796" s="13">
        <v>8.2000000000000003E-2</v>
      </c>
      <c r="G1796" t="s">
        <v>819</v>
      </c>
      <c r="H1796" t="s">
        <v>826</v>
      </c>
      <c r="I1796">
        <v>2500</v>
      </c>
      <c r="J1796" t="s">
        <v>868</v>
      </c>
      <c r="K1796">
        <v>6</v>
      </c>
      <c r="L1796">
        <v>18718</v>
      </c>
      <c r="M1796">
        <v>2</v>
      </c>
      <c r="N1796" t="s">
        <v>859</v>
      </c>
    </row>
    <row r="1797" spans="1:14" x14ac:dyDescent="0.25">
      <c r="A1797">
        <v>11950</v>
      </c>
      <c r="B1797">
        <v>11950</v>
      </c>
      <c r="C1797" s="13">
        <v>0.14330000000000001</v>
      </c>
      <c r="D1797" t="s">
        <v>809</v>
      </c>
      <c r="E1797" t="s">
        <v>828</v>
      </c>
      <c r="F1797" s="13">
        <v>0.2122</v>
      </c>
      <c r="G1797" t="s">
        <v>891</v>
      </c>
      <c r="H1797" t="s">
        <v>812</v>
      </c>
      <c r="I1797">
        <v>5833.33</v>
      </c>
      <c r="J1797" t="s">
        <v>878</v>
      </c>
      <c r="K1797">
        <v>22</v>
      </c>
      <c r="L1797">
        <v>15962</v>
      </c>
      <c r="M1797">
        <v>1</v>
      </c>
      <c r="N1797" t="s">
        <v>839</v>
      </c>
    </row>
    <row r="1798" spans="1:14" x14ac:dyDescent="0.25">
      <c r="A1798">
        <v>12000</v>
      </c>
      <c r="B1798">
        <v>12000</v>
      </c>
      <c r="C1798" s="13">
        <v>0.1399</v>
      </c>
      <c r="D1798" t="s">
        <v>818</v>
      </c>
      <c r="E1798" t="s">
        <v>824</v>
      </c>
      <c r="F1798" s="13">
        <v>0.10340000000000001</v>
      </c>
      <c r="G1798" t="s">
        <v>819</v>
      </c>
      <c r="H1798" t="s">
        <v>826</v>
      </c>
      <c r="I1798">
        <v>4166.67</v>
      </c>
      <c r="J1798" t="s">
        <v>816</v>
      </c>
      <c r="K1798">
        <v>13</v>
      </c>
      <c r="L1798">
        <v>16069</v>
      </c>
      <c r="M1798">
        <v>1</v>
      </c>
      <c r="N1798" t="s">
        <v>835</v>
      </c>
    </row>
    <row r="1799" spans="1:14" x14ac:dyDescent="0.25">
      <c r="A1799">
        <v>5000</v>
      </c>
      <c r="B1799">
        <v>5000</v>
      </c>
      <c r="C1799" s="13">
        <v>7.51E-2</v>
      </c>
      <c r="D1799" t="s">
        <v>809</v>
      </c>
      <c r="E1799" t="s">
        <v>810</v>
      </c>
      <c r="F1799" s="13">
        <v>9.5299999999999996E-2</v>
      </c>
      <c r="G1799" t="s">
        <v>894</v>
      </c>
      <c r="H1799" t="s">
        <v>812</v>
      </c>
      <c r="I1799">
        <v>4333.33</v>
      </c>
      <c r="J1799" t="s">
        <v>883</v>
      </c>
      <c r="K1799">
        <v>5</v>
      </c>
      <c r="L1799">
        <v>1825</v>
      </c>
      <c r="M1799">
        <v>1</v>
      </c>
      <c r="N1799" t="s">
        <v>848</v>
      </c>
    </row>
    <row r="1800" spans="1:14" x14ac:dyDescent="0.25">
      <c r="A1800">
        <v>3800</v>
      </c>
      <c r="B1800">
        <v>3800</v>
      </c>
      <c r="C1800" s="13">
        <v>0.1212</v>
      </c>
      <c r="D1800" t="s">
        <v>809</v>
      </c>
      <c r="E1800" t="s">
        <v>810</v>
      </c>
      <c r="F1800" s="13">
        <v>0.2336</v>
      </c>
      <c r="G1800" t="s">
        <v>811</v>
      </c>
      <c r="H1800" t="s">
        <v>830</v>
      </c>
      <c r="I1800">
        <v>2641.67</v>
      </c>
      <c r="J1800" t="s">
        <v>837</v>
      </c>
      <c r="K1800">
        <v>3</v>
      </c>
      <c r="L1800">
        <v>8467</v>
      </c>
      <c r="M1800">
        <v>0</v>
      </c>
      <c r="N1800" t="s">
        <v>832</v>
      </c>
    </row>
    <row r="1801" spans="1:14" x14ac:dyDescent="0.25">
      <c r="A1801">
        <v>9000</v>
      </c>
      <c r="B1801">
        <v>9000</v>
      </c>
      <c r="C1801" s="13">
        <v>0.1065</v>
      </c>
      <c r="D1801" t="s">
        <v>809</v>
      </c>
      <c r="E1801" t="s">
        <v>896</v>
      </c>
      <c r="F1801" s="13">
        <v>0.21529999999999999</v>
      </c>
      <c r="G1801" t="s">
        <v>880</v>
      </c>
      <c r="H1801" t="s">
        <v>826</v>
      </c>
      <c r="I1801">
        <v>3000</v>
      </c>
      <c r="J1801" t="s">
        <v>878</v>
      </c>
      <c r="K1801">
        <v>6</v>
      </c>
      <c r="L1801">
        <v>4602</v>
      </c>
      <c r="M1801">
        <v>0</v>
      </c>
      <c r="N1801" t="s">
        <v>814</v>
      </c>
    </row>
    <row r="1802" spans="1:14" x14ac:dyDescent="0.25">
      <c r="A1802">
        <v>5000</v>
      </c>
      <c r="B1802">
        <v>5000</v>
      </c>
      <c r="C1802" s="13">
        <v>9.7600000000000006E-2</v>
      </c>
      <c r="D1802" t="s">
        <v>809</v>
      </c>
      <c r="E1802" t="s">
        <v>824</v>
      </c>
      <c r="F1802" s="13">
        <v>0.1779</v>
      </c>
      <c r="G1802" t="s">
        <v>902</v>
      </c>
      <c r="H1802" t="s">
        <v>812</v>
      </c>
      <c r="I1802">
        <v>3333.33</v>
      </c>
      <c r="J1802" t="s">
        <v>822</v>
      </c>
      <c r="K1802">
        <v>9</v>
      </c>
      <c r="L1802">
        <v>5330</v>
      </c>
      <c r="M1802">
        <v>0</v>
      </c>
      <c r="N1802" t="s">
        <v>842</v>
      </c>
    </row>
    <row r="1803" spans="1:14" x14ac:dyDescent="0.25">
      <c r="A1803">
        <v>7000</v>
      </c>
      <c r="B1803">
        <v>7000</v>
      </c>
      <c r="C1803" s="13">
        <v>0.1186</v>
      </c>
      <c r="D1803" t="s">
        <v>809</v>
      </c>
      <c r="E1803" t="s">
        <v>824</v>
      </c>
      <c r="F1803" s="13">
        <v>0.1203</v>
      </c>
      <c r="G1803" t="s">
        <v>819</v>
      </c>
      <c r="H1803" t="s">
        <v>826</v>
      </c>
      <c r="I1803">
        <v>3400</v>
      </c>
      <c r="J1803" t="s">
        <v>820</v>
      </c>
      <c r="K1803">
        <v>8</v>
      </c>
      <c r="L1803">
        <v>6163</v>
      </c>
      <c r="M1803">
        <v>1</v>
      </c>
      <c r="N1803" t="s">
        <v>814</v>
      </c>
    </row>
    <row r="1804" spans="1:14" x14ac:dyDescent="0.25">
      <c r="A1804">
        <v>5000</v>
      </c>
      <c r="B1804">
        <v>5000</v>
      </c>
      <c r="C1804" s="13">
        <v>0.1099</v>
      </c>
      <c r="D1804" t="s">
        <v>809</v>
      </c>
      <c r="E1804" t="s">
        <v>855</v>
      </c>
      <c r="F1804" s="13">
        <v>0.14660000000000001</v>
      </c>
      <c r="G1804" t="s">
        <v>876</v>
      </c>
      <c r="H1804" t="s">
        <v>826</v>
      </c>
      <c r="I1804">
        <v>7333.33</v>
      </c>
      <c r="J1804" t="s">
        <v>846</v>
      </c>
      <c r="K1804">
        <v>23</v>
      </c>
      <c r="L1804">
        <v>35055</v>
      </c>
      <c r="M1804">
        <v>1</v>
      </c>
      <c r="N1804" t="s">
        <v>844</v>
      </c>
    </row>
    <row r="1805" spans="1:14" x14ac:dyDescent="0.25">
      <c r="A1805">
        <v>20000</v>
      </c>
      <c r="B1805">
        <v>18126.990000000002</v>
      </c>
      <c r="C1805" s="13">
        <v>0.11990000000000001</v>
      </c>
      <c r="D1805" t="s">
        <v>818</v>
      </c>
      <c r="E1805" t="s">
        <v>810</v>
      </c>
      <c r="F1805" s="13">
        <v>0.2024</v>
      </c>
      <c r="G1805" t="s">
        <v>876</v>
      </c>
      <c r="H1805" t="s">
        <v>812</v>
      </c>
      <c r="I1805">
        <v>4500</v>
      </c>
      <c r="J1805" t="s">
        <v>850</v>
      </c>
      <c r="K1805">
        <v>15</v>
      </c>
      <c r="L1805">
        <v>26424</v>
      </c>
      <c r="M1805">
        <v>0</v>
      </c>
      <c r="N1805" t="s">
        <v>835</v>
      </c>
    </row>
    <row r="1806" spans="1:14" x14ac:dyDescent="0.25">
      <c r="A1806">
        <v>2000</v>
      </c>
      <c r="B1806">
        <v>2000</v>
      </c>
      <c r="C1806" s="13">
        <v>0.14349999999999999</v>
      </c>
      <c r="D1806" t="s">
        <v>809</v>
      </c>
      <c r="E1806" t="s">
        <v>810</v>
      </c>
      <c r="F1806" s="13">
        <v>0.22059999999999999</v>
      </c>
      <c r="G1806" t="s">
        <v>849</v>
      </c>
      <c r="H1806" t="s">
        <v>830</v>
      </c>
      <c r="I1806">
        <v>3600</v>
      </c>
      <c r="J1806" t="s">
        <v>843</v>
      </c>
      <c r="K1806">
        <v>10</v>
      </c>
      <c r="L1806">
        <v>14234</v>
      </c>
      <c r="M1806">
        <v>1</v>
      </c>
      <c r="N1806" t="s">
        <v>842</v>
      </c>
    </row>
    <row r="1807" spans="1:14" x14ac:dyDescent="0.25">
      <c r="A1807">
        <v>29175</v>
      </c>
      <c r="B1807">
        <v>29175</v>
      </c>
      <c r="C1807" s="13">
        <v>0.13109999999999999</v>
      </c>
      <c r="D1807" t="s">
        <v>809</v>
      </c>
      <c r="E1807" t="s">
        <v>810</v>
      </c>
      <c r="F1807" s="13">
        <v>0.20680000000000001</v>
      </c>
      <c r="G1807" t="s">
        <v>819</v>
      </c>
      <c r="H1807" t="s">
        <v>826</v>
      </c>
      <c r="I1807">
        <v>5416.67</v>
      </c>
      <c r="J1807" t="s">
        <v>822</v>
      </c>
      <c r="K1807">
        <v>10</v>
      </c>
      <c r="L1807">
        <v>22811</v>
      </c>
      <c r="M1807">
        <v>0</v>
      </c>
      <c r="N1807" t="s">
        <v>835</v>
      </c>
    </row>
    <row r="1808" spans="1:14" x14ac:dyDescent="0.25">
      <c r="A1808">
        <v>9000</v>
      </c>
      <c r="B1808">
        <v>8882.52</v>
      </c>
      <c r="C1808" s="13">
        <v>0.1149</v>
      </c>
      <c r="D1808" t="s">
        <v>818</v>
      </c>
      <c r="E1808" t="s">
        <v>855</v>
      </c>
      <c r="F1808" s="13">
        <v>0.13869999999999999</v>
      </c>
      <c r="G1808" t="s">
        <v>815</v>
      </c>
      <c r="H1808" t="s">
        <v>812</v>
      </c>
      <c r="I1808">
        <v>10000</v>
      </c>
      <c r="J1808" t="s">
        <v>877</v>
      </c>
      <c r="K1808">
        <v>10</v>
      </c>
      <c r="L1808">
        <v>4546</v>
      </c>
      <c r="M1808">
        <v>0</v>
      </c>
      <c r="N1808" t="s">
        <v>832</v>
      </c>
    </row>
    <row r="1809" spans="1:14" x14ac:dyDescent="0.25">
      <c r="A1809">
        <v>27000</v>
      </c>
      <c r="B1809">
        <v>26975</v>
      </c>
      <c r="C1809" s="13">
        <v>0.1855</v>
      </c>
      <c r="D1809" t="s">
        <v>818</v>
      </c>
      <c r="E1809" t="s">
        <v>810</v>
      </c>
      <c r="F1809" s="13">
        <v>0.1948</v>
      </c>
      <c r="G1809" t="s">
        <v>851</v>
      </c>
      <c r="H1809" t="s">
        <v>812</v>
      </c>
      <c r="I1809">
        <v>6500</v>
      </c>
      <c r="J1809" t="s">
        <v>816</v>
      </c>
      <c r="K1809">
        <v>9</v>
      </c>
      <c r="L1809">
        <v>16294</v>
      </c>
      <c r="M1809">
        <v>1</v>
      </c>
      <c r="N1809" t="s">
        <v>835</v>
      </c>
    </row>
    <row r="1810" spans="1:14" x14ac:dyDescent="0.25">
      <c r="A1810">
        <v>20000</v>
      </c>
      <c r="B1810">
        <v>20000</v>
      </c>
      <c r="C1810" s="13">
        <v>0.13109999999999999</v>
      </c>
      <c r="D1810" t="s">
        <v>818</v>
      </c>
      <c r="E1810" t="s">
        <v>810</v>
      </c>
      <c r="F1810" s="13">
        <v>0.17760000000000001</v>
      </c>
      <c r="G1810" t="s">
        <v>888</v>
      </c>
      <c r="H1810" t="s">
        <v>812</v>
      </c>
      <c r="I1810">
        <v>4853.33</v>
      </c>
      <c r="J1810" t="s">
        <v>834</v>
      </c>
      <c r="K1810">
        <v>12</v>
      </c>
      <c r="L1810">
        <v>1207</v>
      </c>
      <c r="M1810">
        <v>0</v>
      </c>
      <c r="N1810" t="s">
        <v>839</v>
      </c>
    </row>
    <row r="1811" spans="1:14" x14ac:dyDescent="0.25">
      <c r="A1811">
        <v>10000</v>
      </c>
      <c r="B1811">
        <v>10000</v>
      </c>
      <c r="C1811" s="13">
        <v>0.1016</v>
      </c>
      <c r="D1811" t="s">
        <v>809</v>
      </c>
      <c r="E1811" t="s">
        <v>810</v>
      </c>
      <c r="F1811" s="13">
        <v>0.29830000000000001</v>
      </c>
      <c r="G1811" t="s">
        <v>911</v>
      </c>
      <c r="H1811" t="s">
        <v>826</v>
      </c>
      <c r="I1811">
        <v>4166.67</v>
      </c>
      <c r="J1811" t="s">
        <v>873</v>
      </c>
      <c r="K1811">
        <v>9</v>
      </c>
      <c r="L1811">
        <v>22207</v>
      </c>
      <c r="M1811">
        <v>0</v>
      </c>
      <c r="N1811" t="s">
        <v>817</v>
      </c>
    </row>
    <row r="1812" spans="1:14" x14ac:dyDescent="0.25">
      <c r="A1812">
        <v>10000</v>
      </c>
      <c r="B1812">
        <v>10000</v>
      </c>
      <c r="C1812" s="13">
        <v>8.4900000000000003E-2</v>
      </c>
      <c r="D1812" t="s">
        <v>809</v>
      </c>
      <c r="E1812" t="s">
        <v>810</v>
      </c>
      <c r="F1812" s="13">
        <v>0.20269999999999999</v>
      </c>
      <c r="G1812" t="s">
        <v>829</v>
      </c>
      <c r="H1812" t="s">
        <v>826</v>
      </c>
      <c r="I1812">
        <v>6666.67</v>
      </c>
      <c r="J1812" t="s">
        <v>816</v>
      </c>
      <c r="K1812">
        <v>14</v>
      </c>
      <c r="L1812">
        <v>23061</v>
      </c>
      <c r="M1812">
        <v>0</v>
      </c>
      <c r="N1812" t="s">
        <v>823</v>
      </c>
    </row>
    <row r="1813" spans="1:14" x14ac:dyDescent="0.25">
      <c r="A1813">
        <v>8000</v>
      </c>
      <c r="B1813">
        <v>7975</v>
      </c>
      <c r="C1813" s="13">
        <v>6.0299999999999999E-2</v>
      </c>
      <c r="D1813" t="s">
        <v>809</v>
      </c>
      <c r="E1813" t="s">
        <v>863</v>
      </c>
      <c r="F1813" s="13">
        <v>0.18379999999999999</v>
      </c>
      <c r="G1813" t="s">
        <v>866</v>
      </c>
      <c r="H1813" t="s">
        <v>812</v>
      </c>
      <c r="I1813">
        <v>4250</v>
      </c>
      <c r="J1813" t="s">
        <v>883</v>
      </c>
      <c r="K1813">
        <v>10</v>
      </c>
      <c r="L1813">
        <v>4455</v>
      </c>
      <c r="M1813">
        <v>0</v>
      </c>
      <c r="N1813" t="s">
        <v>842</v>
      </c>
    </row>
    <row r="1814" spans="1:14" x14ac:dyDescent="0.25">
      <c r="A1814">
        <v>12000</v>
      </c>
      <c r="B1814">
        <v>12000</v>
      </c>
      <c r="C1814" s="13">
        <v>7.4899999999999994E-2</v>
      </c>
      <c r="D1814" t="s">
        <v>809</v>
      </c>
      <c r="E1814" t="s">
        <v>810</v>
      </c>
      <c r="F1814" s="13">
        <v>0.13400000000000001</v>
      </c>
      <c r="G1814" t="s">
        <v>819</v>
      </c>
      <c r="H1814" t="s">
        <v>826</v>
      </c>
      <c r="I1814">
        <v>5416.67</v>
      </c>
      <c r="J1814" t="s">
        <v>850</v>
      </c>
      <c r="K1814">
        <v>13</v>
      </c>
      <c r="L1814">
        <v>13953</v>
      </c>
      <c r="M1814">
        <v>0</v>
      </c>
      <c r="N1814" t="s">
        <v>817</v>
      </c>
    </row>
    <row r="1815" spans="1:14" x14ac:dyDescent="0.25">
      <c r="A1815">
        <v>35000</v>
      </c>
      <c r="B1815">
        <v>35000</v>
      </c>
      <c r="C1815" s="13">
        <v>0.17269999999999999</v>
      </c>
      <c r="D1815" t="s">
        <v>818</v>
      </c>
      <c r="E1815" t="s">
        <v>810</v>
      </c>
      <c r="F1815" s="13">
        <v>0.27129999999999999</v>
      </c>
      <c r="G1815" t="s">
        <v>898</v>
      </c>
      <c r="H1815" t="s">
        <v>830</v>
      </c>
      <c r="I1815">
        <v>10000</v>
      </c>
      <c r="J1815" t="s">
        <v>837</v>
      </c>
      <c r="K1815">
        <v>11</v>
      </c>
      <c r="L1815">
        <v>42867</v>
      </c>
      <c r="M1815">
        <v>0</v>
      </c>
      <c r="N1815" t="s">
        <v>844</v>
      </c>
    </row>
    <row r="1816" spans="1:14" x14ac:dyDescent="0.25">
      <c r="A1816">
        <v>11875</v>
      </c>
      <c r="B1816">
        <v>11875</v>
      </c>
      <c r="C1816" s="13">
        <v>6.0299999999999999E-2</v>
      </c>
      <c r="D1816" t="s">
        <v>809</v>
      </c>
      <c r="E1816" t="s">
        <v>810</v>
      </c>
      <c r="F1816" s="13">
        <v>0.20799999999999999</v>
      </c>
      <c r="G1816" t="s">
        <v>841</v>
      </c>
      <c r="H1816" t="s">
        <v>812</v>
      </c>
      <c r="I1816">
        <v>2740.5</v>
      </c>
      <c r="J1816" t="s">
        <v>862</v>
      </c>
      <c r="K1816">
        <v>16</v>
      </c>
      <c r="L1816">
        <v>23490</v>
      </c>
      <c r="M1816">
        <v>1</v>
      </c>
      <c r="N1816" t="s">
        <v>835</v>
      </c>
    </row>
    <row r="1817" spans="1:14" x14ac:dyDescent="0.25">
      <c r="A1817">
        <v>20000</v>
      </c>
      <c r="B1817">
        <v>19975</v>
      </c>
      <c r="C1817" s="13">
        <v>0.15989999999999999</v>
      </c>
      <c r="D1817" t="s">
        <v>818</v>
      </c>
      <c r="E1817" t="s">
        <v>896</v>
      </c>
      <c r="F1817" s="13">
        <v>0.16159999999999999</v>
      </c>
      <c r="G1817" t="s">
        <v>876</v>
      </c>
      <c r="H1817" t="s">
        <v>812</v>
      </c>
      <c r="I1817">
        <v>3750</v>
      </c>
      <c r="J1817" t="s">
        <v>878</v>
      </c>
      <c r="K1817">
        <v>9</v>
      </c>
      <c r="L1817">
        <v>19872</v>
      </c>
      <c r="M1817">
        <v>1</v>
      </c>
      <c r="N1817" t="s">
        <v>814</v>
      </c>
    </row>
    <row r="1818" spans="1:14" x14ac:dyDescent="0.25">
      <c r="A1818">
        <v>18000</v>
      </c>
      <c r="B1818">
        <v>9516.7800000000007</v>
      </c>
      <c r="C1818" s="13">
        <v>0.1178</v>
      </c>
      <c r="D1818" t="s">
        <v>809</v>
      </c>
      <c r="E1818" t="s">
        <v>810</v>
      </c>
      <c r="F1818" s="13">
        <v>0.17430000000000001</v>
      </c>
      <c r="G1818" t="s">
        <v>815</v>
      </c>
      <c r="H1818" t="s">
        <v>812</v>
      </c>
      <c r="I1818">
        <v>7750</v>
      </c>
      <c r="J1818" t="s">
        <v>837</v>
      </c>
      <c r="K1818">
        <v>17</v>
      </c>
      <c r="L1818">
        <v>29046</v>
      </c>
      <c r="M1818">
        <v>0</v>
      </c>
      <c r="N1818" t="s">
        <v>832</v>
      </c>
    </row>
    <row r="1819" spans="1:14" x14ac:dyDescent="0.25">
      <c r="A1819">
        <v>8000</v>
      </c>
      <c r="B1819">
        <v>7900</v>
      </c>
      <c r="C1819" s="13">
        <v>0.1595</v>
      </c>
      <c r="D1819" t="s">
        <v>818</v>
      </c>
      <c r="E1819" t="s">
        <v>810</v>
      </c>
      <c r="F1819" s="13">
        <v>0.2016</v>
      </c>
      <c r="G1819" t="s">
        <v>866</v>
      </c>
      <c r="H1819" t="s">
        <v>826</v>
      </c>
      <c r="I1819">
        <v>4500</v>
      </c>
      <c r="J1819" t="s">
        <v>843</v>
      </c>
      <c r="K1819">
        <v>10</v>
      </c>
      <c r="L1819">
        <v>2786</v>
      </c>
      <c r="M1819">
        <v>1</v>
      </c>
      <c r="N1819" t="s">
        <v>823</v>
      </c>
    </row>
    <row r="1820" spans="1:14" x14ac:dyDescent="0.25">
      <c r="A1820">
        <v>24000</v>
      </c>
      <c r="B1820">
        <v>24000</v>
      </c>
      <c r="C1820" s="13">
        <v>6.54E-2</v>
      </c>
      <c r="D1820" t="s">
        <v>809</v>
      </c>
      <c r="E1820" t="s">
        <v>810</v>
      </c>
      <c r="F1820" s="13">
        <v>5.62E-2</v>
      </c>
      <c r="G1820" t="s">
        <v>849</v>
      </c>
      <c r="H1820" t="s">
        <v>812</v>
      </c>
      <c r="I1820">
        <v>9583.33</v>
      </c>
      <c r="J1820" t="s">
        <v>883</v>
      </c>
      <c r="K1820">
        <v>9</v>
      </c>
      <c r="L1820">
        <v>22725</v>
      </c>
      <c r="M1820">
        <v>2</v>
      </c>
      <c r="N1820" t="s">
        <v>832</v>
      </c>
    </row>
    <row r="1821" spans="1:14" x14ac:dyDescent="0.25">
      <c r="A1821">
        <v>11500</v>
      </c>
      <c r="B1821">
        <v>11475</v>
      </c>
      <c r="C1821" s="13">
        <v>0.1212</v>
      </c>
      <c r="D1821" t="s">
        <v>809</v>
      </c>
      <c r="E1821" t="s">
        <v>824</v>
      </c>
      <c r="F1821" s="13">
        <v>0.24160000000000001</v>
      </c>
      <c r="G1821" t="s">
        <v>841</v>
      </c>
      <c r="H1821" t="s">
        <v>812</v>
      </c>
      <c r="I1821">
        <v>2458.33</v>
      </c>
      <c r="J1821" t="s">
        <v>822</v>
      </c>
      <c r="K1821">
        <v>9</v>
      </c>
      <c r="L1821">
        <v>21668</v>
      </c>
      <c r="M1821">
        <v>0</v>
      </c>
      <c r="N1821" t="s">
        <v>835</v>
      </c>
    </row>
    <row r="1822" spans="1:14" x14ac:dyDescent="0.25">
      <c r="A1822">
        <v>2000</v>
      </c>
      <c r="B1822">
        <v>2000</v>
      </c>
      <c r="C1822" s="13">
        <v>0.16889999999999999</v>
      </c>
      <c r="D1822" t="s">
        <v>809</v>
      </c>
      <c r="E1822" t="s">
        <v>828</v>
      </c>
      <c r="F1822" s="13">
        <v>3.3099999999999997E-2</v>
      </c>
      <c r="G1822" t="s">
        <v>825</v>
      </c>
      <c r="H1822" t="s">
        <v>826</v>
      </c>
      <c r="I1822">
        <v>2750</v>
      </c>
      <c r="J1822" t="s">
        <v>857</v>
      </c>
      <c r="K1822">
        <v>3</v>
      </c>
      <c r="L1822">
        <v>3247</v>
      </c>
      <c r="M1822">
        <v>2</v>
      </c>
      <c r="N1822" t="s">
        <v>817</v>
      </c>
    </row>
    <row r="1823" spans="1:14" x14ac:dyDescent="0.25">
      <c r="A1823">
        <v>12800</v>
      </c>
      <c r="B1823">
        <v>12800</v>
      </c>
      <c r="C1823" s="13">
        <v>0.16769999999999999</v>
      </c>
      <c r="D1823" t="s">
        <v>818</v>
      </c>
      <c r="E1823" t="s">
        <v>863</v>
      </c>
      <c r="F1823" s="13">
        <v>0.19120000000000001</v>
      </c>
      <c r="G1823" t="s">
        <v>867</v>
      </c>
      <c r="H1823" t="s">
        <v>830</v>
      </c>
      <c r="I1823">
        <v>4166.67</v>
      </c>
      <c r="J1823" t="s">
        <v>838</v>
      </c>
      <c r="K1823">
        <v>15</v>
      </c>
      <c r="L1823">
        <v>12693</v>
      </c>
      <c r="M1823">
        <v>2</v>
      </c>
      <c r="N1823" t="s">
        <v>823</v>
      </c>
    </row>
    <row r="1824" spans="1:14" x14ac:dyDescent="0.25">
      <c r="A1824">
        <v>10000</v>
      </c>
      <c r="B1824">
        <v>10000</v>
      </c>
      <c r="C1824" s="13">
        <v>0.1991</v>
      </c>
      <c r="D1824" t="s">
        <v>809</v>
      </c>
      <c r="E1824" t="s">
        <v>810</v>
      </c>
      <c r="F1824" s="13">
        <v>0.23350000000000001</v>
      </c>
      <c r="G1824" t="s">
        <v>894</v>
      </c>
      <c r="H1824" t="s">
        <v>812</v>
      </c>
      <c r="I1824">
        <v>6000</v>
      </c>
      <c r="J1824" t="s">
        <v>879</v>
      </c>
      <c r="K1824">
        <v>34</v>
      </c>
      <c r="L1824">
        <v>19424</v>
      </c>
      <c r="M1824">
        <v>1</v>
      </c>
      <c r="N1824" t="s">
        <v>823</v>
      </c>
    </row>
    <row r="1825" spans="1:14" x14ac:dyDescent="0.25">
      <c r="A1825">
        <v>4800</v>
      </c>
      <c r="B1825">
        <v>4800</v>
      </c>
      <c r="C1825" s="13">
        <v>0.16819999999999999</v>
      </c>
      <c r="D1825" t="s">
        <v>818</v>
      </c>
      <c r="E1825" t="s">
        <v>870</v>
      </c>
      <c r="F1825" s="13">
        <v>0.1484</v>
      </c>
      <c r="G1825" t="s">
        <v>866</v>
      </c>
      <c r="H1825" t="s">
        <v>826</v>
      </c>
      <c r="I1825">
        <v>4008.33</v>
      </c>
      <c r="J1825" t="s">
        <v>868</v>
      </c>
      <c r="K1825">
        <v>18</v>
      </c>
      <c r="L1825">
        <v>8828</v>
      </c>
      <c r="M1825">
        <v>0</v>
      </c>
      <c r="N1825" t="s">
        <v>839</v>
      </c>
    </row>
    <row r="1826" spans="1:14" x14ac:dyDescent="0.25">
      <c r="A1826">
        <v>10000</v>
      </c>
      <c r="B1826">
        <v>10000</v>
      </c>
      <c r="C1826" s="13">
        <v>0.1855</v>
      </c>
      <c r="D1826" t="s">
        <v>809</v>
      </c>
      <c r="E1826" t="s">
        <v>824</v>
      </c>
      <c r="F1826" s="13">
        <v>6.2399999999999997E-2</v>
      </c>
      <c r="G1826" t="s">
        <v>841</v>
      </c>
      <c r="H1826" t="s">
        <v>826</v>
      </c>
      <c r="I1826">
        <v>5416.67</v>
      </c>
      <c r="J1826" t="s">
        <v>831</v>
      </c>
      <c r="K1826">
        <v>8</v>
      </c>
      <c r="L1826">
        <v>9783</v>
      </c>
      <c r="M1826">
        <v>2</v>
      </c>
      <c r="N1826" t="s">
        <v>832</v>
      </c>
    </row>
    <row r="1827" spans="1:14" x14ac:dyDescent="0.25">
      <c r="A1827">
        <v>25000</v>
      </c>
      <c r="B1827">
        <v>25000</v>
      </c>
      <c r="C1827" s="13">
        <v>0.14330000000000001</v>
      </c>
      <c r="D1827" t="s">
        <v>809</v>
      </c>
      <c r="E1827" t="s">
        <v>824</v>
      </c>
      <c r="F1827" s="13">
        <v>0.27879999999999999</v>
      </c>
      <c r="G1827" t="s">
        <v>897</v>
      </c>
      <c r="H1827" t="s">
        <v>830</v>
      </c>
      <c r="I1827">
        <v>5416.67</v>
      </c>
      <c r="J1827" t="s">
        <v>873</v>
      </c>
      <c r="K1827">
        <v>11</v>
      </c>
      <c r="L1827">
        <v>18460</v>
      </c>
      <c r="M1827">
        <v>2</v>
      </c>
      <c r="N1827" t="s">
        <v>835</v>
      </c>
    </row>
    <row r="1828" spans="1:14" x14ac:dyDescent="0.25">
      <c r="A1828">
        <v>5000</v>
      </c>
      <c r="B1828">
        <v>5000</v>
      </c>
      <c r="C1828" s="13">
        <v>0.1171</v>
      </c>
      <c r="D1828" t="s">
        <v>809</v>
      </c>
      <c r="E1828" t="s">
        <v>871</v>
      </c>
      <c r="F1828" s="13">
        <v>0.1012</v>
      </c>
      <c r="G1828" t="s">
        <v>856</v>
      </c>
      <c r="H1828" t="s">
        <v>826</v>
      </c>
      <c r="I1828">
        <v>9288.33</v>
      </c>
      <c r="J1828" t="s">
        <v>837</v>
      </c>
      <c r="K1828">
        <v>17</v>
      </c>
      <c r="L1828">
        <v>798</v>
      </c>
      <c r="M1828">
        <v>1</v>
      </c>
      <c r="N1828" t="s">
        <v>832</v>
      </c>
    </row>
    <row r="1829" spans="1:14" x14ac:dyDescent="0.25">
      <c r="A1829">
        <v>4800</v>
      </c>
      <c r="B1829">
        <v>4775</v>
      </c>
      <c r="C1829" s="13">
        <v>7.9000000000000001E-2</v>
      </c>
      <c r="D1829" t="s">
        <v>809</v>
      </c>
      <c r="E1829" t="s">
        <v>810</v>
      </c>
      <c r="F1829" s="13">
        <v>0.13739999999999999</v>
      </c>
      <c r="G1829" t="s">
        <v>819</v>
      </c>
      <c r="H1829" t="s">
        <v>826</v>
      </c>
      <c r="I1829">
        <v>6333.33</v>
      </c>
      <c r="J1829" t="s">
        <v>834</v>
      </c>
      <c r="K1829">
        <v>6</v>
      </c>
      <c r="L1829">
        <v>1782</v>
      </c>
      <c r="M1829">
        <v>0</v>
      </c>
      <c r="N1829" t="s">
        <v>844</v>
      </c>
    </row>
    <row r="1830" spans="1:14" x14ac:dyDescent="0.25">
      <c r="A1830">
        <v>16475</v>
      </c>
      <c r="B1830">
        <v>16475</v>
      </c>
      <c r="C1830" s="13">
        <v>0.14330000000000001</v>
      </c>
      <c r="D1830" t="s">
        <v>818</v>
      </c>
      <c r="E1830" t="s">
        <v>810</v>
      </c>
      <c r="F1830" s="13">
        <v>0.15959999999999999</v>
      </c>
      <c r="G1830" t="s">
        <v>856</v>
      </c>
      <c r="H1830" t="s">
        <v>812</v>
      </c>
      <c r="I1830">
        <v>3333.33</v>
      </c>
      <c r="J1830" t="s">
        <v>846</v>
      </c>
      <c r="K1830">
        <v>7</v>
      </c>
      <c r="L1830">
        <v>5568</v>
      </c>
      <c r="M1830">
        <v>1</v>
      </c>
      <c r="N1830" t="s">
        <v>839</v>
      </c>
    </row>
    <row r="1831" spans="1:14" x14ac:dyDescent="0.25">
      <c r="A1831">
        <v>8000</v>
      </c>
      <c r="B1831">
        <v>8000</v>
      </c>
      <c r="C1831" s="13">
        <v>7.9000000000000001E-2</v>
      </c>
      <c r="D1831" t="s">
        <v>809</v>
      </c>
      <c r="E1831" t="s">
        <v>810</v>
      </c>
      <c r="F1831" s="13">
        <v>0.2283</v>
      </c>
      <c r="G1831" t="s">
        <v>821</v>
      </c>
      <c r="H1831" t="s">
        <v>812</v>
      </c>
      <c r="I1831">
        <v>3750</v>
      </c>
      <c r="J1831" t="s">
        <v>846</v>
      </c>
      <c r="K1831">
        <v>8</v>
      </c>
      <c r="L1831">
        <v>2719</v>
      </c>
      <c r="M1831">
        <v>2</v>
      </c>
      <c r="N1831" t="s">
        <v>842</v>
      </c>
    </row>
    <row r="1832" spans="1:14" x14ac:dyDescent="0.25">
      <c r="A1832">
        <v>5000</v>
      </c>
      <c r="B1832">
        <v>4797.96</v>
      </c>
      <c r="C1832" s="13">
        <v>0.1099</v>
      </c>
      <c r="D1832" t="s">
        <v>809</v>
      </c>
      <c r="E1832" t="s">
        <v>810</v>
      </c>
      <c r="F1832" s="13">
        <v>0.1988</v>
      </c>
      <c r="G1832" t="s">
        <v>815</v>
      </c>
      <c r="H1832" t="s">
        <v>826</v>
      </c>
      <c r="I1832">
        <v>3200</v>
      </c>
      <c r="J1832" t="s">
        <v>878</v>
      </c>
      <c r="K1832">
        <v>7</v>
      </c>
      <c r="L1832">
        <v>387</v>
      </c>
      <c r="M1832">
        <v>0</v>
      </c>
      <c r="N1832" t="s">
        <v>832</v>
      </c>
    </row>
    <row r="1833" spans="1:14" x14ac:dyDescent="0.25">
      <c r="A1833">
        <v>28350</v>
      </c>
      <c r="B1833">
        <v>28350</v>
      </c>
      <c r="C1833" s="13">
        <v>0.19719999999999999</v>
      </c>
      <c r="D1833" t="s">
        <v>809</v>
      </c>
      <c r="E1833" t="s">
        <v>810</v>
      </c>
      <c r="F1833" s="13">
        <v>0.28889999999999999</v>
      </c>
      <c r="G1833" t="s">
        <v>880</v>
      </c>
      <c r="H1833" t="s">
        <v>826</v>
      </c>
      <c r="I1833">
        <v>5833.33</v>
      </c>
      <c r="J1833" t="s">
        <v>822</v>
      </c>
      <c r="K1833">
        <v>11</v>
      </c>
      <c r="L1833">
        <v>10119</v>
      </c>
      <c r="M1833">
        <v>0</v>
      </c>
      <c r="N1833" t="s">
        <v>827</v>
      </c>
    </row>
    <row r="1834" spans="1:14" x14ac:dyDescent="0.25">
      <c r="A1834">
        <v>16000</v>
      </c>
      <c r="B1834">
        <v>15900</v>
      </c>
      <c r="C1834" s="13">
        <v>0.15579999999999999</v>
      </c>
      <c r="D1834" t="s">
        <v>818</v>
      </c>
      <c r="E1834" t="s">
        <v>810</v>
      </c>
      <c r="F1834" s="13">
        <v>5.21E-2</v>
      </c>
      <c r="G1834" t="s">
        <v>866</v>
      </c>
      <c r="H1834" t="s">
        <v>812</v>
      </c>
      <c r="I1834">
        <v>17500</v>
      </c>
      <c r="J1834" t="s">
        <v>878</v>
      </c>
      <c r="K1834">
        <v>7</v>
      </c>
      <c r="L1834">
        <v>12643</v>
      </c>
      <c r="M1834">
        <v>1</v>
      </c>
      <c r="N1834" t="s">
        <v>823</v>
      </c>
    </row>
    <row r="1835" spans="1:14" x14ac:dyDescent="0.25">
      <c r="A1835">
        <v>15000</v>
      </c>
      <c r="B1835">
        <v>13885.68</v>
      </c>
      <c r="C1835" s="13">
        <v>0.17929999999999999</v>
      </c>
      <c r="D1835" t="s">
        <v>818</v>
      </c>
      <c r="E1835" t="s">
        <v>810</v>
      </c>
      <c r="F1835" s="13">
        <v>8.0600000000000005E-2</v>
      </c>
      <c r="G1835" t="s">
        <v>869</v>
      </c>
      <c r="H1835" t="s">
        <v>826</v>
      </c>
      <c r="I1835">
        <v>12500</v>
      </c>
      <c r="J1835" t="s">
        <v>831</v>
      </c>
      <c r="K1835">
        <v>14</v>
      </c>
      <c r="L1835">
        <v>8296</v>
      </c>
      <c r="M1835">
        <v>0</v>
      </c>
      <c r="N1835" t="s">
        <v>848</v>
      </c>
    </row>
    <row r="1836" spans="1:14" x14ac:dyDescent="0.25">
      <c r="A1836">
        <v>6000</v>
      </c>
      <c r="B1836">
        <v>5975</v>
      </c>
      <c r="C1836" s="13">
        <v>8.8999999999999996E-2</v>
      </c>
      <c r="D1836" t="s">
        <v>809</v>
      </c>
      <c r="E1836" t="s">
        <v>810</v>
      </c>
      <c r="F1836" s="13">
        <v>0.17480000000000001</v>
      </c>
      <c r="G1836" t="s">
        <v>825</v>
      </c>
      <c r="H1836" t="s">
        <v>826</v>
      </c>
      <c r="I1836">
        <v>6996.17</v>
      </c>
      <c r="J1836" t="s">
        <v>878</v>
      </c>
      <c r="K1836">
        <v>12</v>
      </c>
      <c r="L1836">
        <v>6252</v>
      </c>
      <c r="M1836">
        <v>0</v>
      </c>
      <c r="N1836" t="s">
        <v>835</v>
      </c>
    </row>
    <row r="1837" spans="1:14" x14ac:dyDescent="0.25">
      <c r="A1837">
        <v>21000</v>
      </c>
      <c r="B1837">
        <v>21000</v>
      </c>
      <c r="C1837" s="13">
        <v>0.17269999999999999</v>
      </c>
      <c r="D1837" t="s">
        <v>818</v>
      </c>
      <c r="E1837" t="s">
        <v>810</v>
      </c>
      <c r="F1837" s="13">
        <v>0.31480000000000002</v>
      </c>
      <c r="G1837" t="s">
        <v>889</v>
      </c>
      <c r="H1837" t="s">
        <v>826</v>
      </c>
      <c r="I1837">
        <v>4583.33</v>
      </c>
      <c r="J1837" t="s">
        <v>879</v>
      </c>
      <c r="K1837">
        <v>13</v>
      </c>
      <c r="L1837">
        <v>32616</v>
      </c>
      <c r="M1837">
        <v>1</v>
      </c>
      <c r="N1837" t="s">
        <v>835</v>
      </c>
    </row>
    <row r="1838" spans="1:14" x14ac:dyDescent="0.25">
      <c r="A1838">
        <v>6000</v>
      </c>
      <c r="B1838">
        <v>6000</v>
      </c>
      <c r="C1838" s="13">
        <v>7.9000000000000001E-2</v>
      </c>
      <c r="D1838" t="s">
        <v>809</v>
      </c>
      <c r="E1838" t="s">
        <v>810</v>
      </c>
      <c r="F1838" s="13">
        <v>0.1075</v>
      </c>
      <c r="G1838" t="s">
        <v>811</v>
      </c>
      <c r="H1838" t="s">
        <v>812</v>
      </c>
      <c r="I1838">
        <v>2883.33</v>
      </c>
      <c r="J1838" t="s">
        <v>846</v>
      </c>
      <c r="K1838">
        <v>8</v>
      </c>
      <c r="L1838">
        <v>4813</v>
      </c>
      <c r="M1838">
        <v>0</v>
      </c>
      <c r="N1838" t="s">
        <v>859</v>
      </c>
    </row>
    <row r="1839" spans="1:14" x14ac:dyDescent="0.25">
      <c r="A1839">
        <v>10500</v>
      </c>
      <c r="B1839">
        <v>10500</v>
      </c>
      <c r="C1839" s="13">
        <v>0.14330000000000001</v>
      </c>
      <c r="D1839" t="s">
        <v>809</v>
      </c>
      <c r="E1839" t="s">
        <v>810</v>
      </c>
      <c r="F1839" s="13">
        <v>0.27800000000000002</v>
      </c>
      <c r="G1839" t="s">
        <v>872</v>
      </c>
      <c r="H1839" t="s">
        <v>826</v>
      </c>
      <c r="I1839">
        <v>2500</v>
      </c>
      <c r="J1839" t="s">
        <v>831</v>
      </c>
      <c r="K1839">
        <v>6</v>
      </c>
      <c r="L1839">
        <v>16128</v>
      </c>
      <c r="M1839">
        <v>0</v>
      </c>
      <c r="N1839" t="s">
        <v>814</v>
      </c>
    </row>
    <row r="1840" spans="1:14" x14ac:dyDescent="0.25">
      <c r="A1840">
        <v>16000</v>
      </c>
      <c r="B1840">
        <v>16000</v>
      </c>
      <c r="C1840" s="13">
        <v>0.158</v>
      </c>
      <c r="D1840" t="s">
        <v>818</v>
      </c>
      <c r="E1840" t="s">
        <v>810</v>
      </c>
      <c r="F1840" s="13">
        <v>0.2485</v>
      </c>
      <c r="G1840" t="s">
        <v>876</v>
      </c>
      <c r="H1840" t="s">
        <v>812</v>
      </c>
      <c r="I1840">
        <v>5416.67</v>
      </c>
      <c r="J1840" t="s">
        <v>879</v>
      </c>
      <c r="K1840">
        <v>10</v>
      </c>
      <c r="L1840">
        <v>9638</v>
      </c>
      <c r="M1840">
        <v>0</v>
      </c>
      <c r="N1840" t="s">
        <v>835</v>
      </c>
    </row>
    <row r="1841" spans="1:14" x14ac:dyDescent="0.25">
      <c r="A1841">
        <v>10000</v>
      </c>
      <c r="B1841">
        <v>10000</v>
      </c>
      <c r="C1841" s="13">
        <v>0.1074</v>
      </c>
      <c r="D1841" t="s">
        <v>809</v>
      </c>
      <c r="E1841" t="s">
        <v>824</v>
      </c>
      <c r="F1841" s="13">
        <v>0.26019999999999999</v>
      </c>
      <c r="G1841" t="s">
        <v>833</v>
      </c>
      <c r="H1841" t="s">
        <v>826</v>
      </c>
      <c r="I1841">
        <v>3750</v>
      </c>
      <c r="J1841" t="s">
        <v>834</v>
      </c>
      <c r="K1841">
        <v>8</v>
      </c>
      <c r="L1841">
        <v>6891</v>
      </c>
      <c r="M1841">
        <v>1</v>
      </c>
      <c r="N1841" t="s">
        <v>859</v>
      </c>
    </row>
    <row r="1842" spans="1:14" x14ac:dyDescent="0.25">
      <c r="A1842">
        <v>5000</v>
      </c>
      <c r="B1842">
        <v>4975</v>
      </c>
      <c r="C1842" s="13">
        <v>0.1158</v>
      </c>
      <c r="D1842" t="s">
        <v>809</v>
      </c>
      <c r="E1842" t="s">
        <v>810</v>
      </c>
      <c r="F1842" s="13">
        <v>0.18479999999999999</v>
      </c>
      <c r="G1842" t="s">
        <v>854</v>
      </c>
      <c r="H1842" t="s">
        <v>826</v>
      </c>
      <c r="I1842">
        <v>7083.33</v>
      </c>
      <c r="J1842" t="s">
        <v>878</v>
      </c>
      <c r="K1842">
        <v>6</v>
      </c>
      <c r="L1842">
        <v>2591</v>
      </c>
      <c r="M1842">
        <v>1</v>
      </c>
      <c r="N1842" t="s">
        <v>817</v>
      </c>
    </row>
    <row r="1843" spans="1:14" x14ac:dyDescent="0.25">
      <c r="A1843">
        <v>30000</v>
      </c>
      <c r="B1843">
        <v>29750.38</v>
      </c>
      <c r="C1843" s="13">
        <v>0.19739999999999999</v>
      </c>
      <c r="D1843" t="s">
        <v>818</v>
      </c>
      <c r="E1843" t="s">
        <v>810</v>
      </c>
      <c r="F1843" s="13">
        <v>0.20030000000000001</v>
      </c>
      <c r="G1843" t="s">
        <v>856</v>
      </c>
      <c r="H1843" t="s">
        <v>830</v>
      </c>
      <c r="I1843">
        <v>6250</v>
      </c>
      <c r="J1843" t="s">
        <v>878</v>
      </c>
      <c r="K1843">
        <v>2</v>
      </c>
      <c r="L1843">
        <v>7143</v>
      </c>
      <c r="M1843">
        <v>0</v>
      </c>
      <c r="N1843" t="s">
        <v>835</v>
      </c>
    </row>
    <row r="1844" spans="1:14" x14ac:dyDescent="0.25">
      <c r="A1844">
        <v>12000</v>
      </c>
      <c r="B1844">
        <v>11975</v>
      </c>
      <c r="C1844" s="13">
        <v>0.14460000000000001</v>
      </c>
      <c r="D1844" t="s">
        <v>818</v>
      </c>
      <c r="E1844" t="s">
        <v>810</v>
      </c>
      <c r="F1844" s="13">
        <v>0.20499999999999999</v>
      </c>
      <c r="G1844" t="s">
        <v>819</v>
      </c>
      <c r="H1844" t="s">
        <v>812</v>
      </c>
      <c r="I1844">
        <v>5916.67</v>
      </c>
      <c r="J1844" t="s">
        <v>820</v>
      </c>
      <c r="K1844">
        <v>11</v>
      </c>
      <c r="L1844">
        <v>8244</v>
      </c>
      <c r="M1844">
        <v>0</v>
      </c>
      <c r="N1844" t="s">
        <v>848</v>
      </c>
    </row>
    <row r="1845" spans="1:14" x14ac:dyDescent="0.25">
      <c r="A1845">
        <v>35000</v>
      </c>
      <c r="B1845">
        <v>35000</v>
      </c>
      <c r="C1845" s="13">
        <v>0.21970000000000001</v>
      </c>
      <c r="D1845" t="s">
        <v>818</v>
      </c>
      <c r="E1845" t="s">
        <v>810</v>
      </c>
      <c r="F1845" s="13">
        <v>0.21310000000000001</v>
      </c>
      <c r="G1845" t="s">
        <v>889</v>
      </c>
      <c r="H1845" t="s">
        <v>812</v>
      </c>
      <c r="I1845">
        <v>7833.33</v>
      </c>
      <c r="J1845" t="s">
        <v>838</v>
      </c>
      <c r="K1845">
        <v>14</v>
      </c>
      <c r="L1845">
        <v>27610</v>
      </c>
      <c r="M1845">
        <v>1</v>
      </c>
      <c r="N1845" t="s">
        <v>823</v>
      </c>
    </row>
    <row r="1846" spans="1:14" x14ac:dyDescent="0.25">
      <c r="A1846">
        <v>25200</v>
      </c>
      <c r="B1846">
        <v>24999.919999999998</v>
      </c>
      <c r="C1846" s="13">
        <v>0.20300000000000001</v>
      </c>
      <c r="D1846" t="s">
        <v>818</v>
      </c>
      <c r="E1846" t="s">
        <v>810</v>
      </c>
      <c r="F1846" s="13">
        <v>0.14899999999999999</v>
      </c>
      <c r="G1846" t="s">
        <v>872</v>
      </c>
      <c r="H1846" t="s">
        <v>812</v>
      </c>
      <c r="I1846">
        <v>7166.67</v>
      </c>
      <c r="J1846" t="s">
        <v>820</v>
      </c>
      <c r="K1846">
        <v>11</v>
      </c>
      <c r="L1846">
        <v>28481</v>
      </c>
      <c r="M1846">
        <v>0</v>
      </c>
      <c r="N1846" t="s">
        <v>859</v>
      </c>
    </row>
    <row r="1847" spans="1:14" x14ac:dyDescent="0.25">
      <c r="A1847">
        <v>2000</v>
      </c>
      <c r="B1847">
        <v>2000</v>
      </c>
      <c r="C1847" s="13">
        <v>0.13109999999999999</v>
      </c>
      <c r="D1847" t="s">
        <v>809</v>
      </c>
      <c r="E1847" t="s">
        <v>871</v>
      </c>
      <c r="F1847" s="13">
        <v>0.1411</v>
      </c>
      <c r="G1847" t="s">
        <v>903</v>
      </c>
      <c r="H1847" t="s">
        <v>826</v>
      </c>
      <c r="I1847">
        <v>3750</v>
      </c>
      <c r="J1847" t="s">
        <v>879</v>
      </c>
      <c r="K1847">
        <v>4</v>
      </c>
      <c r="L1847">
        <v>1485</v>
      </c>
      <c r="M1847">
        <v>0</v>
      </c>
      <c r="N1847" t="s">
        <v>832</v>
      </c>
    </row>
    <row r="1848" spans="1:14" x14ac:dyDescent="0.25">
      <c r="A1848">
        <v>12000</v>
      </c>
      <c r="B1848">
        <v>11975</v>
      </c>
      <c r="C1848" s="13">
        <v>0.1777</v>
      </c>
      <c r="D1848" t="s">
        <v>809</v>
      </c>
      <c r="E1848" t="s">
        <v>810</v>
      </c>
      <c r="F1848" s="13">
        <v>9.8100000000000007E-2</v>
      </c>
      <c r="G1848" t="s">
        <v>815</v>
      </c>
      <c r="H1848" t="s">
        <v>826</v>
      </c>
      <c r="I1848">
        <v>4333.33</v>
      </c>
      <c r="J1848" t="s">
        <v>831</v>
      </c>
      <c r="K1848">
        <v>12</v>
      </c>
      <c r="L1848">
        <v>12837</v>
      </c>
      <c r="M1848">
        <v>1</v>
      </c>
      <c r="N1848" t="s">
        <v>817</v>
      </c>
    </row>
    <row r="1849" spans="1:14" x14ac:dyDescent="0.25">
      <c r="A1849">
        <v>12500</v>
      </c>
      <c r="B1849">
        <v>12500</v>
      </c>
      <c r="C1849" s="13">
        <v>8.8999999999999996E-2</v>
      </c>
      <c r="D1849" t="s">
        <v>809</v>
      </c>
      <c r="E1849" t="s">
        <v>810</v>
      </c>
      <c r="F1849" s="13">
        <v>0.14369999999999999</v>
      </c>
      <c r="G1849" t="s">
        <v>815</v>
      </c>
      <c r="H1849" t="s">
        <v>826</v>
      </c>
      <c r="I1849">
        <v>4154.17</v>
      </c>
      <c r="J1849" t="s">
        <v>816</v>
      </c>
      <c r="K1849">
        <v>9</v>
      </c>
      <c r="L1849">
        <v>10465</v>
      </c>
      <c r="M1849">
        <v>0</v>
      </c>
      <c r="N1849" t="s">
        <v>859</v>
      </c>
    </row>
    <row r="1850" spans="1:14" x14ac:dyDescent="0.25">
      <c r="A1850">
        <v>8000</v>
      </c>
      <c r="B1850">
        <v>7925</v>
      </c>
      <c r="C1850" s="13">
        <v>6.6199999999999995E-2</v>
      </c>
      <c r="D1850" t="s">
        <v>809</v>
      </c>
      <c r="E1850" t="s">
        <v>824</v>
      </c>
      <c r="F1850" s="13">
        <v>0.2195</v>
      </c>
      <c r="G1850" t="s">
        <v>876</v>
      </c>
      <c r="H1850" t="s">
        <v>812</v>
      </c>
      <c r="I1850">
        <v>3666.67</v>
      </c>
      <c r="J1850" t="s">
        <v>901</v>
      </c>
      <c r="K1850">
        <v>11</v>
      </c>
      <c r="L1850">
        <v>17907</v>
      </c>
      <c r="M1850">
        <v>1</v>
      </c>
      <c r="N1850" t="s">
        <v>835</v>
      </c>
    </row>
    <row r="1851" spans="1:14" x14ac:dyDescent="0.25">
      <c r="A1851">
        <v>5000</v>
      </c>
      <c r="B1851">
        <v>5000</v>
      </c>
      <c r="C1851" s="13">
        <v>0.1212</v>
      </c>
      <c r="D1851" t="s">
        <v>809</v>
      </c>
      <c r="E1851" t="s">
        <v>824</v>
      </c>
      <c r="F1851" s="13">
        <v>0.1108</v>
      </c>
      <c r="G1851" t="s">
        <v>825</v>
      </c>
      <c r="H1851" t="s">
        <v>826</v>
      </c>
      <c r="I1851">
        <v>1833.33</v>
      </c>
      <c r="J1851" t="s">
        <v>838</v>
      </c>
      <c r="K1851">
        <v>7</v>
      </c>
      <c r="L1851">
        <v>5408</v>
      </c>
      <c r="M1851">
        <v>0</v>
      </c>
      <c r="N1851" t="s">
        <v>835</v>
      </c>
    </row>
    <row r="1852" spans="1:14" x14ac:dyDescent="0.25">
      <c r="A1852">
        <v>12800</v>
      </c>
      <c r="B1852">
        <v>12800</v>
      </c>
      <c r="C1852" s="13">
        <v>0.14649999999999999</v>
      </c>
      <c r="D1852" t="s">
        <v>809</v>
      </c>
      <c r="E1852" t="s">
        <v>855</v>
      </c>
      <c r="F1852" s="13">
        <v>0.17760000000000001</v>
      </c>
      <c r="G1852" t="s">
        <v>815</v>
      </c>
      <c r="H1852" t="s">
        <v>826</v>
      </c>
      <c r="I1852">
        <v>10000</v>
      </c>
      <c r="J1852" t="s">
        <v>879</v>
      </c>
      <c r="K1852">
        <v>13</v>
      </c>
      <c r="L1852">
        <v>5792</v>
      </c>
      <c r="M1852">
        <v>1</v>
      </c>
      <c r="N1852" t="s">
        <v>835</v>
      </c>
    </row>
    <row r="1853" spans="1:14" x14ac:dyDescent="0.25">
      <c r="A1853">
        <v>33000</v>
      </c>
      <c r="B1853">
        <v>33000</v>
      </c>
      <c r="C1853" s="13">
        <v>7.6200000000000004E-2</v>
      </c>
      <c r="D1853" t="s">
        <v>809</v>
      </c>
      <c r="E1853" t="s">
        <v>810</v>
      </c>
      <c r="F1853" s="13">
        <v>2.5999999999999999E-3</v>
      </c>
      <c r="G1853" t="s">
        <v>866</v>
      </c>
      <c r="H1853" t="s">
        <v>812</v>
      </c>
      <c r="I1853">
        <v>102750</v>
      </c>
      <c r="J1853" t="s">
        <v>904</v>
      </c>
      <c r="K1853">
        <v>7</v>
      </c>
      <c r="L1853">
        <v>95435</v>
      </c>
      <c r="M1853">
        <v>0</v>
      </c>
      <c r="N1853" t="s">
        <v>835</v>
      </c>
    </row>
    <row r="1854" spans="1:14" x14ac:dyDescent="0.25">
      <c r="A1854">
        <v>15000</v>
      </c>
      <c r="B1854">
        <v>15000</v>
      </c>
      <c r="C1854" s="13">
        <v>6.9900000000000004E-2</v>
      </c>
      <c r="D1854" t="s">
        <v>809</v>
      </c>
      <c r="E1854" t="s">
        <v>886</v>
      </c>
      <c r="F1854" s="13">
        <v>6.6400000000000001E-2</v>
      </c>
      <c r="G1854" t="s">
        <v>889</v>
      </c>
      <c r="H1854" t="s">
        <v>812</v>
      </c>
      <c r="I1854">
        <v>9083.33</v>
      </c>
      <c r="J1854" t="s">
        <v>893</v>
      </c>
      <c r="K1854">
        <v>12</v>
      </c>
      <c r="L1854">
        <v>1410</v>
      </c>
      <c r="M1854">
        <v>0</v>
      </c>
      <c r="N1854" t="s">
        <v>835</v>
      </c>
    </row>
    <row r="1855" spans="1:14" x14ac:dyDescent="0.25">
      <c r="A1855">
        <v>5000</v>
      </c>
      <c r="B1855">
        <v>5000</v>
      </c>
      <c r="C1855" s="13">
        <v>7.6200000000000004E-2</v>
      </c>
      <c r="D1855" t="s">
        <v>809</v>
      </c>
      <c r="E1855" t="s">
        <v>810</v>
      </c>
      <c r="F1855" s="13">
        <v>0.17100000000000001</v>
      </c>
      <c r="G1855" t="s">
        <v>841</v>
      </c>
      <c r="H1855" t="s">
        <v>826</v>
      </c>
      <c r="I1855">
        <v>1750</v>
      </c>
      <c r="J1855" t="s">
        <v>846</v>
      </c>
      <c r="K1855">
        <v>7</v>
      </c>
      <c r="L1855">
        <v>8162</v>
      </c>
      <c r="M1855">
        <v>0</v>
      </c>
      <c r="N1855" t="s">
        <v>859</v>
      </c>
    </row>
    <row r="1856" spans="1:14" x14ac:dyDescent="0.25">
      <c r="A1856">
        <v>7000</v>
      </c>
      <c r="B1856">
        <v>7000</v>
      </c>
      <c r="C1856" s="13">
        <v>0.14219999999999999</v>
      </c>
      <c r="D1856" t="s">
        <v>809</v>
      </c>
      <c r="E1856" t="s">
        <v>886</v>
      </c>
      <c r="F1856" s="13">
        <v>7.0400000000000004E-2</v>
      </c>
      <c r="G1856" t="s">
        <v>854</v>
      </c>
      <c r="H1856" t="s">
        <v>826</v>
      </c>
      <c r="I1856">
        <v>3010</v>
      </c>
      <c r="J1856" t="s">
        <v>831</v>
      </c>
      <c r="K1856">
        <v>5</v>
      </c>
      <c r="L1856">
        <v>3047</v>
      </c>
      <c r="M1856">
        <v>2</v>
      </c>
      <c r="N1856" t="s">
        <v>814</v>
      </c>
    </row>
    <row r="1857" spans="1:14" x14ac:dyDescent="0.25">
      <c r="A1857">
        <v>13450</v>
      </c>
      <c r="B1857">
        <v>13450</v>
      </c>
      <c r="C1857" s="13">
        <v>0.1409</v>
      </c>
      <c r="D1857" t="s">
        <v>809</v>
      </c>
      <c r="E1857" t="s">
        <v>810</v>
      </c>
      <c r="F1857" s="13">
        <v>0.1293</v>
      </c>
      <c r="G1857" t="s">
        <v>815</v>
      </c>
      <c r="H1857" t="s">
        <v>812</v>
      </c>
      <c r="I1857">
        <v>3333.33</v>
      </c>
      <c r="J1857" t="s">
        <v>838</v>
      </c>
      <c r="K1857">
        <v>5</v>
      </c>
      <c r="L1857">
        <v>5407</v>
      </c>
      <c r="M1857">
        <v>0</v>
      </c>
      <c r="N1857" t="s">
        <v>844</v>
      </c>
    </row>
    <row r="1858" spans="1:14" x14ac:dyDescent="0.25">
      <c r="A1858">
        <v>20375</v>
      </c>
      <c r="B1858">
        <v>20375</v>
      </c>
      <c r="C1858" s="13">
        <v>0.1409</v>
      </c>
      <c r="D1858" t="s">
        <v>818</v>
      </c>
      <c r="E1858" t="s">
        <v>810</v>
      </c>
      <c r="F1858" s="13">
        <v>0.22670000000000001</v>
      </c>
      <c r="G1858" t="s">
        <v>819</v>
      </c>
      <c r="H1858" t="s">
        <v>812</v>
      </c>
      <c r="I1858">
        <v>5416.67</v>
      </c>
      <c r="J1858" t="s">
        <v>850</v>
      </c>
      <c r="K1858">
        <v>17</v>
      </c>
      <c r="L1858">
        <v>20980</v>
      </c>
      <c r="M1858">
        <v>2</v>
      </c>
      <c r="N1858" t="s">
        <v>835</v>
      </c>
    </row>
    <row r="1859" spans="1:14" x14ac:dyDescent="0.25">
      <c r="A1859">
        <v>1200</v>
      </c>
      <c r="B1859">
        <v>1200</v>
      </c>
      <c r="C1859" s="13">
        <v>0.158</v>
      </c>
      <c r="D1859" t="s">
        <v>809</v>
      </c>
      <c r="E1859" t="s">
        <v>810</v>
      </c>
      <c r="F1859" s="13">
        <v>9.9900000000000003E-2</v>
      </c>
      <c r="G1859" t="s">
        <v>841</v>
      </c>
      <c r="H1859" t="s">
        <v>826</v>
      </c>
      <c r="I1859">
        <v>3833.33</v>
      </c>
      <c r="J1859" t="s">
        <v>843</v>
      </c>
      <c r="K1859">
        <v>10</v>
      </c>
      <c r="L1859">
        <v>6520</v>
      </c>
      <c r="M1859">
        <v>1</v>
      </c>
      <c r="N1859" t="s">
        <v>835</v>
      </c>
    </row>
    <row r="1860" spans="1:14" x14ac:dyDescent="0.25">
      <c r="A1860">
        <v>16000</v>
      </c>
      <c r="B1860">
        <v>15975</v>
      </c>
      <c r="C1860" s="13">
        <v>6.0299999999999999E-2</v>
      </c>
      <c r="D1860" t="s">
        <v>809</v>
      </c>
      <c r="E1860" t="s">
        <v>810</v>
      </c>
      <c r="F1860" s="13">
        <v>9.1999999999999998E-2</v>
      </c>
      <c r="G1860" t="s">
        <v>841</v>
      </c>
      <c r="H1860" t="s">
        <v>826</v>
      </c>
      <c r="I1860">
        <v>12750</v>
      </c>
      <c r="J1860" t="s">
        <v>904</v>
      </c>
      <c r="K1860">
        <v>16</v>
      </c>
      <c r="L1860">
        <v>13690</v>
      </c>
      <c r="M1860">
        <v>1</v>
      </c>
      <c r="N1860" t="s">
        <v>835</v>
      </c>
    </row>
    <row r="1861" spans="1:14" x14ac:dyDescent="0.25">
      <c r="A1861">
        <v>2000</v>
      </c>
      <c r="B1861">
        <v>2000</v>
      </c>
      <c r="C1861" s="13">
        <v>0.14330000000000001</v>
      </c>
      <c r="D1861" t="s">
        <v>809</v>
      </c>
      <c r="E1861" t="s">
        <v>810</v>
      </c>
      <c r="F1861" s="13">
        <v>0.2248</v>
      </c>
      <c r="G1861" t="s">
        <v>888</v>
      </c>
      <c r="H1861" t="s">
        <v>826</v>
      </c>
      <c r="I1861">
        <v>4333.33</v>
      </c>
      <c r="J1861" t="s">
        <v>857</v>
      </c>
      <c r="K1861">
        <v>9</v>
      </c>
      <c r="L1861">
        <v>8496</v>
      </c>
      <c r="M1861">
        <v>1</v>
      </c>
      <c r="N1861" t="s">
        <v>859</v>
      </c>
    </row>
    <row r="1862" spans="1:14" x14ac:dyDescent="0.25">
      <c r="A1862">
        <v>11200</v>
      </c>
      <c r="B1862">
        <v>11150</v>
      </c>
      <c r="C1862" s="13">
        <v>0.13919999999999999</v>
      </c>
      <c r="D1862" t="s">
        <v>809</v>
      </c>
      <c r="E1862" t="s">
        <v>863</v>
      </c>
      <c r="F1862" s="13">
        <v>0.1807</v>
      </c>
      <c r="G1862" t="s">
        <v>829</v>
      </c>
      <c r="H1862" t="s">
        <v>812</v>
      </c>
      <c r="I1862">
        <v>2773.33</v>
      </c>
      <c r="J1862" t="s">
        <v>879</v>
      </c>
      <c r="K1862">
        <v>6</v>
      </c>
      <c r="L1862">
        <v>6720</v>
      </c>
      <c r="M1862">
        <v>3</v>
      </c>
      <c r="N1862" t="s">
        <v>823</v>
      </c>
    </row>
    <row r="1863" spans="1:14" x14ac:dyDescent="0.25">
      <c r="A1863">
        <v>28000</v>
      </c>
      <c r="B1863">
        <v>28000</v>
      </c>
      <c r="C1863" s="13">
        <v>7.6200000000000004E-2</v>
      </c>
      <c r="D1863" t="s">
        <v>809</v>
      </c>
      <c r="E1863" t="s">
        <v>824</v>
      </c>
      <c r="F1863" s="13">
        <v>0.12189999999999999</v>
      </c>
      <c r="G1863" t="s">
        <v>819</v>
      </c>
      <c r="H1863" t="s">
        <v>826</v>
      </c>
      <c r="I1863">
        <v>11250</v>
      </c>
      <c r="J1863" t="s">
        <v>847</v>
      </c>
      <c r="K1863">
        <v>10</v>
      </c>
      <c r="L1863">
        <v>40302</v>
      </c>
      <c r="M1863">
        <v>1</v>
      </c>
      <c r="N1863" t="s">
        <v>835</v>
      </c>
    </row>
    <row r="1864" spans="1:14" x14ac:dyDescent="0.25">
      <c r="A1864">
        <v>28000</v>
      </c>
      <c r="B1864">
        <v>27950</v>
      </c>
      <c r="C1864" s="13">
        <v>0.2198</v>
      </c>
      <c r="D1864" t="s">
        <v>818</v>
      </c>
      <c r="E1864" t="s">
        <v>810</v>
      </c>
      <c r="F1864" s="13">
        <v>0.1656</v>
      </c>
      <c r="G1864" t="s">
        <v>815</v>
      </c>
      <c r="H1864" t="s">
        <v>812</v>
      </c>
      <c r="I1864">
        <v>10166.67</v>
      </c>
      <c r="J1864" t="s">
        <v>879</v>
      </c>
      <c r="K1864">
        <v>12</v>
      </c>
      <c r="L1864">
        <v>43182</v>
      </c>
      <c r="M1864">
        <v>1</v>
      </c>
      <c r="N1864" t="s">
        <v>859</v>
      </c>
    </row>
    <row r="1865" spans="1:14" x14ac:dyDescent="0.25">
      <c r="A1865">
        <v>3000</v>
      </c>
      <c r="B1865">
        <v>2322.59</v>
      </c>
      <c r="C1865" s="13">
        <v>0.15049999999999999</v>
      </c>
      <c r="D1865" t="s">
        <v>809</v>
      </c>
      <c r="E1865" t="s">
        <v>871</v>
      </c>
      <c r="F1865" s="13">
        <v>0.1895</v>
      </c>
      <c r="G1865" t="s">
        <v>902</v>
      </c>
      <c r="H1865" t="s">
        <v>812</v>
      </c>
      <c r="I1865">
        <v>3466.67</v>
      </c>
      <c r="J1865" t="s">
        <v>868</v>
      </c>
      <c r="K1865">
        <v>9</v>
      </c>
      <c r="L1865">
        <v>4285</v>
      </c>
      <c r="M1865">
        <v>3</v>
      </c>
      <c r="N1865" t="s">
        <v>817</v>
      </c>
    </row>
    <row r="1866" spans="1:14" x14ac:dyDescent="0.25">
      <c r="A1866">
        <v>7200</v>
      </c>
      <c r="B1866">
        <v>7200</v>
      </c>
      <c r="C1866" s="13">
        <v>0.1212</v>
      </c>
      <c r="D1866" t="s">
        <v>809</v>
      </c>
      <c r="E1866" t="s">
        <v>824</v>
      </c>
      <c r="F1866" s="13">
        <v>0.29380000000000001</v>
      </c>
      <c r="G1866" t="s">
        <v>819</v>
      </c>
      <c r="H1866" t="s">
        <v>826</v>
      </c>
      <c r="I1866">
        <v>4166.67</v>
      </c>
      <c r="J1866" t="s">
        <v>879</v>
      </c>
      <c r="K1866">
        <v>12</v>
      </c>
      <c r="L1866">
        <v>5165</v>
      </c>
      <c r="M1866">
        <v>0</v>
      </c>
      <c r="N1866" t="s">
        <v>835</v>
      </c>
    </row>
    <row r="1867" spans="1:14" x14ac:dyDescent="0.25">
      <c r="A1867">
        <v>4600</v>
      </c>
      <c r="B1867">
        <v>4600</v>
      </c>
      <c r="C1867" s="13">
        <v>5.4199999999999998E-2</v>
      </c>
      <c r="D1867" t="s">
        <v>809</v>
      </c>
      <c r="E1867" t="s">
        <v>863</v>
      </c>
      <c r="F1867" s="13">
        <v>3.3799999999999997E-2</v>
      </c>
      <c r="G1867" t="s">
        <v>849</v>
      </c>
      <c r="H1867" t="s">
        <v>812</v>
      </c>
      <c r="I1867">
        <v>3664.25</v>
      </c>
      <c r="J1867" t="s">
        <v>899</v>
      </c>
      <c r="K1867">
        <v>6</v>
      </c>
      <c r="L1867">
        <v>3127</v>
      </c>
      <c r="M1867">
        <v>0</v>
      </c>
      <c r="N1867" t="s">
        <v>835</v>
      </c>
    </row>
    <row r="1868" spans="1:14" x14ac:dyDescent="0.25">
      <c r="A1868">
        <v>8000</v>
      </c>
      <c r="B1868">
        <v>8000</v>
      </c>
      <c r="C1868" s="13">
        <v>6.9900000000000004E-2</v>
      </c>
      <c r="D1868" t="s">
        <v>809</v>
      </c>
      <c r="E1868" t="s">
        <v>896</v>
      </c>
      <c r="F1868" s="13">
        <v>9.1899999999999996E-2</v>
      </c>
      <c r="G1868" t="s">
        <v>819</v>
      </c>
      <c r="H1868" t="s">
        <v>812</v>
      </c>
      <c r="I1868">
        <v>5833.33</v>
      </c>
      <c r="J1868" t="s">
        <v>890</v>
      </c>
      <c r="K1868">
        <v>5</v>
      </c>
      <c r="L1868">
        <v>4469</v>
      </c>
      <c r="M1868">
        <v>2</v>
      </c>
      <c r="N1868" t="s">
        <v>832</v>
      </c>
    </row>
    <row r="1869" spans="1:14" x14ac:dyDescent="0.25">
      <c r="A1869">
        <v>20125</v>
      </c>
      <c r="B1869">
        <v>20125</v>
      </c>
      <c r="C1869" s="13">
        <v>0.18490000000000001</v>
      </c>
      <c r="D1869" t="s">
        <v>809</v>
      </c>
      <c r="E1869" t="s">
        <v>824</v>
      </c>
      <c r="F1869" s="13">
        <v>0.1108</v>
      </c>
      <c r="G1869" t="s">
        <v>866</v>
      </c>
      <c r="H1869" t="s">
        <v>812</v>
      </c>
      <c r="I1869">
        <v>8937.5</v>
      </c>
      <c r="J1869" t="s">
        <v>857</v>
      </c>
      <c r="K1869">
        <v>14</v>
      </c>
      <c r="L1869">
        <v>12418</v>
      </c>
      <c r="M1869">
        <v>0</v>
      </c>
      <c r="N1869" t="s">
        <v>817</v>
      </c>
    </row>
    <row r="1870" spans="1:14" x14ac:dyDescent="0.25">
      <c r="A1870">
        <v>19050</v>
      </c>
      <c r="B1870">
        <v>19050</v>
      </c>
      <c r="C1870" s="13">
        <v>0.14330000000000001</v>
      </c>
      <c r="D1870" t="s">
        <v>818</v>
      </c>
      <c r="E1870" t="s">
        <v>810</v>
      </c>
      <c r="F1870" s="13">
        <v>0.1108</v>
      </c>
      <c r="G1870" t="s">
        <v>819</v>
      </c>
      <c r="H1870" t="s">
        <v>812</v>
      </c>
      <c r="I1870">
        <v>5000</v>
      </c>
      <c r="J1870" t="s">
        <v>850</v>
      </c>
      <c r="K1870">
        <v>16</v>
      </c>
      <c r="L1870">
        <v>19988</v>
      </c>
      <c r="M1870">
        <v>4</v>
      </c>
      <c r="N1870" t="s">
        <v>832</v>
      </c>
    </row>
    <row r="1871" spans="1:14" x14ac:dyDescent="0.25">
      <c r="A1871">
        <v>21850</v>
      </c>
      <c r="B1871">
        <v>21825</v>
      </c>
      <c r="C1871" s="13">
        <v>0.18790000000000001</v>
      </c>
      <c r="D1871" t="s">
        <v>818</v>
      </c>
      <c r="E1871" t="s">
        <v>824</v>
      </c>
      <c r="F1871" s="13">
        <v>0.20319999999999999</v>
      </c>
      <c r="G1871" t="s">
        <v>836</v>
      </c>
      <c r="H1871" t="s">
        <v>826</v>
      </c>
      <c r="I1871">
        <v>4400</v>
      </c>
      <c r="J1871" t="s">
        <v>879</v>
      </c>
      <c r="K1871">
        <v>7</v>
      </c>
      <c r="L1871">
        <v>9171</v>
      </c>
      <c r="M1871">
        <v>0</v>
      </c>
      <c r="N1871" t="s">
        <v>859</v>
      </c>
    </row>
    <row r="1872" spans="1:14" x14ac:dyDescent="0.25">
      <c r="A1872">
        <v>5000</v>
      </c>
      <c r="B1872">
        <v>5000</v>
      </c>
      <c r="C1872" s="13">
        <v>0.1038</v>
      </c>
      <c r="D1872" t="s">
        <v>809</v>
      </c>
      <c r="E1872" t="s">
        <v>840</v>
      </c>
      <c r="F1872" s="13">
        <v>0.191</v>
      </c>
      <c r="G1872" t="s">
        <v>833</v>
      </c>
      <c r="H1872" t="s">
        <v>826</v>
      </c>
      <c r="I1872">
        <v>4200</v>
      </c>
      <c r="J1872" t="s">
        <v>816</v>
      </c>
      <c r="K1872">
        <v>7</v>
      </c>
      <c r="L1872">
        <v>1109</v>
      </c>
      <c r="M1872">
        <v>0</v>
      </c>
      <c r="N1872" t="s">
        <v>832</v>
      </c>
    </row>
    <row r="1873" spans="1:14" x14ac:dyDescent="0.25">
      <c r="A1873">
        <v>12000</v>
      </c>
      <c r="B1873">
        <v>12000</v>
      </c>
      <c r="C1873" s="13">
        <v>0.15310000000000001</v>
      </c>
      <c r="D1873" t="s">
        <v>809</v>
      </c>
      <c r="E1873" t="s">
        <v>810</v>
      </c>
      <c r="F1873" s="13">
        <v>8.2799999999999999E-2</v>
      </c>
      <c r="G1873" t="s">
        <v>833</v>
      </c>
      <c r="H1873" t="s">
        <v>826</v>
      </c>
      <c r="I1873">
        <v>7750</v>
      </c>
      <c r="J1873" t="s">
        <v>831</v>
      </c>
      <c r="K1873">
        <v>10</v>
      </c>
      <c r="L1873">
        <v>16132</v>
      </c>
      <c r="M1873">
        <v>0</v>
      </c>
      <c r="N1873" t="s">
        <v>835</v>
      </c>
    </row>
    <row r="1874" spans="1:14" x14ac:dyDescent="0.25">
      <c r="A1874">
        <v>5800</v>
      </c>
      <c r="B1874">
        <v>5800</v>
      </c>
      <c r="C1874" s="13">
        <v>6.0299999999999999E-2</v>
      </c>
      <c r="D1874" t="s">
        <v>809</v>
      </c>
      <c r="E1874" t="s">
        <v>824</v>
      </c>
      <c r="F1874" s="13">
        <v>6.9800000000000001E-2</v>
      </c>
      <c r="G1874" t="s">
        <v>833</v>
      </c>
      <c r="H1874" t="s">
        <v>826</v>
      </c>
      <c r="I1874">
        <v>5208.33</v>
      </c>
      <c r="J1874" t="s">
        <v>852</v>
      </c>
      <c r="K1874">
        <v>7</v>
      </c>
      <c r="L1874">
        <v>4965</v>
      </c>
      <c r="M1874">
        <v>0</v>
      </c>
      <c r="N1874" t="s">
        <v>859</v>
      </c>
    </row>
    <row r="1875" spans="1:14" x14ac:dyDescent="0.25">
      <c r="A1875">
        <v>10000</v>
      </c>
      <c r="B1875">
        <v>10000</v>
      </c>
      <c r="C1875" s="13">
        <v>0.1171</v>
      </c>
      <c r="D1875" t="s">
        <v>809</v>
      </c>
      <c r="E1875" t="s">
        <v>828</v>
      </c>
      <c r="F1875" s="13">
        <v>0.1341</v>
      </c>
      <c r="G1875" t="s">
        <v>825</v>
      </c>
      <c r="H1875" t="s">
        <v>826</v>
      </c>
      <c r="I1875">
        <v>5800</v>
      </c>
      <c r="J1875" t="s">
        <v>873</v>
      </c>
      <c r="K1875">
        <v>9</v>
      </c>
      <c r="L1875">
        <v>4214</v>
      </c>
      <c r="M1875">
        <v>0</v>
      </c>
      <c r="N1875" t="s">
        <v>832</v>
      </c>
    </row>
    <row r="1876" spans="1:14" x14ac:dyDescent="0.25">
      <c r="A1876">
        <v>4800</v>
      </c>
      <c r="B1876">
        <v>4800</v>
      </c>
      <c r="C1876" s="13">
        <v>7.9000000000000001E-2</v>
      </c>
      <c r="D1876" t="s">
        <v>809</v>
      </c>
      <c r="E1876" t="s">
        <v>824</v>
      </c>
      <c r="F1876" s="13">
        <v>0.1734</v>
      </c>
      <c r="G1876" t="s">
        <v>880</v>
      </c>
      <c r="H1876" t="s">
        <v>812</v>
      </c>
      <c r="I1876">
        <v>6250</v>
      </c>
      <c r="J1876" t="s">
        <v>837</v>
      </c>
      <c r="K1876">
        <v>7</v>
      </c>
      <c r="L1876">
        <v>4195</v>
      </c>
      <c r="M1876">
        <v>0</v>
      </c>
      <c r="N1876" t="s">
        <v>835</v>
      </c>
    </row>
    <row r="1877" spans="1:14" x14ac:dyDescent="0.25">
      <c r="A1877">
        <v>8000</v>
      </c>
      <c r="B1877">
        <v>8000</v>
      </c>
      <c r="C1877" s="13">
        <v>0.1099</v>
      </c>
      <c r="D1877" t="s">
        <v>809</v>
      </c>
      <c r="E1877" t="s">
        <v>810</v>
      </c>
      <c r="F1877" s="13">
        <v>0.17119999999999999</v>
      </c>
      <c r="G1877" t="s">
        <v>872</v>
      </c>
      <c r="H1877" t="s">
        <v>826</v>
      </c>
      <c r="I1877">
        <v>2500</v>
      </c>
      <c r="J1877" t="s">
        <v>837</v>
      </c>
      <c r="K1877">
        <v>13</v>
      </c>
      <c r="L1877">
        <v>7027</v>
      </c>
      <c r="M1877">
        <v>1</v>
      </c>
      <c r="N1877" t="s">
        <v>832</v>
      </c>
    </row>
    <row r="1878" spans="1:14" x14ac:dyDescent="0.25">
      <c r="A1878">
        <v>9750</v>
      </c>
      <c r="B1878">
        <v>9750</v>
      </c>
      <c r="C1878" s="13">
        <v>0.16289999999999999</v>
      </c>
      <c r="D1878" t="s">
        <v>809</v>
      </c>
      <c r="E1878" t="s">
        <v>810</v>
      </c>
      <c r="F1878" s="13">
        <v>0.34039999999999998</v>
      </c>
      <c r="G1878" t="s">
        <v>815</v>
      </c>
      <c r="H1878" t="s">
        <v>812</v>
      </c>
      <c r="I1878">
        <v>3119.92</v>
      </c>
      <c r="J1878" t="s">
        <v>831</v>
      </c>
      <c r="K1878">
        <v>12</v>
      </c>
      <c r="L1878">
        <v>8774</v>
      </c>
      <c r="M1878">
        <v>1</v>
      </c>
      <c r="N1878" t="s">
        <v>823</v>
      </c>
    </row>
    <row r="1879" spans="1:14" x14ac:dyDescent="0.25">
      <c r="A1879">
        <v>4000</v>
      </c>
      <c r="B1879">
        <v>4000</v>
      </c>
      <c r="C1879" s="13">
        <v>0.12690000000000001</v>
      </c>
      <c r="D1879" t="s">
        <v>809</v>
      </c>
      <c r="E1879" t="s">
        <v>871</v>
      </c>
      <c r="F1879" s="13">
        <v>1.34E-2</v>
      </c>
      <c r="G1879" t="s">
        <v>819</v>
      </c>
      <c r="H1879" t="s">
        <v>826</v>
      </c>
      <c r="I1879">
        <v>9583.33</v>
      </c>
      <c r="J1879" t="s">
        <v>837</v>
      </c>
      <c r="K1879">
        <v>8</v>
      </c>
      <c r="L1879">
        <v>5304</v>
      </c>
      <c r="M1879">
        <v>1</v>
      </c>
      <c r="N1879" t="s">
        <v>817</v>
      </c>
    </row>
    <row r="1880" spans="1:14" x14ac:dyDescent="0.25">
      <c r="A1880">
        <v>3000</v>
      </c>
      <c r="B1880">
        <v>3000</v>
      </c>
      <c r="C1880" s="13">
        <v>0.1099</v>
      </c>
      <c r="D1880" t="s">
        <v>809</v>
      </c>
      <c r="E1880" t="s">
        <v>810</v>
      </c>
      <c r="F1880" s="13">
        <v>0.20960000000000001</v>
      </c>
      <c r="G1880" t="s">
        <v>819</v>
      </c>
      <c r="H1880" t="s">
        <v>826</v>
      </c>
      <c r="I1880">
        <v>5583.33</v>
      </c>
      <c r="J1880" t="s">
        <v>822</v>
      </c>
      <c r="K1880">
        <v>6</v>
      </c>
      <c r="L1880">
        <v>1531</v>
      </c>
      <c r="M1880">
        <v>2</v>
      </c>
      <c r="N1880" t="s">
        <v>835</v>
      </c>
    </row>
    <row r="1881" spans="1:14" x14ac:dyDescent="0.25">
      <c r="A1881">
        <v>16000</v>
      </c>
      <c r="B1881">
        <v>16000</v>
      </c>
      <c r="C1881" s="13">
        <v>0.158</v>
      </c>
      <c r="D1881" t="s">
        <v>809</v>
      </c>
      <c r="E1881" t="s">
        <v>824</v>
      </c>
      <c r="F1881" s="13">
        <v>0.1135</v>
      </c>
      <c r="G1881" t="s">
        <v>815</v>
      </c>
      <c r="H1881" t="s">
        <v>826</v>
      </c>
      <c r="I1881">
        <v>5075</v>
      </c>
      <c r="J1881" t="s">
        <v>820</v>
      </c>
      <c r="K1881">
        <v>15</v>
      </c>
      <c r="L1881">
        <v>22380</v>
      </c>
      <c r="M1881">
        <v>2</v>
      </c>
      <c r="N1881" t="s">
        <v>832</v>
      </c>
    </row>
    <row r="1882" spans="1:14" x14ac:dyDescent="0.25">
      <c r="A1882">
        <v>12000</v>
      </c>
      <c r="B1882">
        <v>11725</v>
      </c>
      <c r="C1882" s="13">
        <v>9.6299999999999997E-2</v>
      </c>
      <c r="D1882" t="s">
        <v>809</v>
      </c>
      <c r="E1882" t="s">
        <v>853</v>
      </c>
      <c r="F1882" s="12">
        <v>0.15</v>
      </c>
      <c r="G1882" t="s">
        <v>856</v>
      </c>
      <c r="H1882" t="s">
        <v>812</v>
      </c>
      <c r="I1882">
        <v>3000</v>
      </c>
      <c r="J1882" t="s">
        <v>877</v>
      </c>
      <c r="K1882">
        <v>8</v>
      </c>
      <c r="L1882">
        <v>20328</v>
      </c>
      <c r="M1882">
        <v>0</v>
      </c>
      <c r="N1882" t="s">
        <v>814</v>
      </c>
    </row>
    <row r="1883" spans="1:14" x14ac:dyDescent="0.25">
      <c r="A1883">
        <v>7500</v>
      </c>
      <c r="B1883">
        <v>5795.24</v>
      </c>
      <c r="C1883" s="13">
        <v>0.1178</v>
      </c>
      <c r="D1883" t="s">
        <v>809</v>
      </c>
      <c r="E1883" t="s">
        <v>863</v>
      </c>
      <c r="F1883" s="13">
        <v>0.1772</v>
      </c>
      <c r="G1883" t="s">
        <v>911</v>
      </c>
      <c r="H1883" t="s">
        <v>812</v>
      </c>
      <c r="I1883">
        <v>2500</v>
      </c>
      <c r="J1883" t="s">
        <v>820</v>
      </c>
      <c r="K1883">
        <v>7</v>
      </c>
      <c r="L1883">
        <v>6349</v>
      </c>
      <c r="M1883">
        <v>1</v>
      </c>
      <c r="N1883" t="s">
        <v>859</v>
      </c>
    </row>
    <row r="1884" spans="1:14" x14ac:dyDescent="0.25">
      <c r="A1884">
        <v>9600</v>
      </c>
      <c r="B1884">
        <v>9600</v>
      </c>
      <c r="C1884" s="13">
        <v>7.9000000000000001E-2</v>
      </c>
      <c r="D1884" t="s">
        <v>809</v>
      </c>
      <c r="E1884" t="s">
        <v>810</v>
      </c>
      <c r="F1884" s="13">
        <v>5.5800000000000002E-2</v>
      </c>
      <c r="G1884" t="s">
        <v>854</v>
      </c>
      <c r="H1884" t="s">
        <v>812</v>
      </c>
      <c r="I1884">
        <v>6500</v>
      </c>
      <c r="J1884" t="s">
        <v>846</v>
      </c>
      <c r="K1884">
        <v>8</v>
      </c>
      <c r="L1884">
        <v>23353</v>
      </c>
      <c r="M1884">
        <v>3</v>
      </c>
      <c r="N1884" t="s">
        <v>842</v>
      </c>
    </row>
    <row r="1885" spans="1:14" x14ac:dyDescent="0.25">
      <c r="A1885">
        <v>23850</v>
      </c>
      <c r="B1885">
        <v>23850</v>
      </c>
      <c r="C1885" s="13">
        <v>0.22950000000000001</v>
      </c>
      <c r="D1885" t="s">
        <v>818</v>
      </c>
      <c r="E1885" t="s">
        <v>810</v>
      </c>
      <c r="F1885" s="13">
        <v>0.2074</v>
      </c>
      <c r="G1885" t="s">
        <v>815</v>
      </c>
      <c r="H1885" t="s">
        <v>812</v>
      </c>
      <c r="I1885">
        <v>5000</v>
      </c>
      <c r="J1885" t="s">
        <v>831</v>
      </c>
      <c r="K1885">
        <v>13</v>
      </c>
      <c r="L1885">
        <v>17587</v>
      </c>
      <c r="M1885">
        <v>1</v>
      </c>
      <c r="N1885" t="s">
        <v>859</v>
      </c>
    </row>
    <row r="1886" spans="1:14" x14ac:dyDescent="0.25">
      <c r="A1886">
        <v>6250</v>
      </c>
      <c r="B1886">
        <v>6250</v>
      </c>
      <c r="C1886" s="13">
        <v>0.1409</v>
      </c>
      <c r="D1886" t="s">
        <v>809</v>
      </c>
      <c r="E1886" t="s">
        <v>810</v>
      </c>
      <c r="F1886" s="13">
        <v>0.19700000000000001</v>
      </c>
      <c r="G1886" t="s">
        <v>841</v>
      </c>
      <c r="H1886" t="s">
        <v>826</v>
      </c>
      <c r="I1886">
        <v>4248.33</v>
      </c>
      <c r="J1886" t="s">
        <v>879</v>
      </c>
      <c r="K1886">
        <v>9</v>
      </c>
      <c r="L1886">
        <v>9991</v>
      </c>
      <c r="M1886">
        <v>2</v>
      </c>
      <c r="N1886" t="s">
        <v>814</v>
      </c>
    </row>
    <row r="1887" spans="1:14" x14ac:dyDescent="0.25">
      <c r="A1887">
        <v>16750</v>
      </c>
      <c r="B1887">
        <v>16359.69</v>
      </c>
      <c r="C1887" s="13">
        <v>7.8799999999999995E-2</v>
      </c>
      <c r="D1887" t="s">
        <v>809</v>
      </c>
      <c r="E1887" t="s">
        <v>810</v>
      </c>
      <c r="F1887" s="13">
        <v>0.20699999999999999</v>
      </c>
      <c r="G1887" t="s">
        <v>815</v>
      </c>
      <c r="H1887" t="s">
        <v>812</v>
      </c>
      <c r="I1887">
        <v>3778.67</v>
      </c>
      <c r="J1887" t="s">
        <v>901</v>
      </c>
      <c r="K1887">
        <v>9</v>
      </c>
      <c r="L1887">
        <v>22352</v>
      </c>
      <c r="M1887">
        <v>0</v>
      </c>
      <c r="N1887" t="s">
        <v>835</v>
      </c>
    </row>
    <row r="1888" spans="1:14" x14ac:dyDescent="0.25">
      <c r="A1888">
        <v>4000</v>
      </c>
      <c r="B1888">
        <v>4000</v>
      </c>
      <c r="C1888" s="13">
        <v>0.12690000000000001</v>
      </c>
      <c r="D1888" t="s">
        <v>809</v>
      </c>
      <c r="E1888" t="s">
        <v>871</v>
      </c>
      <c r="F1888" s="13">
        <v>2.5000000000000001E-2</v>
      </c>
      <c r="G1888" t="s">
        <v>819</v>
      </c>
      <c r="H1888" t="s">
        <v>826</v>
      </c>
      <c r="I1888">
        <v>1600</v>
      </c>
      <c r="J1888" t="s">
        <v>847</v>
      </c>
      <c r="K1888">
        <v>3</v>
      </c>
      <c r="L1888">
        <v>1295</v>
      </c>
      <c r="M1888">
        <v>3</v>
      </c>
      <c r="N1888" t="s">
        <v>814</v>
      </c>
    </row>
    <row r="1889" spans="1:14" x14ac:dyDescent="0.25">
      <c r="A1889">
        <v>23500</v>
      </c>
      <c r="B1889">
        <v>23500</v>
      </c>
      <c r="C1889" s="13">
        <v>0.19220000000000001</v>
      </c>
      <c r="D1889" t="s">
        <v>809</v>
      </c>
      <c r="E1889" t="s">
        <v>824</v>
      </c>
      <c r="F1889" s="13">
        <v>0.20369999999999999</v>
      </c>
      <c r="G1889" t="s">
        <v>874</v>
      </c>
      <c r="H1889" t="s">
        <v>826</v>
      </c>
      <c r="I1889">
        <v>6800</v>
      </c>
      <c r="J1889" t="s">
        <v>831</v>
      </c>
      <c r="K1889">
        <v>17</v>
      </c>
      <c r="L1889">
        <v>31812</v>
      </c>
      <c r="M1889">
        <v>3</v>
      </c>
      <c r="N1889" t="s">
        <v>817</v>
      </c>
    </row>
    <row r="1890" spans="1:14" x14ac:dyDescent="0.25">
      <c r="A1890">
        <v>3600</v>
      </c>
      <c r="B1890">
        <v>3575</v>
      </c>
      <c r="C1890" s="13">
        <v>0.12870000000000001</v>
      </c>
      <c r="D1890" t="s">
        <v>809</v>
      </c>
      <c r="E1890" t="s">
        <v>882</v>
      </c>
      <c r="F1890" s="13">
        <v>3.4000000000000002E-2</v>
      </c>
      <c r="G1890" t="s">
        <v>841</v>
      </c>
      <c r="H1890" t="s">
        <v>826</v>
      </c>
      <c r="I1890">
        <v>2000</v>
      </c>
      <c r="J1890" t="s">
        <v>837</v>
      </c>
      <c r="K1890">
        <v>8</v>
      </c>
      <c r="L1890">
        <v>2650</v>
      </c>
      <c r="M1890">
        <v>4</v>
      </c>
      <c r="N1890" t="s">
        <v>895</v>
      </c>
    </row>
    <row r="1891" spans="1:14" x14ac:dyDescent="0.25">
      <c r="A1891">
        <v>1900</v>
      </c>
      <c r="B1891">
        <v>1900</v>
      </c>
      <c r="C1891" s="13">
        <v>7.2900000000000006E-2</v>
      </c>
      <c r="D1891" t="s">
        <v>809</v>
      </c>
      <c r="E1891" t="s">
        <v>828</v>
      </c>
      <c r="F1891" s="13">
        <v>0.23050000000000001</v>
      </c>
      <c r="G1891" t="s">
        <v>841</v>
      </c>
      <c r="H1891" t="s">
        <v>826</v>
      </c>
      <c r="I1891">
        <v>2208.33</v>
      </c>
      <c r="J1891" t="s">
        <v>846</v>
      </c>
      <c r="K1891">
        <v>11</v>
      </c>
      <c r="L1891">
        <v>8508</v>
      </c>
      <c r="M1891">
        <v>1</v>
      </c>
      <c r="N1891" t="s">
        <v>832</v>
      </c>
    </row>
    <row r="1892" spans="1:14" x14ac:dyDescent="0.25">
      <c r="A1892">
        <v>22500</v>
      </c>
      <c r="B1892">
        <v>22500</v>
      </c>
      <c r="C1892" s="13">
        <v>7.9000000000000001E-2</v>
      </c>
      <c r="D1892" t="s">
        <v>809</v>
      </c>
      <c r="E1892" t="s">
        <v>828</v>
      </c>
      <c r="F1892" s="13">
        <v>0.1993</v>
      </c>
      <c r="G1892" t="s">
        <v>876</v>
      </c>
      <c r="H1892" t="s">
        <v>830</v>
      </c>
      <c r="I1892">
        <v>5208.33</v>
      </c>
      <c r="J1892" t="s">
        <v>883</v>
      </c>
      <c r="K1892">
        <v>5</v>
      </c>
      <c r="L1892">
        <v>22876</v>
      </c>
      <c r="M1892">
        <v>0</v>
      </c>
      <c r="N1892" t="s">
        <v>835</v>
      </c>
    </row>
    <row r="1893" spans="1:14" x14ac:dyDescent="0.25">
      <c r="A1893">
        <v>12000</v>
      </c>
      <c r="B1893">
        <v>12000</v>
      </c>
      <c r="C1893" s="13">
        <v>8.4900000000000003E-2</v>
      </c>
      <c r="D1893" t="s">
        <v>818</v>
      </c>
      <c r="E1893" t="s">
        <v>810</v>
      </c>
      <c r="F1893" s="13">
        <v>0.1103</v>
      </c>
      <c r="G1893" t="s">
        <v>856</v>
      </c>
      <c r="H1893" t="s">
        <v>812</v>
      </c>
      <c r="I1893">
        <v>4425.17</v>
      </c>
      <c r="J1893" t="s">
        <v>862</v>
      </c>
      <c r="K1893">
        <v>9</v>
      </c>
      <c r="L1893">
        <v>14816</v>
      </c>
      <c r="M1893">
        <v>0</v>
      </c>
      <c r="N1893" t="s">
        <v>835</v>
      </c>
    </row>
    <row r="1894" spans="1:14" x14ac:dyDescent="0.25">
      <c r="A1894">
        <v>15000</v>
      </c>
      <c r="B1894">
        <v>15000</v>
      </c>
      <c r="C1894" s="13">
        <v>0.12690000000000001</v>
      </c>
      <c r="D1894" t="s">
        <v>818</v>
      </c>
      <c r="E1894" t="s">
        <v>810</v>
      </c>
      <c r="F1894" s="13">
        <v>0.158</v>
      </c>
      <c r="G1894" t="s">
        <v>866</v>
      </c>
      <c r="H1894" t="s">
        <v>812</v>
      </c>
      <c r="I1894">
        <v>4500</v>
      </c>
      <c r="J1894" t="s">
        <v>847</v>
      </c>
      <c r="K1894">
        <v>17</v>
      </c>
      <c r="L1894">
        <v>18592</v>
      </c>
      <c r="M1894">
        <v>2</v>
      </c>
      <c r="N1894" t="s">
        <v>844</v>
      </c>
    </row>
    <row r="1895" spans="1:14" x14ac:dyDescent="0.25">
      <c r="A1895">
        <v>32000</v>
      </c>
      <c r="B1895">
        <v>32000</v>
      </c>
      <c r="C1895" s="13">
        <v>0.17269999999999999</v>
      </c>
      <c r="D1895" t="s">
        <v>809</v>
      </c>
      <c r="E1895" t="s">
        <v>828</v>
      </c>
      <c r="F1895" s="13">
        <v>9.9599999999999994E-2</v>
      </c>
      <c r="G1895" t="s">
        <v>861</v>
      </c>
      <c r="H1895" t="s">
        <v>812</v>
      </c>
      <c r="I1895">
        <v>19166.669999999998</v>
      </c>
      <c r="J1895" t="s">
        <v>837</v>
      </c>
      <c r="K1895">
        <v>8</v>
      </c>
      <c r="L1895">
        <v>66885</v>
      </c>
      <c r="M1895">
        <v>1</v>
      </c>
      <c r="N1895" t="s">
        <v>823</v>
      </c>
    </row>
    <row r="1896" spans="1:14" x14ac:dyDescent="0.25">
      <c r="A1896">
        <v>24000</v>
      </c>
      <c r="B1896">
        <v>24000</v>
      </c>
      <c r="C1896" s="13">
        <v>0.24199999999999999</v>
      </c>
      <c r="D1896" t="s">
        <v>818</v>
      </c>
      <c r="E1896" t="s">
        <v>810</v>
      </c>
      <c r="F1896" s="13">
        <v>0.2077</v>
      </c>
      <c r="G1896" t="s">
        <v>864</v>
      </c>
      <c r="H1896" t="s">
        <v>826</v>
      </c>
      <c r="I1896">
        <v>4583.33</v>
      </c>
      <c r="J1896" t="s">
        <v>843</v>
      </c>
      <c r="K1896">
        <v>13</v>
      </c>
      <c r="L1896">
        <v>28399</v>
      </c>
      <c r="M1896">
        <v>1</v>
      </c>
      <c r="N1896" t="s">
        <v>835</v>
      </c>
    </row>
    <row r="1897" spans="1:14" x14ac:dyDescent="0.25">
      <c r="A1897">
        <v>5500</v>
      </c>
      <c r="B1897">
        <v>5500</v>
      </c>
      <c r="C1897" s="13">
        <v>0.158</v>
      </c>
      <c r="D1897" t="s">
        <v>809</v>
      </c>
      <c r="E1897" t="s">
        <v>855</v>
      </c>
      <c r="F1897" s="13">
        <v>0.20180000000000001</v>
      </c>
      <c r="G1897" t="s">
        <v>819</v>
      </c>
      <c r="H1897" t="s">
        <v>826</v>
      </c>
      <c r="I1897">
        <v>5416.67</v>
      </c>
      <c r="J1897" t="s">
        <v>831</v>
      </c>
      <c r="K1897">
        <v>13</v>
      </c>
      <c r="L1897">
        <v>13079</v>
      </c>
      <c r="M1897">
        <v>3</v>
      </c>
      <c r="N1897" t="s">
        <v>827</v>
      </c>
    </row>
    <row r="1898" spans="1:14" x14ac:dyDescent="0.25">
      <c r="A1898">
        <v>7300</v>
      </c>
      <c r="B1898">
        <v>7300</v>
      </c>
      <c r="C1898" s="13">
        <v>7.8799999999999995E-2</v>
      </c>
      <c r="D1898" t="s">
        <v>809</v>
      </c>
      <c r="E1898" t="s">
        <v>824</v>
      </c>
      <c r="F1898" s="13">
        <v>0.1178</v>
      </c>
      <c r="G1898" t="s">
        <v>841</v>
      </c>
      <c r="H1898" t="s">
        <v>826</v>
      </c>
      <c r="I1898">
        <v>3090.5</v>
      </c>
      <c r="J1898" t="s">
        <v>813</v>
      </c>
      <c r="K1898">
        <v>5</v>
      </c>
      <c r="L1898">
        <v>13459</v>
      </c>
      <c r="M1898">
        <v>0</v>
      </c>
      <c r="N1898" t="s">
        <v>848</v>
      </c>
    </row>
    <row r="1899" spans="1:14" x14ac:dyDescent="0.25">
      <c r="A1899">
        <v>25000</v>
      </c>
      <c r="B1899">
        <v>24975</v>
      </c>
      <c r="C1899" s="13">
        <v>0.13109999999999999</v>
      </c>
      <c r="D1899" t="s">
        <v>818</v>
      </c>
      <c r="E1899" t="s">
        <v>810</v>
      </c>
      <c r="F1899" s="13">
        <v>0.28149999999999997</v>
      </c>
      <c r="G1899" t="s">
        <v>866</v>
      </c>
      <c r="H1899" t="s">
        <v>826</v>
      </c>
      <c r="I1899">
        <v>7250</v>
      </c>
      <c r="J1899" t="s">
        <v>850</v>
      </c>
      <c r="K1899">
        <v>14</v>
      </c>
      <c r="L1899">
        <v>19598</v>
      </c>
      <c r="M1899">
        <v>0</v>
      </c>
      <c r="N1899" t="s">
        <v>842</v>
      </c>
    </row>
    <row r="1900" spans="1:14" x14ac:dyDescent="0.25">
      <c r="A1900">
        <v>4575</v>
      </c>
      <c r="B1900">
        <v>4575</v>
      </c>
      <c r="C1900" s="13">
        <v>0.1114</v>
      </c>
      <c r="D1900" t="s">
        <v>809</v>
      </c>
      <c r="E1900" t="s">
        <v>824</v>
      </c>
      <c r="F1900" s="13">
        <v>0.21329999999999999</v>
      </c>
      <c r="G1900" t="s">
        <v>815</v>
      </c>
      <c r="H1900" t="s">
        <v>830</v>
      </c>
      <c r="I1900">
        <v>1280</v>
      </c>
      <c r="J1900" t="s">
        <v>820</v>
      </c>
      <c r="K1900">
        <v>8</v>
      </c>
      <c r="L1900">
        <v>9484</v>
      </c>
      <c r="M1900">
        <v>0</v>
      </c>
      <c r="N1900" t="s">
        <v>814</v>
      </c>
    </row>
    <row r="1901" spans="1:14" x14ac:dyDescent="0.25">
      <c r="A1901">
        <v>10000</v>
      </c>
      <c r="B1901">
        <v>10000</v>
      </c>
      <c r="C1901" s="13">
        <v>0.14960000000000001</v>
      </c>
      <c r="D1901" t="s">
        <v>809</v>
      </c>
      <c r="E1901" t="s">
        <v>810</v>
      </c>
      <c r="F1901" s="13">
        <v>0.16420000000000001</v>
      </c>
      <c r="G1901" t="s">
        <v>841</v>
      </c>
      <c r="H1901" t="s">
        <v>812</v>
      </c>
      <c r="I1901">
        <v>3416.67</v>
      </c>
      <c r="J1901" t="s">
        <v>838</v>
      </c>
      <c r="K1901">
        <v>24</v>
      </c>
      <c r="L1901">
        <v>16591</v>
      </c>
      <c r="M1901">
        <v>0</v>
      </c>
      <c r="N1901" t="s">
        <v>835</v>
      </c>
    </row>
    <row r="1902" spans="1:14" x14ac:dyDescent="0.25">
      <c r="A1902">
        <v>20000</v>
      </c>
      <c r="B1902">
        <v>19950</v>
      </c>
      <c r="C1902" s="13">
        <v>0.15959999999999999</v>
      </c>
      <c r="D1902" t="s">
        <v>818</v>
      </c>
      <c r="E1902" t="s">
        <v>824</v>
      </c>
      <c r="F1902" s="13">
        <v>0.2354</v>
      </c>
      <c r="G1902" t="s">
        <v>819</v>
      </c>
      <c r="H1902" t="s">
        <v>812</v>
      </c>
      <c r="I1902">
        <v>5000</v>
      </c>
      <c r="J1902" t="s">
        <v>837</v>
      </c>
      <c r="K1902">
        <v>10</v>
      </c>
      <c r="L1902">
        <v>20062</v>
      </c>
      <c r="M1902">
        <v>3</v>
      </c>
      <c r="N1902" t="s">
        <v>835</v>
      </c>
    </row>
    <row r="1903" spans="1:14" x14ac:dyDescent="0.25">
      <c r="A1903">
        <v>11100</v>
      </c>
      <c r="B1903">
        <v>11100</v>
      </c>
      <c r="C1903" s="13">
        <v>0.1114</v>
      </c>
      <c r="D1903" t="s">
        <v>809</v>
      </c>
      <c r="E1903" t="s">
        <v>824</v>
      </c>
      <c r="F1903" s="13">
        <v>0.29549999999999998</v>
      </c>
      <c r="G1903" t="s">
        <v>897</v>
      </c>
      <c r="H1903" t="s">
        <v>812</v>
      </c>
      <c r="I1903">
        <v>4000</v>
      </c>
      <c r="J1903" t="s">
        <v>816</v>
      </c>
      <c r="K1903">
        <v>10</v>
      </c>
      <c r="L1903">
        <v>13410</v>
      </c>
      <c r="M1903">
        <v>3</v>
      </c>
      <c r="N1903" t="s">
        <v>842</v>
      </c>
    </row>
    <row r="1904" spans="1:14" x14ac:dyDescent="0.25">
      <c r="A1904">
        <v>17000</v>
      </c>
      <c r="B1904">
        <v>17000</v>
      </c>
      <c r="C1904" s="13">
        <v>0.1074</v>
      </c>
      <c r="D1904" t="s">
        <v>818</v>
      </c>
      <c r="E1904" t="s">
        <v>810</v>
      </c>
      <c r="F1904" s="13">
        <v>0.11119999999999999</v>
      </c>
      <c r="G1904" t="s">
        <v>851</v>
      </c>
      <c r="H1904" t="s">
        <v>812</v>
      </c>
      <c r="I1904">
        <v>4166.67</v>
      </c>
      <c r="J1904" t="s">
        <v>852</v>
      </c>
      <c r="K1904">
        <v>10</v>
      </c>
      <c r="L1904">
        <v>19020</v>
      </c>
      <c r="M1904">
        <v>0</v>
      </c>
      <c r="N1904" t="s">
        <v>835</v>
      </c>
    </row>
    <row r="1905" spans="1:14" x14ac:dyDescent="0.25">
      <c r="A1905">
        <v>12000</v>
      </c>
      <c r="B1905">
        <v>11975</v>
      </c>
      <c r="C1905" s="13">
        <v>0.13669999999999999</v>
      </c>
      <c r="D1905" t="s">
        <v>809</v>
      </c>
      <c r="E1905" t="s">
        <v>810</v>
      </c>
      <c r="F1905" s="13">
        <v>0.17050000000000001</v>
      </c>
      <c r="G1905" t="s">
        <v>819</v>
      </c>
      <c r="H1905" t="s">
        <v>826</v>
      </c>
      <c r="I1905">
        <v>2000</v>
      </c>
      <c r="J1905" t="s">
        <v>857</v>
      </c>
      <c r="K1905">
        <v>6</v>
      </c>
      <c r="L1905">
        <v>7552</v>
      </c>
      <c r="M1905">
        <v>0</v>
      </c>
      <c r="N1905" t="s">
        <v>835</v>
      </c>
    </row>
    <row r="1906" spans="1:14" x14ac:dyDescent="0.25">
      <c r="A1906">
        <v>24000</v>
      </c>
      <c r="B1906">
        <v>24000</v>
      </c>
      <c r="C1906" s="13">
        <v>0.1212</v>
      </c>
      <c r="D1906" t="s">
        <v>809</v>
      </c>
      <c r="E1906" t="s">
        <v>892</v>
      </c>
      <c r="F1906" s="13">
        <v>0.2266</v>
      </c>
      <c r="G1906" t="s">
        <v>815</v>
      </c>
      <c r="H1906" t="s">
        <v>826</v>
      </c>
      <c r="I1906">
        <v>8750</v>
      </c>
      <c r="J1906" t="s">
        <v>816</v>
      </c>
      <c r="K1906">
        <v>12</v>
      </c>
      <c r="L1906">
        <v>29683</v>
      </c>
      <c r="M1906">
        <v>0</v>
      </c>
      <c r="N1906" t="s">
        <v>827</v>
      </c>
    </row>
    <row r="1907" spans="1:14" x14ac:dyDescent="0.25">
      <c r="A1907">
        <v>7000</v>
      </c>
      <c r="B1907">
        <v>7000</v>
      </c>
      <c r="C1907" s="13">
        <v>0.1777</v>
      </c>
      <c r="D1907" t="s">
        <v>809</v>
      </c>
      <c r="E1907" t="s">
        <v>824</v>
      </c>
      <c r="F1907" s="13">
        <v>8.0199999999999994E-2</v>
      </c>
      <c r="G1907" t="s">
        <v>902</v>
      </c>
      <c r="H1907" t="s">
        <v>826</v>
      </c>
      <c r="I1907">
        <v>6000</v>
      </c>
      <c r="J1907" t="s">
        <v>820</v>
      </c>
      <c r="K1907">
        <v>5</v>
      </c>
      <c r="L1907">
        <v>6623</v>
      </c>
      <c r="M1907">
        <v>0</v>
      </c>
      <c r="N1907" t="s">
        <v>835</v>
      </c>
    </row>
    <row r="1908" spans="1:14" x14ac:dyDescent="0.25">
      <c r="A1908">
        <v>10000</v>
      </c>
      <c r="B1908">
        <v>10000</v>
      </c>
      <c r="C1908" s="13">
        <v>0.1212</v>
      </c>
      <c r="D1908" t="s">
        <v>809</v>
      </c>
      <c r="E1908" t="s">
        <v>810</v>
      </c>
      <c r="F1908" s="13">
        <v>0.2016</v>
      </c>
      <c r="G1908" t="s">
        <v>819</v>
      </c>
      <c r="H1908" t="s">
        <v>826</v>
      </c>
      <c r="I1908">
        <v>5833.33</v>
      </c>
      <c r="J1908" t="s">
        <v>822</v>
      </c>
      <c r="K1908">
        <v>16</v>
      </c>
      <c r="L1908">
        <v>25687</v>
      </c>
      <c r="M1908">
        <v>0</v>
      </c>
      <c r="N1908" t="s">
        <v>859</v>
      </c>
    </row>
    <row r="1909" spans="1:14" x14ac:dyDescent="0.25">
      <c r="A1909">
        <v>14000</v>
      </c>
      <c r="B1909">
        <v>14000</v>
      </c>
      <c r="C1909" s="13">
        <v>6.6199999999999995E-2</v>
      </c>
      <c r="D1909" t="s">
        <v>809</v>
      </c>
      <c r="E1909" t="s">
        <v>824</v>
      </c>
      <c r="F1909" s="13">
        <v>0.28820000000000001</v>
      </c>
      <c r="G1909" t="s">
        <v>866</v>
      </c>
      <c r="H1909" t="s">
        <v>826</v>
      </c>
      <c r="I1909">
        <v>4250</v>
      </c>
      <c r="J1909" t="s">
        <v>901</v>
      </c>
      <c r="K1909">
        <v>16</v>
      </c>
      <c r="L1909">
        <v>1850</v>
      </c>
      <c r="M1909">
        <v>1</v>
      </c>
      <c r="N1909" t="s">
        <v>839</v>
      </c>
    </row>
    <row r="1910" spans="1:14" x14ac:dyDescent="0.25">
      <c r="A1910">
        <v>3250</v>
      </c>
      <c r="B1910">
        <v>3225</v>
      </c>
      <c r="C1910" s="13">
        <v>7.6200000000000004E-2</v>
      </c>
      <c r="D1910" t="s">
        <v>809</v>
      </c>
      <c r="E1910" t="s">
        <v>824</v>
      </c>
      <c r="F1910" s="13">
        <v>3.1199999999999999E-2</v>
      </c>
      <c r="G1910" t="s">
        <v>819</v>
      </c>
      <c r="H1910" t="s">
        <v>826</v>
      </c>
      <c r="I1910">
        <v>2083.33</v>
      </c>
      <c r="J1910" t="s">
        <v>901</v>
      </c>
      <c r="K1910">
        <v>6</v>
      </c>
      <c r="L1910">
        <v>2114</v>
      </c>
      <c r="M1910">
        <v>1</v>
      </c>
      <c r="N1910" t="s">
        <v>832</v>
      </c>
    </row>
    <row r="1911" spans="1:14" x14ac:dyDescent="0.25">
      <c r="A1911">
        <v>18000</v>
      </c>
      <c r="B1911">
        <v>18000</v>
      </c>
      <c r="C1911" s="13">
        <v>0.1114</v>
      </c>
      <c r="D1911" t="s">
        <v>809</v>
      </c>
      <c r="E1911" t="s">
        <v>810</v>
      </c>
      <c r="F1911" s="13">
        <v>0.1181</v>
      </c>
      <c r="G1911" t="s">
        <v>841</v>
      </c>
      <c r="H1911" t="s">
        <v>826</v>
      </c>
      <c r="I1911">
        <v>5100</v>
      </c>
      <c r="J1911" t="s">
        <v>816</v>
      </c>
      <c r="K1911">
        <v>8</v>
      </c>
      <c r="L1911">
        <v>17139</v>
      </c>
      <c r="M1911">
        <v>0</v>
      </c>
      <c r="N1911" t="s">
        <v>844</v>
      </c>
    </row>
    <row r="1912" spans="1:14" x14ac:dyDescent="0.25">
      <c r="A1912">
        <v>19500</v>
      </c>
      <c r="B1912">
        <v>19500</v>
      </c>
      <c r="C1912" s="13">
        <v>0.21</v>
      </c>
      <c r="D1912" t="s">
        <v>809</v>
      </c>
      <c r="E1912" t="s">
        <v>810</v>
      </c>
      <c r="F1912" s="13">
        <v>0.26840000000000003</v>
      </c>
      <c r="G1912" t="s">
        <v>864</v>
      </c>
      <c r="H1912" t="s">
        <v>812</v>
      </c>
      <c r="I1912">
        <v>5125</v>
      </c>
      <c r="J1912" t="s">
        <v>868</v>
      </c>
      <c r="K1912">
        <v>11</v>
      </c>
      <c r="L1912">
        <v>29033</v>
      </c>
      <c r="M1912">
        <v>0</v>
      </c>
      <c r="N1912" t="s">
        <v>835</v>
      </c>
    </row>
    <row r="1913" spans="1:14" x14ac:dyDescent="0.25">
      <c r="A1913">
        <v>5000</v>
      </c>
      <c r="B1913">
        <v>5000</v>
      </c>
      <c r="C1913" s="13">
        <v>6.0299999999999999E-2</v>
      </c>
      <c r="D1913" t="s">
        <v>809</v>
      </c>
      <c r="E1913" t="s">
        <v>810</v>
      </c>
      <c r="F1913" s="13">
        <v>0.29859999999999998</v>
      </c>
      <c r="G1913" t="s">
        <v>819</v>
      </c>
      <c r="H1913" t="s">
        <v>830</v>
      </c>
      <c r="I1913">
        <v>2083.33</v>
      </c>
      <c r="J1913" t="s">
        <v>875</v>
      </c>
      <c r="K1913">
        <v>12</v>
      </c>
      <c r="L1913">
        <v>22141</v>
      </c>
      <c r="M1913">
        <v>0</v>
      </c>
      <c r="N1913" t="s">
        <v>895</v>
      </c>
    </row>
    <row r="1914" spans="1:14" x14ac:dyDescent="0.25">
      <c r="A1914">
        <v>20000</v>
      </c>
      <c r="B1914">
        <v>20000</v>
      </c>
      <c r="C1914" s="13">
        <v>0.17580000000000001</v>
      </c>
      <c r="D1914" t="s">
        <v>818</v>
      </c>
      <c r="E1914" t="s">
        <v>810</v>
      </c>
      <c r="F1914" s="13">
        <v>0.1845</v>
      </c>
      <c r="G1914" t="s">
        <v>849</v>
      </c>
      <c r="H1914" t="s">
        <v>826</v>
      </c>
      <c r="I1914">
        <v>4250</v>
      </c>
      <c r="J1914" t="s">
        <v>878</v>
      </c>
      <c r="K1914">
        <v>10</v>
      </c>
      <c r="L1914">
        <v>11805</v>
      </c>
      <c r="M1914">
        <v>0</v>
      </c>
      <c r="N1914" t="s">
        <v>859</v>
      </c>
    </row>
    <row r="1915" spans="1:14" x14ac:dyDescent="0.25">
      <c r="A1915">
        <v>6000</v>
      </c>
      <c r="B1915">
        <v>6000</v>
      </c>
      <c r="C1915" s="13">
        <v>0.13489999999999999</v>
      </c>
      <c r="D1915" t="s">
        <v>809</v>
      </c>
      <c r="E1915" t="s">
        <v>810</v>
      </c>
      <c r="F1915" s="13">
        <v>0.1968</v>
      </c>
      <c r="G1915" t="s">
        <v>825</v>
      </c>
      <c r="H1915" t="s">
        <v>826</v>
      </c>
      <c r="I1915">
        <v>7500</v>
      </c>
      <c r="J1915" t="s">
        <v>879</v>
      </c>
      <c r="K1915">
        <v>6</v>
      </c>
      <c r="L1915">
        <v>6686</v>
      </c>
      <c r="M1915">
        <v>1</v>
      </c>
      <c r="N1915" t="s">
        <v>835</v>
      </c>
    </row>
    <row r="1916" spans="1:14" x14ac:dyDescent="0.25">
      <c r="A1916">
        <v>14300</v>
      </c>
      <c r="B1916">
        <v>14300</v>
      </c>
      <c r="C1916" s="13">
        <v>0.1409</v>
      </c>
      <c r="D1916" t="s">
        <v>809</v>
      </c>
      <c r="E1916" t="s">
        <v>810</v>
      </c>
      <c r="F1916" s="13">
        <v>0.21740000000000001</v>
      </c>
      <c r="G1916" t="s">
        <v>887</v>
      </c>
      <c r="H1916" t="s">
        <v>812</v>
      </c>
      <c r="I1916">
        <v>7750</v>
      </c>
      <c r="J1916" t="s">
        <v>822</v>
      </c>
      <c r="K1916">
        <v>11</v>
      </c>
      <c r="L1916">
        <v>25213</v>
      </c>
      <c r="M1916">
        <v>2</v>
      </c>
      <c r="N1916" t="s">
        <v>859</v>
      </c>
    </row>
    <row r="1917" spans="1:14" x14ac:dyDescent="0.25">
      <c r="A1917">
        <v>12800</v>
      </c>
      <c r="B1917">
        <v>12800</v>
      </c>
      <c r="C1917" s="13">
        <v>0.1212</v>
      </c>
      <c r="D1917" t="s">
        <v>809</v>
      </c>
      <c r="E1917" t="s">
        <v>824</v>
      </c>
      <c r="F1917" s="13">
        <v>0.10100000000000001</v>
      </c>
      <c r="G1917" t="s">
        <v>880</v>
      </c>
      <c r="H1917" t="s">
        <v>812</v>
      </c>
      <c r="I1917">
        <v>5000</v>
      </c>
      <c r="J1917" t="s">
        <v>820</v>
      </c>
      <c r="K1917">
        <v>9</v>
      </c>
      <c r="L1917">
        <v>33085</v>
      </c>
      <c r="M1917">
        <v>0</v>
      </c>
      <c r="N1917" t="s">
        <v>835</v>
      </c>
    </row>
    <row r="1918" spans="1:14" x14ac:dyDescent="0.25">
      <c r="A1918">
        <v>3000</v>
      </c>
      <c r="B1918">
        <v>2975</v>
      </c>
      <c r="C1918" s="13">
        <v>7.9000000000000001E-2</v>
      </c>
      <c r="D1918" t="s">
        <v>809</v>
      </c>
      <c r="E1918" t="s">
        <v>871</v>
      </c>
      <c r="F1918" s="13">
        <v>0.17580000000000001</v>
      </c>
      <c r="G1918" t="s">
        <v>836</v>
      </c>
      <c r="H1918" t="s">
        <v>826</v>
      </c>
      <c r="I1918">
        <v>3458.33</v>
      </c>
      <c r="J1918" t="s">
        <v>834</v>
      </c>
      <c r="K1918">
        <v>8</v>
      </c>
      <c r="L1918">
        <v>2999</v>
      </c>
      <c r="M1918">
        <v>0</v>
      </c>
      <c r="N1918" t="s">
        <v>844</v>
      </c>
    </row>
    <row r="1919" spans="1:14" x14ac:dyDescent="0.25">
      <c r="A1919">
        <v>25000</v>
      </c>
      <c r="B1919">
        <v>25000</v>
      </c>
      <c r="C1919" s="13">
        <v>0.13109999999999999</v>
      </c>
      <c r="D1919" t="s">
        <v>809</v>
      </c>
      <c r="E1919" t="s">
        <v>810</v>
      </c>
      <c r="F1919" s="13">
        <v>0.18360000000000001</v>
      </c>
      <c r="G1919" t="s">
        <v>841</v>
      </c>
      <c r="H1919" t="s">
        <v>812</v>
      </c>
      <c r="I1919">
        <v>14166.67</v>
      </c>
      <c r="J1919" t="s">
        <v>837</v>
      </c>
      <c r="K1919">
        <v>21</v>
      </c>
      <c r="L1919">
        <v>96169</v>
      </c>
      <c r="M1919">
        <v>0</v>
      </c>
      <c r="N1919" t="s">
        <v>835</v>
      </c>
    </row>
    <row r="1920" spans="1:14" x14ac:dyDescent="0.25">
      <c r="A1920">
        <v>18000</v>
      </c>
      <c r="B1920">
        <v>18000</v>
      </c>
      <c r="C1920" s="13">
        <v>0.1212</v>
      </c>
      <c r="D1920" t="s">
        <v>809</v>
      </c>
      <c r="E1920" t="s">
        <v>824</v>
      </c>
      <c r="F1920" s="13">
        <v>0.22339999999999999</v>
      </c>
      <c r="G1920" t="s">
        <v>833</v>
      </c>
      <c r="H1920" t="s">
        <v>826</v>
      </c>
      <c r="I1920">
        <v>4583.33</v>
      </c>
      <c r="J1920" t="s">
        <v>878</v>
      </c>
      <c r="K1920">
        <v>13</v>
      </c>
      <c r="L1920">
        <v>17868</v>
      </c>
      <c r="M1920">
        <v>0</v>
      </c>
      <c r="N1920" t="s">
        <v>835</v>
      </c>
    </row>
    <row r="1921" spans="1:14" x14ac:dyDescent="0.25">
      <c r="A1921">
        <v>9750</v>
      </c>
      <c r="B1921">
        <v>9750</v>
      </c>
      <c r="C1921" s="13">
        <v>0.15310000000000001</v>
      </c>
      <c r="D1921" t="s">
        <v>809</v>
      </c>
      <c r="E1921" t="s">
        <v>810</v>
      </c>
      <c r="F1921" s="13">
        <v>0.14130000000000001</v>
      </c>
      <c r="G1921" t="s">
        <v>919</v>
      </c>
      <c r="H1921" t="s">
        <v>830</v>
      </c>
      <c r="I1921">
        <v>2518.67</v>
      </c>
      <c r="J1921" t="s">
        <v>843</v>
      </c>
      <c r="K1921">
        <v>7</v>
      </c>
      <c r="L1921">
        <v>13209</v>
      </c>
      <c r="M1921">
        <v>0</v>
      </c>
      <c r="N1921" t="s">
        <v>835</v>
      </c>
    </row>
    <row r="1922" spans="1:14" x14ac:dyDescent="0.25">
      <c r="A1922">
        <v>5000</v>
      </c>
      <c r="B1922">
        <v>5000</v>
      </c>
      <c r="C1922" s="13">
        <v>0.1242</v>
      </c>
      <c r="D1922" t="s">
        <v>809</v>
      </c>
      <c r="E1922" t="s">
        <v>810</v>
      </c>
      <c r="F1922" s="13">
        <v>0.2384</v>
      </c>
      <c r="G1922" t="s">
        <v>811</v>
      </c>
      <c r="H1922" t="s">
        <v>826</v>
      </c>
      <c r="I1922">
        <v>2500</v>
      </c>
      <c r="J1922" t="s">
        <v>822</v>
      </c>
      <c r="K1922">
        <v>8</v>
      </c>
      <c r="L1922">
        <v>7980</v>
      </c>
      <c r="M1922">
        <v>2</v>
      </c>
      <c r="N1922" t="s">
        <v>817</v>
      </c>
    </row>
    <row r="1923" spans="1:14" x14ac:dyDescent="0.25">
      <c r="A1923">
        <v>4000</v>
      </c>
      <c r="B1923">
        <v>4000</v>
      </c>
      <c r="C1923" s="13">
        <v>0.13109999999999999</v>
      </c>
      <c r="D1923" t="s">
        <v>809</v>
      </c>
      <c r="E1923" t="s">
        <v>853</v>
      </c>
      <c r="F1923" s="13">
        <v>0.2215</v>
      </c>
      <c r="G1923" t="s">
        <v>894</v>
      </c>
      <c r="H1923" t="s">
        <v>826</v>
      </c>
      <c r="I1923">
        <v>2000</v>
      </c>
      <c r="J1923" t="s">
        <v>838</v>
      </c>
      <c r="K1923">
        <v>16</v>
      </c>
      <c r="L1923">
        <v>1625</v>
      </c>
      <c r="M1923">
        <v>3</v>
      </c>
      <c r="N1923" t="s">
        <v>814</v>
      </c>
    </row>
    <row r="1924" spans="1:14" x14ac:dyDescent="0.25">
      <c r="A1924">
        <v>1200</v>
      </c>
      <c r="B1924">
        <v>1200</v>
      </c>
      <c r="C1924" s="13">
        <v>7.9000000000000001E-2</v>
      </c>
      <c r="D1924" t="s">
        <v>809</v>
      </c>
      <c r="E1924" t="s">
        <v>810</v>
      </c>
      <c r="F1924" s="13">
        <v>6.9199999999999998E-2</v>
      </c>
      <c r="G1924" t="s">
        <v>829</v>
      </c>
      <c r="H1924" t="s">
        <v>826</v>
      </c>
      <c r="I1924">
        <v>1300</v>
      </c>
      <c r="J1924" t="s">
        <v>873</v>
      </c>
      <c r="K1924">
        <v>8</v>
      </c>
      <c r="L1924">
        <v>1775</v>
      </c>
      <c r="M1924">
        <v>0</v>
      </c>
      <c r="N1924" t="s">
        <v>895</v>
      </c>
    </row>
    <row r="1925" spans="1:14" x14ac:dyDescent="0.25">
      <c r="A1925">
        <v>12000</v>
      </c>
      <c r="B1925">
        <v>12000</v>
      </c>
      <c r="C1925" s="13">
        <v>0.17269999999999999</v>
      </c>
      <c r="D1925" t="s">
        <v>809</v>
      </c>
      <c r="E1925" t="s">
        <v>810</v>
      </c>
      <c r="F1925" s="13">
        <v>0.20069999999999999</v>
      </c>
      <c r="G1925" t="s">
        <v>819</v>
      </c>
      <c r="H1925" t="s">
        <v>826</v>
      </c>
      <c r="I1925">
        <v>5416.67</v>
      </c>
      <c r="J1925" t="s">
        <v>868</v>
      </c>
      <c r="K1925">
        <v>7</v>
      </c>
      <c r="L1925">
        <v>3747</v>
      </c>
      <c r="M1925">
        <v>0</v>
      </c>
      <c r="N1925" t="s">
        <v>814</v>
      </c>
    </row>
    <row r="1926" spans="1:14" x14ac:dyDescent="0.25">
      <c r="A1926">
        <v>5000</v>
      </c>
      <c r="B1926">
        <v>5000</v>
      </c>
      <c r="C1926" s="13">
        <v>0.16289999999999999</v>
      </c>
      <c r="D1926" t="s">
        <v>809</v>
      </c>
      <c r="E1926" t="s">
        <v>824</v>
      </c>
      <c r="F1926" s="13">
        <v>9.7900000000000001E-2</v>
      </c>
      <c r="G1926" t="s">
        <v>841</v>
      </c>
      <c r="H1926" t="s">
        <v>830</v>
      </c>
      <c r="I1926">
        <v>1733.33</v>
      </c>
      <c r="J1926" t="s">
        <v>843</v>
      </c>
      <c r="K1926">
        <v>11</v>
      </c>
      <c r="L1926">
        <v>4366</v>
      </c>
      <c r="M1926">
        <v>3</v>
      </c>
      <c r="N1926" t="s">
        <v>814</v>
      </c>
    </row>
    <row r="1927" spans="1:14" x14ac:dyDescent="0.25">
      <c r="A1927">
        <v>21700</v>
      </c>
      <c r="B1927">
        <v>21700</v>
      </c>
      <c r="C1927" s="13">
        <v>7.9000000000000001E-2</v>
      </c>
      <c r="D1927" t="s">
        <v>809</v>
      </c>
      <c r="E1927" t="s">
        <v>810</v>
      </c>
      <c r="F1927" s="13">
        <v>5.4300000000000001E-2</v>
      </c>
      <c r="G1927" t="s">
        <v>819</v>
      </c>
      <c r="H1927" t="s">
        <v>812</v>
      </c>
      <c r="I1927">
        <v>15000</v>
      </c>
      <c r="J1927" t="s">
        <v>862</v>
      </c>
      <c r="K1927">
        <v>5</v>
      </c>
      <c r="L1927">
        <v>128707</v>
      </c>
      <c r="M1927">
        <v>0</v>
      </c>
      <c r="N1927" t="s">
        <v>817</v>
      </c>
    </row>
    <row r="1928" spans="1:14" x14ac:dyDescent="0.25">
      <c r="A1928">
        <v>21850</v>
      </c>
      <c r="B1928">
        <v>21850</v>
      </c>
      <c r="C1928" s="13">
        <v>0.16289999999999999</v>
      </c>
      <c r="D1928" t="s">
        <v>818</v>
      </c>
      <c r="E1928" t="s">
        <v>810</v>
      </c>
      <c r="F1928" s="13">
        <v>0.32129999999999997</v>
      </c>
      <c r="G1928" t="s">
        <v>856</v>
      </c>
      <c r="H1928" t="s">
        <v>812</v>
      </c>
      <c r="I1928">
        <v>4628</v>
      </c>
      <c r="J1928" t="s">
        <v>816</v>
      </c>
      <c r="K1928">
        <v>17</v>
      </c>
      <c r="L1928">
        <v>32103</v>
      </c>
      <c r="M1928">
        <v>1</v>
      </c>
      <c r="N1928" t="s">
        <v>835</v>
      </c>
    </row>
    <row r="1929" spans="1:14" x14ac:dyDescent="0.25">
      <c r="A1929">
        <v>12000</v>
      </c>
      <c r="B1929">
        <v>12000</v>
      </c>
      <c r="C1929" s="13">
        <v>0.11360000000000001</v>
      </c>
      <c r="D1929" t="s">
        <v>809</v>
      </c>
      <c r="E1929" t="s">
        <v>863</v>
      </c>
      <c r="F1929" s="13">
        <v>0.1457</v>
      </c>
      <c r="G1929" t="s">
        <v>833</v>
      </c>
      <c r="H1929" t="s">
        <v>812</v>
      </c>
      <c r="I1929">
        <v>5833.33</v>
      </c>
      <c r="J1929" t="s">
        <v>837</v>
      </c>
      <c r="K1929">
        <v>7</v>
      </c>
      <c r="L1929">
        <v>2701</v>
      </c>
      <c r="M1929">
        <v>0</v>
      </c>
      <c r="N1929" t="s">
        <v>827</v>
      </c>
    </row>
    <row r="1930" spans="1:14" x14ac:dyDescent="0.25">
      <c r="A1930">
        <v>7000</v>
      </c>
      <c r="B1930">
        <v>7000</v>
      </c>
      <c r="C1930" s="13">
        <v>0.18490000000000001</v>
      </c>
      <c r="D1930" t="s">
        <v>809</v>
      </c>
      <c r="E1930" t="s">
        <v>828</v>
      </c>
      <c r="F1930" s="13">
        <v>0.1615</v>
      </c>
      <c r="G1930" t="s">
        <v>841</v>
      </c>
      <c r="H1930" t="s">
        <v>812</v>
      </c>
      <c r="I1930">
        <v>4166.67</v>
      </c>
      <c r="J1930" t="s">
        <v>857</v>
      </c>
      <c r="K1930">
        <v>7</v>
      </c>
      <c r="L1930">
        <v>4167</v>
      </c>
      <c r="M1930">
        <v>0</v>
      </c>
      <c r="N1930" t="s">
        <v>835</v>
      </c>
    </row>
    <row r="1931" spans="1:14" x14ac:dyDescent="0.25">
      <c r="A1931">
        <v>32000</v>
      </c>
      <c r="B1931">
        <v>32000</v>
      </c>
      <c r="C1931" s="13">
        <v>0.23760000000000001</v>
      </c>
      <c r="D1931" t="s">
        <v>818</v>
      </c>
      <c r="E1931" t="s">
        <v>840</v>
      </c>
      <c r="F1931" s="13">
        <v>8.14E-2</v>
      </c>
      <c r="G1931" t="s">
        <v>880</v>
      </c>
      <c r="H1931" t="s">
        <v>812</v>
      </c>
      <c r="I1931">
        <v>16666.669999999998</v>
      </c>
      <c r="J1931" t="s">
        <v>878</v>
      </c>
      <c r="K1931">
        <v>5</v>
      </c>
      <c r="L1931">
        <v>50330</v>
      </c>
      <c r="M1931">
        <v>2</v>
      </c>
      <c r="N1931" t="s">
        <v>839</v>
      </c>
    </row>
    <row r="1932" spans="1:14" x14ac:dyDescent="0.25">
      <c r="A1932">
        <v>13000</v>
      </c>
      <c r="B1932">
        <v>13000</v>
      </c>
      <c r="C1932" s="13">
        <v>0.14269999999999999</v>
      </c>
      <c r="D1932" t="s">
        <v>818</v>
      </c>
      <c r="E1932" t="s">
        <v>810</v>
      </c>
      <c r="F1932" s="13">
        <v>0.18079999999999999</v>
      </c>
      <c r="G1932" t="s">
        <v>874</v>
      </c>
      <c r="H1932" t="s">
        <v>826</v>
      </c>
      <c r="I1932">
        <v>3302</v>
      </c>
      <c r="J1932" t="s">
        <v>834</v>
      </c>
      <c r="K1932">
        <v>5</v>
      </c>
      <c r="L1932">
        <v>15076</v>
      </c>
      <c r="M1932">
        <v>3</v>
      </c>
      <c r="N1932" t="s">
        <v>859</v>
      </c>
    </row>
    <row r="1933" spans="1:14" x14ac:dyDescent="0.25">
      <c r="A1933">
        <v>12000</v>
      </c>
      <c r="B1933">
        <v>12000</v>
      </c>
      <c r="C1933" s="13">
        <v>0.1242</v>
      </c>
      <c r="D1933" t="s">
        <v>809</v>
      </c>
      <c r="E1933" t="s">
        <v>824</v>
      </c>
      <c r="F1933" s="13">
        <v>0.1399</v>
      </c>
      <c r="G1933" t="s">
        <v>854</v>
      </c>
      <c r="H1933" t="s">
        <v>812</v>
      </c>
      <c r="I1933">
        <v>2916.67</v>
      </c>
      <c r="J1933" t="s">
        <v>879</v>
      </c>
      <c r="K1933">
        <v>10</v>
      </c>
      <c r="L1933">
        <v>13576</v>
      </c>
      <c r="M1933">
        <v>0</v>
      </c>
      <c r="N1933" t="s">
        <v>823</v>
      </c>
    </row>
    <row r="1934" spans="1:14" x14ac:dyDescent="0.25">
      <c r="A1934">
        <v>25475</v>
      </c>
      <c r="B1934">
        <v>25375</v>
      </c>
      <c r="C1934" s="13">
        <v>0.1903</v>
      </c>
      <c r="D1934" t="s">
        <v>818</v>
      </c>
      <c r="E1934" t="s">
        <v>810</v>
      </c>
      <c r="F1934" s="13">
        <v>0.2198</v>
      </c>
      <c r="G1934" t="s">
        <v>841</v>
      </c>
      <c r="H1934" t="s">
        <v>826</v>
      </c>
      <c r="I1934">
        <v>5000.67</v>
      </c>
      <c r="J1934" t="s">
        <v>879</v>
      </c>
      <c r="K1934">
        <v>17</v>
      </c>
      <c r="L1934">
        <v>24081</v>
      </c>
      <c r="M1934">
        <v>1</v>
      </c>
      <c r="N1934" t="s">
        <v>814</v>
      </c>
    </row>
    <row r="1935" spans="1:14" x14ac:dyDescent="0.25">
      <c r="A1935">
        <v>10000</v>
      </c>
      <c r="B1935">
        <v>10000</v>
      </c>
      <c r="C1935" s="13">
        <v>0.1114</v>
      </c>
      <c r="D1935" t="s">
        <v>809</v>
      </c>
      <c r="E1935" t="s">
        <v>824</v>
      </c>
      <c r="F1935" s="13">
        <v>0.25800000000000001</v>
      </c>
      <c r="G1935" t="s">
        <v>819</v>
      </c>
      <c r="H1935" t="s">
        <v>826</v>
      </c>
      <c r="I1935">
        <v>2833.33</v>
      </c>
      <c r="J1935" t="s">
        <v>878</v>
      </c>
      <c r="K1935">
        <v>8</v>
      </c>
      <c r="L1935">
        <v>6521</v>
      </c>
      <c r="M1935">
        <v>0</v>
      </c>
      <c r="N1935" t="s">
        <v>848</v>
      </c>
    </row>
    <row r="1936" spans="1:14" x14ac:dyDescent="0.25">
      <c r="A1936">
        <v>5000</v>
      </c>
      <c r="B1936">
        <v>5000</v>
      </c>
      <c r="C1936" s="13">
        <v>0.1212</v>
      </c>
      <c r="D1936" t="s">
        <v>809</v>
      </c>
      <c r="E1936" t="s">
        <v>828</v>
      </c>
      <c r="F1936" s="13">
        <v>0.24740000000000001</v>
      </c>
      <c r="G1936" t="s">
        <v>815</v>
      </c>
      <c r="H1936" t="s">
        <v>812</v>
      </c>
      <c r="I1936">
        <v>8416.67</v>
      </c>
      <c r="J1936" t="s">
        <v>822</v>
      </c>
      <c r="K1936">
        <v>20</v>
      </c>
      <c r="L1936">
        <v>58836</v>
      </c>
      <c r="M1936">
        <v>1</v>
      </c>
      <c r="N1936" t="s">
        <v>814</v>
      </c>
    </row>
    <row r="1937" spans="1:14" x14ac:dyDescent="0.25">
      <c r="A1937">
        <v>10000</v>
      </c>
      <c r="B1937">
        <v>9725</v>
      </c>
      <c r="C1937" s="13">
        <v>7.51E-2</v>
      </c>
      <c r="D1937" t="s">
        <v>809</v>
      </c>
      <c r="E1937" t="s">
        <v>810</v>
      </c>
      <c r="F1937" s="13">
        <v>0.18720000000000001</v>
      </c>
      <c r="G1937" t="s">
        <v>833</v>
      </c>
      <c r="H1937" t="s">
        <v>812</v>
      </c>
      <c r="I1937">
        <v>4300</v>
      </c>
      <c r="J1937" t="s">
        <v>852</v>
      </c>
      <c r="K1937">
        <v>15</v>
      </c>
      <c r="L1937">
        <v>24413</v>
      </c>
      <c r="M1937">
        <v>1</v>
      </c>
      <c r="N1937" t="s">
        <v>835</v>
      </c>
    </row>
    <row r="1938" spans="1:14" x14ac:dyDescent="0.25">
      <c r="A1938">
        <v>4000</v>
      </c>
      <c r="B1938">
        <v>4000</v>
      </c>
      <c r="C1938" s="13">
        <v>0.14330000000000001</v>
      </c>
      <c r="D1938" t="s">
        <v>809</v>
      </c>
      <c r="E1938" t="s">
        <v>810</v>
      </c>
      <c r="F1938" s="13">
        <v>0.2586</v>
      </c>
      <c r="G1938" t="s">
        <v>849</v>
      </c>
      <c r="H1938" t="s">
        <v>812</v>
      </c>
      <c r="I1938">
        <v>3333.33</v>
      </c>
      <c r="J1938" t="s">
        <v>857</v>
      </c>
      <c r="K1938">
        <v>12</v>
      </c>
      <c r="L1938">
        <v>19443</v>
      </c>
      <c r="M1938">
        <v>1</v>
      </c>
      <c r="N1938" t="s">
        <v>827</v>
      </c>
    </row>
    <row r="1939" spans="1:14" x14ac:dyDescent="0.25">
      <c r="A1939">
        <v>8000</v>
      </c>
      <c r="B1939">
        <v>8000</v>
      </c>
      <c r="C1939" s="13">
        <v>0.1038</v>
      </c>
      <c r="D1939" t="s">
        <v>809</v>
      </c>
      <c r="E1939" t="s">
        <v>810</v>
      </c>
      <c r="F1939" s="13">
        <v>1.8200000000000001E-2</v>
      </c>
      <c r="G1939" t="s">
        <v>819</v>
      </c>
      <c r="H1939" t="s">
        <v>826</v>
      </c>
      <c r="I1939">
        <v>2800</v>
      </c>
      <c r="J1939" t="s">
        <v>834</v>
      </c>
      <c r="K1939">
        <v>5</v>
      </c>
      <c r="L1939">
        <v>2186</v>
      </c>
      <c r="M1939">
        <v>0</v>
      </c>
      <c r="N1939" t="s">
        <v>832</v>
      </c>
    </row>
    <row r="1940" spans="1:14" x14ac:dyDescent="0.25">
      <c r="A1940">
        <v>35000</v>
      </c>
      <c r="B1940">
        <v>35000</v>
      </c>
      <c r="C1940" s="13">
        <v>0.1065</v>
      </c>
      <c r="D1940" t="s">
        <v>809</v>
      </c>
      <c r="E1940" t="s">
        <v>810</v>
      </c>
      <c r="F1940" s="13">
        <v>8.9599999999999999E-2</v>
      </c>
      <c r="G1940" t="s">
        <v>867</v>
      </c>
      <c r="H1940" t="s">
        <v>812</v>
      </c>
      <c r="I1940">
        <v>18750</v>
      </c>
      <c r="J1940" t="s">
        <v>813</v>
      </c>
      <c r="K1940">
        <v>13</v>
      </c>
      <c r="L1940">
        <v>18528</v>
      </c>
      <c r="M1940">
        <v>3</v>
      </c>
      <c r="N1940" t="s">
        <v>842</v>
      </c>
    </row>
    <row r="1941" spans="1:14" x14ac:dyDescent="0.25">
      <c r="A1941">
        <v>9000</v>
      </c>
      <c r="B1941">
        <v>7650</v>
      </c>
      <c r="C1941" s="13">
        <v>0.1103</v>
      </c>
      <c r="D1941" t="s">
        <v>809</v>
      </c>
      <c r="E1941" t="s">
        <v>824</v>
      </c>
      <c r="F1941" s="13">
        <v>0.12720000000000001</v>
      </c>
      <c r="G1941" t="s">
        <v>898</v>
      </c>
      <c r="H1941" t="s">
        <v>812</v>
      </c>
      <c r="I1941">
        <v>5666.67</v>
      </c>
      <c r="J1941" t="s">
        <v>838</v>
      </c>
      <c r="K1941">
        <v>22</v>
      </c>
      <c r="L1941">
        <v>36164</v>
      </c>
      <c r="M1941">
        <v>1</v>
      </c>
      <c r="N1941" t="s">
        <v>839</v>
      </c>
    </row>
    <row r="1942" spans="1:14" x14ac:dyDescent="0.25">
      <c r="A1942">
        <v>9000</v>
      </c>
      <c r="B1942">
        <v>9000</v>
      </c>
      <c r="C1942" s="13">
        <v>6.0299999999999999E-2</v>
      </c>
      <c r="D1942" t="s">
        <v>809</v>
      </c>
      <c r="E1942" t="s">
        <v>810</v>
      </c>
      <c r="F1942" s="13">
        <v>5.8700000000000002E-2</v>
      </c>
      <c r="G1942" t="s">
        <v>866</v>
      </c>
      <c r="H1942" t="s">
        <v>812</v>
      </c>
      <c r="I1942">
        <v>8333.33</v>
      </c>
      <c r="J1942" t="s">
        <v>899</v>
      </c>
      <c r="K1942">
        <v>9</v>
      </c>
      <c r="L1942">
        <v>1717</v>
      </c>
      <c r="M1942">
        <v>0</v>
      </c>
      <c r="N1942" t="s">
        <v>844</v>
      </c>
    </row>
    <row r="1943" spans="1:14" x14ac:dyDescent="0.25">
      <c r="A1943">
        <v>24000</v>
      </c>
      <c r="B1943">
        <v>24000</v>
      </c>
      <c r="C1943" s="13">
        <v>0.17269999999999999</v>
      </c>
      <c r="D1943" t="s">
        <v>818</v>
      </c>
      <c r="E1943" t="s">
        <v>810</v>
      </c>
      <c r="F1943" s="13">
        <v>0.20549999999999999</v>
      </c>
      <c r="G1943" t="s">
        <v>856</v>
      </c>
      <c r="H1943" t="s">
        <v>830</v>
      </c>
      <c r="I1943">
        <v>6250</v>
      </c>
      <c r="J1943" t="s">
        <v>857</v>
      </c>
      <c r="K1943">
        <v>10</v>
      </c>
      <c r="L1943">
        <v>17780</v>
      </c>
      <c r="M1943">
        <v>0</v>
      </c>
      <c r="N1943" t="s">
        <v>848</v>
      </c>
    </row>
    <row r="1944" spans="1:14" x14ac:dyDescent="0.25">
      <c r="A1944">
        <v>18000</v>
      </c>
      <c r="B1944">
        <v>18000</v>
      </c>
      <c r="C1944" s="13">
        <v>0.13109999999999999</v>
      </c>
      <c r="D1944" t="s">
        <v>818</v>
      </c>
      <c r="E1944" t="s">
        <v>810</v>
      </c>
      <c r="F1944" s="12">
        <v>0.17</v>
      </c>
      <c r="G1944" t="s">
        <v>829</v>
      </c>
      <c r="H1944" t="s">
        <v>826</v>
      </c>
      <c r="I1944">
        <v>7083.33</v>
      </c>
      <c r="J1944" t="s">
        <v>877</v>
      </c>
      <c r="K1944">
        <v>8</v>
      </c>
      <c r="L1944">
        <v>2234</v>
      </c>
      <c r="M1944">
        <v>2</v>
      </c>
      <c r="N1944" t="s">
        <v>842</v>
      </c>
    </row>
    <row r="1945" spans="1:14" x14ac:dyDescent="0.25">
      <c r="A1945">
        <v>4000</v>
      </c>
      <c r="B1945">
        <v>4000</v>
      </c>
      <c r="C1945" s="13">
        <v>0.13800000000000001</v>
      </c>
      <c r="D1945" t="s">
        <v>818</v>
      </c>
      <c r="E1945" t="s">
        <v>871</v>
      </c>
      <c r="F1945" s="13">
        <v>0.1326</v>
      </c>
      <c r="G1945" t="s">
        <v>841</v>
      </c>
      <c r="H1945" t="s">
        <v>830</v>
      </c>
      <c r="I1945">
        <v>3500</v>
      </c>
      <c r="J1945" t="s">
        <v>822</v>
      </c>
      <c r="K1945">
        <v>5</v>
      </c>
      <c r="L1945">
        <v>8518</v>
      </c>
      <c r="M1945">
        <v>1</v>
      </c>
      <c r="N1945" t="s">
        <v>832</v>
      </c>
    </row>
    <row r="1946" spans="1:14" x14ac:dyDescent="0.25">
      <c r="A1946">
        <v>15000</v>
      </c>
      <c r="B1946">
        <v>15000</v>
      </c>
      <c r="C1946" s="13">
        <v>6.6199999999999995E-2</v>
      </c>
      <c r="D1946" t="s">
        <v>809</v>
      </c>
      <c r="E1946" t="s">
        <v>810</v>
      </c>
      <c r="F1946" s="13">
        <v>3.2300000000000002E-2</v>
      </c>
      <c r="G1946" t="s">
        <v>825</v>
      </c>
      <c r="H1946" t="s">
        <v>812</v>
      </c>
      <c r="I1946">
        <v>6250</v>
      </c>
      <c r="J1946" t="s">
        <v>883</v>
      </c>
      <c r="K1946">
        <v>8</v>
      </c>
      <c r="L1946">
        <v>13131</v>
      </c>
      <c r="M1946">
        <v>0</v>
      </c>
      <c r="N1946" t="s">
        <v>895</v>
      </c>
    </row>
    <row r="1947" spans="1:14" x14ac:dyDescent="0.25">
      <c r="A1947">
        <v>6075</v>
      </c>
      <c r="B1947">
        <v>6075</v>
      </c>
      <c r="C1947" s="13">
        <v>0.17269999999999999</v>
      </c>
      <c r="D1947" t="s">
        <v>809</v>
      </c>
      <c r="E1947" t="s">
        <v>810</v>
      </c>
      <c r="F1947" s="13">
        <v>0.20250000000000001</v>
      </c>
      <c r="G1947" t="s">
        <v>866</v>
      </c>
      <c r="H1947" t="s">
        <v>830</v>
      </c>
      <c r="I1947">
        <v>2666.67</v>
      </c>
      <c r="J1947" t="s">
        <v>868</v>
      </c>
      <c r="K1947">
        <v>15</v>
      </c>
      <c r="L1947">
        <v>7515</v>
      </c>
      <c r="M1947">
        <v>2</v>
      </c>
      <c r="N1947" t="s">
        <v>814</v>
      </c>
    </row>
    <row r="1948" spans="1:14" x14ac:dyDescent="0.25">
      <c r="A1948">
        <v>13800</v>
      </c>
      <c r="B1948">
        <v>13800</v>
      </c>
      <c r="C1948" s="13">
        <v>0.1749</v>
      </c>
      <c r="D1948" t="s">
        <v>818</v>
      </c>
      <c r="E1948" t="s">
        <v>886</v>
      </c>
      <c r="F1948" s="13">
        <v>1.6799999999999999E-2</v>
      </c>
      <c r="G1948" t="s">
        <v>866</v>
      </c>
      <c r="H1948" t="s">
        <v>826</v>
      </c>
      <c r="I1948">
        <v>4166.67</v>
      </c>
      <c r="J1948" t="s">
        <v>873</v>
      </c>
      <c r="K1948">
        <v>3</v>
      </c>
      <c r="L1948">
        <v>2766</v>
      </c>
      <c r="M1948">
        <v>0</v>
      </c>
      <c r="N1948" t="s">
        <v>839</v>
      </c>
    </row>
    <row r="1949" spans="1:14" x14ac:dyDescent="0.25">
      <c r="A1949">
        <v>10000</v>
      </c>
      <c r="B1949">
        <v>10000</v>
      </c>
      <c r="C1949" s="13">
        <v>0.18640000000000001</v>
      </c>
      <c r="D1949" t="s">
        <v>818</v>
      </c>
      <c r="E1949" t="s">
        <v>810</v>
      </c>
      <c r="F1949" s="13">
        <v>0.12189999999999999</v>
      </c>
      <c r="G1949" t="s">
        <v>819</v>
      </c>
      <c r="H1949" t="s">
        <v>826</v>
      </c>
      <c r="I1949">
        <v>6800</v>
      </c>
      <c r="J1949" t="s">
        <v>878</v>
      </c>
      <c r="K1949">
        <v>24</v>
      </c>
      <c r="L1949">
        <v>8311</v>
      </c>
      <c r="M1949">
        <v>1</v>
      </c>
      <c r="N1949" t="s">
        <v>859</v>
      </c>
    </row>
    <row r="1950" spans="1:14" x14ac:dyDescent="0.25">
      <c r="A1950">
        <v>8000</v>
      </c>
      <c r="B1950">
        <v>7725</v>
      </c>
      <c r="C1950" s="13">
        <v>0.1099</v>
      </c>
      <c r="D1950" t="s">
        <v>809</v>
      </c>
      <c r="E1950" t="s">
        <v>824</v>
      </c>
      <c r="F1950" s="13">
        <v>0.13400000000000001</v>
      </c>
      <c r="G1950" t="s">
        <v>841</v>
      </c>
      <c r="H1950" t="s">
        <v>812</v>
      </c>
      <c r="I1950">
        <v>7000</v>
      </c>
      <c r="J1950" t="s">
        <v>813</v>
      </c>
      <c r="K1950">
        <v>3</v>
      </c>
      <c r="L1950">
        <v>175087</v>
      </c>
      <c r="M1950">
        <v>1</v>
      </c>
      <c r="N1950" t="s">
        <v>835</v>
      </c>
    </row>
    <row r="1951" spans="1:14" x14ac:dyDescent="0.25">
      <c r="A1951">
        <v>15000</v>
      </c>
      <c r="B1951">
        <v>15000</v>
      </c>
      <c r="C1951" s="13">
        <v>0.17269999999999999</v>
      </c>
      <c r="D1951" t="s">
        <v>809</v>
      </c>
      <c r="E1951" t="s">
        <v>810</v>
      </c>
      <c r="F1951" s="13">
        <v>0.33300000000000002</v>
      </c>
      <c r="G1951" t="s">
        <v>923</v>
      </c>
      <c r="H1951" t="s">
        <v>826</v>
      </c>
      <c r="I1951">
        <v>3000</v>
      </c>
      <c r="J1951" t="s">
        <v>831</v>
      </c>
      <c r="K1951">
        <v>20</v>
      </c>
      <c r="L1951">
        <v>15092</v>
      </c>
      <c r="M1951">
        <v>0</v>
      </c>
      <c r="N1951" t="s">
        <v>835</v>
      </c>
    </row>
    <row r="1952" spans="1:14" x14ac:dyDescent="0.25">
      <c r="A1952">
        <v>4800</v>
      </c>
      <c r="B1952">
        <v>4800</v>
      </c>
      <c r="C1952" s="13">
        <v>6.6199999999999995E-2</v>
      </c>
      <c r="D1952" t="s">
        <v>809</v>
      </c>
      <c r="E1952" t="s">
        <v>853</v>
      </c>
      <c r="F1952" s="13">
        <v>0.1042</v>
      </c>
      <c r="G1952" t="s">
        <v>815</v>
      </c>
      <c r="H1952" t="s">
        <v>812</v>
      </c>
      <c r="I1952">
        <v>7291.67</v>
      </c>
      <c r="J1952" t="s">
        <v>900</v>
      </c>
      <c r="K1952">
        <v>14</v>
      </c>
      <c r="L1952">
        <v>0</v>
      </c>
      <c r="M1952">
        <v>0</v>
      </c>
      <c r="N1952" t="s">
        <v>814</v>
      </c>
    </row>
    <row r="1953" spans="1:14" x14ac:dyDescent="0.25">
      <c r="A1953">
        <v>24250</v>
      </c>
      <c r="B1953">
        <v>17431.82</v>
      </c>
      <c r="C1953" s="13">
        <v>0.12230000000000001</v>
      </c>
      <c r="D1953" t="s">
        <v>818</v>
      </c>
      <c r="E1953" t="s">
        <v>824</v>
      </c>
      <c r="F1953" s="13">
        <v>0.2379</v>
      </c>
      <c r="G1953" t="s">
        <v>849</v>
      </c>
      <c r="H1953" t="s">
        <v>812</v>
      </c>
      <c r="I1953">
        <v>5833.33</v>
      </c>
      <c r="J1953" t="s">
        <v>847</v>
      </c>
      <c r="K1953">
        <v>6</v>
      </c>
      <c r="L1953">
        <v>31061</v>
      </c>
      <c r="M1953">
        <v>2</v>
      </c>
      <c r="N1953" t="s">
        <v>835</v>
      </c>
    </row>
    <row r="1954" spans="1:14" x14ac:dyDescent="0.25">
      <c r="A1954">
        <v>7000</v>
      </c>
      <c r="B1954">
        <v>6975</v>
      </c>
      <c r="C1954" s="13">
        <v>6.9099999999999995E-2</v>
      </c>
      <c r="D1954" t="s">
        <v>809</v>
      </c>
      <c r="E1954" t="s">
        <v>855</v>
      </c>
      <c r="F1954" s="13">
        <v>0.21229999999999999</v>
      </c>
      <c r="G1954" t="s">
        <v>819</v>
      </c>
      <c r="H1954" t="s">
        <v>826</v>
      </c>
      <c r="I1954">
        <v>3000</v>
      </c>
      <c r="J1954" t="s">
        <v>816</v>
      </c>
      <c r="K1954">
        <v>12</v>
      </c>
      <c r="L1954">
        <v>10784</v>
      </c>
      <c r="M1954">
        <v>1</v>
      </c>
      <c r="N1954" t="s">
        <v>823</v>
      </c>
    </row>
    <row r="1955" spans="1:14" x14ac:dyDescent="0.25">
      <c r="A1955">
        <v>10500</v>
      </c>
      <c r="B1955">
        <v>10500</v>
      </c>
      <c r="C1955" s="13">
        <v>0.1212</v>
      </c>
      <c r="D1955" t="s">
        <v>809</v>
      </c>
      <c r="E1955" t="s">
        <v>871</v>
      </c>
      <c r="F1955" s="13">
        <v>5.4199999999999998E-2</v>
      </c>
      <c r="G1955" t="s">
        <v>866</v>
      </c>
      <c r="H1955" t="s">
        <v>826</v>
      </c>
      <c r="I1955">
        <v>5000</v>
      </c>
      <c r="J1955" t="s">
        <v>878</v>
      </c>
      <c r="K1955">
        <v>4</v>
      </c>
      <c r="L1955">
        <v>502</v>
      </c>
      <c r="M1955">
        <v>0</v>
      </c>
      <c r="N1955" t="s">
        <v>817</v>
      </c>
    </row>
    <row r="1956" spans="1:14" x14ac:dyDescent="0.25">
      <c r="A1956">
        <v>25000</v>
      </c>
      <c r="B1956">
        <v>24950</v>
      </c>
      <c r="C1956" s="13">
        <v>0.21490000000000001</v>
      </c>
      <c r="D1956" t="s">
        <v>818</v>
      </c>
      <c r="E1956" t="s">
        <v>810</v>
      </c>
      <c r="F1956" s="13">
        <v>0.2379</v>
      </c>
      <c r="G1956" t="s">
        <v>903</v>
      </c>
      <c r="H1956" t="s">
        <v>812</v>
      </c>
      <c r="I1956">
        <v>5666.67</v>
      </c>
      <c r="J1956" t="s">
        <v>820</v>
      </c>
      <c r="K1956">
        <v>8</v>
      </c>
      <c r="L1956">
        <v>27699</v>
      </c>
      <c r="M1956">
        <v>1</v>
      </c>
      <c r="N1956" t="s">
        <v>839</v>
      </c>
    </row>
    <row r="1957" spans="1:14" x14ac:dyDescent="0.25">
      <c r="A1957">
        <v>21000</v>
      </c>
      <c r="B1957">
        <v>21000</v>
      </c>
      <c r="C1957" s="13">
        <v>0.14330000000000001</v>
      </c>
      <c r="D1957" t="s">
        <v>818</v>
      </c>
      <c r="E1957" t="s">
        <v>810</v>
      </c>
      <c r="F1957" s="13">
        <v>6.1600000000000002E-2</v>
      </c>
      <c r="G1957" t="s">
        <v>849</v>
      </c>
      <c r="H1957" t="s">
        <v>812</v>
      </c>
      <c r="I1957">
        <v>8333.33</v>
      </c>
      <c r="J1957" t="s">
        <v>816</v>
      </c>
      <c r="K1957">
        <v>10</v>
      </c>
      <c r="L1957">
        <v>22196</v>
      </c>
      <c r="M1957">
        <v>0</v>
      </c>
      <c r="N1957" t="s">
        <v>835</v>
      </c>
    </row>
    <row r="1958" spans="1:14" x14ac:dyDescent="0.25">
      <c r="A1958">
        <v>14400</v>
      </c>
      <c r="B1958">
        <v>14400</v>
      </c>
      <c r="C1958" s="13">
        <v>0.1426</v>
      </c>
      <c r="D1958" t="s">
        <v>809</v>
      </c>
      <c r="E1958" t="s">
        <v>810</v>
      </c>
      <c r="F1958" s="13">
        <v>0.24410000000000001</v>
      </c>
      <c r="G1958" t="s">
        <v>872</v>
      </c>
      <c r="H1958" t="s">
        <v>812</v>
      </c>
      <c r="I1958">
        <v>5833.33</v>
      </c>
      <c r="J1958" t="s">
        <v>838</v>
      </c>
      <c r="K1958">
        <v>9</v>
      </c>
      <c r="L1958">
        <v>25515</v>
      </c>
      <c r="M1958">
        <v>5</v>
      </c>
      <c r="N1958" t="s">
        <v>839</v>
      </c>
    </row>
    <row r="1959" spans="1:14" x14ac:dyDescent="0.25">
      <c r="A1959">
        <v>9600</v>
      </c>
      <c r="B1959">
        <v>9600</v>
      </c>
      <c r="C1959" s="13">
        <v>0.1074</v>
      </c>
      <c r="D1959" t="s">
        <v>809</v>
      </c>
      <c r="E1959" t="s">
        <v>810</v>
      </c>
      <c r="F1959" s="13">
        <v>8.6199999999999999E-2</v>
      </c>
      <c r="G1959" t="s">
        <v>833</v>
      </c>
      <c r="H1959" t="s">
        <v>826</v>
      </c>
      <c r="I1959">
        <v>3458.33</v>
      </c>
      <c r="J1959" t="s">
        <v>834</v>
      </c>
      <c r="K1959">
        <v>4</v>
      </c>
      <c r="L1959">
        <v>8915</v>
      </c>
      <c r="M1959">
        <v>0</v>
      </c>
      <c r="N1959" t="s">
        <v>835</v>
      </c>
    </row>
    <row r="1960" spans="1:14" x14ac:dyDescent="0.25">
      <c r="A1960">
        <v>12000</v>
      </c>
      <c r="B1960">
        <v>12000</v>
      </c>
      <c r="C1960" s="13">
        <v>8.8800000000000004E-2</v>
      </c>
      <c r="D1960" t="s">
        <v>818</v>
      </c>
      <c r="E1960" t="s">
        <v>824</v>
      </c>
      <c r="F1960" s="13">
        <v>0.1938</v>
      </c>
      <c r="G1960" t="s">
        <v>919</v>
      </c>
      <c r="H1960" t="s">
        <v>812</v>
      </c>
      <c r="I1960">
        <v>4000</v>
      </c>
      <c r="J1960" t="s">
        <v>916</v>
      </c>
      <c r="K1960">
        <v>7</v>
      </c>
      <c r="L1960">
        <v>143151</v>
      </c>
      <c r="M1960">
        <v>0</v>
      </c>
      <c r="N1960" t="s">
        <v>859</v>
      </c>
    </row>
    <row r="1961" spans="1:14" x14ac:dyDescent="0.25">
      <c r="A1961">
        <v>10000</v>
      </c>
      <c r="B1961">
        <v>10000</v>
      </c>
      <c r="C1961" s="13">
        <v>0.1186</v>
      </c>
      <c r="D1961" t="s">
        <v>809</v>
      </c>
      <c r="E1961" t="s">
        <v>871</v>
      </c>
      <c r="F1961" s="13">
        <v>0.1115</v>
      </c>
      <c r="G1961" t="s">
        <v>856</v>
      </c>
      <c r="H1961" t="s">
        <v>830</v>
      </c>
      <c r="I1961">
        <v>13333</v>
      </c>
      <c r="J1961" t="s">
        <v>837</v>
      </c>
      <c r="K1961">
        <v>12</v>
      </c>
      <c r="L1961">
        <v>36672</v>
      </c>
      <c r="M1961">
        <v>2</v>
      </c>
      <c r="N1961" t="s">
        <v>844</v>
      </c>
    </row>
    <row r="1962" spans="1:14" x14ac:dyDescent="0.25">
      <c r="A1962">
        <v>4000</v>
      </c>
      <c r="B1962">
        <v>4000</v>
      </c>
      <c r="C1962" s="13">
        <v>0.14649999999999999</v>
      </c>
      <c r="D1962" t="s">
        <v>809</v>
      </c>
      <c r="E1962" t="s">
        <v>840</v>
      </c>
      <c r="F1962" s="13">
        <v>0.2238</v>
      </c>
      <c r="G1962" t="s">
        <v>819</v>
      </c>
      <c r="H1962" t="s">
        <v>826</v>
      </c>
      <c r="I1962">
        <v>4000</v>
      </c>
      <c r="J1962" t="s">
        <v>843</v>
      </c>
      <c r="K1962">
        <v>10</v>
      </c>
      <c r="L1962">
        <v>18833</v>
      </c>
      <c r="M1962">
        <v>2</v>
      </c>
      <c r="N1962" t="s">
        <v>814</v>
      </c>
    </row>
    <row r="1963" spans="1:14" x14ac:dyDescent="0.25">
      <c r="A1963">
        <v>20000</v>
      </c>
      <c r="B1963">
        <v>20000</v>
      </c>
      <c r="C1963" s="13">
        <v>0.21490000000000001</v>
      </c>
      <c r="D1963" t="s">
        <v>809</v>
      </c>
      <c r="E1963" t="s">
        <v>810</v>
      </c>
      <c r="F1963" s="13">
        <v>0.191</v>
      </c>
      <c r="G1963" t="s">
        <v>841</v>
      </c>
      <c r="H1963" t="s">
        <v>826</v>
      </c>
      <c r="I1963">
        <v>6000</v>
      </c>
      <c r="J1963" t="s">
        <v>843</v>
      </c>
      <c r="K1963">
        <v>7</v>
      </c>
      <c r="L1963">
        <v>21202</v>
      </c>
      <c r="M1963">
        <v>2</v>
      </c>
      <c r="N1963" t="s">
        <v>835</v>
      </c>
    </row>
    <row r="1964" spans="1:14" x14ac:dyDescent="0.25">
      <c r="A1964">
        <v>31300</v>
      </c>
      <c r="B1964">
        <v>31300</v>
      </c>
      <c r="C1964" s="13">
        <v>0.22950000000000001</v>
      </c>
      <c r="D1964" t="s">
        <v>818</v>
      </c>
      <c r="E1964" t="s">
        <v>810</v>
      </c>
      <c r="F1964" s="13">
        <v>0.34060000000000001</v>
      </c>
      <c r="G1964" t="s">
        <v>867</v>
      </c>
      <c r="H1964" t="s">
        <v>830</v>
      </c>
      <c r="I1964">
        <v>5833.33</v>
      </c>
      <c r="J1964" t="s">
        <v>843</v>
      </c>
      <c r="K1964">
        <v>11</v>
      </c>
      <c r="L1964">
        <v>25344</v>
      </c>
      <c r="M1964">
        <v>0</v>
      </c>
      <c r="N1964" t="s">
        <v>823</v>
      </c>
    </row>
    <row r="1965" spans="1:14" x14ac:dyDescent="0.25">
      <c r="A1965">
        <v>6900</v>
      </c>
      <c r="B1965">
        <v>6900</v>
      </c>
      <c r="C1965" s="13">
        <v>7.9000000000000001E-2</v>
      </c>
      <c r="D1965" t="s">
        <v>809</v>
      </c>
      <c r="E1965" t="s">
        <v>863</v>
      </c>
      <c r="F1965" s="13">
        <v>0.14180000000000001</v>
      </c>
      <c r="G1965" t="s">
        <v>898</v>
      </c>
      <c r="H1965" t="s">
        <v>830</v>
      </c>
      <c r="I1965">
        <v>2750</v>
      </c>
      <c r="J1965" t="s">
        <v>873</v>
      </c>
      <c r="K1965">
        <v>14</v>
      </c>
      <c r="L1965">
        <v>4087</v>
      </c>
      <c r="M1965">
        <v>0</v>
      </c>
      <c r="N1965" t="s">
        <v>842</v>
      </c>
    </row>
    <row r="1966" spans="1:14" x14ac:dyDescent="0.25">
      <c r="A1966">
        <v>30000</v>
      </c>
      <c r="B1966">
        <v>17982.939999999999</v>
      </c>
      <c r="C1966" s="13">
        <v>0.17879999999999999</v>
      </c>
      <c r="D1966" t="s">
        <v>818</v>
      </c>
      <c r="E1966" t="s">
        <v>892</v>
      </c>
      <c r="F1966" s="13">
        <v>0.24360000000000001</v>
      </c>
      <c r="G1966" t="s">
        <v>866</v>
      </c>
      <c r="H1966" t="s">
        <v>826</v>
      </c>
      <c r="I1966">
        <v>5632.33</v>
      </c>
      <c r="J1966" t="s">
        <v>820</v>
      </c>
      <c r="K1966">
        <v>10</v>
      </c>
      <c r="L1966">
        <v>24217</v>
      </c>
      <c r="M1966">
        <v>0</v>
      </c>
      <c r="N1966" t="s">
        <v>823</v>
      </c>
    </row>
    <row r="1967" spans="1:14" x14ac:dyDescent="0.25">
      <c r="A1967">
        <v>2000</v>
      </c>
      <c r="B1967">
        <v>2000</v>
      </c>
      <c r="C1967" s="13">
        <v>0.1242</v>
      </c>
      <c r="D1967" t="s">
        <v>809</v>
      </c>
      <c r="E1967" t="s">
        <v>892</v>
      </c>
      <c r="F1967" s="13">
        <v>1.9900000000000001E-2</v>
      </c>
      <c r="G1967" t="s">
        <v>866</v>
      </c>
      <c r="H1967" t="s">
        <v>826</v>
      </c>
      <c r="I1967">
        <v>2518.75</v>
      </c>
      <c r="J1967" t="s">
        <v>857</v>
      </c>
      <c r="K1967">
        <v>5</v>
      </c>
      <c r="L1967">
        <v>985</v>
      </c>
      <c r="M1967">
        <v>0</v>
      </c>
      <c r="N1967" t="s">
        <v>848</v>
      </c>
    </row>
    <row r="1968" spans="1:14" x14ac:dyDescent="0.25">
      <c r="A1968">
        <v>12000</v>
      </c>
      <c r="B1968">
        <v>12000</v>
      </c>
      <c r="C1968" s="13">
        <v>7.9000000000000001E-2</v>
      </c>
      <c r="D1968" t="s">
        <v>809</v>
      </c>
      <c r="E1968" t="s">
        <v>824</v>
      </c>
      <c r="F1968" s="13">
        <v>0.1318</v>
      </c>
      <c r="G1968" t="s">
        <v>825</v>
      </c>
      <c r="H1968" t="s">
        <v>830</v>
      </c>
      <c r="I1968">
        <v>5833.33</v>
      </c>
      <c r="J1968" t="s">
        <v>846</v>
      </c>
      <c r="K1968">
        <v>8</v>
      </c>
      <c r="L1968">
        <v>9866</v>
      </c>
      <c r="M1968">
        <v>0</v>
      </c>
      <c r="N1968" t="s">
        <v>859</v>
      </c>
    </row>
    <row r="1969" spans="1:14" x14ac:dyDescent="0.25">
      <c r="A1969">
        <v>3300</v>
      </c>
      <c r="B1969">
        <v>3300</v>
      </c>
      <c r="C1969" s="13">
        <v>0.1037</v>
      </c>
      <c r="D1969" t="s">
        <v>809</v>
      </c>
      <c r="E1969" t="s">
        <v>896</v>
      </c>
      <c r="F1969" s="13">
        <v>5.4699999999999999E-2</v>
      </c>
      <c r="G1969" t="s">
        <v>851</v>
      </c>
      <c r="H1969" t="s">
        <v>826</v>
      </c>
      <c r="I1969">
        <v>3125</v>
      </c>
      <c r="J1969" t="s">
        <v>820</v>
      </c>
      <c r="K1969">
        <v>8</v>
      </c>
      <c r="L1969">
        <v>2623</v>
      </c>
      <c r="M1969">
        <v>0</v>
      </c>
      <c r="N1969" t="s">
        <v>848</v>
      </c>
    </row>
    <row r="1970" spans="1:14" x14ac:dyDescent="0.25">
      <c r="A1970">
        <v>25000</v>
      </c>
      <c r="B1970">
        <v>25000</v>
      </c>
      <c r="C1970" s="13">
        <v>0.14330000000000001</v>
      </c>
      <c r="D1970" t="s">
        <v>809</v>
      </c>
      <c r="E1970" t="s">
        <v>824</v>
      </c>
      <c r="F1970" s="13">
        <v>0.1492</v>
      </c>
      <c r="G1970" t="s">
        <v>819</v>
      </c>
      <c r="H1970" t="s">
        <v>812</v>
      </c>
      <c r="I1970">
        <v>10000</v>
      </c>
      <c r="J1970" t="s">
        <v>822</v>
      </c>
      <c r="K1970">
        <v>16</v>
      </c>
      <c r="L1970">
        <v>46708</v>
      </c>
      <c r="M1970">
        <v>0</v>
      </c>
      <c r="N1970" t="s">
        <v>835</v>
      </c>
    </row>
    <row r="1971" spans="1:14" x14ac:dyDescent="0.25">
      <c r="A1971">
        <v>6000</v>
      </c>
      <c r="B1971">
        <v>5950</v>
      </c>
      <c r="C1971" s="13">
        <v>0.1038</v>
      </c>
      <c r="D1971" t="s">
        <v>809</v>
      </c>
      <c r="E1971" t="s">
        <v>810</v>
      </c>
      <c r="F1971" s="13">
        <v>6.6100000000000006E-2</v>
      </c>
      <c r="G1971" t="s">
        <v>856</v>
      </c>
      <c r="H1971" t="s">
        <v>826</v>
      </c>
      <c r="I1971">
        <v>2300</v>
      </c>
      <c r="J1971" t="s">
        <v>834</v>
      </c>
      <c r="K1971">
        <v>5</v>
      </c>
      <c r="L1971">
        <v>4006</v>
      </c>
      <c r="M1971">
        <v>1</v>
      </c>
      <c r="N1971" t="s">
        <v>817</v>
      </c>
    </row>
    <row r="1972" spans="1:14" x14ac:dyDescent="0.25">
      <c r="A1972">
        <v>3250</v>
      </c>
      <c r="B1972">
        <v>3250</v>
      </c>
      <c r="C1972" s="13">
        <v>0.21</v>
      </c>
      <c r="D1972" t="s">
        <v>809</v>
      </c>
      <c r="E1972" t="s">
        <v>896</v>
      </c>
      <c r="F1972" s="13">
        <v>0.31840000000000002</v>
      </c>
      <c r="G1972" t="s">
        <v>911</v>
      </c>
      <c r="H1972" t="s">
        <v>826</v>
      </c>
      <c r="I1972">
        <v>2858.33</v>
      </c>
      <c r="J1972" t="s">
        <v>820</v>
      </c>
      <c r="K1972">
        <v>5</v>
      </c>
      <c r="L1972">
        <v>17662</v>
      </c>
      <c r="M1972">
        <v>0</v>
      </c>
      <c r="N1972" t="s">
        <v>842</v>
      </c>
    </row>
    <row r="1973" spans="1:14" x14ac:dyDescent="0.25">
      <c r="A1973">
        <v>16500</v>
      </c>
      <c r="B1973">
        <v>16175</v>
      </c>
      <c r="C1973" s="13">
        <v>0.12230000000000001</v>
      </c>
      <c r="D1973" t="s">
        <v>818</v>
      </c>
      <c r="E1973" t="s">
        <v>863</v>
      </c>
      <c r="F1973" s="13">
        <v>6.4100000000000004E-2</v>
      </c>
      <c r="G1973" t="s">
        <v>833</v>
      </c>
      <c r="H1973" t="s">
        <v>812</v>
      </c>
      <c r="I1973">
        <v>5833.33</v>
      </c>
      <c r="J1973" t="s">
        <v>816</v>
      </c>
      <c r="K1973">
        <v>8</v>
      </c>
      <c r="L1973">
        <v>30455</v>
      </c>
      <c r="M1973">
        <v>2</v>
      </c>
      <c r="N1973" t="s">
        <v>814</v>
      </c>
    </row>
    <row r="1974" spans="1:14" x14ac:dyDescent="0.25">
      <c r="A1974">
        <v>31000</v>
      </c>
      <c r="B1974">
        <v>31000</v>
      </c>
      <c r="C1974" s="13">
        <v>0.21</v>
      </c>
      <c r="D1974" t="s">
        <v>818</v>
      </c>
      <c r="E1974" t="s">
        <v>810</v>
      </c>
      <c r="F1974" s="13">
        <v>0.1148</v>
      </c>
      <c r="G1974" t="s">
        <v>866</v>
      </c>
      <c r="H1974" t="s">
        <v>826</v>
      </c>
      <c r="I1974">
        <v>5833.33</v>
      </c>
      <c r="J1974" t="s">
        <v>837</v>
      </c>
      <c r="K1974">
        <v>12</v>
      </c>
      <c r="L1974">
        <v>27120</v>
      </c>
      <c r="M1974">
        <v>0</v>
      </c>
      <c r="N1974" t="s">
        <v>814</v>
      </c>
    </row>
    <row r="1975" spans="1:14" x14ac:dyDescent="0.25">
      <c r="A1975">
        <v>4000</v>
      </c>
      <c r="B1975">
        <v>4000</v>
      </c>
      <c r="C1975" s="13">
        <v>0.14330000000000001</v>
      </c>
      <c r="D1975" t="s">
        <v>809</v>
      </c>
      <c r="E1975" t="s">
        <v>810</v>
      </c>
      <c r="F1975" s="13">
        <v>2.9499999999999998E-2</v>
      </c>
      <c r="G1975" t="s">
        <v>821</v>
      </c>
      <c r="H1975" t="s">
        <v>812</v>
      </c>
      <c r="I1975">
        <v>2916.67</v>
      </c>
      <c r="J1975" t="s">
        <v>877</v>
      </c>
      <c r="K1975">
        <v>2</v>
      </c>
      <c r="L1975">
        <v>2476</v>
      </c>
      <c r="M1975">
        <v>0</v>
      </c>
      <c r="N1975" t="s">
        <v>835</v>
      </c>
    </row>
    <row r="1976" spans="1:14" x14ac:dyDescent="0.25">
      <c r="A1976">
        <v>6000</v>
      </c>
      <c r="B1976">
        <v>6000</v>
      </c>
      <c r="C1976" s="13">
        <v>0.1749</v>
      </c>
      <c r="D1976" t="s">
        <v>809</v>
      </c>
      <c r="E1976" t="s">
        <v>840</v>
      </c>
      <c r="F1976" s="13">
        <v>1.5800000000000002E-2</v>
      </c>
      <c r="G1976" t="s">
        <v>867</v>
      </c>
      <c r="H1976" t="s">
        <v>826</v>
      </c>
      <c r="I1976">
        <v>4416.67</v>
      </c>
      <c r="J1976" t="s">
        <v>843</v>
      </c>
      <c r="K1976">
        <v>3</v>
      </c>
      <c r="L1976">
        <v>2426</v>
      </c>
      <c r="M1976">
        <v>2</v>
      </c>
      <c r="N1976" t="s">
        <v>839</v>
      </c>
    </row>
    <row r="1977" spans="1:14" x14ac:dyDescent="0.25">
      <c r="A1977">
        <v>7500</v>
      </c>
      <c r="B1977">
        <v>7500</v>
      </c>
      <c r="C1977" s="13">
        <v>6.6199999999999995E-2</v>
      </c>
      <c r="D1977" t="s">
        <v>809</v>
      </c>
      <c r="E1977" t="s">
        <v>810</v>
      </c>
      <c r="F1977" s="13">
        <v>0.1313</v>
      </c>
      <c r="G1977" t="s">
        <v>872</v>
      </c>
      <c r="H1977" t="s">
        <v>812</v>
      </c>
      <c r="I1977">
        <v>9583.33</v>
      </c>
      <c r="J1977" t="s">
        <v>873</v>
      </c>
      <c r="K1977">
        <v>20</v>
      </c>
      <c r="L1977">
        <v>22464</v>
      </c>
      <c r="M1977">
        <v>0</v>
      </c>
      <c r="N1977" t="s">
        <v>859</v>
      </c>
    </row>
    <row r="1978" spans="1:14" x14ac:dyDescent="0.25">
      <c r="A1978">
        <v>12000</v>
      </c>
      <c r="B1978">
        <v>11975</v>
      </c>
      <c r="C1978" s="13">
        <v>8.4900000000000003E-2</v>
      </c>
      <c r="D1978" t="s">
        <v>809</v>
      </c>
      <c r="E1978" t="s">
        <v>810</v>
      </c>
      <c r="F1978" s="13">
        <v>8.3599999999999994E-2</v>
      </c>
      <c r="G1978" t="s">
        <v>819</v>
      </c>
      <c r="H1978" t="s">
        <v>826</v>
      </c>
      <c r="I1978">
        <v>4500</v>
      </c>
      <c r="J1978" t="s">
        <v>901</v>
      </c>
      <c r="K1978">
        <v>12</v>
      </c>
      <c r="L1978">
        <v>8422</v>
      </c>
      <c r="M1978">
        <v>0</v>
      </c>
      <c r="N1978" t="s">
        <v>835</v>
      </c>
    </row>
    <row r="1979" spans="1:14" x14ac:dyDescent="0.25">
      <c r="A1979">
        <v>20000</v>
      </c>
      <c r="B1979">
        <v>20000</v>
      </c>
      <c r="C1979" s="13">
        <v>0.18490000000000001</v>
      </c>
      <c r="D1979" t="s">
        <v>809</v>
      </c>
      <c r="E1979" t="s">
        <v>810</v>
      </c>
      <c r="F1979" s="13">
        <v>0.218</v>
      </c>
      <c r="G1979" t="s">
        <v>819</v>
      </c>
      <c r="H1979" t="s">
        <v>826</v>
      </c>
      <c r="I1979">
        <v>6666.67</v>
      </c>
      <c r="J1979" t="s">
        <v>838</v>
      </c>
      <c r="K1979">
        <v>20</v>
      </c>
      <c r="L1979">
        <v>22990</v>
      </c>
      <c r="M1979">
        <v>6</v>
      </c>
      <c r="N1979" t="s">
        <v>835</v>
      </c>
    </row>
    <row r="1980" spans="1:14" x14ac:dyDescent="0.25">
      <c r="A1980">
        <v>24000</v>
      </c>
      <c r="B1980">
        <v>24000</v>
      </c>
      <c r="C1980" s="13">
        <v>0.22470000000000001</v>
      </c>
      <c r="D1980" t="s">
        <v>818</v>
      </c>
      <c r="E1980" t="s">
        <v>810</v>
      </c>
      <c r="F1980" s="13">
        <v>0.30969999999999998</v>
      </c>
      <c r="G1980" t="s">
        <v>864</v>
      </c>
      <c r="H1980" t="s">
        <v>812</v>
      </c>
      <c r="I1980">
        <v>10104.17</v>
      </c>
      <c r="J1980" t="s">
        <v>857</v>
      </c>
      <c r="K1980">
        <v>14</v>
      </c>
      <c r="L1980">
        <v>37686</v>
      </c>
      <c r="M1980">
        <v>0</v>
      </c>
      <c r="N1980" t="s">
        <v>835</v>
      </c>
    </row>
    <row r="1981" spans="1:14" x14ac:dyDescent="0.25">
      <c r="A1981">
        <v>7500</v>
      </c>
      <c r="B1981">
        <v>7500</v>
      </c>
      <c r="C1981" s="13">
        <v>0.19989999999999999</v>
      </c>
      <c r="D1981" t="s">
        <v>809</v>
      </c>
      <c r="E1981" t="s">
        <v>810</v>
      </c>
      <c r="F1981" s="13">
        <v>0.19059999999999999</v>
      </c>
      <c r="G1981" t="s">
        <v>819</v>
      </c>
      <c r="H1981" t="s">
        <v>826</v>
      </c>
      <c r="I1981">
        <v>3348</v>
      </c>
      <c r="J1981" t="s">
        <v>868</v>
      </c>
      <c r="K1981">
        <v>8</v>
      </c>
      <c r="L1981">
        <v>5322</v>
      </c>
      <c r="M1981">
        <v>0</v>
      </c>
      <c r="N1981" t="s">
        <v>835</v>
      </c>
    </row>
    <row r="1982" spans="1:14" x14ac:dyDescent="0.25">
      <c r="A1982">
        <v>6250</v>
      </c>
      <c r="B1982">
        <v>900</v>
      </c>
      <c r="C1982" s="13">
        <v>0.1754</v>
      </c>
      <c r="D1982" t="s">
        <v>809</v>
      </c>
      <c r="E1982" t="s">
        <v>810</v>
      </c>
      <c r="F1982" s="13">
        <v>0.19850000000000001</v>
      </c>
      <c r="G1982" t="s">
        <v>921</v>
      </c>
      <c r="H1982" t="s">
        <v>826</v>
      </c>
      <c r="I1982">
        <v>2916.67</v>
      </c>
      <c r="J1982" t="s">
        <v>914</v>
      </c>
      <c r="K1982">
        <v>17</v>
      </c>
      <c r="L1982">
        <v>17659</v>
      </c>
      <c r="M1982">
        <v>9</v>
      </c>
      <c r="N1982" t="s">
        <v>814</v>
      </c>
    </row>
    <row r="1983" spans="1:14" x14ac:dyDescent="0.25">
      <c r="A1983">
        <v>5000</v>
      </c>
      <c r="B1983">
        <v>4900</v>
      </c>
      <c r="C1983" s="13">
        <v>6.9199999999999998E-2</v>
      </c>
      <c r="D1983" t="s">
        <v>809</v>
      </c>
      <c r="E1983" t="s">
        <v>863</v>
      </c>
      <c r="F1983" s="13">
        <v>0.10589999999999999</v>
      </c>
      <c r="G1983" t="s">
        <v>815</v>
      </c>
      <c r="H1983" t="s">
        <v>812</v>
      </c>
      <c r="I1983">
        <v>7083.33</v>
      </c>
      <c r="J1983" t="s">
        <v>883</v>
      </c>
      <c r="K1983">
        <v>9</v>
      </c>
      <c r="L1983">
        <v>0</v>
      </c>
      <c r="M1983">
        <v>3</v>
      </c>
      <c r="N1983" t="s">
        <v>844</v>
      </c>
    </row>
    <row r="1984" spans="1:14" x14ac:dyDescent="0.25">
      <c r="A1984">
        <v>10000</v>
      </c>
      <c r="B1984">
        <v>10000</v>
      </c>
      <c r="C1984" s="13">
        <v>0.1074</v>
      </c>
      <c r="D1984" t="s">
        <v>809</v>
      </c>
      <c r="E1984" t="s">
        <v>896</v>
      </c>
      <c r="F1984" s="13">
        <v>0.22739999999999999</v>
      </c>
      <c r="G1984" t="s">
        <v>866</v>
      </c>
      <c r="H1984" t="s">
        <v>812</v>
      </c>
      <c r="I1984">
        <v>5416.67</v>
      </c>
      <c r="J1984" t="s">
        <v>873</v>
      </c>
      <c r="K1984">
        <v>4</v>
      </c>
      <c r="L1984">
        <v>20143</v>
      </c>
      <c r="M1984">
        <v>1</v>
      </c>
      <c r="N1984" t="s">
        <v>835</v>
      </c>
    </row>
    <row r="1985" spans="1:14" x14ac:dyDescent="0.25">
      <c r="A1985">
        <v>12000</v>
      </c>
      <c r="B1985">
        <v>11341.5</v>
      </c>
      <c r="C1985" s="13">
        <v>6.9099999999999995E-2</v>
      </c>
      <c r="D1985" t="s">
        <v>809</v>
      </c>
      <c r="E1985" t="s">
        <v>810</v>
      </c>
      <c r="F1985" s="13">
        <v>0.1792</v>
      </c>
      <c r="G1985" t="s">
        <v>874</v>
      </c>
      <c r="H1985" t="s">
        <v>826</v>
      </c>
      <c r="I1985">
        <v>5200</v>
      </c>
      <c r="J1985" t="s">
        <v>873</v>
      </c>
      <c r="K1985">
        <v>16</v>
      </c>
      <c r="L1985">
        <v>8182</v>
      </c>
      <c r="M1985">
        <v>0</v>
      </c>
      <c r="N1985" t="s">
        <v>814</v>
      </c>
    </row>
    <row r="1986" spans="1:14" x14ac:dyDescent="0.25">
      <c r="A1986">
        <v>7000</v>
      </c>
      <c r="B1986">
        <v>6775</v>
      </c>
      <c r="C1986" s="13">
        <v>9.3200000000000005E-2</v>
      </c>
      <c r="D1986" t="s">
        <v>809</v>
      </c>
      <c r="E1986" t="s">
        <v>810</v>
      </c>
      <c r="F1986" s="13">
        <v>8.3400000000000002E-2</v>
      </c>
      <c r="G1986" t="s">
        <v>819</v>
      </c>
      <c r="H1986" t="s">
        <v>826</v>
      </c>
      <c r="I1986">
        <v>5000</v>
      </c>
      <c r="J1986" t="s">
        <v>901</v>
      </c>
      <c r="K1986">
        <v>6</v>
      </c>
      <c r="L1986">
        <v>3337</v>
      </c>
      <c r="M1986">
        <v>1</v>
      </c>
      <c r="N1986" t="s">
        <v>814</v>
      </c>
    </row>
    <row r="1987" spans="1:14" x14ac:dyDescent="0.25">
      <c r="A1987">
        <v>4000</v>
      </c>
      <c r="B1987">
        <v>4000</v>
      </c>
      <c r="C1987" s="13">
        <v>7.4899999999999994E-2</v>
      </c>
      <c r="D1987" t="s">
        <v>809</v>
      </c>
      <c r="E1987" t="s">
        <v>853</v>
      </c>
      <c r="F1987" s="13">
        <v>5.1999999999999998E-3</v>
      </c>
      <c r="G1987" t="s">
        <v>819</v>
      </c>
      <c r="H1987" t="s">
        <v>826</v>
      </c>
      <c r="I1987">
        <v>5416.67</v>
      </c>
      <c r="J1987" t="s">
        <v>883</v>
      </c>
      <c r="K1987">
        <v>4</v>
      </c>
      <c r="L1987">
        <v>929</v>
      </c>
      <c r="M1987">
        <v>0</v>
      </c>
      <c r="N1987" t="s">
        <v>844</v>
      </c>
    </row>
    <row r="1988" spans="1:14" x14ac:dyDescent="0.25">
      <c r="A1988">
        <v>7800</v>
      </c>
      <c r="B1988">
        <v>7800</v>
      </c>
      <c r="C1988" s="13">
        <v>0.13109999999999999</v>
      </c>
      <c r="D1988" t="s">
        <v>809</v>
      </c>
      <c r="E1988" t="s">
        <v>824</v>
      </c>
      <c r="F1988" s="13">
        <v>0.15559999999999999</v>
      </c>
      <c r="G1988" t="s">
        <v>841</v>
      </c>
      <c r="H1988" t="s">
        <v>812</v>
      </c>
      <c r="I1988">
        <v>5000</v>
      </c>
      <c r="J1988" t="s">
        <v>879</v>
      </c>
      <c r="K1988">
        <v>8</v>
      </c>
      <c r="L1988">
        <v>12889</v>
      </c>
      <c r="M1988">
        <v>0</v>
      </c>
      <c r="N1988" t="s">
        <v>823</v>
      </c>
    </row>
    <row r="1989" spans="1:14" x14ac:dyDescent="0.25">
      <c r="A1989">
        <v>15000</v>
      </c>
      <c r="B1989">
        <v>15000</v>
      </c>
      <c r="C1989" s="13">
        <v>0.1527</v>
      </c>
      <c r="D1989" t="s">
        <v>809</v>
      </c>
      <c r="E1989" t="s">
        <v>810</v>
      </c>
      <c r="F1989" s="13">
        <v>0.15579999999999999</v>
      </c>
      <c r="G1989" t="s">
        <v>860</v>
      </c>
      <c r="H1989" t="s">
        <v>826</v>
      </c>
      <c r="I1989">
        <v>6666.67</v>
      </c>
      <c r="J1989" t="s">
        <v>879</v>
      </c>
      <c r="K1989">
        <v>11</v>
      </c>
      <c r="L1989">
        <v>23226</v>
      </c>
      <c r="M1989">
        <v>1</v>
      </c>
      <c r="N1989" t="s">
        <v>817</v>
      </c>
    </row>
    <row r="1990" spans="1:14" x14ac:dyDescent="0.25">
      <c r="A1990">
        <v>14125</v>
      </c>
      <c r="B1990">
        <v>14125</v>
      </c>
      <c r="C1990" s="13">
        <v>0.18490000000000001</v>
      </c>
      <c r="D1990" t="s">
        <v>809</v>
      </c>
      <c r="E1990" t="s">
        <v>810</v>
      </c>
      <c r="F1990" s="13">
        <v>8.1000000000000003E-2</v>
      </c>
      <c r="G1990" t="s">
        <v>866</v>
      </c>
      <c r="H1990" t="s">
        <v>826</v>
      </c>
      <c r="I1990">
        <v>3000</v>
      </c>
      <c r="J1990" t="s">
        <v>831</v>
      </c>
      <c r="K1990">
        <v>6</v>
      </c>
      <c r="L1990">
        <v>8992</v>
      </c>
      <c r="M1990">
        <v>1</v>
      </c>
      <c r="N1990" t="s">
        <v>835</v>
      </c>
    </row>
    <row r="1991" spans="1:14" x14ac:dyDescent="0.25">
      <c r="A1991">
        <v>8000</v>
      </c>
      <c r="B1991">
        <v>8000</v>
      </c>
      <c r="C1991" s="13">
        <v>5.4199999999999998E-2</v>
      </c>
      <c r="D1991" t="s">
        <v>809</v>
      </c>
      <c r="E1991" t="s">
        <v>824</v>
      </c>
      <c r="F1991" s="13">
        <v>4.4699999999999997E-2</v>
      </c>
      <c r="G1991" t="s">
        <v>819</v>
      </c>
      <c r="H1991" t="s">
        <v>830</v>
      </c>
      <c r="I1991">
        <v>3936</v>
      </c>
      <c r="J1991" t="s">
        <v>862</v>
      </c>
      <c r="K1991">
        <v>7</v>
      </c>
      <c r="L1991">
        <v>5235</v>
      </c>
      <c r="M1991">
        <v>0</v>
      </c>
      <c r="N1991" t="s">
        <v>835</v>
      </c>
    </row>
    <row r="1992" spans="1:14" x14ac:dyDescent="0.25">
      <c r="A1992">
        <v>4325</v>
      </c>
      <c r="B1992">
        <v>4325</v>
      </c>
      <c r="C1992" s="13">
        <v>7.4899999999999994E-2</v>
      </c>
      <c r="D1992" t="s">
        <v>809</v>
      </c>
      <c r="E1992" t="s">
        <v>824</v>
      </c>
      <c r="F1992" s="13">
        <v>5.4699999999999999E-2</v>
      </c>
      <c r="G1992" t="s">
        <v>841</v>
      </c>
      <c r="H1992" t="s">
        <v>812</v>
      </c>
      <c r="I1992">
        <v>3691.67</v>
      </c>
      <c r="J1992" t="s">
        <v>816</v>
      </c>
      <c r="K1992">
        <v>9</v>
      </c>
      <c r="L1992">
        <v>5074</v>
      </c>
      <c r="M1992">
        <v>0</v>
      </c>
      <c r="N1992" t="s">
        <v>835</v>
      </c>
    </row>
    <row r="1993" spans="1:14" x14ac:dyDescent="0.25">
      <c r="A1993">
        <v>15000</v>
      </c>
      <c r="B1993">
        <v>15000</v>
      </c>
      <c r="C1993" s="13">
        <v>0.13489999999999999</v>
      </c>
      <c r="D1993" t="s">
        <v>809</v>
      </c>
      <c r="E1993" t="s">
        <v>853</v>
      </c>
      <c r="F1993" s="13">
        <v>9.7299999999999998E-2</v>
      </c>
      <c r="G1993" t="s">
        <v>864</v>
      </c>
      <c r="H1993" t="s">
        <v>826</v>
      </c>
      <c r="I1993">
        <v>3000</v>
      </c>
      <c r="J1993" t="s">
        <v>837</v>
      </c>
      <c r="K1993">
        <v>9</v>
      </c>
      <c r="L1993">
        <v>7005</v>
      </c>
      <c r="M1993">
        <v>1</v>
      </c>
      <c r="N1993" t="s">
        <v>859</v>
      </c>
    </row>
    <row r="1994" spans="1:14" x14ac:dyDescent="0.25">
      <c r="A1994">
        <v>12000</v>
      </c>
      <c r="B1994">
        <v>12000</v>
      </c>
      <c r="C1994" s="13">
        <v>0.1016</v>
      </c>
      <c r="D1994" t="s">
        <v>809</v>
      </c>
      <c r="E1994" t="s">
        <v>810</v>
      </c>
      <c r="F1994" s="13">
        <v>0.28010000000000002</v>
      </c>
      <c r="G1994" t="s">
        <v>866</v>
      </c>
      <c r="H1994" t="s">
        <v>826</v>
      </c>
      <c r="I1994">
        <v>2916.67</v>
      </c>
      <c r="J1994" t="s">
        <v>873</v>
      </c>
      <c r="K1994">
        <v>8</v>
      </c>
      <c r="L1994">
        <v>6913</v>
      </c>
      <c r="M1994">
        <v>0</v>
      </c>
      <c r="N1994" t="s">
        <v>832</v>
      </c>
    </row>
    <row r="1995" spans="1:14" x14ac:dyDescent="0.25">
      <c r="A1995">
        <v>6575</v>
      </c>
      <c r="B1995">
        <v>6575</v>
      </c>
      <c r="C1995" s="13">
        <v>8.8999999999999996E-2</v>
      </c>
      <c r="D1995" t="s">
        <v>809</v>
      </c>
      <c r="E1995" t="s">
        <v>810</v>
      </c>
      <c r="F1995" s="13">
        <v>4.3900000000000002E-2</v>
      </c>
      <c r="G1995" t="s">
        <v>841</v>
      </c>
      <c r="H1995" t="s">
        <v>812</v>
      </c>
      <c r="I1995">
        <v>7500</v>
      </c>
      <c r="J1995" t="s">
        <v>873</v>
      </c>
      <c r="K1995">
        <v>5</v>
      </c>
      <c r="L1995">
        <v>6670</v>
      </c>
      <c r="M1995">
        <v>0</v>
      </c>
      <c r="N1995" t="s">
        <v>839</v>
      </c>
    </row>
    <row r="1996" spans="1:14" x14ac:dyDescent="0.25">
      <c r="A1996">
        <v>9000</v>
      </c>
      <c r="B1996">
        <v>9000</v>
      </c>
      <c r="C1996" s="13">
        <v>0.1016</v>
      </c>
      <c r="D1996" t="s">
        <v>809</v>
      </c>
      <c r="E1996" t="s">
        <v>810</v>
      </c>
      <c r="F1996" s="13">
        <v>0.1376</v>
      </c>
      <c r="G1996" t="s">
        <v>819</v>
      </c>
      <c r="H1996" t="s">
        <v>826</v>
      </c>
      <c r="I1996">
        <v>5166.67</v>
      </c>
      <c r="J1996" t="s">
        <v>873</v>
      </c>
      <c r="K1996">
        <v>10</v>
      </c>
      <c r="L1996">
        <v>6490</v>
      </c>
      <c r="M1996">
        <v>0</v>
      </c>
      <c r="N1996" t="s">
        <v>835</v>
      </c>
    </row>
    <row r="1997" spans="1:14" x14ac:dyDescent="0.25">
      <c r="A1997">
        <v>4500</v>
      </c>
      <c r="B1997">
        <v>4500</v>
      </c>
      <c r="C1997" s="13">
        <v>8.8800000000000004E-2</v>
      </c>
      <c r="D1997" t="s">
        <v>809</v>
      </c>
      <c r="E1997" t="s">
        <v>824</v>
      </c>
      <c r="F1997" s="13">
        <v>7.0699999999999999E-2</v>
      </c>
      <c r="G1997" t="s">
        <v>911</v>
      </c>
      <c r="H1997" t="s">
        <v>812</v>
      </c>
      <c r="I1997">
        <v>5250</v>
      </c>
      <c r="J1997" t="s">
        <v>873</v>
      </c>
      <c r="K1997">
        <v>10</v>
      </c>
      <c r="L1997">
        <v>9356</v>
      </c>
      <c r="M1997">
        <v>2</v>
      </c>
      <c r="N1997" t="s">
        <v>827</v>
      </c>
    </row>
    <row r="1998" spans="1:14" x14ac:dyDescent="0.25">
      <c r="A1998">
        <v>20000</v>
      </c>
      <c r="B1998">
        <v>19875</v>
      </c>
      <c r="C1998" s="13">
        <v>0.10249999999999999</v>
      </c>
      <c r="D1998" t="s">
        <v>809</v>
      </c>
      <c r="E1998" t="s">
        <v>824</v>
      </c>
      <c r="F1998" s="13">
        <v>0.1338</v>
      </c>
      <c r="G1998" t="s">
        <v>841</v>
      </c>
      <c r="H1998" t="s">
        <v>812</v>
      </c>
      <c r="I1998">
        <v>10000</v>
      </c>
      <c r="J1998" t="s">
        <v>877</v>
      </c>
      <c r="K1998">
        <v>14</v>
      </c>
      <c r="L1998">
        <v>25668</v>
      </c>
      <c r="M1998">
        <v>1</v>
      </c>
      <c r="N1998" t="s">
        <v>839</v>
      </c>
    </row>
    <row r="1999" spans="1:14" x14ac:dyDescent="0.25">
      <c r="A1999">
        <v>1950</v>
      </c>
      <c r="B1999">
        <v>1950</v>
      </c>
      <c r="C1999" s="13">
        <v>0.13109999999999999</v>
      </c>
      <c r="D1999" t="s">
        <v>809</v>
      </c>
      <c r="E1999" t="s">
        <v>828</v>
      </c>
      <c r="F1999" s="13">
        <v>0.15079999999999999</v>
      </c>
      <c r="G1999" t="s">
        <v>819</v>
      </c>
      <c r="H1999" t="s">
        <v>826</v>
      </c>
      <c r="I1999">
        <v>2600</v>
      </c>
      <c r="J1999" t="s">
        <v>879</v>
      </c>
      <c r="K1999">
        <v>6</v>
      </c>
      <c r="L1999">
        <v>4100</v>
      </c>
      <c r="M1999">
        <v>1</v>
      </c>
      <c r="N1999" t="s">
        <v>832</v>
      </c>
    </row>
    <row r="2000" spans="1:14" x14ac:dyDescent="0.25">
      <c r="A2000">
        <v>35000</v>
      </c>
      <c r="B2000">
        <v>35000</v>
      </c>
      <c r="C2000" s="13">
        <v>0.16289999999999999</v>
      </c>
      <c r="D2000" t="s">
        <v>809</v>
      </c>
      <c r="E2000" t="s">
        <v>810</v>
      </c>
      <c r="F2000" s="13">
        <v>0.17169999999999999</v>
      </c>
      <c r="G2000" t="s">
        <v>866</v>
      </c>
      <c r="H2000" t="s">
        <v>812</v>
      </c>
      <c r="I2000">
        <v>39583.33</v>
      </c>
      <c r="J2000" t="s">
        <v>837</v>
      </c>
      <c r="K2000">
        <v>14</v>
      </c>
      <c r="L2000">
        <v>55965</v>
      </c>
      <c r="M2000">
        <v>2</v>
      </c>
      <c r="N2000" t="s">
        <v>835</v>
      </c>
    </row>
    <row r="2001" spans="1:14" x14ac:dyDescent="0.25">
      <c r="A2001">
        <v>8000</v>
      </c>
      <c r="B2001">
        <v>8000</v>
      </c>
      <c r="C2001" s="13">
        <v>0.1409</v>
      </c>
      <c r="D2001" t="s">
        <v>809</v>
      </c>
      <c r="E2001" t="s">
        <v>824</v>
      </c>
      <c r="F2001" s="13">
        <v>0.16220000000000001</v>
      </c>
      <c r="G2001" t="s">
        <v>902</v>
      </c>
      <c r="H2001" t="s">
        <v>826</v>
      </c>
      <c r="I2001">
        <v>4166.67</v>
      </c>
      <c r="J2001" t="s">
        <v>857</v>
      </c>
      <c r="K2001">
        <v>12</v>
      </c>
      <c r="L2001">
        <v>16838</v>
      </c>
      <c r="M2001">
        <v>0</v>
      </c>
      <c r="N2001" t="s">
        <v>823</v>
      </c>
    </row>
    <row r="2002" spans="1:14" x14ac:dyDescent="0.25">
      <c r="A2002">
        <v>15000</v>
      </c>
      <c r="B2002">
        <v>15000</v>
      </c>
      <c r="C2002" s="13">
        <v>0.10589999999999999</v>
      </c>
      <c r="D2002" t="s">
        <v>809</v>
      </c>
      <c r="E2002" t="s">
        <v>886</v>
      </c>
      <c r="F2002" s="13">
        <v>7.5499999999999998E-2</v>
      </c>
      <c r="G2002" t="s">
        <v>819</v>
      </c>
      <c r="H2002" t="s">
        <v>826</v>
      </c>
      <c r="I2002">
        <v>8750</v>
      </c>
      <c r="J2002" t="s">
        <v>850</v>
      </c>
      <c r="K2002">
        <v>6</v>
      </c>
      <c r="L2002">
        <v>6056</v>
      </c>
      <c r="M2002">
        <v>1</v>
      </c>
      <c r="N2002" t="s">
        <v>827</v>
      </c>
    </row>
    <row r="2003" spans="1:14" x14ac:dyDescent="0.25">
      <c r="A2003">
        <v>5650</v>
      </c>
      <c r="B2003">
        <v>5650</v>
      </c>
      <c r="C2003" s="13">
        <v>7.6600000000000001E-2</v>
      </c>
      <c r="D2003" t="s">
        <v>809</v>
      </c>
      <c r="E2003" t="s">
        <v>810</v>
      </c>
      <c r="F2003" s="13">
        <v>0.16489999999999999</v>
      </c>
      <c r="G2003" t="s">
        <v>856</v>
      </c>
      <c r="H2003" t="s">
        <v>812</v>
      </c>
      <c r="I2003">
        <v>5100</v>
      </c>
      <c r="J2003" t="s">
        <v>878</v>
      </c>
      <c r="K2003">
        <v>6</v>
      </c>
      <c r="L2003">
        <v>9863</v>
      </c>
      <c r="M2003">
        <v>0</v>
      </c>
      <c r="N2003" t="s">
        <v>844</v>
      </c>
    </row>
    <row r="2004" spans="1:14" x14ac:dyDescent="0.25">
      <c r="A2004">
        <v>6800</v>
      </c>
      <c r="B2004">
        <v>6800</v>
      </c>
      <c r="C2004" s="13">
        <v>0.158</v>
      </c>
      <c r="D2004" t="s">
        <v>809</v>
      </c>
      <c r="E2004" t="s">
        <v>810</v>
      </c>
      <c r="F2004" s="13">
        <v>0.15429999999999999</v>
      </c>
      <c r="G2004" t="s">
        <v>880</v>
      </c>
      <c r="H2004" t="s">
        <v>826</v>
      </c>
      <c r="I2004">
        <v>2708.33</v>
      </c>
      <c r="J2004" t="s">
        <v>879</v>
      </c>
      <c r="K2004">
        <v>5</v>
      </c>
      <c r="L2004">
        <v>2964</v>
      </c>
      <c r="M2004">
        <v>0</v>
      </c>
      <c r="N2004" t="s">
        <v>844</v>
      </c>
    </row>
    <row r="2005" spans="1:14" x14ac:dyDescent="0.25">
      <c r="A2005">
        <v>3000</v>
      </c>
      <c r="B2005">
        <v>3000</v>
      </c>
      <c r="C2005" s="13">
        <v>0.1905</v>
      </c>
      <c r="D2005" t="s">
        <v>809</v>
      </c>
      <c r="E2005" t="s">
        <v>828</v>
      </c>
      <c r="F2005" s="13">
        <v>0.28739999999999999</v>
      </c>
      <c r="G2005" t="s">
        <v>819</v>
      </c>
      <c r="H2005" t="s">
        <v>812</v>
      </c>
      <c r="I2005">
        <v>7116.25</v>
      </c>
      <c r="J2005" t="s">
        <v>868</v>
      </c>
      <c r="K2005">
        <v>7</v>
      </c>
      <c r="L2005">
        <v>7416</v>
      </c>
      <c r="M2005">
        <v>0</v>
      </c>
      <c r="N2005" t="s">
        <v>835</v>
      </c>
    </row>
    <row r="2006" spans="1:14" x14ac:dyDescent="0.25">
      <c r="A2006">
        <v>5675</v>
      </c>
      <c r="B2006">
        <v>5675</v>
      </c>
      <c r="C2006" s="13">
        <v>0.1114</v>
      </c>
      <c r="D2006" t="s">
        <v>809</v>
      </c>
      <c r="E2006" t="s">
        <v>810</v>
      </c>
      <c r="F2006" s="13">
        <v>0.29399999999999998</v>
      </c>
      <c r="G2006" t="s">
        <v>819</v>
      </c>
      <c r="H2006" t="s">
        <v>826</v>
      </c>
      <c r="I2006">
        <v>2333.33</v>
      </c>
      <c r="J2006" t="s">
        <v>837</v>
      </c>
      <c r="K2006">
        <v>6</v>
      </c>
      <c r="L2006">
        <v>9687</v>
      </c>
      <c r="M2006">
        <v>1</v>
      </c>
      <c r="N2006" t="s">
        <v>823</v>
      </c>
    </row>
    <row r="2007" spans="1:14" x14ac:dyDescent="0.25">
      <c r="A2007">
        <v>12000</v>
      </c>
      <c r="B2007">
        <v>12000</v>
      </c>
      <c r="C2007" s="13">
        <v>0.17929999999999999</v>
      </c>
      <c r="D2007" t="s">
        <v>818</v>
      </c>
      <c r="E2007" t="s">
        <v>810</v>
      </c>
      <c r="F2007" s="13">
        <v>7.1999999999999998E-3</v>
      </c>
      <c r="G2007" t="s">
        <v>909</v>
      </c>
      <c r="H2007" t="s">
        <v>812</v>
      </c>
      <c r="I2007">
        <v>6500</v>
      </c>
      <c r="J2007" t="s">
        <v>831</v>
      </c>
      <c r="K2007">
        <v>4</v>
      </c>
      <c r="L2007">
        <v>1549</v>
      </c>
      <c r="M2007">
        <v>1</v>
      </c>
      <c r="N2007" t="s">
        <v>835</v>
      </c>
    </row>
    <row r="2008" spans="1:14" x14ac:dyDescent="0.25">
      <c r="A2008">
        <v>11100</v>
      </c>
      <c r="B2008">
        <v>11100</v>
      </c>
      <c r="C2008" s="13">
        <v>0.15310000000000001</v>
      </c>
      <c r="D2008" t="s">
        <v>809</v>
      </c>
      <c r="E2008" t="s">
        <v>810</v>
      </c>
      <c r="F2008" s="13">
        <v>0.1203</v>
      </c>
      <c r="G2008" t="s">
        <v>874</v>
      </c>
      <c r="H2008" t="s">
        <v>812</v>
      </c>
      <c r="I2008">
        <v>2666.67</v>
      </c>
      <c r="J2008" t="s">
        <v>879</v>
      </c>
      <c r="K2008">
        <v>12</v>
      </c>
      <c r="L2008">
        <v>8990</v>
      </c>
      <c r="M2008">
        <v>0</v>
      </c>
      <c r="N2008" t="s">
        <v>835</v>
      </c>
    </row>
    <row r="2009" spans="1:14" x14ac:dyDescent="0.25">
      <c r="A2009">
        <v>16000</v>
      </c>
      <c r="B2009">
        <v>16000</v>
      </c>
      <c r="C2009" s="13">
        <v>0.1905</v>
      </c>
      <c r="D2009" t="s">
        <v>818</v>
      </c>
      <c r="E2009" t="s">
        <v>810</v>
      </c>
      <c r="F2009" s="13">
        <v>0.1782</v>
      </c>
      <c r="G2009" t="s">
        <v>866</v>
      </c>
      <c r="H2009" t="s">
        <v>826</v>
      </c>
      <c r="I2009">
        <v>6666.67</v>
      </c>
      <c r="J2009" t="s">
        <v>820</v>
      </c>
      <c r="K2009">
        <v>16</v>
      </c>
      <c r="L2009">
        <v>11232</v>
      </c>
      <c r="M2009">
        <v>2</v>
      </c>
      <c r="N2009" t="s">
        <v>823</v>
      </c>
    </row>
    <row r="2010" spans="1:14" x14ac:dyDescent="0.25">
      <c r="A2010">
        <v>4800</v>
      </c>
      <c r="B2010">
        <v>4800</v>
      </c>
      <c r="C2010" s="13">
        <v>0.10589999999999999</v>
      </c>
      <c r="D2010" t="s">
        <v>809</v>
      </c>
      <c r="E2010" t="s">
        <v>810</v>
      </c>
      <c r="F2010" s="13">
        <v>0.2021</v>
      </c>
      <c r="G2010" t="s">
        <v>876</v>
      </c>
      <c r="H2010" t="s">
        <v>826</v>
      </c>
      <c r="I2010">
        <v>2666.67</v>
      </c>
      <c r="J2010" t="s">
        <v>873</v>
      </c>
      <c r="K2010">
        <v>5</v>
      </c>
      <c r="L2010">
        <v>3831</v>
      </c>
      <c r="M2010">
        <v>1</v>
      </c>
      <c r="N2010" t="s">
        <v>842</v>
      </c>
    </row>
    <row r="2011" spans="1:14" x14ac:dyDescent="0.25">
      <c r="A2011">
        <v>6200</v>
      </c>
      <c r="B2011">
        <v>6200</v>
      </c>
      <c r="C2011" s="13">
        <v>0.15310000000000001</v>
      </c>
      <c r="D2011" t="s">
        <v>809</v>
      </c>
      <c r="E2011" t="s">
        <v>824</v>
      </c>
      <c r="F2011" s="13">
        <v>0.20519999999999999</v>
      </c>
      <c r="G2011" t="s">
        <v>819</v>
      </c>
      <c r="H2011" t="s">
        <v>826</v>
      </c>
      <c r="I2011">
        <v>1940</v>
      </c>
      <c r="J2011" t="s">
        <v>843</v>
      </c>
      <c r="K2011">
        <v>5</v>
      </c>
      <c r="L2011">
        <v>16850</v>
      </c>
      <c r="M2011">
        <v>0</v>
      </c>
      <c r="N2011" t="s">
        <v>895</v>
      </c>
    </row>
    <row r="2012" spans="1:14" x14ac:dyDescent="0.25">
      <c r="A2012">
        <v>6000</v>
      </c>
      <c r="B2012">
        <v>6000</v>
      </c>
      <c r="C2012" s="13">
        <v>0.1016</v>
      </c>
      <c r="D2012" t="s">
        <v>809</v>
      </c>
      <c r="E2012" t="s">
        <v>824</v>
      </c>
      <c r="F2012" s="13">
        <v>0.1588</v>
      </c>
      <c r="G2012" t="s">
        <v>819</v>
      </c>
      <c r="H2012" t="s">
        <v>830</v>
      </c>
      <c r="I2012">
        <v>5166.67</v>
      </c>
      <c r="J2012" t="s">
        <v>873</v>
      </c>
      <c r="K2012">
        <v>13</v>
      </c>
      <c r="L2012">
        <v>8862</v>
      </c>
      <c r="M2012">
        <v>3</v>
      </c>
      <c r="N2012" t="s">
        <v>848</v>
      </c>
    </row>
    <row r="2013" spans="1:14" x14ac:dyDescent="0.25">
      <c r="A2013">
        <v>2250</v>
      </c>
      <c r="B2013">
        <v>2250</v>
      </c>
      <c r="C2013" s="13">
        <v>0.1036</v>
      </c>
      <c r="D2013" t="s">
        <v>809</v>
      </c>
      <c r="E2013" t="s">
        <v>853</v>
      </c>
      <c r="F2013" s="13">
        <v>0.1797</v>
      </c>
      <c r="G2013" t="s">
        <v>856</v>
      </c>
      <c r="H2013" t="s">
        <v>830</v>
      </c>
      <c r="I2013">
        <v>5833.33</v>
      </c>
      <c r="J2013" t="s">
        <v>879</v>
      </c>
      <c r="K2013">
        <v>12</v>
      </c>
      <c r="L2013">
        <v>14637</v>
      </c>
      <c r="M2013">
        <v>0</v>
      </c>
      <c r="N2013" t="s">
        <v>817</v>
      </c>
    </row>
    <row r="2014" spans="1:14" x14ac:dyDescent="0.25">
      <c r="A2014">
        <v>24000</v>
      </c>
      <c r="B2014">
        <v>14860.05</v>
      </c>
      <c r="C2014" s="13">
        <v>0.1361</v>
      </c>
      <c r="D2014" t="s">
        <v>818</v>
      </c>
      <c r="E2014" t="s">
        <v>810</v>
      </c>
      <c r="F2014" s="13">
        <v>0.1077</v>
      </c>
      <c r="G2014" t="s">
        <v>849</v>
      </c>
      <c r="H2014" t="s">
        <v>812</v>
      </c>
      <c r="I2014">
        <v>7750</v>
      </c>
      <c r="J2014" t="s">
        <v>816</v>
      </c>
      <c r="K2014">
        <v>11</v>
      </c>
      <c r="L2014">
        <v>2594</v>
      </c>
      <c r="M2014">
        <v>2</v>
      </c>
      <c r="N2014" t="s">
        <v>823</v>
      </c>
    </row>
    <row r="2015" spans="1:14" x14ac:dyDescent="0.25">
      <c r="A2015">
        <v>10000</v>
      </c>
      <c r="B2015">
        <v>10000</v>
      </c>
      <c r="C2015" s="13">
        <v>0.1212</v>
      </c>
      <c r="D2015" t="s">
        <v>809</v>
      </c>
      <c r="E2015" t="s">
        <v>810</v>
      </c>
      <c r="F2015" s="13">
        <v>5.8400000000000001E-2</v>
      </c>
      <c r="G2015" t="s">
        <v>872</v>
      </c>
      <c r="H2015" t="s">
        <v>826</v>
      </c>
      <c r="I2015">
        <v>4333.33</v>
      </c>
      <c r="J2015" t="s">
        <v>822</v>
      </c>
      <c r="K2015">
        <v>6</v>
      </c>
      <c r="L2015">
        <v>4665</v>
      </c>
      <c r="M2015">
        <v>0</v>
      </c>
      <c r="N2015" t="s">
        <v>844</v>
      </c>
    </row>
    <row r="2016" spans="1:14" x14ac:dyDescent="0.25">
      <c r="A2016">
        <v>10000</v>
      </c>
      <c r="B2016">
        <v>10000</v>
      </c>
      <c r="C2016" s="13">
        <v>0.1409</v>
      </c>
      <c r="D2016" t="s">
        <v>809</v>
      </c>
      <c r="E2016" t="s">
        <v>810</v>
      </c>
      <c r="F2016" s="13">
        <v>0.17150000000000001</v>
      </c>
      <c r="G2016" t="s">
        <v>854</v>
      </c>
      <c r="H2016" t="s">
        <v>812</v>
      </c>
      <c r="I2016">
        <v>10416.67</v>
      </c>
      <c r="J2016" t="s">
        <v>831</v>
      </c>
      <c r="K2016">
        <v>12</v>
      </c>
      <c r="L2016">
        <v>12492</v>
      </c>
      <c r="M2016">
        <v>4</v>
      </c>
      <c r="N2016" t="s">
        <v>835</v>
      </c>
    </row>
    <row r="2017" spans="1:14" x14ac:dyDescent="0.25">
      <c r="A2017">
        <v>12000</v>
      </c>
      <c r="B2017">
        <v>12000</v>
      </c>
      <c r="C2017" s="13">
        <v>0.13109999999999999</v>
      </c>
      <c r="D2017" t="s">
        <v>809</v>
      </c>
      <c r="E2017" t="s">
        <v>824</v>
      </c>
      <c r="F2017" s="13">
        <v>6.0999999999999999E-2</v>
      </c>
      <c r="G2017" t="s">
        <v>876</v>
      </c>
      <c r="H2017" t="s">
        <v>812</v>
      </c>
      <c r="I2017">
        <v>4833.33</v>
      </c>
      <c r="J2017" t="s">
        <v>843</v>
      </c>
      <c r="K2017">
        <v>9</v>
      </c>
      <c r="L2017">
        <v>12025</v>
      </c>
      <c r="M2017">
        <v>0</v>
      </c>
      <c r="N2017" t="s">
        <v>827</v>
      </c>
    </row>
    <row r="2018" spans="1:14" x14ac:dyDescent="0.25">
      <c r="A2018">
        <v>12000</v>
      </c>
      <c r="B2018">
        <v>12000</v>
      </c>
      <c r="C2018" s="13">
        <v>0.13109999999999999</v>
      </c>
      <c r="D2018" t="s">
        <v>809</v>
      </c>
      <c r="E2018" t="s">
        <v>810</v>
      </c>
      <c r="F2018" s="13">
        <v>0.1832</v>
      </c>
      <c r="G2018" t="s">
        <v>880</v>
      </c>
      <c r="H2018" t="s">
        <v>826</v>
      </c>
      <c r="I2018">
        <v>3916.67</v>
      </c>
      <c r="J2018" t="s">
        <v>820</v>
      </c>
      <c r="K2018">
        <v>14</v>
      </c>
      <c r="L2018">
        <v>12134</v>
      </c>
      <c r="M2018">
        <v>0</v>
      </c>
      <c r="N2018" t="s">
        <v>839</v>
      </c>
    </row>
    <row r="2019" spans="1:14" x14ac:dyDescent="0.25">
      <c r="A2019">
        <v>20800</v>
      </c>
      <c r="B2019">
        <v>13796.59</v>
      </c>
      <c r="C2019" s="13">
        <v>0.1221</v>
      </c>
      <c r="D2019" t="s">
        <v>809</v>
      </c>
      <c r="E2019" t="s">
        <v>824</v>
      </c>
      <c r="F2019" s="13">
        <v>0.1694</v>
      </c>
      <c r="G2019" t="s">
        <v>815</v>
      </c>
      <c r="H2019" t="s">
        <v>812</v>
      </c>
      <c r="I2019">
        <v>5833.33</v>
      </c>
      <c r="J2019" t="s">
        <v>877</v>
      </c>
      <c r="K2019">
        <v>11</v>
      </c>
      <c r="L2019">
        <v>14337</v>
      </c>
      <c r="M2019">
        <v>0</v>
      </c>
      <c r="N2019" t="s">
        <v>835</v>
      </c>
    </row>
    <row r="2020" spans="1:14" x14ac:dyDescent="0.25">
      <c r="A2020">
        <v>8000</v>
      </c>
      <c r="B2020">
        <v>8000</v>
      </c>
      <c r="C2020" s="13">
        <v>0.12690000000000001</v>
      </c>
      <c r="D2020" t="s">
        <v>809</v>
      </c>
      <c r="E2020" t="s">
        <v>810</v>
      </c>
      <c r="F2020" s="13">
        <v>0.17100000000000001</v>
      </c>
      <c r="G2020" t="s">
        <v>811</v>
      </c>
      <c r="H2020" t="s">
        <v>812</v>
      </c>
      <c r="I2020">
        <v>7083</v>
      </c>
      <c r="J2020" t="s">
        <v>822</v>
      </c>
      <c r="K2020">
        <v>11</v>
      </c>
      <c r="L2020">
        <v>9345</v>
      </c>
      <c r="M2020">
        <v>3</v>
      </c>
      <c r="N2020" t="s">
        <v>859</v>
      </c>
    </row>
    <row r="2021" spans="1:14" x14ac:dyDescent="0.25">
      <c r="A2021">
        <v>10000</v>
      </c>
      <c r="B2021">
        <v>10000</v>
      </c>
      <c r="C2021" s="13">
        <v>0.1016</v>
      </c>
      <c r="D2021" t="s">
        <v>809</v>
      </c>
      <c r="E2021" t="s">
        <v>810</v>
      </c>
      <c r="F2021" s="13">
        <v>0.1198</v>
      </c>
      <c r="G2021" t="s">
        <v>819</v>
      </c>
      <c r="H2021" t="s">
        <v>826</v>
      </c>
      <c r="I2021">
        <v>4166.67</v>
      </c>
      <c r="J2021" t="s">
        <v>837</v>
      </c>
      <c r="K2021">
        <v>9</v>
      </c>
      <c r="L2021">
        <v>10979</v>
      </c>
      <c r="M2021">
        <v>0</v>
      </c>
      <c r="N2021" t="s">
        <v>859</v>
      </c>
    </row>
    <row r="2022" spans="1:14" x14ac:dyDescent="0.25">
      <c r="A2022">
        <v>6000</v>
      </c>
      <c r="B2022">
        <v>6000</v>
      </c>
      <c r="C2022" s="13">
        <v>0.14269999999999999</v>
      </c>
      <c r="D2022" t="s">
        <v>809</v>
      </c>
      <c r="E2022" t="s">
        <v>810</v>
      </c>
      <c r="F2022" s="13">
        <v>7.6399999999999996E-2</v>
      </c>
      <c r="G2022" t="s">
        <v>876</v>
      </c>
      <c r="H2022" t="s">
        <v>812</v>
      </c>
      <c r="I2022">
        <v>5184.75</v>
      </c>
      <c r="J2022" t="s">
        <v>857</v>
      </c>
      <c r="K2022">
        <v>8</v>
      </c>
      <c r="L2022">
        <v>14422</v>
      </c>
      <c r="M2022">
        <v>0</v>
      </c>
      <c r="N2022" t="s">
        <v>817</v>
      </c>
    </row>
    <row r="2023" spans="1:14" x14ac:dyDescent="0.25">
      <c r="A2023">
        <v>4500</v>
      </c>
      <c r="B2023">
        <v>4500</v>
      </c>
      <c r="C2023" s="13">
        <v>0.1212</v>
      </c>
      <c r="D2023" t="s">
        <v>809</v>
      </c>
      <c r="E2023" t="s">
        <v>810</v>
      </c>
      <c r="F2023" s="13">
        <v>0.14319999999999999</v>
      </c>
      <c r="G2023" t="s">
        <v>854</v>
      </c>
      <c r="H2023" t="s">
        <v>826</v>
      </c>
      <c r="I2023">
        <v>1250</v>
      </c>
      <c r="J2023" t="s">
        <v>857</v>
      </c>
      <c r="K2023">
        <v>8</v>
      </c>
      <c r="L2023">
        <v>6265</v>
      </c>
      <c r="M2023">
        <v>0</v>
      </c>
      <c r="N2023" t="s">
        <v>823</v>
      </c>
    </row>
    <row r="2024" spans="1:14" x14ac:dyDescent="0.25">
      <c r="A2024">
        <v>3600</v>
      </c>
      <c r="B2024">
        <v>3600</v>
      </c>
      <c r="C2024" s="13">
        <v>7.4899999999999994E-2</v>
      </c>
      <c r="D2024" t="s">
        <v>809</v>
      </c>
      <c r="E2024" t="s">
        <v>886</v>
      </c>
      <c r="F2024" s="13">
        <v>0.15720000000000001</v>
      </c>
      <c r="G2024" t="s">
        <v>815</v>
      </c>
      <c r="H2024" t="s">
        <v>826</v>
      </c>
      <c r="I2024">
        <v>2500</v>
      </c>
      <c r="J2024" t="s">
        <v>850</v>
      </c>
      <c r="K2024">
        <v>8</v>
      </c>
      <c r="L2024">
        <v>650</v>
      </c>
      <c r="M2024">
        <v>0</v>
      </c>
      <c r="N2024" t="s">
        <v>814</v>
      </c>
    </row>
    <row r="2025" spans="1:14" x14ac:dyDescent="0.25">
      <c r="A2025">
        <v>11200</v>
      </c>
      <c r="B2025">
        <v>11200</v>
      </c>
      <c r="C2025" s="13">
        <v>0.158</v>
      </c>
      <c r="D2025" t="s">
        <v>809</v>
      </c>
      <c r="E2025" t="s">
        <v>810</v>
      </c>
      <c r="F2025" s="13">
        <v>0.1215</v>
      </c>
      <c r="G2025" t="s">
        <v>841</v>
      </c>
      <c r="H2025" t="s">
        <v>826</v>
      </c>
      <c r="I2025">
        <v>2666.67</v>
      </c>
      <c r="J2025" t="s">
        <v>857</v>
      </c>
      <c r="K2025">
        <v>9</v>
      </c>
      <c r="L2025">
        <v>5666</v>
      </c>
      <c r="M2025">
        <v>1</v>
      </c>
      <c r="N2025" t="s">
        <v>835</v>
      </c>
    </row>
    <row r="2026" spans="1:14" x14ac:dyDescent="0.25">
      <c r="A2026">
        <v>4000</v>
      </c>
      <c r="B2026">
        <v>3925</v>
      </c>
      <c r="C2026" s="13">
        <v>0.1149</v>
      </c>
      <c r="D2026" t="s">
        <v>809</v>
      </c>
      <c r="E2026" t="s">
        <v>828</v>
      </c>
      <c r="F2026" s="13">
        <v>0.13980000000000001</v>
      </c>
      <c r="G2026" t="s">
        <v>864</v>
      </c>
      <c r="H2026" t="s">
        <v>812</v>
      </c>
      <c r="I2026">
        <v>4700</v>
      </c>
      <c r="J2026" t="s">
        <v>822</v>
      </c>
      <c r="K2026">
        <v>7</v>
      </c>
      <c r="L2026">
        <v>19310</v>
      </c>
      <c r="M2026">
        <v>3</v>
      </c>
      <c r="N2026" t="s">
        <v>895</v>
      </c>
    </row>
    <row r="2027" spans="1:14" x14ac:dyDescent="0.25">
      <c r="A2027">
        <v>6000</v>
      </c>
      <c r="B2027">
        <v>6000</v>
      </c>
      <c r="C2027" s="13">
        <v>0.13489999999999999</v>
      </c>
      <c r="D2027" t="s">
        <v>818</v>
      </c>
      <c r="E2027" t="s">
        <v>810</v>
      </c>
      <c r="F2027" s="13">
        <v>0.1434</v>
      </c>
      <c r="G2027" t="s">
        <v>909</v>
      </c>
      <c r="H2027" t="s">
        <v>826</v>
      </c>
      <c r="I2027">
        <v>3458</v>
      </c>
      <c r="J2027" t="s">
        <v>820</v>
      </c>
      <c r="K2027">
        <v>6</v>
      </c>
      <c r="L2027">
        <v>2072</v>
      </c>
      <c r="M2027">
        <v>0</v>
      </c>
      <c r="N2027" t="s">
        <v>835</v>
      </c>
    </row>
    <row r="2028" spans="1:14" x14ac:dyDescent="0.25">
      <c r="A2028">
        <v>17000</v>
      </c>
      <c r="B2028">
        <v>17000</v>
      </c>
      <c r="C2028" s="13">
        <v>0.13109999999999999</v>
      </c>
      <c r="D2028" t="s">
        <v>809</v>
      </c>
      <c r="E2028" t="s">
        <v>810</v>
      </c>
      <c r="F2028" s="13">
        <v>0.15329999999999999</v>
      </c>
      <c r="G2028" t="s">
        <v>894</v>
      </c>
      <c r="H2028" t="s">
        <v>812</v>
      </c>
      <c r="I2028">
        <v>10666.67</v>
      </c>
      <c r="J2028" t="s">
        <v>834</v>
      </c>
      <c r="K2028">
        <v>18</v>
      </c>
      <c r="L2028">
        <v>26539</v>
      </c>
      <c r="M2028">
        <v>1</v>
      </c>
      <c r="N2028" t="s">
        <v>835</v>
      </c>
    </row>
    <row r="2029" spans="1:14" x14ac:dyDescent="0.25">
      <c r="A2029">
        <v>8000</v>
      </c>
      <c r="B2029">
        <v>8000</v>
      </c>
      <c r="C2029" s="13">
        <v>0.13109999999999999</v>
      </c>
      <c r="D2029" t="s">
        <v>809</v>
      </c>
      <c r="E2029" t="s">
        <v>810</v>
      </c>
      <c r="F2029" s="13">
        <v>6.7400000000000002E-2</v>
      </c>
      <c r="G2029" t="s">
        <v>906</v>
      </c>
      <c r="H2029" t="s">
        <v>812</v>
      </c>
      <c r="I2029">
        <v>4583.33</v>
      </c>
      <c r="J2029" t="s">
        <v>843</v>
      </c>
      <c r="K2029">
        <v>13</v>
      </c>
      <c r="L2029">
        <v>9085</v>
      </c>
      <c r="M2029">
        <v>1</v>
      </c>
      <c r="N2029" t="s">
        <v>835</v>
      </c>
    </row>
    <row r="2030" spans="1:14" x14ac:dyDescent="0.25">
      <c r="A2030">
        <v>2800</v>
      </c>
      <c r="B2030">
        <v>2800</v>
      </c>
      <c r="C2030" s="13">
        <v>7.3999999999999996E-2</v>
      </c>
      <c r="D2030" t="s">
        <v>809</v>
      </c>
      <c r="E2030" t="s">
        <v>882</v>
      </c>
      <c r="F2030" s="13">
        <v>7.9600000000000004E-2</v>
      </c>
      <c r="G2030" t="s">
        <v>867</v>
      </c>
      <c r="H2030" t="s">
        <v>812</v>
      </c>
      <c r="I2030">
        <v>4158</v>
      </c>
      <c r="J2030" t="s">
        <v>904</v>
      </c>
      <c r="K2030">
        <v>12</v>
      </c>
      <c r="L2030">
        <v>562</v>
      </c>
      <c r="M2030">
        <v>0</v>
      </c>
      <c r="N2030" t="s">
        <v>839</v>
      </c>
    </row>
    <row r="2031" spans="1:14" x14ac:dyDescent="0.25">
      <c r="A2031">
        <v>12375</v>
      </c>
      <c r="B2031">
        <v>12375</v>
      </c>
      <c r="C2031" s="13">
        <v>6.0299999999999999E-2</v>
      </c>
      <c r="D2031" t="s">
        <v>809</v>
      </c>
      <c r="E2031" t="s">
        <v>810</v>
      </c>
      <c r="F2031" s="13">
        <v>0.19239999999999999</v>
      </c>
      <c r="G2031" t="s">
        <v>872</v>
      </c>
      <c r="H2031" t="s">
        <v>812</v>
      </c>
      <c r="I2031">
        <v>6750</v>
      </c>
      <c r="J2031" t="s">
        <v>890</v>
      </c>
      <c r="K2031">
        <v>11</v>
      </c>
      <c r="L2031">
        <v>8135</v>
      </c>
      <c r="M2031">
        <v>0</v>
      </c>
      <c r="N2031" t="s">
        <v>844</v>
      </c>
    </row>
    <row r="2032" spans="1:14" x14ac:dyDescent="0.25">
      <c r="A2032">
        <v>18825</v>
      </c>
      <c r="B2032">
        <v>18825</v>
      </c>
      <c r="C2032" s="13">
        <v>0.17269999999999999</v>
      </c>
      <c r="D2032" t="s">
        <v>818</v>
      </c>
      <c r="E2032" t="s">
        <v>824</v>
      </c>
      <c r="F2032" s="13">
        <v>0.33150000000000002</v>
      </c>
      <c r="G2032" t="s">
        <v>898</v>
      </c>
      <c r="H2032" t="s">
        <v>812</v>
      </c>
      <c r="I2032">
        <v>3583.33</v>
      </c>
      <c r="J2032" t="s">
        <v>820</v>
      </c>
      <c r="K2032">
        <v>12</v>
      </c>
      <c r="L2032">
        <v>13426</v>
      </c>
      <c r="M2032">
        <v>0</v>
      </c>
      <c r="N2032" t="s">
        <v>839</v>
      </c>
    </row>
    <row r="2033" spans="1:14" x14ac:dyDescent="0.25">
      <c r="A2033">
        <v>9600</v>
      </c>
      <c r="B2033">
        <v>9600</v>
      </c>
      <c r="C2033" s="13">
        <v>0.1114</v>
      </c>
      <c r="D2033" t="s">
        <v>809</v>
      </c>
      <c r="E2033" t="s">
        <v>810</v>
      </c>
      <c r="F2033" s="13">
        <v>0.23619999999999999</v>
      </c>
      <c r="G2033" t="s">
        <v>894</v>
      </c>
      <c r="H2033" t="s">
        <v>812</v>
      </c>
      <c r="I2033">
        <v>4389.92</v>
      </c>
      <c r="J2033" t="s">
        <v>816</v>
      </c>
      <c r="K2033">
        <v>10</v>
      </c>
      <c r="L2033">
        <v>2195</v>
      </c>
      <c r="M2033">
        <v>1</v>
      </c>
      <c r="N2033" t="s">
        <v>839</v>
      </c>
    </row>
    <row r="2034" spans="1:14" x14ac:dyDescent="0.25">
      <c r="A2034">
        <v>14400</v>
      </c>
      <c r="B2034">
        <v>14400</v>
      </c>
      <c r="C2034" s="13">
        <v>0.13109999999999999</v>
      </c>
      <c r="D2034" t="s">
        <v>809</v>
      </c>
      <c r="E2034" t="s">
        <v>824</v>
      </c>
      <c r="F2034" s="13">
        <v>0.1075</v>
      </c>
      <c r="G2034" t="s">
        <v>819</v>
      </c>
      <c r="H2034" t="s">
        <v>826</v>
      </c>
      <c r="I2034">
        <v>5000</v>
      </c>
      <c r="J2034" t="s">
        <v>879</v>
      </c>
      <c r="K2034">
        <v>13</v>
      </c>
      <c r="L2034">
        <v>19772</v>
      </c>
      <c r="M2034">
        <v>0</v>
      </c>
      <c r="N2034" t="s">
        <v>839</v>
      </c>
    </row>
    <row r="2035" spans="1:14" x14ac:dyDescent="0.25">
      <c r="A2035">
        <v>6000</v>
      </c>
      <c r="B2035">
        <v>6000</v>
      </c>
      <c r="C2035" s="13">
        <v>0.17560000000000001</v>
      </c>
      <c r="D2035" t="s">
        <v>818</v>
      </c>
      <c r="E2035" t="s">
        <v>855</v>
      </c>
      <c r="F2035" s="13">
        <v>0.14879999999999999</v>
      </c>
      <c r="G2035" t="s">
        <v>825</v>
      </c>
      <c r="H2035" t="s">
        <v>830</v>
      </c>
      <c r="I2035">
        <v>4416.67</v>
      </c>
      <c r="J2035" t="s">
        <v>868</v>
      </c>
      <c r="K2035">
        <v>9</v>
      </c>
      <c r="L2035">
        <v>28349</v>
      </c>
      <c r="M2035">
        <v>3</v>
      </c>
      <c r="N2035" t="s">
        <v>835</v>
      </c>
    </row>
    <row r="2036" spans="1:14" x14ac:dyDescent="0.25">
      <c r="A2036">
        <v>9000</v>
      </c>
      <c r="B2036">
        <v>9000</v>
      </c>
      <c r="C2036" s="13">
        <v>6.0299999999999999E-2</v>
      </c>
      <c r="D2036" t="s">
        <v>809</v>
      </c>
      <c r="E2036" t="s">
        <v>871</v>
      </c>
      <c r="F2036" s="13">
        <v>9.2899999999999996E-2</v>
      </c>
      <c r="G2036" t="s">
        <v>866</v>
      </c>
      <c r="H2036" t="s">
        <v>812</v>
      </c>
      <c r="I2036">
        <v>14166.67</v>
      </c>
      <c r="J2036" t="s">
        <v>915</v>
      </c>
      <c r="K2036">
        <v>13</v>
      </c>
      <c r="L2036">
        <v>40909</v>
      </c>
      <c r="M2036">
        <v>0</v>
      </c>
      <c r="N2036" t="s">
        <v>859</v>
      </c>
    </row>
    <row r="2037" spans="1:14" x14ac:dyDescent="0.25">
      <c r="A2037">
        <v>20000</v>
      </c>
      <c r="B2037">
        <v>19850</v>
      </c>
      <c r="C2037" s="13">
        <v>0.1186</v>
      </c>
      <c r="D2037" t="s">
        <v>818</v>
      </c>
      <c r="E2037" t="s">
        <v>892</v>
      </c>
      <c r="F2037" s="13">
        <v>0.15939999999999999</v>
      </c>
      <c r="G2037" t="s">
        <v>825</v>
      </c>
      <c r="H2037" t="s">
        <v>826</v>
      </c>
      <c r="I2037">
        <v>4166.67</v>
      </c>
      <c r="J2037" t="s">
        <v>813</v>
      </c>
      <c r="K2037">
        <v>11</v>
      </c>
      <c r="L2037">
        <v>3202</v>
      </c>
      <c r="M2037">
        <v>0</v>
      </c>
      <c r="N2037" t="s">
        <v>832</v>
      </c>
    </row>
    <row r="2038" spans="1:14" x14ac:dyDescent="0.25">
      <c r="A2038">
        <v>15000</v>
      </c>
      <c r="B2038">
        <v>15000</v>
      </c>
      <c r="C2038" s="13">
        <v>0.13059999999999999</v>
      </c>
      <c r="D2038" t="s">
        <v>809</v>
      </c>
      <c r="E2038" t="s">
        <v>870</v>
      </c>
      <c r="F2038" s="13">
        <v>0.22689999999999999</v>
      </c>
      <c r="G2038" t="s">
        <v>841</v>
      </c>
      <c r="H2038" t="s">
        <v>812</v>
      </c>
      <c r="I2038">
        <v>3750</v>
      </c>
      <c r="J2038" t="s">
        <v>838</v>
      </c>
      <c r="K2038">
        <v>12</v>
      </c>
      <c r="L2038">
        <v>21016</v>
      </c>
      <c r="M2038">
        <v>0</v>
      </c>
      <c r="N2038" t="s">
        <v>835</v>
      </c>
    </row>
    <row r="2039" spans="1:14" x14ac:dyDescent="0.25">
      <c r="A2039">
        <v>20000</v>
      </c>
      <c r="B2039">
        <v>20000</v>
      </c>
      <c r="C2039" s="13">
        <v>0.1114</v>
      </c>
      <c r="D2039" t="s">
        <v>818</v>
      </c>
      <c r="E2039" t="s">
        <v>810</v>
      </c>
      <c r="F2039" s="13">
        <v>0.23269999999999999</v>
      </c>
      <c r="G2039" t="s">
        <v>874</v>
      </c>
      <c r="H2039" t="s">
        <v>812</v>
      </c>
      <c r="I2039">
        <v>9166.67</v>
      </c>
      <c r="J2039" t="s">
        <v>813</v>
      </c>
      <c r="K2039">
        <v>24</v>
      </c>
      <c r="L2039">
        <v>53494</v>
      </c>
      <c r="M2039">
        <v>2</v>
      </c>
      <c r="N2039" t="s">
        <v>835</v>
      </c>
    </row>
    <row r="2040" spans="1:14" x14ac:dyDescent="0.25">
      <c r="A2040">
        <v>13750</v>
      </c>
      <c r="B2040">
        <v>13750</v>
      </c>
      <c r="C2040" s="13">
        <v>0.19689999999999999</v>
      </c>
      <c r="D2040" t="s">
        <v>818</v>
      </c>
      <c r="E2040" t="s">
        <v>886</v>
      </c>
      <c r="F2040" s="13">
        <v>0.22009999999999999</v>
      </c>
      <c r="G2040" t="s">
        <v>841</v>
      </c>
      <c r="H2040" t="s">
        <v>812</v>
      </c>
      <c r="I2040">
        <v>2916.67</v>
      </c>
      <c r="J2040" t="s">
        <v>843</v>
      </c>
      <c r="K2040">
        <v>7</v>
      </c>
      <c r="L2040">
        <v>4690</v>
      </c>
      <c r="M2040">
        <v>2</v>
      </c>
      <c r="N2040" t="s">
        <v>817</v>
      </c>
    </row>
    <row r="2041" spans="1:14" x14ac:dyDescent="0.25">
      <c r="A2041">
        <v>6000</v>
      </c>
      <c r="B2041">
        <v>6000</v>
      </c>
      <c r="C2041" s="13">
        <v>0.1719</v>
      </c>
      <c r="D2041" t="s">
        <v>818</v>
      </c>
      <c r="E2041" t="s">
        <v>863</v>
      </c>
      <c r="F2041" s="13">
        <v>0.17799999999999999</v>
      </c>
      <c r="G2041" t="s">
        <v>864</v>
      </c>
      <c r="H2041" t="s">
        <v>812</v>
      </c>
      <c r="I2041">
        <v>13625</v>
      </c>
      <c r="J2041" t="s">
        <v>857</v>
      </c>
      <c r="K2041">
        <v>10</v>
      </c>
      <c r="L2041">
        <v>26688</v>
      </c>
      <c r="M2041">
        <v>4</v>
      </c>
      <c r="N2041" t="s">
        <v>835</v>
      </c>
    </row>
    <row r="2042" spans="1:14" x14ac:dyDescent="0.25">
      <c r="A2042">
        <v>20000</v>
      </c>
      <c r="B2042">
        <v>20000</v>
      </c>
      <c r="C2042" s="13">
        <v>7.9000000000000001E-2</v>
      </c>
      <c r="D2042" t="s">
        <v>809</v>
      </c>
      <c r="E2042" t="s">
        <v>810</v>
      </c>
      <c r="F2042" s="13">
        <v>0.1032</v>
      </c>
      <c r="G2042" t="s">
        <v>908</v>
      </c>
      <c r="H2042" t="s">
        <v>812</v>
      </c>
      <c r="I2042">
        <v>10400</v>
      </c>
      <c r="J2042" t="s">
        <v>813</v>
      </c>
      <c r="K2042">
        <v>14</v>
      </c>
      <c r="L2042">
        <v>15626</v>
      </c>
      <c r="M2042">
        <v>0</v>
      </c>
      <c r="N2042" t="s">
        <v>817</v>
      </c>
    </row>
    <row r="2043" spans="1:14" x14ac:dyDescent="0.25">
      <c r="A2043">
        <v>12800</v>
      </c>
      <c r="B2043">
        <v>12800</v>
      </c>
      <c r="C2043" s="13">
        <v>0.1149</v>
      </c>
      <c r="D2043" t="s">
        <v>818</v>
      </c>
      <c r="E2043" t="s">
        <v>863</v>
      </c>
      <c r="F2043" s="13">
        <v>0.20039999999999999</v>
      </c>
      <c r="G2043" t="s">
        <v>880</v>
      </c>
      <c r="H2043" t="s">
        <v>812</v>
      </c>
      <c r="I2043">
        <v>3333.33</v>
      </c>
      <c r="J2043" t="s">
        <v>834</v>
      </c>
      <c r="K2043">
        <v>13</v>
      </c>
      <c r="L2043">
        <v>24723</v>
      </c>
      <c r="M2043">
        <v>0</v>
      </c>
      <c r="N2043" t="s">
        <v>823</v>
      </c>
    </row>
    <row r="2044" spans="1:14" x14ac:dyDescent="0.25">
      <c r="A2044">
        <v>6000</v>
      </c>
      <c r="B2044">
        <v>6000</v>
      </c>
      <c r="C2044" s="13">
        <v>6.0299999999999999E-2</v>
      </c>
      <c r="D2044" t="s">
        <v>809</v>
      </c>
      <c r="E2044" t="s">
        <v>810</v>
      </c>
      <c r="F2044" s="13">
        <v>7.7700000000000005E-2</v>
      </c>
      <c r="G2044" t="s">
        <v>866</v>
      </c>
      <c r="H2044" t="s">
        <v>812</v>
      </c>
      <c r="I2044">
        <v>3666.67</v>
      </c>
      <c r="J2044" t="s">
        <v>862</v>
      </c>
      <c r="K2044">
        <v>19</v>
      </c>
      <c r="L2044">
        <v>6275</v>
      </c>
      <c r="M2044">
        <v>1</v>
      </c>
      <c r="N2044" t="s">
        <v>859</v>
      </c>
    </row>
    <row r="2045" spans="1:14" x14ac:dyDescent="0.25">
      <c r="A2045">
        <v>12000</v>
      </c>
      <c r="B2045">
        <v>12000</v>
      </c>
      <c r="C2045" s="13">
        <v>7.51E-2</v>
      </c>
      <c r="D2045" t="s">
        <v>809</v>
      </c>
      <c r="E2045" t="s">
        <v>810</v>
      </c>
      <c r="F2045" s="13">
        <v>0.13300000000000001</v>
      </c>
      <c r="G2045" t="s">
        <v>819</v>
      </c>
      <c r="H2045" t="s">
        <v>826</v>
      </c>
      <c r="I2045">
        <v>7166.67</v>
      </c>
      <c r="J2045" t="s">
        <v>813</v>
      </c>
      <c r="K2045">
        <v>16</v>
      </c>
      <c r="L2045">
        <v>13715</v>
      </c>
      <c r="M2045">
        <v>1</v>
      </c>
      <c r="N2045" t="s">
        <v>859</v>
      </c>
    </row>
    <row r="2046" spans="1:14" x14ac:dyDescent="0.25">
      <c r="A2046">
        <v>12500</v>
      </c>
      <c r="B2046">
        <v>12500</v>
      </c>
      <c r="C2046" s="13">
        <v>0.13109999999999999</v>
      </c>
      <c r="D2046" t="s">
        <v>809</v>
      </c>
      <c r="E2046" t="s">
        <v>824</v>
      </c>
      <c r="F2046" s="13">
        <v>0.27760000000000001</v>
      </c>
      <c r="G2046" t="s">
        <v>872</v>
      </c>
      <c r="H2046" t="s">
        <v>826</v>
      </c>
      <c r="I2046">
        <v>3416.67</v>
      </c>
      <c r="J2046" t="s">
        <v>820</v>
      </c>
      <c r="K2046">
        <v>12</v>
      </c>
      <c r="L2046">
        <v>14174</v>
      </c>
      <c r="M2046">
        <v>0</v>
      </c>
      <c r="N2046" t="s">
        <v>842</v>
      </c>
    </row>
    <row r="2047" spans="1:14" x14ac:dyDescent="0.25">
      <c r="A2047">
        <v>5000</v>
      </c>
      <c r="B2047">
        <v>5000</v>
      </c>
      <c r="C2047" s="13">
        <v>0.17580000000000001</v>
      </c>
      <c r="D2047" t="s">
        <v>809</v>
      </c>
      <c r="E2047" t="s">
        <v>828</v>
      </c>
      <c r="F2047" s="13">
        <v>5.33E-2</v>
      </c>
      <c r="G2047" t="s">
        <v>854</v>
      </c>
      <c r="H2047" t="s">
        <v>826</v>
      </c>
      <c r="I2047">
        <v>1800</v>
      </c>
      <c r="J2047" t="s">
        <v>843</v>
      </c>
      <c r="K2047">
        <v>2</v>
      </c>
      <c r="L2047">
        <v>1749</v>
      </c>
      <c r="M2047">
        <v>0</v>
      </c>
      <c r="N2047" t="s">
        <v>814</v>
      </c>
    </row>
    <row r="2048" spans="1:14" x14ac:dyDescent="0.25">
      <c r="A2048">
        <v>4950</v>
      </c>
      <c r="B2048">
        <v>4950</v>
      </c>
      <c r="C2048" s="13">
        <v>0.14330000000000001</v>
      </c>
      <c r="D2048" t="s">
        <v>809</v>
      </c>
      <c r="E2048" t="s">
        <v>810</v>
      </c>
      <c r="F2048" s="13">
        <v>8.9499999999999996E-2</v>
      </c>
      <c r="G2048" t="s">
        <v>841</v>
      </c>
      <c r="H2048" t="s">
        <v>830</v>
      </c>
      <c r="I2048">
        <v>2916.67</v>
      </c>
      <c r="J2048" t="s">
        <v>857</v>
      </c>
      <c r="K2048">
        <v>11</v>
      </c>
      <c r="L2048">
        <v>7931</v>
      </c>
      <c r="M2048">
        <v>2</v>
      </c>
      <c r="N2048" t="s">
        <v>842</v>
      </c>
    </row>
    <row r="2049" spans="1:14" x14ac:dyDescent="0.25">
      <c r="A2049">
        <v>30000</v>
      </c>
      <c r="B2049">
        <v>30000</v>
      </c>
      <c r="C2049" s="13">
        <v>0.13109999999999999</v>
      </c>
      <c r="D2049" t="s">
        <v>818</v>
      </c>
      <c r="E2049" t="s">
        <v>828</v>
      </c>
      <c r="F2049" s="13">
        <v>0.16320000000000001</v>
      </c>
      <c r="G2049" t="s">
        <v>819</v>
      </c>
      <c r="H2049" t="s">
        <v>826</v>
      </c>
      <c r="I2049">
        <v>20416.669999999998</v>
      </c>
      <c r="J2049" t="s">
        <v>883</v>
      </c>
      <c r="K2049">
        <v>6</v>
      </c>
      <c r="L2049">
        <v>0</v>
      </c>
      <c r="M2049">
        <v>0</v>
      </c>
      <c r="N2049" t="s">
        <v>817</v>
      </c>
    </row>
    <row r="2050" spans="1:14" x14ac:dyDescent="0.25">
      <c r="A2050">
        <v>10000</v>
      </c>
      <c r="B2050">
        <v>10000</v>
      </c>
      <c r="C2050" s="13">
        <v>0.1212</v>
      </c>
      <c r="D2050" t="s">
        <v>809</v>
      </c>
      <c r="E2050" t="s">
        <v>810</v>
      </c>
      <c r="F2050" s="13">
        <v>0.1381</v>
      </c>
      <c r="G2050" t="s">
        <v>876</v>
      </c>
      <c r="H2050" t="s">
        <v>812</v>
      </c>
      <c r="I2050">
        <v>6083.33</v>
      </c>
      <c r="J2050" t="s">
        <v>831</v>
      </c>
      <c r="K2050">
        <v>13</v>
      </c>
      <c r="L2050">
        <v>19263</v>
      </c>
      <c r="M2050">
        <v>1</v>
      </c>
      <c r="N2050" t="s">
        <v>839</v>
      </c>
    </row>
    <row r="2051" spans="1:14" x14ac:dyDescent="0.25">
      <c r="A2051">
        <v>6000</v>
      </c>
      <c r="B2051">
        <v>6000</v>
      </c>
      <c r="C2051" s="13">
        <v>0.14649999999999999</v>
      </c>
      <c r="D2051" t="s">
        <v>809</v>
      </c>
      <c r="E2051" t="s">
        <v>810</v>
      </c>
      <c r="F2051" s="13">
        <v>0.11890000000000001</v>
      </c>
      <c r="G2051" t="s">
        <v>815</v>
      </c>
      <c r="H2051" t="s">
        <v>812</v>
      </c>
      <c r="I2051">
        <v>14333.33</v>
      </c>
      <c r="J2051" t="s">
        <v>831</v>
      </c>
      <c r="K2051">
        <v>11</v>
      </c>
      <c r="L2051">
        <v>31640</v>
      </c>
      <c r="M2051">
        <v>1</v>
      </c>
      <c r="N2051" t="s">
        <v>835</v>
      </c>
    </row>
    <row r="2052" spans="1:14" x14ac:dyDescent="0.25">
      <c r="A2052">
        <v>24000</v>
      </c>
      <c r="B2052">
        <v>24000</v>
      </c>
      <c r="C2052" s="13">
        <v>7.9000000000000001E-2</v>
      </c>
      <c r="D2052" t="s">
        <v>809</v>
      </c>
      <c r="E2052" t="s">
        <v>810</v>
      </c>
      <c r="F2052" s="13">
        <v>0.2087</v>
      </c>
      <c r="G2052" t="s">
        <v>815</v>
      </c>
      <c r="H2052" t="s">
        <v>812</v>
      </c>
      <c r="I2052">
        <v>10166.67</v>
      </c>
      <c r="J2052" t="s">
        <v>877</v>
      </c>
      <c r="K2052">
        <v>15</v>
      </c>
      <c r="L2052">
        <v>29523</v>
      </c>
      <c r="M2052">
        <v>1</v>
      </c>
      <c r="N2052" t="s">
        <v>817</v>
      </c>
    </row>
    <row r="2053" spans="1:14" x14ac:dyDescent="0.25">
      <c r="A2053">
        <v>14000</v>
      </c>
      <c r="B2053">
        <v>14000</v>
      </c>
      <c r="C2053" s="13">
        <v>0.1</v>
      </c>
      <c r="D2053" t="s">
        <v>818</v>
      </c>
      <c r="E2053" t="s">
        <v>810</v>
      </c>
      <c r="F2053" s="13">
        <v>0.104</v>
      </c>
      <c r="G2053" t="s">
        <v>825</v>
      </c>
      <c r="H2053" t="s">
        <v>812</v>
      </c>
      <c r="I2053">
        <v>11333.33</v>
      </c>
      <c r="J2053" t="s">
        <v>901</v>
      </c>
      <c r="K2053">
        <v>6</v>
      </c>
      <c r="L2053">
        <v>27477</v>
      </c>
      <c r="M2053">
        <v>0</v>
      </c>
      <c r="N2053" t="s">
        <v>859</v>
      </c>
    </row>
    <row r="2054" spans="1:14" x14ac:dyDescent="0.25">
      <c r="A2054">
        <v>6000</v>
      </c>
      <c r="B2054">
        <v>6000</v>
      </c>
      <c r="C2054" s="13">
        <v>7.4899999999999994E-2</v>
      </c>
      <c r="D2054" t="s">
        <v>809</v>
      </c>
      <c r="E2054" t="s">
        <v>824</v>
      </c>
      <c r="F2054" s="13">
        <v>0.1933</v>
      </c>
      <c r="G2054" t="s">
        <v>876</v>
      </c>
      <c r="H2054" t="s">
        <v>826</v>
      </c>
      <c r="I2054">
        <v>2100</v>
      </c>
      <c r="J2054" t="s">
        <v>816</v>
      </c>
      <c r="K2054">
        <v>8</v>
      </c>
      <c r="L2054">
        <v>2376</v>
      </c>
      <c r="M2054">
        <v>0</v>
      </c>
      <c r="N2054" t="s">
        <v>817</v>
      </c>
    </row>
    <row r="2055" spans="1:14" x14ac:dyDescent="0.25">
      <c r="A2055">
        <v>22400</v>
      </c>
      <c r="B2055">
        <v>22400</v>
      </c>
      <c r="C2055" s="13">
        <v>0.13109999999999999</v>
      </c>
      <c r="D2055" t="s">
        <v>809</v>
      </c>
      <c r="E2055" t="s">
        <v>810</v>
      </c>
      <c r="F2055" s="13">
        <v>0.1608</v>
      </c>
      <c r="G2055" t="s">
        <v>872</v>
      </c>
      <c r="H2055" t="s">
        <v>826</v>
      </c>
      <c r="I2055">
        <v>7375</v>
      </c>
      <c r="J2055" t="s">
        <v>820</v>
      </c>
      <c r="K2055">
        <v>8</v>
      </c>
      <c r="L2055">
        <v>9673</v>
      </c>
      <c r="M2055">
        <v>0</v>
      </c>
      <c r="N2055" t="s">
        <v>835</v>
      </c>
    </row>
    <row r="2056" spans="1:14" x14ac:dyDescent="0.25">
      <c r="A2056">
        <v>8000</v>
      </c>
      <c r="B2056">
        <v>8000</v>
      </c>
      <c r="C2056" s="13">
        <v>7.9000000000000001E-2</v>
      </c>
      <c r="D2056" t="s">
        <v>809</v>
      </c>
      <c r="E2056" t="s">
        <v>855</v>
      </c>
      <c r="F2056" s="12">
        <v>0</v>
      </c>
      <c r="G2056" t="s">
        <v>866</v>
      </c>
      <c r="H2056" t="s">
        <v>826</v>
      </c>
      <c r="I2056">
        <v>7300</v>
      </c>
      <c r="J2056" t="s">
        <v>916</v>
      </c>
      <c r="K2056">
        <v>2</v>
      </c>
      <c r="L2056">
        <v>0</v>
      </c>
      <c r="M2056">
        <v>0</v>
      </c>
      <c r="N2056" t="s">
        <v>835</v>
      </c>
    </row>
    <row r="2057" spans="1:14" x14ac:dyDescent="0.25">
      <c r="A2057">
        <v>24575</v>
      </c>
      <c r="B2057">
        <v>24550</v>
      </c>
      <c r="C2057" s="13">
        <v>0.2049</v>
      </c>
      <c r="D2057" t="s">
        <v>809</v>
      </c>
      <c r="E2057" t="s">
        <v>824</v>
      </c>
      <c r="F2057" s="13">
        <v>0.1928</v>
      </c>
      <c r="G2057" t="s">
        <v>894</v>
      </c>
      <c r="H2057" t="s">
        <v>812</v>
      </c>
      <c r="I2057">
        <v>5166.67</v>
      </c>
      <c r="J2057" t="s">
        <v>843</v>
      </c>
      <c r="K2057">
        <v>8</v>
      </c>
      <c r="L2057">
        <v>23157</v>
      </c>
      <c r="M2057">
        <v>0</v>
      </c>
      <c r="N2057" t="s">
        <v>835</v>
      </c>
    </row>
    <row r="2058" spans="1:14" x14ac:dyDescent="0.25">
      <c r="A2058">
        <v>8000</v>
      </c>
      <c r="B2058">
        <v>8000</v>
      </c>
      <c r="C2058" s="13">
        <v>0.14829999999999999</v>
      </c>
      <c r="D2058" t="s">
        <v>818</v>
      </c>
      <c r="E2058" t="s">
        <v>824</v>
      </c>
      <c r="F2058" s="13">
        <v>6.2899999999999998E-2</v>
      </c>
      <c r="G2058" t="s">
        <v>825</v>
      </c>
      <c r="H2058" t="s">
        <v>812</v>
      </c>
      <c r="I2058">
        <v>4833.33</v>
      </c>
      <c r="J2058" t="s">
        <v>857</v>
      </c>
      <c r="K2058">
        <v>8</v>
      </c>
      <c r="L2058">
        <v>9676</v>
      </c>
      <c r="M2058">
        <v>4</v>
      </c>
      <c r="N2058" t="s">
        <v>842</v>
      </c>
    </row>
    <row r="2059" spans="1:14" x14ac:dyDescent="0.25">
      <c r="A2059">
        <v>10000</v>
      </c>
      <c r="B2059">
        <v>10000</v>
      </c>
      <c r="C2059" s="13">
        <v>0.14330000000000001</v>
      </c>
      <c r="D2059" t="s">
        <v>809</v>
      </c>
      <c r="E2059" t="s">
        <v>810</v>
      </c>
      <c r="F2059" s="13">
        <v>0.12690000000000001</v>
      </c>
      <c r="G2059" t="s">
        <v>841</v>
      </c>
      <c r="H2059" t="s">
        <v>812</v>
      </c>
      <c r="I2059">
        <v>7916.67</v>
      </c>
      <c r="J2059" t="s">
        <v>831</v>
      </c>
      <c r="K2059">
        <v>11</v>
      </c>
      <c r="L2059">
        <v>8271</v>
      </c>
      <c r="M2059">
        <v>3</v>
      </c>
      <c r="N2059" t="s">
        <v>842</v>
      </c>
    </row>
    <row r="2060" spans="1:14" x14ac:dyDescent="0.25">
      <c r="A2060">
        <v>29000</v>
      </c>
      <c r="B2060">
        <v>27884.92</v>
      </c>
      <c r="C2060" s="13">
        <v>0.1065</v>
      </c>
      <c r="D2060" t="s">
        <v>818</v>
      </c>
      <c r="E2060" t="s">
        <v>810</v>
      </c>
      <c r="F2060" s="13">
        <v>3.9E-2</v>
      </c>
      <c r="G2060" t="s">
        <v>861</v>
      </c>
      <c r="H2060" t="s">
        <v>812</v>
      </c>
      <c r="I2060">
        <v>15000</v>
      </c>
      <c r="J2060" t="s">
        <v>901</v>
      </c>
      <c r="K2060">
        <v>12</v>
      </c>
      <c r="L2060">
        <v>55964</v>
      </c>
      <c r="M2060">
        <v>0</v>
      </c>
      <c r="N2060" t="s">
        <v>835</v>
      </c>
    </row>
    <row r="2061" spans="1:14" x14ac:dyDescent="0.25">
      <c r="A2061">
        <v>5400</v>
      </c>
      <c r="B2061">
        <v>5400</v>
      </c>
      <c r="C2061" s="13">
        <v>6.0299999999999999E-2</v>
      </c>
      <c r="D2061" t="s">
        <v>809</v>
      </c>
      <c r="E2061" t="s">
        <v>824</v>
      </c>
      <c r="F2061" s="13">
        <v>4.1599999999999998E-2</v>
      </c>
      <c r="G2061" t="s">
        <v>884</v>
      </c>
      <c r="H2061" t="s">
        <v>830</v>
      </c>
      <c r="I2061">
        <v>2333.33</v>
      </c>
      <c r="J2061" t="s">
        <v>904</v>
      </c>
      <c r="K2061">
        <v>9</v>
      </c>
      <c r="L2061">
        <v>4224</v>
      </c>
      <c r="M2061">
        <v>0</v>
      </c>
      <c r="N2061" t="s">
        <v>842</v>
      </c>
    </row>
    <row r="2062" spans="1:14" x14ac:dyDescent="0.25">
      <c r="A2062">
        <v>12375</v>
      </c>
      <c r="B2062">
        <v>12375</v>
      </c>
      <c r="C2062" s="13">
        <v>6.6199999999999995E-2</v>
      </c>
      <c r="D2062" t="s">
        <v>809</v>
      </c>
      <c r="E2062" t="s">
        <v>810</v>
      </c>
      <c r="F2062" s="12">
        <v>0.31</v>
      </c>
      <c r="G2062" t="s">
        <v>872</v>
      </c>
      <c r="H2062" t="s">
        <v>812</v>
      </c>
      <c r="I2062">
        <v>3500</v>
      </c>
      <c r="J2062" t="s">
        <v>813</v>
      </c>
      <c r="K2062">
        <v>16</v>
      </c>
      <c r="L2062">
        <v>14037</v>
      </c>
      <c r="M2062">
        <v>0</v>
      </c>
      <c r="N2062" t="s">
        <v>817</v>
      </c>
    </row>
    <row r="2063" spans="1:14" x14ac:dyDescent="0.25">
      <c r="A2063">
        <v>30000</v>
      </c>
      <c r="B2063">
        <v>30000</v>
      </c>
      <c r="C2063" s="13">
        <v>0.16289999999999999</v>
      </c>
      <c r="D2063" t="s">
        <v>818</v>
      </c>
      <c r="E2063" t="s">
        <v>810</v>
      </c>
      <c r="F2063" s="13">
        <v>0.21199999999999999</v>
      </c>
      <c r="G2063" t="s">
        <v>856</v>
      </c>
      <c r="H2063" t="s">
        <v>812</v>
      </c>
      <c r="I2063">
        <v>6666.67</v>
      </c>
      <c r="J2063" t="s">
        <v>834</v>
      </c>
      <c r="K2063">
        <v>14</v>
      </c>
      <c r="L2063">
        <v>32854</v>
      </c>
      <c r="M2063">
        <v>2</v>
      </c>
      <c r="N2063" t="s">
        <v>835</v>
      </c>
    </row>
    <row r="2064" spans="1:14" x14ac:dyDescent="0.25">
      <c r="A2064">
        <v>5000</v>
      </c>
      <c r="B2064">
        <v>5000</v>
      </c>
      <c r="C2064" s="13">
        <v>6.0299999999999999E-2</v>
      </c>
      <c r="D2064" t="s">
        <v>809</v>
      </c>
      <c r="E2064" t="s">
        <v>871</v>
      </c>
      <c r="F2064" s="13">
        <v>2.92E-2</v>
      </c>
      <c r="G2064" t="s">
        <v>866</v>
      </c>
      <c r="H2064" t="s">
        <v>826</v>
      </c>
      <c r="I2064">
        <v>3033</v>
      </c>
      <c r="J2064" t="s">
        <v>915</v>
      </c>
      <c r="K2064">
        <v>7</v>
      </c>
      <c r="L2064">
        <v>3663</v>
      </c>
      <c r="M2064">
        <v>0</v>
      </c>
      <c r="N2064" t="s">
        <v>839</v>
      </c>
    </row>
    <row r="2065" spans="1:14" x14ac:dyDescent="0.25">
      <c r="A2065">
        <v>6200</v>
      </c>
      <c r="B2065">
        <v>6200</v>
      </c>
      <c r="C2065" s="13">
        <v>0.18640000000000001</v>
      </c>
      <c r="D2065" t="s">
        <v>818</v>
      </c>
      <c r="E2065" t="s">
        <v>824</v>
      </c>
      <c r="F2065" s="13">
        <v>0.1061</v>
      </c>
      <c r="G2065" t="s">
        <v>874</v>
      </c>
      <c r="H2065" t="s">
        <v>812</v>
      </c>
      <c r="I2065">
        <v>4250</v>
      </c>
      <c r="J2065" t="s">
        <v>831</v>
      </c>
      <c r="K2065">
        <v>9</v>
      </c>
      <c r="L2065">
        <v>5936</v>
      </c>
      <c r="M2065">
        <v>3</v>
      </c>
      <c r="N2065" t="s">
        <v>827</v>
      </c>
    </row>
    <row r="2066" spans="1:14" x14ac:dyDescent="0.25">
      <c r="A2066">
        <v>7000</v>
      </c>
      <c r="B2066">
        <v>7000</v>
      </c>
      <c r="C2066" s="13">
        <v>7.4899999999999994E-2</v>
      </c>
      <c r="D2066" t="s">
        <v>809</v>
      </c>
      <c r="E2066" t="s">
        <v>871</v>
      </c>
      <c r="F2066" s="13">
        <v>7.2599999999999998E-2</v>
      </c>
      <c r="G2066" t="s">
        <v>872</v>
      </c>
      <c r="H2066" t="s">
        <v>830</v>
      </c>
      <c r="I2066">
        <v>6280</v>
      </c>
      <c r="J2066" t="s">
        <v>877</v>
      </c>
      <c r="K2066">
        <v>14</v>
      </c>
      <c r="L2066">
        <v>353</v>
      </c>
      <c r="M2066">
        <v>0</v>
      </c>
      <c r="N2066" t="s">
        <v>859</v>
      </c>
    </row>
    <row r="2067" spans="1:14" x14ac:dyDescent="0.25">
      <c r="A2067">
        <v>29175</v>
      </c>
      <c r="B2067">
        <v>29175</v>
      </c>
      <c r="C2067" s="13">
        <v>0.21</v>
      </c>
      <c r="D2067" t="s">
        <v>818</v>
      </c>
      <c r="E2067" t="s">
        <v>824</v>
      </c>
      <c r="F2067" s="13">
        <v>8.8300000000000003E-2</v>
      </c>
      <c r="G2067" t="s">
        <v>833</v>
      </c>
      <c r="H2067" t="s">
        <v>826</v>
      </c>
      <c r="I2067">
        <v>12500</v>
      </c>
      <c r="J2067" t="s">
        <v>822</v>
      </c>
      <c r="K2067">
        <v>9</v>
      </c>
      <c r="L2067">
        <v>15308</v>
      </c>
      <c r="M2067">
        <v>2</v>
      </c>
      <c r="N2067" t="s">
        <v>859</v>
      </c>
    </row>
    <row r="2068" spans="1:14" x14ac:dyDescent="0.25">
      <c r="A2068">
        <v>35000</v>
      </c>
      <c r="B2068">
        <v>33645.15</v>
      </c>
      <c r="C2068" s="13">
        <v>0.1749</v>
      </c>
      <c r="D2068" t="s">
        <v>818</v>
      </c>
      <c r="E2068" t="s">
        <v>810</v>
      </c>
      <c r="F2068" s="13">
        <v>6.0100000000000001E-2</v>
      </c>
      <c r="G2068" t="s">
        <v>866</v>
      </c>
      <c r="H2068" t="s">
        <v>812</v>
      </c>
      <c r="I2068">
        <v>16133.33</v>
      </c>
      <c r="J2068" t="s">
        <v>846</v>
      </c>
      <c r="K2068">
        <v>11</v>
      </c>
      <c r="L2068">
        <v>32222</v>
      </c>
      <c r="M2068">
        <v>0</v>
      </c>
      <c r="N2068" t="s">
        <v>817</v>
      </c>
    </row>
    <row r="2069" spans="1:14" x14ac:dyDescent="0.25">
      <c r="A2069">
        <v>6000</v>
      </c>
      <c r="B2069">
        <v>6000</v>
      </c>
      <c r="C2069" s="13">
        <v>0.16889999999999999</v>
      </c>
      <c r="D2069" t="s">
        <v>818</v>
      </c>
      <c r="E2069" t="s">
        <v>810</v>
      </c>
      <c r="F2069" s="13">
        <v>9.0399999999999994E-2</v>
      </c>
      <c r="G2069" t="s">
        <v>866</v>
      </c>
      <c r="H2069" t="s">
        <v>826</v>
      </c>
      <c r="I2069">
        <v>2400</v>
      </c>
      <c r="J2069" t="s">
        <v>879</v>
      </c>
      <c r="K2069">
        <v>7</v>
      </c>
      <c r="L2069">
        <v>7261</v>
      </c>
      <c r="M2069">
        <v>2</v>
      </c>
      <c r="N2069" t="s">
        <v>817</v>
      </c>
    </row>
    <row r="2070" spans="1:14" x14ac:dyDescent="0.25">
      <c r="A2070">
        <v>35000</v>
      </c>
      <c r="B2070">
        <v>35000</v>
      </c>
      <c r="C2070" s="13">
        <v>0.1242</v>
      </c>
      <c r="D2070" t="s">
        <v>818</v>
      </c>
      <c r="E2070" t="s">
        <v>810</v>
      </c>
      <c r="F2070" s="13">
        <v>0.12790000000000001</v>
      </c>
      <c r="G2070" t="s">
        <v>902</v>
      </c>
      <c r="H2070" t="s">
        <v>812</v>
      </c>
      <c r="I2070">
        <v>12083.33</v>
      </c>
      <c r="J2070" t="s">
        <v>847</v>
      </c>
      <c r="K2070">
        <v>15</v>
      </c>
      <c r="L2070">
        <v>18385</v>
      </c>
      <c r="M2070">
        <v>0</v>
      </c>
      <c r="N2070" t="s">
        <v>814</v>
      </c>
    </row>
    <row r="2071" spans="1:14" x14ac:dyDescent="0.25">
      <c r="A2071">
        <v>16400</v>
      </c>
      <c r="B2071">
        <v>12136.46</v>
      </c>
      <c r="C2071" s="13">
        <v>0.13789999999999999</v>
      </c>
      <c r="D2071" t="s">
        <v>809</v>
      </c>
      <c r="E2071" t="s">
        <v>896</v>
      </c>
      <c r="F2071" s="13">
        <v>0.17430000000000001</v>
      </c>
      <c r="G2071" t="s">
        <v>864</v>
      </c>
      <c r="H2071" t="s">
        <v>812</v>
      </c>
      <c r="I2071">
        <v>6074.17</v>
      </c>
      <c r="J2071" t="s">
        <v>879</v>
      </c>
      <c r="K2071">
        <v>14</v>
      </c>
      <c r="L2071">
        <v>23831</v>
      </c>
      <c r="M2071">
        <v>2</v>
      </c>
      <c r="N2071" t="s">
        <v>844</v>
      </c>
    </row>
    <row r="2072" spans="1:14" x14ac:dyDescent="0.25">
      <c r="A2072">
        <v>8450</v>
      </c>
      <c r="B2072">
        <v>8450</v>
      </c>
      <c r="C2072" s="13">
        <v>0.13489999999999999</v>
      </c>
      <c r="D2072" t="s">
        <v>818</v>
      </c>
      <c r="E2072" t="s">
        <v>871</v>
      </c>
      <c r="F2072" s="13">
        <v>0.1273</v>
      </c>
      <c r="G2072" t="s">
        <v>815</v>
      </c>
      <c r="H2072" t="s">
        <v>812</v>
      </c>
      <c r="I2072">
        <v>1375</v>
      </c>
      <c r="J2072" t="s">
        <v>899</v>
      </c>
      <c r="K2072">
        <v>2</v>
      </c>
      <c r="L2072">
        <v>0</v>
      </c>
      <c r="M2072">
        <v>1</v>
      </c>
      <c r="N2072" t="s">
        <v>817</v>
      </c>
    </row>
    <row r="2073" spans="1:14" x14ac:dyDescent="0.25">
      <c r="A2073">
        <v>18000</v>
      </c>
      <c r="B2073">
        <v>18000</v>
      </c>
      <c r="C2073" s="13">
        <v>0.1799</v>
      </c>
      <c r="D2073" t="s">
        <v>809</v>
      </c>
      <c r="E2073" t="s">
        <v>810</v>
      </c>
      <c r="F2073" s="13">
        <v>0.20180000000000001</v>
      </c>
      <c r="G2073" t="s">
        <v>874</v>
      </c>
      <c r="H2073" t="s">
        <v>826</v>
      </c>
      <c r="I2073">
        <v>6916.67</v>
      </c>
      <c r="J2073" t="s">
        <v>843</v>
      </c>
      <c r="K2073">
        <v>15</v>
      </c>
      <c r="L2073">
        <v>23786</v>
      </c>
      <c r="M2073">
        <v>0</v>
      </c>
      <c r="N2073" t="s">
        <v>835</v>
      </c>
    </row>
    <row r="2074" spans="1:14" x14ac:dyDescent="0.25">
      <c r="A2074">
        <v>12375</v>
      </c>
      <c r="B2074">
        <v>12325</v>
      </c>
      <c r="C2074" s="13">
        <v>0.13489999999999999</v>
      </c>
      <c r="D2074" t="s">
        <v>809</v>
      </c>
      <c r="E2074" t="s">
        <v>810</v>
      </c>
      <c r="F2074" s="13">
        <v>0.2495</v>
      </c>
      <c r="G2074" t="s">
        <v>854</v>
      </c>
      <c r="H2074" t="s">
        <v>812</v>
      </c>
      <c r="I2074">
        <v>4416.67</v>
      </c>
      <c r="J2074" t="s">
        <v>857</v>
      </c>
      <c r="K2074">
        <v>7</v>
      </c>
      <c r="L2074">
        <v>32725</v>
      </c>
      <c r="M2074">
        <v>0</v>
      </c>
      <c r="N2074" t="s">
        <v>827</v>
      </c>
    </row>
    <row r="2075" spans="1:14" x14ac:dyDescent="0.25">
      <c r="A2075">
        <v>10000</v>
      </c>
      <c r="B2075">
        <v>10000</v>
      </c>
      <c r="C2075" s="13">
        <v>5.4199999999999998E-2</v>
      </c>
      <c r="D2075" t="s">
        <v>809</v>
      </c>
      <c r="E2075" t="s">
        <v>863</v>
      </c>
      <c r="F2075" s="13">
        <v>1.6899999999999998E-2</v>
      </c>
      <c r="G2075" t="s">
        <v>819</v>
      </c>
      <c r="H2075" t="s">
        <v>812</v>
      </c>
      <c r="I2075">
        <v>8000</v>
      </c>
      <c r="J2075" t="s">
        <v>916</v>
      </c>
      <c r="K2075">
        <v>6</v>
      </c>
      <c r="L2075">
        <v>8974</v>
      </c>
      <c r="M2075">
        <v>0</v>
      </c>
      <c r="N2075" t="s">
        <v>832</v>
      </c>
    </row>
    <row r="2076" spans="1:14" x14ac:dyDescent="0.25">
      <c r="A2076">
        <v>2000</v>
      </c>
      <c r="B2076">
        <v>2000</v>
      </c>
      <c r="C2076" s="13">
        <v>0.1409</v>
      </c>
      <c r="D2076" t="s">
        <v>809</v>
      </c>
      <c r="E2076" t="s">
        <v>810</v>
      </c>
      <c r="F2076" s="13">
        <v>0.28460000000000002</v>
      </c>
      <c r="G2076" t="s">
        <v>898</v>
      </c>
      <c r="H2076" t="s">
        <v>812</v>
      </c>
      <c r="I2076">
        <v>3513.33</v>
      </c>
      <c r="J2076" t="s">
        <v>879</v>
      </c>
      <c r="K2076">
        <v>18</v>
      </c>
      <c r="L2076">
        <v>23635</v>
      </c>
      <c r="M2076">
        <v>3</v>
      </c>
      <c r="N2076" t="s">
        <v>835</v>
      </c>
    </row>
    <row r="2077" spans="1:14" x14ac:dyDescent="0.25">
      <c r="A2077">
        <v>12000</v>
      </c>
      <c r="B2077">
        <v>12000</v>
      </c>
      <c r="C2077" s="13">
        <v>0.2198</v>
      </c>
      <c r="D2077" t="s">
        <v>818</v>
      </c>
      <c r="E2077" t="s">
        <v>810</v>
      </c>
      <c r="F2077" s="13">
        <v>0.12939999999999999</v>
      </c>
      <c r="G2077" t="s">
        <v>849</v>
      </c>
      <c r="H2077" t="s">
        <v>812</v>
      </c>
      <c r="I2077">
        <v>2866.5</v>
      </c>
      <c r="J2077" t="s">
        <v>843</v>
      </c>
      <c r="K2077">
        <v>5</v>
      </c>
      <c r="L2077">
        <v>9626</v>
      </c>
      <c r="M2077">
        <v>1</v>
      </c>
      <c r="N2077" t="s">
        <v>835</v>
      </c>
    </row>
    <row r="2078" spans="1:14" x14ac:dyDescent="0.25">
      <c r="A2078">
        <v>5000</v>
      </c>
      <c r="B2078">
        <v>5000</v>
      </c>
      <c r="C2078" s="13">
        <v>7.6200000000000004E-2</v>
      </c>
      <c r="D2078" t="s">
        <v>809</v>
      </c>
      <c r="E2078" t="s">
        <v>828</v>
      </c>
      <c r="F2078" s="13">
        <v>0.16320000000000001</v>
      </c>
      <c r="G2078" t="s">
        <v>833</v>
      </c>
      <c r="H2078" t="s">
        <v>826</v>
      </c>
      <c r="I2078">
        <v>3750</v>
      </c>
      <c r="J2078" t="s">
        <v>850</v>
      </c>
      <c r="K2078">
        <v>6</v>
      </c>
      <c r="L2078">
        <v>1703</v>
      </c>
      <c r="M2078">
        <v>3</v>
      </c>
      <c r="N2078" t="s">
        <v>839</v>
      </c>
    </row>
    <row r="2079" spans="1:14" x14ac:dyDescent="0.25">
      <c r="A2079">
        <v>12000</v>
      </c>
      <c r="B2079">
        <v>12000</v>
      </c>
      <c r="C2079" s="13">
        <v>6.0299999999999999E-2</v>
      </c>
      <c r="D2079" t="s">
        <v>809</v>
      </c>
      <c r="E2079" t="s">
        <v>871</v>
      </c>
      <c r="F2079" s="13">
        <v>2.5499999999999998E-2</v>
      </c>
      <c r="G2079" t="s">
        <v>889</v>
      </c>
      <c r="H2079" t="s">
        <v>812</v>
      </c>
      <c r="I2079">
        <v>3416.67</v>
      </c>
      <c r="J2079" t="s">
        <v>875</v>
      </c>
      <c r="K2079">
        <v>6</v>
      </c>
      <c r="L2079">
        <v>3732</v>
      </c>
      <c r="M2079">
        <v>0</v>
      </c>
      <c r="N2079" t="s">
        <v>835</v>
      </c>
    </row>
    <row r="2080" spans="1:14" x14ac:dyDescent="0.25">
      <c r="A2080">
        <v>6000</v>
      </c>
      <c r="B2080">
        <v>6000</v>
      </c>
      <c r="C2080" s="13">
        <v>0.1399</v>
      </c>
      <c r="D2080" t="s">
        <v>809</v>
      </c>
      <c r="E2080" t="s">
        <v>863</v>
      </c>
      <c r="F2080" s="13">
        <v>0.1298</v>
      </c>
      <c r="G2080" t="s">
        <v>923</v>
      </c>
      <c r="H2080" t="s">
        <v>812</v>
      </c>
      <c r="I2080">
        <v>10000</v>
      </c>
      <c r="J2080" t="s">
        <v>843</v>
      </c>
      <c r="K2080">
        <v>9</v>
      </c>
      <c r="L2080">
        <v>8230</v>
      </c>
      <c r="M2080">
        <v>0</v>
      </c>
      <c r="N2080" t="s">
        <v>823</v>
      </c>
    </row>
    <row r="2081" spans="1:14" x14ac:dyDescent="0.25">
      <c r="A2081">
        <v>13000</v>
      </c>
      <c r="B2081">
        <v>12975</v>
      </c>
      <c r="C2081" s="13">
        <v>9.9900000000000003E-2</v>
      </c>
      <c r="D2081" t="s">
        <v>818</v>
      </c>
      <c r="E2081" t="s">
        <v>863</v>
      </c>
      <c r="F2081" s="13">
        <v>8.77E-2</v>
      </c>
      <c r="G2081" t="s">
        <v>849</v>
      </c>
      <c r="H2081" t="s">
        <v>812</v>
      </c>
      <c r="I2081">
        <v>10500</v>
      </c>
      <c r="J2081" t="s">
        <v>907</v>
      </c>
      <c r="K2081">
        <v>8</v>
      </c>
      <c r="L2081">
        <v>6810</v>
      </c>
      <c r="M2081">
        <v>0</v>
      </c>
      <c r="N2081" t="s">
        <v>835</v>
      </c>
    </row>
    <row r="2082" spans="1:14" x14ac:dyDescent="0.25">
      <c r="A2082">
        <v>4750</v>
      </c>
      <c r="B2082">
        <v>4700</v>
      </c>
      <c r="C2082" s="13">
        <v>0.17269999999999999</v>
      </c>
      <c r="D2082" t="s">
        <v>809</v>
      </c>
      <c r="E2082" t="s">
        <v>828</v>
      </c>
      <c r="F2082" s="13">
        <v>0.18329999999999999</v>
      </c>
      <c r="G2082" t="s">
        <v>841</v>
      </c>
      <c r="H2082" t="s">
        <v>812</v>
      </c>
      <c r="I2082">
        <v>3583.33</v>
      </c>
      <c r="J2082" t="s">
        <v>883</v>
      </c>
      <c r="K2082">
        <v>11</v>
      </c>
      <c r="L2082">
        <v>2964</v>
      </c>
      <c r="M2082">
        <v>2</v>
      </c>
      <c r="N2082" t="s">
        <v>823</v>
      </c>
    </row>
    <row r="2083" spans="1:14" x14ac:dyDescent="0.25">
      <c r="A2083">
        <v>10000</v>
      </c>
      <c r="B2083">
        <v>9925</v>
      </c>
      <c r="C2083" s="13">
        <v>0.18490000000000001</v>
      </c>
      <c r="D2083" t="s">
        <v>809</v>
      </c>
      <c r="E2083" t="s">
        <v>896</v>
      </c>
      <c r="F2083" s="13">
        <v>0.13370000000000001</v>
      </c>
      <c r="G2083" t="s">
        <v>911</v>
      </c>
      <c r="H2083" t="s">
        <v>812</v>
      </c>
      <c r="I2083">
        <v>11250</v>
      </c>
      <c r="J2083" t="s">
        <v>843</v>
      </c>
      <c r="K2083">
        <v>13</v>
      </c>
      <c r="L2083">
        <v>16740</v>
      </c>
      <c r="M2083">
        <v>2</v>
      </c>
      <c r="N2083" t="s">
        <v>835</v>
      </c>
    </row>
    <row r="2084" spans="1:14" x14ac:dyDescent="0.25">
      <c r="A2084">
        <v>1000</v>
      </c>
      <c r="B2084">
        <v>1000</v>
      </c>
      <c r="C2084" s="13">
        <v>0.15310000000000001</v>
      </c>
      <c r="D2084" t="s">
        <v>809</v>
      </c>
      <c r="E2084" t="s">
        <v>840</v>
      </c>
      <c r="F2084" s="13">
        <v>0.2465</v>
      </c>
      <c r="G2084" t="s">
        <v>903</v>
      </c>
      <c r="H2084" t="s">
        <v>830</v>
      </c>
      <c r="I2084">
        <v>3176</v>
      </c>
      <c r="J2084" t="s">
        <v>857</v>
      </c>
      <c r="K2084">
        <v>6</v>
      </c>
      <c r="L2084">
        <v>10982</v>
      </c>
      <c r="M2084">
        <v>2</v>
      </c>
      <c r="N2084" t="s">
        <v>823</v>
      </c>
    </row>
    <row r="2085" spans="1:14" x14ac:dyDescent="0.25">
      <c r="A2085">
        <v>9600</v>
      </c>
      <c r="B2085">
        <v>9600</v>
      </c>
      <c r="C2085" s="13">
        <v>0.16289999999999999</v>
      </c>
      <c r="D2085" t="s">
        <v>809</v>
      </c>
      <c r="E2085" t="s">
        <v>810</v>
      </c>
      <c r="F2085" s="13">
        <v>0.26500000000000001</v>
      </c>
      <c r="G2085" t="s">
        <v>815</v>
      </c>
      <c r="H2085" t="s">
        <v>826</v>
      </c>
      <c r="I2085">
        <v>5166.67</v>
      </c>
      <c r="J2085" t="s">
        <v>831</v>
      </c>
      <c r="K2085">
        <v>14</v>
      </c>
      <c r="L2085">
        <v>5639</v>
      </c>
      <c r="M2085">
        <v>0</v>
      </c>
      <c r="N2085" t="s">
        <v>832</v>
      </c>
    </row>
    <row r="2086" spans="1:14" x14ac:dyDescent="0.25">
      <c r="A2086">
        <v>3625</v>
      </c>
      <c r="B2086">
        <v>3625</v>
      </c>
      <c r="C2086" s="13">
        <v>0.1409</v>
      </c>
      <c r="D2086" t="s">
        <v>809</v>
      </c>
      <c r="E2086" t="s">
        <v>810</v>
      </c>
      <c r="F2086" s="13">
        <v>0.1132</v>
      </c>
      <c r="G2086" t="s">
        <v>841</v>
      </c>
      <c r="H2086" t="s">
        <v>812</v>
      </c>
      <c r="I2086">
        <v>3895</v>
      </c>
      <c r="J2086" t="s">
        <v>843</v>
      </c>
      <c r="K2086">
        <v>9</v>
      </c>
      <c r="L2086">
        <v>12251</v>
      </c>
      <c r="M2086">
        <v>0</v>
      </c>
      <c r="N2086" t="s">
        <v>835</v>
      </c>
    </row>
    <row r="2087" spans="1:14" x14ac:dyDescent="0.25">
      <c r="A2087">
        <v>10000</v>
      </c>
      <c r="B2087">
        <v>10000</v>
      </c>
      <c r="C2087" s="13">
        <v>0.13109999999999999</v>
      </c>
      <c r="D2087" t="s">
        <v>809</v>
      </c>
      <c r="E2087" t="s">
        <v>810</v>
      </c>
      <c r="F2087" s="13">
        <v>8.1100000000000005E-2</v>
      </c>
      <c r="G2087" t="s">
        <v>894</v>
      </c>
      <c r="H2087" t="s">
        <v>830</v>
      </c>
      <c r="I2087">
        <v>3500</v>
      </c>
      <c r="J2087" t="s">
        <v>838</v>
      </c>
      <c r="K2087">
        <v>11</v>
      </c>
      <c r="L2087">
        <v>11401</v>
      </c>
      <c r="M2087">
        <v>1</v>
      </c>
      <c r="N2087" t="s">
        <v>835</v>
      </c>
    </row>
    <row r="2088" spans="1:14" x14ac:dyDescent="0.25">
      <c r="A2088">
        <v>19425</v>
      </c>
      <c r="B2088">
        <v>19400</v>
      </c>
      <c r="C2088" s="13">
        <v>0.1242</v>
      </c>
      <c r="D2088" t="s">
        <v>818</v>
      </c>
      <c r="E2088" t="s">
        <v>810</v>
      </c>
      <c r="F2088" s="13">
        <v>0.1845</v>
      </c>
      <c r="G2088" t="s">
        <v>819</v>
      </c>
      <c r="H2088" t="s">
        <v>812</v>
      </c>
      <c r="I2088">
        <v>3225.23</v>
      </c>
      <c r="J2088" t="s">
        <v>901</v>
      </c>
      <c r="K2088">
        <v>10</v>
      </c>
      <c r="L2088">
        <v>6782</v>
      </c>
      <c r="M2088">
        <v>1</v>
      </c>
      <c r="N2088" t="s">
        <v>817</v>
      </c>
    </row>
    <row r="2089" spans="1:14" x14ac:dyDescent="0.25">
      <c r="A2089">
        <v>8400</v>
      </c>
      <c r="B2089">
        <v>8400</v>
      </c>
      <c r="C2089" s="13">
        <v>0.13669999999999999</v>
      </c>
      <c r="D2089" t="s">
        <v>809</v>
      </c>
      <c r="E2089" t="s">
        <v>824</v>
      </c>
      <c r="F2089" s="12">
        <v>0.17</v>
      </c>
      <c r="G2089" t="s">
        <v>815</v>
      </c>
      <c r="H2089" t="s">
        <v>826</v>
      </c>
      <c r="I2089">
        <v>4583.33</v>
      </c>
      <c r="J2089" t="s">
        <v>822</v>
      </c>
      <c r="K2089">
        <v>14</v>
      </c>
      <c r="L2089">
        <v>20318</v>
      </c>
      <c r="M2089">
        <v>2</v>
      </c>
      <c r="N2089" t="s">
        <v>823</v>
      </c>
    </row>
    <row r="2090" spans="1:14" x14ac:dyDescent="0.25">
      <c r="A2090">
        <v>10000</v>
      </c>
      <c r="B2090">
        <v>10000</v>
      </c>
      <c r="C2090" s="13">
        <v>0.1399</v>
      </c>
      <c r="D2090" t="s">
        <v>809</v>
      </c>
      <c r="E2090" t="s">
        <v>810</v>
      </c>
      <c r="F2090" s="13">
        <v>0.18140000000000001</v>
      </c>
      <c r="G2090" t="s">
        <v>819</v>
      </c>
      <c r="H2090" t="s">
        <v>826</v>
      </c>
      <c r="I2090">
        <v>4166.67</v>
      </c>
      <c r="J2090" t="s">
        <v>879</v>
      </c>
      <c r="K2090">
        <v>9</v>
      </c>
      <c r="L2090">
        <v>10545</v>
      </c>
      <c r="M2090">
        <v>1</v>
      </c>
      <c r="N2090" t="s">
        <v>832</v>
      </c>
    </row>
    <row r="2091" spans="1:14" x14ac:dyDescent="0.25">
      <c r="A2091">
        <v>6000</v>
      </c>
      <c r="B2091">
        <v>6000</v>
      </c>
      <c r="C2091" s="13">
        <v>0.1323</v>
      </c>
      <c r="D2091" t="s">
        <v>809</v>
      </c>
      <c r="E2091" t="s">
        <v>810</v>
      </c>
      <c r="F2091" s="13">
        <v>0.22470000000000001</v>
      </c>
      <c r="G2091" t="s">
        <v>841</v>
      </c>
      <c r="H2091" t="s">
        <v>812</v>
      </c>
      <c r="I2091">
        <v>9367</v>
      </c>
      <c r="J2091" t="s">
        <v>838</v>
      </c>
      <c r="K2091">
        <v>13</v>
      </c>
      <c r="L2091">
        <v>33815</v>
      </c>
      <c r="M2091">
        <v>0</v>
      </c>
      <c r="N2091" t="s">
        <v>844</v>
      </c>
    </row>
    <row r="2092" spans="1:14" x14ac:dyDescent="0.25">
      <c r="A2092">
        <v>10000</v>
      </c>
      <c r="B2092">
        <v>10000</v>
      </c>
      <c r="C2092" s="13">
        <v>0.14330000000000001</v>
      </c>
      <c r="D2092" t="s">
        <v>809</v>
      </c>
      <c r="E2092" t="s">
        <v>810</v>
      </c>
      <c r="F2092" s="13">
        <v>0.25009999999999999</v>
      </c>
      <c r="G2092" t="s">
        <v>903</v>
      </c>
      <c r="H2092" t="s">
        <v>826</v>
      </c>
      <c r="I2092">
        <v>4666.67</v>
      </c>
      <c r="J2092" t="s">
        <v>831</v>
      </c>
      <c r="K2092">
        <v>9</v>
      </c>
      <c r="L2092">
        <v>19479</v>
      </c>
      <c r="M2092">
        <v>0</v>
      </c>
      <c r="N2092" t="s">
        <v>835</v>
      </c>
    </row>
    <row r="2093" spans="1:14" x14ac:dyDescent="0.25">
      <c r="A2093">
        <v>6000</v>
      </c>
      <c r="B2093">
        <v>6000</v>
      </c>
      <c r="C2093" s="13">
        <v>0.1212</v>
      </c>
      <c r="D2093" t="s">
        <v>809</v>
      </c>
      <c r="E2093" t="s">
        <v>810</v>
      </c>
      <c r="F2093" s="13">
        <v>0.16389999999999999</v>
      </c>
      <c r="G2093" t="s">
        <v>897</v>
      </c>
      <c r="H2093" t="s">
        <v>826</v>
      </c>
      <c r="I2093">
        <v>1312.08</v>
      </c>
      <c r="J2093" t="s">
        <v>857</v>
      </c>
      <c r="K2093">
        <v>7</v>
      </c>
      <c r="L2093">
        <v>12475</v>
      </c>
      <c r="M2093">
        <v>0</v>
      </c>
      <c r="N2093" t="s">
        <v>844</v>
      </c>
    </row>
    <row r="2094" spans="1:14" x14ac:dyDescent="0.25">
      <c r="A2094">
        <v>16000</v>
      </c>
      <c r="B2094">
        <v>16000</v>
      </c>
      <c r="C2094" s="13">
        <v>0.15310000000000001</v>
      </c>
      <c r="D2094" t="s">
        <v>818</v>
      </c>
      <c r="E2094" t="s">
        <v>871</v>
      </c>
      <c r="F2094" s="13">
        <v>0.15740000000000001</v>
      </c>
      <c r="G2094" t="s">
        <v>866</v>
      </c>
      <c r="H2094" t="s">
        <v>826</v>
      </c>
      <c r="I2094">
        <v>11250</v>
      </c>
      <c r="J2094" t="s">
        <v>857</v>
      </c>
      <c r="K2094">
        <v>10</v>
      </c>
      <c r="L2094">
        <v>15550</v>
      </c>
      <c r="M2094">
        <v>0</v>
      </c>
      <c r="N2094" t="s">
        <v>817</v>
      </c>
    </row>
    <row r="2095" spans="1:14" x14ac:dyDescent="0.25">
      <c r="A2095">
        <v>22000</v>
      </c>
      <c r="B2095">
        <v>21925</v>
      </c>
      <c r="C2095" s="13">
        <v>0.17269999999999999</v>
      </c>
      <c r="D2095" t="s">
        <v>809</v>
      </c>
      <c r="E2095" t="s">
        <v>824</v>
      </c>
      <c r="F2095" s="13">
        <v>0.1802</v>
      </c>
      <c r="G2095" t="s">
        <v>819</v>
      </c>
      <c r="H2095" t="s">
        <v>812</v>
      </c>
      <c r="I2095">
        <v>8666.67</v>
      </c>
      <c r="J2095" t="s">
        <v>868</v>
      </c>
      <c r="K2095">
        <v>12</v>
      </c>
      <c r="L2095">
        <v>9317</v>
      </c>
      <c r="M2095">
        <v>2</v>
      </c>
      <c r="N2095" t="s">
        <v>835</v>
      </c>
    </row>
    <row r="2096" spans="1:14" x14ac:dyDescent="0.25">
      <c r="A2096">
        <v>25000</v>
      </c>
      <c r="B2096">
        <v>24950</v>
      </c>
      <c r="C2096" s="13">
        <v>0.2127</v>
      </c>
      <c r="D2096" t="s">
        <v>809</v>
      </c>
      <c r="E2096" t="s">
        <v>824</v>
      </c>
      <c r="F2096" s="13">
        <v>8.3299999999999999E-2</v>
      </c>
      <c r="G2096" t="s">
        <v>819</v>
      </c>
      <c r="H2096" t="s">
        <v>812</v>
      </c>
      <c r="I2096">
        <v>12500</v>
      </c>
      <c r="J2096" t="s">
        <v>831</v>
      </c>
      <c r="K2096">
        <v>3</v>
      </c>
      <c r="L2096">
        <v>26057</v>
      </c>
      <c r="M2096">
        <v>0</v>
      </c>
      <c r="N2096" t="s">
        <v>835</v>
      </c>
    </row>
    <row r="2097" spans="1:14" x14ac:dyDescent="0.25">
      <c r="A2097">
        <v>13200</v>
      </c>
      <c r="B2097">
        <v>13200</v>
      </c>
      <c r="C2097" s="13">
        <v>0.19719999999999999</v>
      </c>
      <c r="D2097" t="s">
        <v>809</v>
      </c>
      <c r="E2097" t="s">
        <v>824</v>
      </c>
      <c r="F2097" s="13">
        <v>9.0700000000000003E-2</v>
      </c>
      <c r="G2097" t="s">
        <v>819</v>
      </c>
      <c r="H2097" t="s">
        <v>812</v>
      </c>
      <c r="I2097">
        <v>5083.33</v>
      </c>
      <c r="J2097" t="s">
        <v>843</v>
      </c>
      <c r="K2097">
        <v>5</v>
      </c>
      <c r="L2097">
        <v>10771</v>
      </c>
      <c r="M2097">
        <v>0</v>
      </c>
      <c r="N2097" t="s">
        <v>835</v>
      </c>
    </row>
    <row r="2098" spans="1:14" x14ac:dyDescent="0.25">
      <c r="A2098">
        <v>24000</v>
      </c>
      <c r="B2098">
        <v>14450</v>
      </c>
      <c r="C2098" s="13">
        <v>9.9900000000000003E-2</v>
      </c>
      <c r="D2098" t="s">
        <v>818</v>
      </c>
      <c r="E2098" t="s">
        <v>810</v>
      </c>
      <c r="F2098" s="13">
        <v>8.0799999999999997E-2</v>
      </c>
      <c r="G2098" t="s">
        <v>851</v>
      </c>
      <c r="H2098" t="s">
        <v>812</v>
      </c>
      <c r="I2098">
        <v>8083.33</v>
      </c>
      <c r="J2098" t="s">
        <v>858</v>
      </c>
      <c r="K2098">
        <v>9</v>
      </c>
      <c r="L2098">
        <v>13559</v>
      </c>
      <c r="M2098">
        <v>0</v>
      </c>
      <c r="N2098" t="s">
        <v>835</v>
      </c>
    </row>
    <row r="2099" spans="1:14" x14ac:dyDescent="0.25">
      <c r="A2099">
        <v>12250</v>
      </c>
      <c r="B2099">
        <v>2200</v>
      </c>
      <c r="C2099" s="13">
        <v>0.15049999999999999</v>
      </c>
      <c r="D2099" t="s">
        <v>809</v>
      </c>
      <c r="E2099" t="s">
        <v>810</v>
      </c>
      <c r="F2099" s="13">
        <v>0.23799999999999999</v>
      </c>
      <c r="G2099" t="s">
        <v>856</v>
      </c>
      <c r="H2099" t="s">
        <v>812</v>
      </c>
      <c r="I2099">
        <v>7416.67</v>
      </c>
      <c r="J2099" t="s">
        <v>868</v>
      </c>
      <c r="K2099">
        <v>13</v>
      </c>
      <c r="L2099">
        <v>19136</v>
      </c>
      <c r="M2099">
        <v>1</v>
      </c>
      <c r="N2099" t="s">
        <v>839</v>
      </c>
    </row>
    <row r="2100" spans="1:14" x14ac:dyDescent="0.25">
      <c r="A2100">
        <v>21000</v>
      </c>
      <c r="B2100">
        <v>21000</v>
      </c>
      <c r="C2100" s="13">
        <v>0.1114</v>
      </c>
      <c r="D2100" t="s">
        <v>818</v>
      </c>
      <c r="E2100" t="s">
        <v>810</v>
      </c>
      <c r="F2100" s="13">
        <v>0.1618</v>
      </c>
      <c r="G2100" t="s">
        <v>866</v>
      </c>
      <c r="H2100" t="s">
        <v>812</v>
      </c>
      <c r="I2100">
        <v>7083.33</v>
      </c>
      <c r="J2100" t="s">
        <v>837</v>
      </c>
      <c r="K2100">
        <v>8</v>
      </c>
      <c r="L2100">
        <v>22298</v>
      </c>
      <c r="M2100">
        <v>1</v>
      </c>
      <c r="N2100" t="s">
        <v>827</v>
      </c>
    </row>
    <row r="2101" spans="1:14" x14ac:dyDescent="0.25">
      <c r="A2101">
        <v>9000</v>
      </c>
      <c r="B2101">
        <v>9000</v>
      </c>
      <c r="C2101" s="13">
        <v>0.14330000000000001</v>
      </c>
      <c r="D2101" t="s">
        <v>809</v>
      </c>
      <c r="E2101" t="s">
        <v>824</v>
      </c>
      <c r="F2101" s="13">
        <v>0.15359999999999999</v>
      </c>
      <c r="G2101" t="s">
        <v>894</v>
      </c>
      <c r="H2101" t="s">
        <v>812</v>
      </c>
      <c r="I2101">
        <v>7083.33</v>
      </c>
      <c r="J2101" t="s">
        <v>838</v>
      </c>
      <c r="K2101">
        <v>19</v>
      </c>
      <c r="L2101">
        <v>11077</v>
      </c>
      <c r="M2101">
        <v>1</v>
      </c>
      <c r="N2101" t="s">
        <v>817</v>
      </c>
    </row>
    <row r="2102" spans="1:14" x14ac:dyDescent="0.25">
      <c r="A2102">
        <v>5000</v>
      </c>
      <c r="B2102">
        <v>5000</v>
      </c>
      <c r="C2102" s="13">
        <v>0.1114</v>
      </c>
      <c r="D2102" t="s">
        <v>809</v>
      </c>
      <c r="E2102" t="s">
        <v>824</v>
      </c>
      <c r="F2102" s="13">
        <v>0.183</v>
      </c>
      <c r="G2102" t="s">
        <v>849</v>
      </c>
      <c r="H2102" t="s">
        <v>826</v>
      </c>
      <c r="I2102">
        <v>4665.83</v>
      </c>
      <c r="J2102" t="s">
        <v>820</v>
      </c>
      <c r="K2102">
        <v>21</v>
      </c>
      <c r="L2102">
        <v>4677</v>
      </c>
      <c r="M2102">
        <v>0</v>
      </c>
      <c r="N2102" t="s">
        <v>859</v>
      </c>
    </row>
    <row r="2103" spans="1:14" x14ac:dyDescent="0.25">
      <c r="A2103">
        <v>35000</v>
      </c>
      <c r="B2103">
        <v>34975</v>
      </c>
      <c r="C2103" s="13">
        <v>8.8999999999999996E-2</v>
      </c>
      <c r="D2103" t="s">
        <v>809</v>
      </c>
      <c r="E2103" t="s">
        <v>810</v>
      </c>
      <c r="F2103" s="13">
        <v>0.17899999999999999</v>
      </c>
      <c r="G2103" t="s">
        <v>836</v>
      </c>
      <c r="H2103" t="s">
        <v>830</v>
      </c>
      <c r="I2103">
        <v>8750</v>
      </c>
      <c r="J2103" t="s">
        <v>899</v>
      </c>
      <c r="K2103">
        <v>8</v>
      </c>
      <c r="L2103">
        <v>31600</v>
      </c>
      <c r="M2103">
        <v>3</v>
      </c>
      <c r="N2103" t="s">
        <v>814</v>
      </c>
    </row>
    <row r="2104" spans="1:14" x14ac:dyDescent="0.25">
      <c r="A2104">
        <v>20000</v>
      </c>
      <c r="B2104">
        <v>20000</v>
      </c>
      <c r="C2104" s="13">
        <v>0.2198</v>
      </c>
      <c r="D2104" t="s">
        <v>818</v>
      </c>
      <c r="E2104" t="s">
        <v>824</v>
      </c>
      <c r="F2104" s="13">
        <v>0.25480000000000003</v>
      </c>
      <c r="G2104" t="s">
        <v>866</v>
      </c>
      <c r="H2104" t="s">
        <v>913</v>
      </c>
      <c r="I2104">
        <v>6416.67</v>
      </c>
      <c r="J2104" t="s">
        <v>831</v>
      </c>
      <c r="K2104">
        <v>15</v>
      </c>
      <c r="L2104">
        <v>14115</v>
      </c>
      <c r="M2104">
        <v>0</v>
      </c>
      <c r="N2104" t="s">
        <v>835</v>
      </c>
    </row>
    <row r="2105" spans="1:14" x14ac:dyDescent="0.25">
      <c r="A2105">
        <v>12000</v>
      </c>
      <c r="B2105">
        <v>11975</v>
      </c>
      <c r="C2105" s="13">
        <v>7.9000000000000001E-2</v>
      </c>
      <c r="D2105" t="s">
        <v>809</v>
      </c>
      <c r="E2105" t="s">
        <v>810</v>
      </c>
      <c r="F2105" s="13">
        <v>0.1278</v>
      </c>
      <c r="G2105" t="s">
        <v>864</v>
      </c>
      <c r="H2105" t="s">
        <v>826</v>
      </c>
      <c r="I2105">
        <v>10000</v>
      </c>
      <c r="J2105" t="s">
        <v>837</v>
      </c>
      <c r="K2105">
        <v>9</v>
      </c>
      <c r="L2105">
        <v>23474</v>
      </c>
      <c r="M2105">
        <v>0</v>
      </c>
      <c r="N2105" t="s">
        <v>814</v>
      </c>
    </row>
    <row r="2106" spans="1:14" x14ac:dyDescent="0.25">
      <c r="A2106">
        <v>10000</v>
      </c>
      <c r="B2106">
        <v>10000</v>
      </c>
      <c r="C2106" s="13">
        <v>0.13489999999999999</v>
      </c>
      <c r="D2106" t="s">
        <v>809</v>
      </c>
      <c r="E2106" t="s">
        <v>824</v>
      </c>
      <c r="F2106" s="13">
        <v>0.2208</v>
      </c>
      <c r="G2106" t="s">
        <v>866</v>
      </c>
      <c r="H2106" t="s">
        <v>826</v>
      </c>
      <c r="I2106">
        <v>6000</v>
      </c>
      <c r="J2106" t="s">
        <v>879</v>
      </c>
      <c r="K2106">
        <v>8</v>
      </c>
      <c r="L2106">
        <v>11088</v>
      </c>
      <c r="M2106">
        <v>0</v>
      </c>
      <c r="N2106" t="s">
        <v>832</v>
      </c>
    </row>
    <row r="2107" spans="1:14" x14ac:dyDescent="0.25">
      <c r="A2107">
        <v>10750</v>
      </c>
      <c r="B2107">
        <v>10725</v>
      </c>
      <c r="C2107" s="13">
        <v>0.13109999999999999</v>
      </c>
      <c r="D2107" t="s">
        <v>809</v>
      </c>
      <c r="E2107" t="s">
        <v>810</v>
      </c>
      <c r="F2107" s="13">
        <v>0.14019999999999999</v>
      </c>
      <c r="G2107" t="s">
        <v>898</v>
      </c>
      <c r="H2107" t="s">
        <v>812</v>
      </c>
      <c r="I2107">
        <v>4416.67</v>
      </c>
      <c r="J2107" t="s">
        <v>838</v>
      </c>
      <c r="K2107">
        <v>6</v>
      </c>
      <c r="L2107">
        <v>11525</v>
      </c>
      <c r="M2107">
        <v>0</v>
      </c>
      <c r="N2107" t="s">
        <v>835</v>
      </c>
    </row>
    <row r="2108" spans="1:14" x14ac:dyDescent="0.25">
      <c r="A2108">
        <v>4000</v>
      </c>
      <c r="B2108">
        <v>3975</v>
      </c>
      <c r="C2108" s="13">
        <v>0.14829999999999999</v>
      </c>
      <c r="D2108" t="s">
        <v>809</v>
      </c>
      <c r="E2108" t="s">
        <v>840</v>
      </c>
      <c r="F2108" s="13">
        <v>0.22090000000000001</v>
      </c>
      <c r="G2108" t="s">
        <v>819</v>
      </c>
      <c r="H2108" t="s">
        <v>826</v>
      </c>
      <c r="I2108">
        <v>5600</v>
      </c>
      <c r="J2108" t="s">
        <v>879</v>
      </c>
      <c r="K2108">
        <v>8</v>
      </c>
      <c r="L2108">
        <v>7900</v>
      </c>
      <c r="M2108">
        <v>1</v>
      </c>
      <c r="N2108" t="s">
        <v>823</v>
      </c>
    </row>
    <row r="2109" spans="1:14" x14ac:dyDescent="0.25">
      <c r="A2109">
        <v>10450</v>
      </c>
      <c r="B2109">
        <v>10450</v>
      </c>
      <c r="C2109" s="13">
        <v>0.13109999999999999</v>
      </c>
      <c r="D2109" t="s">
        <v>809</v>
      </c>
      <c r="E2109" t="s">
        <v>810</v>
      </c>
      <c r="F2109" s="13">
        <v>0.21329999999999999</v>
      </c>
      <c r="G2109" t="s">
        <v>815</v>
      </c>
      <c r="H2109" t="s">
        <v>826</v>
      </c>
      <c r="I2109">
        <v>2658.83</v>
      </c>
      <c r="J2109" t="s">
        <v>837</v>
      </c>
      <c r="K2109">
        <v>10</v>
      </c>
      <c r="L2109">
        <v>13371</v>
      </c>
      <c r="M2109">
        <v>1</v>
      </c>
      <c r="N2109" t="s">
        <v>835</v>
      </c>
    </row>
    <row r="2110" spans="1:14" x14ac:dyDescent="0.25">
      <c r="A2110">
        <v>3000</v>
      </c>
      <c r="B2110">
        <v>2950</v>
      </c>
      <c r="C2110" s="13">
        <v>8.8999999999999996E-2</v>
      </c>
      <c r="D2110" t="s">
        <v>809</v>
      </c>
      <c r="E2110" t="s">
        <v>863</v>
      </c>
      <c r="F2110" s="13">
        <v>0.16800000000000001</v>
      </c>
      <c r="G2110" t="s">
        <v>866</v>
      </c>
      <c r="H2110" t="s">
        <v>812</v>
      </c>
      <c r="I2110">
        <v>4166.67</v>
      </c>
      <c r="J2110" t="s">
        <v>846</v>
      </c>
      <c r="K2110">
        <v>4</v>
      </c>
      <c r="L2110">
        <v>8082</v>
      </c>
      <c r="M2110">
        <v>0</v>
      </c>
      <c r="N2110" t="s">
        <v>832</v>
      </c>
    </row>
    <row r="2111" spans="1:14" x14ac:dyDescent="0.25">
      <c r="A2111">
        <v>11000</v>
      </c>
      <c r="B2111">
        <v>11000</v>
      </c>
      <c r="C2111" s="13">
        <v>0.1212</v>
      </c>
      <c r="D2111" t="s">
        <v>809</v>
      </c>
      <c r="E2111" t="s">
        <v>810</v>
      </c>
      <c r="F2111" s="13">
        <v>5.8299999999999998E-2</v>
      </c>
      <c r="G2111" t="s">
        <v>819</v>
      </c>
      <c r="H2111" t="s">
        <v>812</v>
      </c>
      <c r="I2111">
        <v>4583.33</v>
      </c>
      <c r="J2111" t="s">
        <v>822</v>
      </c>
      <c r="K2111">
        <v>11</v>
      </c>
      <c r="L2111">
        <v>12361</v>
      </c>
      <c r="M2111">
        <v>0</v>
      </c>
      <c r="N2111" t="s">
        <v>835</v>
      </c>
    </row>
    <row r="2112" spans="1:14" x14ac:dyDescent="0.25">
      <c r="A2112">
        <v>7500</v>
      </c>
      <c r="B2112">
        <v>7500</v>
      </c>
      <c r="C2112" s="13">
        <v>0.13109999999999999</v>
      </c>
      <c r="D2112" t="s">
        <v>809</v>
      </c>
      <c r="E2112" t="s">
        <v>810</v>
      </c>
      <c r="F2112" s="13">
        <v>8.0399999999999999E-2</v>
      </c>
      <c r="G2112" t="s">
        <v>825</v>
      </c>
      <c r="H2112" t="s">
        <v>826</v>
      </c>
      <c r="I2112">
        <v>2796.8</v>
      </c>
      <c r="J2112" t="s">
        <v>820</v>
      </c>
      <c r="K2112">
        <v>4</v>
      </c>
      <c r="L2112">
        <v>4788</v>
      </c>
      <c r="M2112">
        <v>0</v>
      </c>
      <c r="N2112" t="s">
        <v>848</v>
      </c>
    </row>
    <row r="2113" spans="1:14" x14ac:dyDescent="0.25">
      <c r="A2113">
        <v>7350</v>
      </c>
      <c r="B2113">
        <v>7325</v>
      </c>
      <c r="C2113" s="13">
        <v>0.11119999999999999</v>
      </c>
      <c r="D2113" t="s">
        <v>809</v>
      </c>
      <c r="E2113" t="s">
        <v>810</v>
      </c>
      <c r="F2113" s="13">
        <v>0.20150000000000001</v>
      </c>
      <c r="G2113" t="s">
        <v>911</v>
      </c>
      <c r="H2113" t="s">
        <v>812</v>
      </c>
      <c r="I2113">
        <v>4000</v>
      </c>
      <c r="J2113" t="s">
        <v>873</v>
      </c>
      <c r="K2113">
        <v>17</v>
      </c>
      <c r="L2113">
        <v>33178</v>
      </c>
      <c r="M2113">
        <v>0</v>
      </c>
      <c r="N2113" t="s">
        <v>859</v>
      </c>
    </row>
    <row r="2114" spans="1:14" x14ac:dyDescent="0.25">
      <c r="A2114">
        <v>10000</v>
      </c>
      <c r="B2114">
        <v>10000</v>
      </c>
      <c r="C2114" s="13">
        <v>0.1074</v>
      </c>
      <c r="D2114" t="s">
        <v>809</v>
      </c>
      <c r="E2114" t="s">
        <v>810</v>
      </c>
      <c r="F2114" s="13">
        <v>0.1042</v>
      </c>
      <c r="G2114" t="s">
        <v>866</v>
      </c>
      <c r="H2114" t="s">
        <v>826</v>
      </c>
      <c r="I2114">
        <v>5000</v>
      </c>
      <c r="J2114" t="s">
        <v>834</v>
      </c>
      <c r="K2114">
        <v>6</v>
      </c>
      <c r="L2114">
        <v>5510</v>
      </c>
      <c r="M2114">
        <v>2</v>
      </c>
      <c r="N2114" t="s">
        <v>832</v>
      </c>
    </row>
    <row r="2115" spans="1:14" x14ac:dyDescent="0.25">
      <c r="A2115">
        <v>8000</v>
      </c>
      <c r="B2115">
        <v>8000</v>
      </c>
      <c r="C2115" s="13">
        <v>0.17269999999999999</v>
      </c>
      <c r="D2115" t="s">
        <v>809</v>
      </c>
      <c r="E2115" t="s">
        <v>828</v>
      </c>
      <c r="F2115" s="13">
        <v>0.122</v>
      </c>
      <c r="G2115" t="s">
        <v>898</v>
      </c>
      <c r="H2115" t="s">
        <v>826</v>
      </c>
      <c r="I2115">
        <v>1750</v>
      </c>
      <c r="J2115" t="s">
        <v>843</v>
      </c>
      <c r="K2115">
        <v>9</v>
      </c>
      <c r="L2115">
        <v>5828</v>
      </c>
      <c r="M2115">
        <v>0</v>
      </c>
      <c r="N2115" t="s">
        <v>859</v>
      </c>
    </row>
    <row r="2116" spans="1:14" x14ac:dyDescent="0.25">
      <c r="A2116">
        <v>33600</v>
      </c>
      <c r="B2116">
        <v>33600</v>
      </c>
      <c r="C2116" s="13">
        <v>0.23830000000000001</v>
      </c>
      <c r="D2116" t="s">
        <v>818</v>
      </c>
      <c r="E2116" t="s">
        <v>810</v>
      </c>
      <c r="F2116" s="13">
        <v>0.19109999999999999</v>
      </c>
      <c r="G2116" t="s">
        <v>906</v>
      </c>
      <c r="H2116" t="s">
        <v>826</v>
      </c>
      <c r="I2116">
        <v>7666.67</v>
      </c>
      <c r="J2116" t="s">
        <v>868</v>
      </c>
      <c r="K2116">
        <v>18</v>
      </c>
      <c r="L2116">
        <v>12337</v>
      </c>
      <c r="M2116">
        <v>0</v>
      </c>
      <c r="N2116" t="s">
        <v>835</v>
      </c>
    </row>
    <row r="2117" spans="1:14" x14ac:dyDescent="0.25">
      <c r="A2117">
        <v>12000</v>
      </c>
      <c r="B2117">
        <v>12000</v>
      </c>
      <c r="C2117" s="13">
        <v>0.1527</v>
      </c>
      <c r="D2117" t="s">
        <v>818</v>
      </c>
      <c r="E2117" t="s">
        <v>824</v>
      </c>
      <c r="F2117" s="13">
        <v>0.16850000000000001</v>
      </c>
      <c r="G2117" t="s">
        <v>864</v>
      </c>
      <c r="H2117" t="s">
        <v>826</v>
      </c>
      <c r="I2117">
        <v>4333.33</v>
      </c>
      <c r="J2117" t="s">
        <v>878</v>
      </c>
      <c r="K2117">
        <v>15</v>
      </c>
      <c r="L2117">
        <v>17997</v>
      </c>
      <c r="M2117">
        <v>1</v>
      </c>
      <c r="N2117" t="s">
        <v>814</v>
      </c>
    </row>
    <row r="2118" spans="1:14" x14ac:dyDescent="0.25">
      <c r="A2118">
        <v>5000</v>
      </c>
      <c r="B2118">
        <v>5000</v>
      </c>
      <c r="C2118" s="13">
        <v>0.1749</v>
      </c>
      <c r="D2118" t="s">
        <v>818</v>
      </c>
      <c r="E2118" t="s">
        <v>853</v>
      </c>
      <c r="F2118" s="13">
        <v>0.1671</v>
      </c>
      <c r="G2118" t="s">
        <v>872</v>
      </c>
      <c r="H2118" t="s">
        <v>826</v>
      </c>
      <c r="I2118">
        <v>2400</v>
      </c>
      <c r="J2118" t="s">
        <v>831</v>
      </c>
      <c r="K2118">
        <v>6</v>
      </c>
      <c r="L2118">
        <v>2023</v>
      </c>
      <c r="M2118">
        <v>1</v>
      </c>
      <c r="N2118" t="s">
        <v>832</v>
      </c>
    </row>
    <row r="2119" spans="1:14" x14ac:dyDescent="0.25">
      <c r="A2119">
        <v>10000</v>
      </c>
      <c r="B2119">
        <v>10000</v>
      </c>
      <c r="C2119" s="13">
        <v>0.1114</v>
      </c>
      <c r="D2119" t="s">
        <v>809</v>
      </c>
      <c r="E2119" t="s">
        <v>824</v>
      </c>
      <c r="F2119" s="13">
        <v>0.1164</v>
      </c>
      <c r="G2119" t="s">
        <v>864</v>
      </c>
      <c r="H2119" t="s">
        <v>812</v>
      </c>
      <c r="I2119">
        <v>12083.33</v>
      </c>
      <c r="J2119" t="s">
        <v>816</v>
      </c>
      <c r="K2119">
        <v>14</v>
      </c>
      <c r="L2119">
        <v>38378</v>
      </c>
      <c r="M2119">
        <v>1</v>
      </c>
      <c r="N2119" t="s">
        <v>817</v>
      </c>
    </row>
    <row r="2120" spans="1:14" x14ac:dyDescent="0.25">
      <c r="A2120">
        <v>2075</v>
      </c>
      <c r="B2120">
        <v>2075</v>
      </c>
      <c r="C2120" s="13">
        <v>0.1016</v>
      </c>
      <c r="D2120" t="s">
        <v>809</v>
      </c>
      <c r="E2120" t="s">
        <v>810</v>
      </c>
      <c r="F2120" s="12">
        <v>0.22</v>
      </c>
      <c r="G2120" t="s">
        <v>811</v>
      </c>
      <c r="H2120" t="s">
        <v>826</v>
      </c>
      <c r="I2120">
        <v>2250</v>
      </c>
      <c r="J2120" t="s">
        <v>878</v>
      </c>
      <c r="K2120">
        <v>5</v>
      </c>
      <c r="L2120">
        <v>7195</v>
      </c>
      <c r="M2120">
        <v>0</v>
      </c>
      <c r="N2120" t="s">
        <v>817</v>
      </c>
    </row>
    <row r="2121" spans="1:14" x14ac:dyDescent="0.25">
      <c r="A2121">
        <v>16000</v>
      </c>
      <c r="B2121">
        <v>15825</v>
      </c>
      <c r="C2121" s="13">
        <v>0.16819999999999999</v>
      </c>
      <c r="D2121" t="s">
        <v>809</v>
      </c>
      <c r="E2121" t="s">
        <v>824</v>
      </c>
      <c r="F2121" s="13">
        <v>0.20300000000000001</v>
      </c>
      <c r="G2121" t="s">
        <v>815</v>
      </c>
      <c r="H2121" t="s">
        <v>812</v>
      </c>
      <c r="I2121">
        <v>6250</v>
      </c>
      <c r="J2121" t="s">
        <v>843</v>
      </c>
      <c r="K2121">
        <v>18</v>
      </c>
      <c r="L2121">
        <v>30772</v>
      </c>
      <c r="M2121">
        <v>5</v>
      </c>
      <c r="N2121" t="s">
        <v>844</v>
      </c>
    </row>
    <row r="2122" spans="1:14" x14ac:dyDescent="0.25">
      <c r="A2122">
        <v>6000</v>
      </c>
      <c r="B2122">
        <v>6000</v>
      </c>
      <c r="C2122" s="13">
        <v>0.1212</v>
      </c>
      <c r="D2122" t="s">
        <v>809</v>
      </c>
      <c r="E2122" t="s">
        <v>824</v>
      </c>
      <c r="F2122" s="13">
        <v>0.30819999999999997</v>
      </c>
      <c r="G2122" t="s">
        <v>829</v>
      </c>
      <c r="H2122" t="s">
        <v>812</v>
      </c>
      <c r="I2122">
        <v>4166.67</v>
      </c>
      <c r="J2122" t="s">
        <v>822</v>
      </c>
      <c r="K2122">
        <v>8</v>
      </c>
      <c r="L2122">
        <v>13250</v>
      </c>
      <c r="M2122">
        <v>1</v>
      </c>
      <c r="N2122" t="s">
        <v>895</v>
      </c>
    </row>
    <row r="2123" spans="1:14" x14ac:dyDescent="0.25">
      <c r="A2123">
        <v>8600</v>
      </c>
      <c r="B2123">
        <v>8600</v>
      </c>
      <c r="C2123" s="13">
        <v>0.1399</v>
      </c>
      <c r="D2123" t="s">
        <v>809</v>
      </c>
      <c r="E2123" t="s">
        <v>824</v>
      </c>
      <c r="F2123" s="13">
        <v>9.0899999999999995E-2</v>
      </c>
      <c r="G2123" t="s">
        <v>819</v>
      </c>
      <c r="H2123" t="s">
        <v>826</v>
      </c>
      <c r="I2123">
        <v>4500</v>
      </c>
      <c r="J2123" t="s">
        <v>879</v>
      </c>
      <c r="K2123">
        <v>6</v>
      </c>
      <c r="L2123">
        <v>11183</v>
      </c>
      <c r="M2123">
        <v>0</v>
      </c>
      <c r="N2123" t="s">
        <v>823</v>
      </c>
    </row>
    <row r="2124" spans="1:14" x14ac:dyDescent="0.25">
      <c r="A2124">
        <v>16800</v>
      </c>
      <c r="B2124">
        <v>16800</v>
      </c>
      <c r="C2124" s="13">
        <v>7.9000000000000001E-2</v>
      </c>
      <c r="D2124" t="s">
        <v>818</v>
      </c>
      <c r="E2124" t="s">
        <v>810</v>
      </c>
      <c r="F2124" s="13">
        <v>3.3399999999999999E-2</v>
      </c>
      <c r="G2124" t="s">
        <v>841</v>
      </c>
      <c r="H2124" t="s">
        <v>812</v>
      </c>
      <c r="I2124">
        <v>10666.67</v>
      </c>
      <c r="J2124" t="s">
        <v>900</v>
      </c>
      <c r="K2124">
        <v>7</v>
      </c>
      <c r="L2124">
        <v>4757</v>
      </c>
      <c r="M2124">
        <v>0</v>
      </c>
      <c r="N2124" t="s">
        <v>835</v>
      </c>
    </row>
    <row r="2125" spans="1:14" x14ac:dyDescent="0.25">
      <c r="A2125">
        <v>7200</v>
      </c>
      <c r="B2125">
        <v>7200</v>
      </c>
      <c r="C2125" s="13">
        <v>7.51E-2</v>
      </c>
      <c r="D2125" t="s">
        <v>809</v>
      </c>
      <c r="E2125" t="s">
        <v>886</v>
      </c>
      <c r="F2125" s="13">
        <v>4.4299999999999999E-2</v>
      </c>
      <c r="G2125" t="s">
        <v>825</v>
      </c>
      <c r="H2125" t="s">
        <v>826</v>
      </c>
      <c r="I2125">
        <v>3000</v>
      </c>
      <c r="J2125" t="s">
        <v>883</v>
      </c>
      <c r="K2125">
        <v>6</v>
      </c>
      <c r="L2125">
        <v>75</v>
      </c>
      <c r="M2125">
        <v>1</v>
      </c>
      <c r="N2125" t="s">
        <v>842</v>
      </c>
    </row>
    <row r="2126" spans="1:14" x14ac:dyDescent="0.25">
      <c r="A2126">
        <v>9000</v>
      </c>
      <c r="B2126">
        <v>9000</v>
      </c>
      <c r="C2126" s="13">
        <v>0.13109999999999999</v>
      </c>
      <c r="D2126" t="s">
        <v>809</v>
      </c>
      <c r="E2126" t="s">
        <v>892</v>
      </c>
      <c r="F2126" s="13">
        <v>0.24879999999999999</v>
      </c>
      <c r="G2126" t="s">
        <v>819</v>
      </c>
      <c r="H2126" t="s">
        <v>812</v>
      </c>
      <c r="I2126">
        <v>5000</v>
      </c>
      <c r="J2126" t="s">
        <v>878</v>
      </c>
      <c r="K2126">
        <v>12</v>
      </c>
      <c r="L2126">
        <v>4621</v>
      </c>
      <c r="M2126">
        <v>3</v>
      </c>
      <c r="N2126" t="s">
        <v>842</v>
      </c>
    </row>
    <row r="2127" spans="1:14" x14ac:dyDescent="0.25">
      <c r="A2127">
        <v>10000</v>
      </c>
      <c r="B2127">
        <v>9767.84</v>
      </c>
      <c r="C2127" s="13">
        <v>0.12870000000000001</v>
      </c>
      <c r="D2127" t="s">
        <v>809</v>
      </c>
      <c r="E2127" t="s">
        <v>810</v>
      </c>
      <c r="F2127" s="13">
        <v>0.21279999999999999</v>
      </c>
      <c r="G2127" t="s">
        <v>856</v>
      </c>
      <c r="H2127" t="s">
        <v>812</v>
      </c>
      <c r="I2127">
        <v>8333.33</v>
      </c>
      <c r="J2127" t="s">
        <v>816</v>
      </c>
      <c r="K2127">
        <v>24</v>
      </c>
      <c r="L2127">
        <v>9470</v>
      </c>
      <c r="M2127">
        <v>1</v>
      </c>
      <c r="N2127" t="s">
        <v>814</v>
      </c>
    </row>
    <row r="2128" spans="1:14" x14ac:dyDescent="0.25">
      <c r="A2128">
        <v>11350</v>
      </c>
      <c r="B2128">
        <v>11350</v>
      </c>
      <c r="C2128" s="13">
        <v>0.1409</v>
      </c>
      <c r="D2128" t="s">
        <v>809</v>
      </c>
      <c r="E2128" t="s">
        <v>810</v>
      </c>
      <c r="F2128" s="13">
        <v>0.27410000000000001</v>
      </c>
      <c r="G2128" t="s">
        <v>854</v>
      </c>
      <c r="H2128" t="s">
        <v>826</v>
      </c>
      <c r="I2128">
        <v>2783.33</v>
      </c>
      <c r="J2128" t="s">
        <v>857</v>
      </c>
      <c r="K2128">
        <v>14</v>
      </c>
      <c r="L2128">
        <v>11031</v>
      </c>
      <c r="M2128">
        <v>0</v>
      </c>
      <c r="N2128" t="s">
        <v>814</v>
      </c>
    </row>
    <row r="2129" spans="1:14" x14ac:dyDescent="0.25">
      <c r="A2129">
        <v>6000</v>
      </c>
      <c r="B2129">
        <v>6000</v>
      </c>
      <c r="C2129" s="13">
        <v>0.17269999999999999</v>
      </c>
      <c r="D2129" t="s">
        <v>818</v>
      </c>
      <c r="E2129" t="s">
        <v>863</v>
      </c>
      <c r="F2129" s="13">
        <v>0.112</v>
      </c>
      <c r="G2129" t="s">
        <v>815</v>
      </c>
      <c r="H2129" t="s">
        <v>812</v>
      </c>
      <c r="I2129">
        <v>8750</v>
      </c>
      <c r="J2129" t="s">
        <v>838</v>
      </c>
      <c r="K2129">
        <v>5</v>
      </c>
      <c r="L2129">
        <v>10980</v>
      </c>
      <c r="M2129">
        <v>2</v>
      </c>
      <c r="N2129" t="s">
        <v>842</v>
      </c>
    </row>
    <row r="2130" spans="1:14" x14ac:dyDescent="0.25">
      <c r="A2130">
        <v>4000</v>
      </c>
      <c r="B2130">
        <v>4000</v>
      </c>
      <c r="C2130" s="13">
        <v>0.1212</v>
      </c>
      <c r="D2130" t="s">
        <v>809</v>
      </c>
      <c r="E2130" t="s">
        <v>896</v>
      </c>
      <c r="F2130" s="13">
        <v>0.18440000000000001</v>
      </c>
      <c r="G2130" t="s">
        <v>851</v>
      </c>
      <c r="H2130" t="s">
        <v>826</v>
      </c>
      <c r="I2130">
        <v>2250</v>
      </c>
      <c r="J2130" t="s">
        <v>879</v>
      </c>
      <c r="K2130">
        <v>7</v>
      </c>
      <c r="L2130">
        <v>1955</v>
      </c>
      <c r="M2130">
        <v>0</v>
      </c>
      <c r="N2130" t="s">
        <v>814</v>
      </c>
    </row>
    <row r="2131" spans="1:14" x14ac:dyDescent="0.25">
      <c r="A2131">
        <v>6400</v>
      </c>
      <c r="B2131">
        <v>6400</v>
      </c>
      <c r="C2131" s="13">
        <v>0.1074</v>
      </c>
      <c r="D2131" t="s">
        <v>809</v>
      </c>
      <c r="E2131" t="s">
        <v>810</v>
      </c>
      <c r="F2131" s="13">
        <v>0.1923</v>
      </c>
      <c r="G2131" t="s">
        <v>845</v>
      </c>
      <c r="H2131" t="s">
        <v>826</v>
      </c>
      <c r="I2131">
        <v>3833.33</v>
      </c>
      <c r="J2131" t="s">
        <v>820</v>
      </c>
      <c r="K2131">
        <v>13</v>
      </c>
      <c r="L2131">
        <v>10451</v>
      </c>
      <c r="M2131">
        <v>0</v>
      </c>
      <c r="N2131" t="s">
        <v>814</v>
      </c>
    </row>
    <row r="2132" spans="1:14" x14ac:dyDescent="0.25">
      <c r="A2132">
        <v>3000</v>
      </c>
      <c r="B2132">
        <v>3000</v>
      </c>
      <c r="C2132" s="13">
        <v>0.1825</v>
      </c>
      <c r="D2132" t="s">
        <v>809</v>
      </c>
      <c r="E2132" t="s">
        <v>810</v>
      </c>
      <c r="F2132" s="13">
        <v>0.23180000000000001</v>
      </c>
      <c r="G2132" t="s">
        <v>851</v>
      </c>
      <c r="H2132" t="s">
        <v>812</v>
      </c>
      <c r="I2132">
        <v>4820</v>
      </c>
      <c r="J2132" t="s">
        <v>868</v>
      </c>
      <c r="K2132">
        <v>23</v>
      </c>
      <c r="L2132">
        <v>7949</v>
      </c>
      <c r="M2132">
        <v>3</v>
      </c>
      <c r="N2132" t="s">
        <v>848</v>
      </c>
    </row>
    <row r="2133" spans="1:14" x14ac:dyDescent="0.25">
      <c r="A2133">
        <v>1125</v>
      </c>
      <c r="B2133">
        <v>1125</v>
      </c>
      <c r="C2133" s="13">
        <v>5.79E-2</v>
      </c>
      <c r="D2133" t="s">
        <v>809</v>
      </c>
      <c r="E2133" t="s">
        <v>824</v>
      </c>
      <c r="F2133" s="13">
        <v>0.17680000000000001</v>
      </c>
      <c r="G2133" t="s">
        <v>841</v>
      </c>
      <c r="H2133" t="s">
        <v>830</v>
      </c>
      <c r="I2133">
        <v>3083.33</v>
      </c>
      <c r="J2133" t="s">
        <v>877</v>
      </c>
      <c r="K2133">
        <v>8</v>
      </c>
      <c r="L2133">
        <v>3935</v>
      </c>
      <c r="M2133">
        <v>0</v>
      </c>
      <c r="N2133" t="s">
        <v>842</v>
      </c>
    </row>
    <row r="2134" spans="1:14" x14ac:dyDescent="0.25">
      <c r="A2134">
        <v>28000</v>
      </c>
      <c r="B2134">
        <v>27950</v>
      </c>
      <c r="C2134" s="13">
        <v>0.13109999999999999</v>
      </c>
      <c r="D2134" t="s">
        <v>818</v>
      </c>
      <c r="E2134" t="s">
        <v>896</v>
      </c>
      <c r="F2134" s="12">
        <v>0</v>
      </c>
      <c r="G2134" t="s">
        <v>894</v>
      </c>
      <c r="H2134" t="s">
        <v>826</v>
      </c>
      <c r="I2134">
        <v>4806</v>
      </c>
      <c r="J2134" t="s">
        <v>916</v>
      </c>
      <c r="K2134">
        <v>6</v>
      </c>
      <c r="L2134">
        <v>0</v>
      </c>
      <c r="M2134">
        <v>1</v>
      </c>
      <c r="N2134" t="s">
        <v>859</v>
      </c>
    </row>
    <row r="2135" spans="1:14" x14ac:dyDescent="0.25">
      <c r="A2135">
        <v>6000</v>
      </c>
      <c r="B2135">
        <v>6000</v>
      </c>
      <c r="C2135" s="13">
        <v>8.8999999999999996E-2</v>
      </c>
      <c r="D2135" t="s">
        <v>809</v>
      </c>
      <c r="E2135" t="s">
        <v>824</v>
      </c>
      <c r="F2135" s="13">
        <v>0.2457</v>
      </c>
      <c r="G2135" t="s">
        <v>819</v>
      </c>
      <c r="H2135" t="s">
        <v>826</v>
      </c>
      <c r="I2135">
        <v>6666.67</v>
      </c>
      <c r="J2135" t="s">
        <v>838</v>
      </c>
      <c r="K2135">
        <v>22</v>
      </c>
      <c r="L2135">
        <v>6462</v>
      </c>
      <c r="M2135">
        <v>0</v>
      </c>
      <c r="N2135" t="s">
        <v>817</v>
      </c>
    </row>
    <row r="2136" spans="1:14" x14ac:dyDescent="0.25">
      <c r="A2136">
        <v>5000</v>
      </c>
      <c r="B2136">
        <v>5000</v>
      </c>
      <c r="C2136" s="13">
        <v>6.0299999999999999E-2</v>
      </c>
      <c r="D2136" t="s">
        <v>809</v>
      </c>
      <c r="E2136" t="s">
        <v>828</v>
      </c>
      <c r="F2136" s="13">
        <v>6.1100000000000002E-2</v>
      </c>
      <c r="G2136" t="s">
        <v>815</v>
      </c>
      <c r="H2136" t="s">
        <v>812</v>
      </c>
      <c r="I2136">
        <v>5416.67</v>
      </c>
      <c r="J2136" t="s">
        <v>916</v>
      </c>
      <c r="K2136">
        <v>13</v>
      </c>
      <c r="L2136">
        <v>4956</v>
      </c>
      <c r="M2136">
        <v>0</v>
      </c>
      <c r="N2136" t="s">
        <v>839</v>
      </c>
    </row>
    <row r="2137" spans="1:14" x14ac:dyDescent="0.25">
      <c r="A2137">
        <v>20000</v>
      </c>
      <c r="B2137">
        <v>19975</v>
      </c>
      <c r="C2137" s="13">
        <v>0.20300000000000001</v>
      </c>
      <c r="D2137" t="s">
        <v>818</v>
      </c>
      <c r="E2137" t="s">
        <v>810</v>
      </c>
      <c r="F2137" s="13">
        <v>0.20910000000000001</v>
      </c>
      <c r="G2137" t="s">
        <v>885</v>
      </c>
      <c r="H2137" t="s">
        <v>830</v>
      </c>
      <c r="I2137">
        <v>4916.67</v>
      </c>
      <c r="J2137" t="s">
        <v>843</v>
      </c>
      <c r="K2137">
        <v>16</v>
      </c>
      <c r="L2137">
        <v>32137</v>
      </c>
      <c r="M2137">
        <v>2</v>
      </c>
      <c r="N2137" t="s">
        <v>835</v>
      </c>
    </row>
    <row r="2138" spans="1:14" x14ac:dyDescent="0.25">
      <c r="A2138">
        <v>9200</v>
      </c>
      <c r="B2138">
        <v>9200</v>
      </c>
      <c r="C2138" s="13">
        <v>7.4899999999999994E-2</v>
      </c>
      <c r="D2138" t="s">
        <v>809</v>
      </c>
      <c r="E2138" t="s">
        <v>824</v>
      </c>
      <c r="F2138" s="13">
        <v>0.2152</v>
      </c>
      <c r="G2138" t="s">
        <v>872</v>
      </c>
      <c r="H2138" t="s">
        <v>826</v>
      </c>
      <c r="I2138">
        <v>2416.67</v>
      </c>
      <c r="J2138" t="s">
        <v>847</v>
      </c>
      <c r="K2138">
        <v>10</v>
      </c>
      <c r="L2138">
        <v>21323</v>
      </c>
      <c r="M2138">
        <v>1</v>
      </c>
      <c r="N2138" t="s">
        <v>835</v>
      </c>
    </row>
    <row r="2139" spans="1:14" x14ac:dyDescent="0.25">
      <c r="A2139">
        <v>35000</v>
      </c>
      <c r="B2139">
        <v>35000</v>
      </c>
      <c r="C2139" s="13">
        <v>0.13109999999999999</v>
      </c>
      <c r="D2139" t="s">
        <v>818</v>
      </c>
      <c r="E2139" t="s">
        <v>828</v>
      </c>
      <c r="F2139" s="13">
        <v>0.1202</v>
      </c>
      <c r="G2139" t="s">
        <v>819</v>
      </c>
      <c r="H2139" t="s">
        <v>812</v>
      </c>
      <c r="I2139">
        <v>20833.330000000002</v>
      </c>
      <c r="J2139" t="s">
        <v>850</v>
      </c>
      <c r="K2139">
        <v>13</v>
      </c>
      <c r="L2139">
        <v>40765</v>
      </c>
      <c r="M2139">
        <v>0</v>
      </c>
      <c r="N2139" t="s">
        <v>823</v>
      </c>
    </row>
    <row r="2140" spans="1:14" x14ac:dyDescent="0.25">
      <c r="A2140">
        <v>18000</v>
      </c>
      <c r="B2140">
        <v>18000</v>
      </c>
      <c r="C2140" s="13">
        <v>0.2049</v>
      </c>
      <c r="D2140" t="s">
        <v>818</v>
      </c>
      <c r="E2140" t="s">
        <v>810</v>
      </c>
      <c r="F2140" s="13">
        <v>0.29249999999999998</v>
      </c>
      <c r="G2140" t="s">
        <v>819</v>
      </c>
      <c r="H2140" t="s">
        <v>826</v>
      </c>
      <c r="I2140">
        <v>3750</v>
      </c>
      <c r="J2140" t="s">
        <v>857</v>
      </c>
      <c r="K2140">
        <v>18</v>
      </c>
      <c r="L2140">
        <v>8165</v>
      </c>
      <c r="M2140">
        <v>0</v>
      </c>
      <c r="N2140" t="s">
        <v>842</v>
      </c>
    </row>
    <row r="2141" spans="1:14" x14ac:dyDescent="0.25">
      <c r="A2141">
        <v>8250</v>
      </c>
      <c r="B2141">
        <v>8250</v>
      </c>
      <c r="C2141" s="13">
        <v>7.4899999999999994E-2</v>
      </c>
      <c r="D2141" t="s">
        <v>809</v>
      </c>
      <c r="E2141" t="s">
        <v>824</v>
      </c>
      <c r="F2141" s="13">
        <v>0.2419</v>
      </c>
      <c r="G2141" t="s">
        <v>894</v>
      </c>
      <c r="H2141" t="s">
        <v>826</v>
      </c>
      <c r="I2141">
        <v>2100</v>
      </c>
      <c r="J2141" t="s">
        <v>834</v>
      </c>
      <c r="K2141">
        <v>7</v>
      </c>
      <c r="L2141">
        <v>9469</v>
      </c>
      <c r="M2141">
        <v>0</v>
      </c>
      <c r="N2141" t="s">
        <v>844</v>
      </c>
    </row>
    <row r="2142" spans="1:14" x14ac:dyDescent="0.25">
      <c r="A2142">
        <v>1200</v>
      </c>
      <c r="B2142">
        <v>1200</v>
      </c>
      <c r="C2142" s="13">
        <v>7.4899999999999994E-2</v>
      </c>
      <c r="D2142" t="s">
        <v>809</v>
      </c>
      <c r="E2142" t="s">
        <v>828</v>
      </c>
      <c r="F2142" s="13">
        <v>0.17879999999999999</v>
      </c>
      <c r="G2142" t="s">
        <v>851</v>
      </c>
      <c r="H2142" t="s">
        <v>830</v>
      </c>
      <c r="I2142">
        <v>1666.67</v>
      </c>
      <c r="J2142" t="s">
        <v>873</v>
      </c>
      <c r="K2142">
        <v>10</v>
      </c>
      <c r="L2142">
        <v>9154</v>
      </c>
      <c r="M2142">
        <v>0</v>
      </c>
      <c r="N2142" t="s">
        <v>835</v>
      </c>
    </row>
    <row r="2143" spans="1:14" x14ac:dyDescent="0.25">
      <c r="A2143">
        <v>10000</v>
      </c>
      <c r="B2143">
        <v>10000</v>
      </c>
      <c r="C2143" s="13">
        <v>9.6299999999999997E-2</v>
      </c>
      <c r="D2143" t="s">
        <v>809</v>
      </c>
      <c r="E2143" t="s">
        <v>824</v>
      </c>
      <c r="F2143" s="13">
        <v>0.17960000000000001</v>
      </c>
      <c r="G2143" t="s">
        <v>866</v>
      </c>
      <c r="H2143" t="s">
        <v>826</v>
      </c>
      <c r="I2143">
        <v>7500</v>
      </c>
      <c r="J2143" t="s">
        <v>837</v>
      </c>
      <c r="K2143">
        <v>8</v>
      </c>
      <c r="L2143">
        <v>52045</v>
      </c>
      <c r="M2143">
        <v>0</v>
      </c>
      <c r="N2143" t="s">
        <v>835</v>
      </c>
    </row>
    <row r="2144" spans="1:14" x14ac:dyDescent="0.25">
      <c r="A2144">
        <v>35000</v>
      </c>
      <c r="B2144">
        <v>35000</v>
      </c>
      <c r="C2144" s="13">
        <v>0.17269999999999999</v>
      </c>
      <c r="D2144" t="s">
        <v>818</v>
      </c>
      <c r="E2144" t="s">
        <v>810</v>
      </c>
      <c r="F2144" s="13">
        <v>0.153</v>
      </c>
      <c r="G2144" t="s">
        <v>833</v>
      </c>
      <c r="H2144" t="s">
        <v>812</v>
      </c>
      <c r="I2144">
        <v>9000</v>
      </c>
      <c r="J2144" t="s">
        <v>878</v>
      </c>
      <c r="K2144">
        <v>8</v>
      </c>
      <c r="L2144">
        <v>41226</v>
      </c>
      <c r="M2144">
        <v>1</v>
      </c>
      <c r="N2144" t="s">
        <v>835</v>
      </c>
    </row>
    <row r="2145" spans="1:14" x14ac:dyDescent="0.25">
      <c r="A2145">
        <v>18000</v>
      </c>
      <c r="B2145">
        <v>18000</v>
      </c>
      <c r="C2145" s="13">
        <v>0.15310000000000001</v>
      </c>
      <c r="D2145" t="s">
        <v>809</v>
      </c>
      <c r="E2145" t="s">
        <v>810</v>
      </c>
      <c r="F2145" s="13">
        <v>0.15559999999999999</v>
      </c>
      <c r="G2145" t="s">
        <v>897</v>
      </c>
      <c r="H2145" t="s">
        <v>812</v>
      </c>
      <c r="I2145">
        <v>6666.67</v>
      </c>
      <c r="J2145" t="s">
        <v>820</v>
      </c>
      <c r="K2145">
        <v>10</v>
      </c>
      <c r="L2145">
        <v>21174</v>
      </c>
      <c r="M2145">
        <v>0</v>
      </c>
      <c r="N2145" t="s">
        <v>835</v>
      </c>
    </row>
    <row r="2146" spans="1:14" x14ac:dyDescent="0.25">
      <c r="A2146">
        <v>20000</v>
      </c>
      <c r="B2146">
        <v>19975</v>
      </c>
      <c r="C2146" s="13">
        <v>0.18390000000000001</v>
      </c>
      <c r="D2146" t="s">
        <v>818</v>
      </c>
      <c r="E2146" t="s">
        <v>810</v>
      </c>
      <c r="F2146" s="13">
        <v>0.15609999999999999</v>
      </c>
      <c r="G2146" t="s">
        <v>867</v>
      </c>
      <c r="H2146" t="s">
        <v>812</v>
      </c>
      <c r="I2146">
        <v>7000</v>
      </c>
      <c r="J2146" t="s">
        <v>837</v>
      </c>
      <c r="K2146">
        <v>6</v>
      </c>
      <c r="L2146">
        <v>20642</v>
      </c>
      <c r="M2146">
        <v>2</v>
      </c>
      <c r="N2146" t="s">
        <v>835</v>
      </c>
    </row>
    <row r="2147" spans="1:14" x14ac:dyDescent="0.25">
      <c r="A2147">
        <v>5500</v>
      </c>
      <c r="B2147">
        <v>5500</v>
      </c>
      <c r="C2147" s="13">
        <v>0.1114</v>
      </c>
      <c r="D2147" t="s">
        <v>809</v>
      </c>
      <c r="E2147" t="s">
        <v>824</v>
      </c>
      <c r="F2147" s="13">
        <v>0.3216</v>
      </c>
      <c r="G2147" t="s">
        <v>872</v>
      </c>
      <c r="H2147" t="s">
        <v>830</v>
      </c>
      <c r="I2147">
        <v>1666.67</v>
      </c>
      <c r="J2147" t="s">
        <v>820</v>
      </c>
      <c r="K2147">
        <v>7</v>
      </c>
      <c r="L2147">
        <v>8826</v>
      </c>
      <c r="M2147">
        <v>0</v>
      </c>
      <c r="N2147" t="s">
        <v>832</v>
      </c>
    </row>
    <row r="2148" spans="1:14" x14ac:dyDescent="0.25">
      <c r="A2148">
        <v>35000</v>
      </c>
      <c r="B2148">
        <v>35000</v>
      </c>
      <c r="C2148" s="13">
        <v>0.22470000000000001</v>
      </c>
      <c r="D2148" t="s">
        <v>818</v>
      </c>
      <c r="E2148" t="s">
        <v>810</v>
      </c>
      <c r="F2148" s="13">
        <v>0.1895</v>
      </c>
      <c r="G2148" t="s">
        <v>841</v>
      </c>
      <c r="H2148" t="s">
        <v>830</v>
      </c>
      <c r="I2148">
        <v>9583.33</v>
      </c>
      <c r="J2148" t="s">
        <v>868</v>
      </c>
      <c r="K2148">
        <v>9</v>
      </c>
      <c r="L2148">
        <v>14184</v>
      </c>
      <c r="M2148">
        <v>1</v>
      </c>
      <c r="N2148" t="s">
        <v>895</v>
      </c>
    </row>
    <row r="2149" spans="1:14" x14ac:dyDescent="0.25">
      <c r="A2149">
        <v>35000</v>
      </c>
      <c r="B2149">
        <v>35000</v>
      </c>
      <c r="C2149" s="13">
        <v>0.2198</v>
      </c>
      <c r="D2149" t="s">
        <v>818</v>
      </c>
      <c r="E2149" t="s">
        <v>824</v>
      </c>
      <c r="F2149" s="13">
        <v>0.14680000000000001</v>
      </c>
      <c r="G2149" t="s">
        <v>866</v>
      </c>
      <c r="H2149" t="s">
        <v>826</v>
      </c>
      <c r="I2149">
        <v>9166.67</v>
      </c>
      <c r="J2149" t="s">
        <v>822</v>
      </c>
      <c r="K2149">
        <v>12</v>
      </c>
      <c r="L2149">
        <v>37424</v>
      </c>
      <c r="M2149">
        <v>0</v>
      </c>
      <c r="N2149" t="s">
        <v>832</v>
      </c>
    </row>
    <row r="2150" spans="1:14" x14ac:dyDescent="0.25">
      <c r="A2150">
        <v>20950</v>
      </c>
      <c r="B2150">
        <v>20875</v>
      </c>
      <c r="C2150" s="13">
        <v>0.21490000000000001</v>
      </c>
      <c r="D2150" t="s">
        <v>818</v>
      </c>
      <c r="E2150" t="s">
        <v>810</v>
      </c>
      <c r="F2150" s="13">
        <v>0.27560000000000001</v>
      </c>
      <c r="G2150" t="s">
        <v>866</v>
      </c>
      <c r="H2150" t="s">
        <v>812</v>
      </c>
      <c r="I2150">
        <v>4500</v>
      </c>
      <c r="J2150" t="s">
        <v>857</v>
      </c>
      <c r="K2150">
        <v>15</v>
      </c>
      <c r="L2150">
        <v>24210</v>
      </c>
      <c r="M2150">
        <v>1</v>
      </c>
      <c r="N2150" t="s">
        <v>842</v>
      </c>
    </row>
    <row r="2151" spans="1:14" x14ac:dyDescent="0.25">
      <c r="A2151">
        <v>1500</v>
      </c>
      <c r="B2151">
        <v>1500</v>
      </c>
      <c r="C2151" s="13">
        <v>9.6299999999999997E-2</v>
      </c>
      <c r="D2151" t="s">
        <v>809</v>
      </c>
      <c r="E2151" t="s">
        <v>828</v>
      </c>
      <c r="F2151" s="13">
        <v>0.16980000000000001</v>
      </c>
      <c r="G2151" t="s">
        <v>854</v>
      </c>
      <c r="H2151" t="s">
        <v>812</v>
      </c>
      <c r="I2151">
        <v>7725</v>
      </c>
      <c r="J2151" t="s">
        <v>822</v>
      </c>
      <c r="K2151">
        <v>14</v>
      </c>
      <c r="L2151">
        <v>30626</v>
      </c>
      <c r="M2151">
        <v>0</v>
      </c>
      <c r="N2151" t="s">
        <v>842</v>
      </c>
    </row>
    <row r="2152" spans="1:14" x14ac:dyDescent="0.25">
      <c r="A2152">
        <v>12000</v>
      </c>
      <c r="B2152">
        <v>12000</v>
      </c>
      <c r="C2152" s="13">
        <v>0.19989999999999999</v>
      </c>
      <c r="D2152" t="s">
        <v>809</v>
      </c>
      <c r="E2152" t="s">
        <v>810</v>
      </c>
      <c r="F2152" s="13">
        <v>0.15160000000000001</v>
      </c>
      <c r="G2152" t="s">
        <v>909</v>
      </c>
      <c r="H2152" t="s">
        <v>826</v>
      </c>
      <c r="I2152">
        <v>4458.33</v>
      </c>
      <c r="J2152" t="s">
        <v>868</v>
      </c>
      <c r="K2152">
        <v>8</v>
      </c>
      <c r="L2152">
        <v>13935</v>
      </c>
      <c r="M2152">
        <v>1</v>
      </c>
      <c r="N2152" t="s">
        <v>859</v>
      </c>
    </row>
    <row r="2153" spans="1:14" x14ac:dyDescent="0.25">
      <c r="A2153">
        <v>10000</v>
      </c>
      <c r="B2153">
        <v>9975</v>
      </c>
      <c r="C2153" s="13">
        <v>0.14330000000000001</v>
      </c>
      <c r="D2153" t="s">
        <v>809</v>
      </c>
      <c r="E2153" t="s">
        <v>810</v>
      </c>
      <c r="F2153" s="12">
        <v>0.13</v>
      </c>
      <c r="G2153" t="s">
        <v>819</v>
      </c>
      <c r="H2153" t="s">
        <v>812</v>
      </c>
      <c r="I2153">
        <v>3625</v>
      </c>
      <c r="J2153" t="s">
        <v>820</v>
      </c>
      <c r="K2153">
        <v>10</v>
      </c>
      <c r="L2153">
        <v>8464</v>
      </c>
      <c r="M2153">
        <v>2</v>
      </c>
      <c r="N2153" t="s">
        <v>814</v>
      </c>
    </row>
    <row r="2154" spans="1:14" x14ac:dyDescent="0.25">
      <c r="A2154">
        <v>9750</v>
      </c>
      <c r="B2154">
        <v>9750</v>
      </c>
      <c r="C2154" s="13">
        <v>0.18490000000000001</v>
      </c>
      <c r="D2154" t="s">
        <v>809</v>
      </c>
      <c r="E2154" t="s">
        <v>810</v>
      </c>
      <c r="F2154" s="13">
        <v>0.1159</v>
      </c>
      <c r="G2154" t="s">
        <v>815</v>
      </c>
      <c r="H2154" t="s">
        <v>830</v>
      </c>
      <c r="I2154">
        <v>2666.67</v>
      </c>
      <c r="J2154" t="s">
        <v>868</v>
      </c>
      <c r="K2154">
        <v>7</v>
      </c>
      <c r="L2154">
        <v>8172</v>
      </c>
      <c r="M2154">
        <v>0</v>
      </c>
      <c r="N2154" t="s">
        <v>832</v>
      </c>
    </row>
    <row r="2155" spans="1:14" x14ac:dyDescent="0.25">
      <c r="A2155">
        <v>5600</v>
      </c>
      <c r="B2155">
        <v>5575</v>
      </c>
      <c r="C2155" s="13">
        <v>7.4899999999999994E-2</v>
      </c>
      <c r="D2155" t="s">
        <v>809</v>
      </c>
      <c r="E2155" t="s">
        <v>810</v>
      </c>
      <c r="F2155" s="13">
        <v>0.24740000000000001</v>
      </c>
      <c r="G2155" t="s">
        <v>874</v>
      </c>
      <c r="H2155" t="s">
        <v>826</v>
      </c>
      <c r="I2155">
        <v>2583</v>
      </c>
      <c r="J2155" t="s">
        <v>850</v>
      </c>
      <c r="K2155">
        <v>6</v>
      </c>
      <c r="L2155">
        <v>2454</v>
      </c>
      <c r="M2155">
        <v>1</v>
      </c>
      <c r="N2155" t="s">
        <v>817</v>
      </c>
    </row>
    <row r="2156" spans="1:14" x14ac:dyDescent="0.25">
      <c r="A2156">
        <v>11200</v>
      </c>
      <c r="B2156">
        <v>11200</v>
      </c>
      <c r="C2156" s="13">
        <v>0.13109999999999999</v>
      </c>
      <c r="D2156" t="s">
        <v>818</v>
      </c>
      <c r="E2156" t="s">
        <v>810</v>
      </c>
      <c r="F2156" s="13">
        <v>0.1173</v>
      </c>
      <c r="G2156" t="s">
        <v>819</v>
      </c>
      <c r="H2156" t="s">
        <v>812</v>
      </c>
      <c r="I2156">
        <v>3333.33</v>
      </c>
      <c r="J2156" t="s">
        <v>834</v>
      </c>
      <c r="K2156">
        <v>8</v>
      </c>
      <c r="L2156">
        <v>8747</v>
      </c>
      <c r="M2156">
        <v>0</v>
      </c>
      <c r="N2156" t="s">
        <v>835</v>
      </c>
    </row>
    <row r="2157" spans="1:14" x14ac:dyDescent="0.25">
      <c r="A2157">
        <v>4000</v>
      </c>
      <c r="B2157">
        <v>3975</v>
      </c>
      <c r="C2157" s="13">
        <v>0.1343</v>
      </c>
      <c r="D2157" t="s">
        <v>809</v>
      </c>
      <c r="E2157" t="s">
        <v>896</v>
      </c>
      <c r="F2157" s="13">
        <v>7.5999999999999998E-2</v>
      </c>
      <c r="G2157" t="s">
        <v>872</v>
      </c>
      <c r="H2157" t="s">
        <v>826</v>
      </c>
      <c r="I2157">
        <v>1750</v>
      </c>
      <c r="J2157" t="s">
        <v>831</v>
      </c>
      <c r="K2157">
        <v>7</v>
      </c>
      <c r="L2157">
        <v>7178</v>
      </c>
      <c r="M2157">
        <v>3</v>
      </c>
      <c r="N2157" t="s">
        <v>814</v>
      </c>
    </row>
    <row r="2158" spans="1:14" x14ac:dyDescent="0.25">
      <c r="A2158">
        <v>7000</v>
      </c>
      <c r="B2158">
        <v>7000</v>
      </c>
      <c r="C2158" s="13">
        <v>8.8999999999999996E-2</v>
      </c>
      <c r="D2158" t="s">
        <v>809</v>
      </c>
      <c r="E2158" t="s">
        <v>896</v>
      </c>
      <c r="F2158" s="13">
        <v>0.15790000000000001</v>
      </c>
      <c r="G2158" t="s">
        <v>872</v>
      </c>
      <c r="H2158" t="s">
        <v>812</v>
      </c>
      <c r="I2158">
        <v>4700</v>
      </c>
      <c r="J2158" t="s">
        <v>878</v>
      </c>
      <c r="K2158">
        <v>12</v>
      </c>
      <c r="L2158">
        <v>7012</v>
      </c>
      <c r="M2158">
        <v>0</v>
      </c>
      <c r="N2158" t="s">
        <v>844</v>
      </c>
    </row>
    <row r="2159" spans="1:14" x14ac:dyDescent="0.25">
      <c r="A2159">
        <v>18000</v>
      </c>
      <c r="B2159">
        <v>18000</v>
      </c>
      <c r="C2159" s="13">
        <v>6.0299999999999999E-2</v>
      </c>
      <c r="D2159" t="s">
        <v>809</v>
      </c>
      <c r="E2159" t="s">
        <v>810</v>
      </c>
      <c r="F2159" s="13">
        <v>0.1075</v>
      </c>
      <c r="G2159" t="s">
        <v>819</v>
      </c>
      <c r="H2159" t="s">
        <v>812</v>
      </c>
      <c r="I2159">
        <v>7916.67</v>
      </c>
      <c r="J2159" t="s">
        <v>813</v>
      </c>
      <c r="K2159">
        <v>13</v>
      </c>
      <c r="L2159">
        <v>14007</v>
      </c>
      <c r="M2159">
        <v>2</v>
      </c>
      <c r="N2159" t="s">
        <v>848</v>
      </c>
    </row>
    <row r="2160" spans="1:14" x14ac:dyDescent="0.25">
      <c r="A2160">
        <v>5000</v>
      </c>
      <c r="B2160">
        <v>5000</v>
      </c>
      <c r="C2160" s="13">
        <v>0.12609999999999999</v>
      </c>
      <c r="D2160" t="s">
        <v>809</v>
      </c>
      <c r="E2160" t="s">
        <v>810</v>
      </c>
      <c r="F2160" s="13">
        <v>0.13400000000000001</v>
      </c>
      <c r="G2160" t="s">
        <v>819</v>
      </c>
      <c r="H2160" t="s">
        <v>826</v>
      </c>
      <c r="I2160">
        <v>2000</v>
      </c>
      <c r="J2160" t="s">
        <v>822</v>
      </c>
      <c r="K2160">
        <v>9</v>
      </c>
      <c r="L2160">
        <v>1753</v>
      </c>
      <c r="M2160">
        <v>0</v>
      </c>
      <c r="N2160" t="s">
        <v>817</v>
      </c>
    </row>
    <row r="2161" spans="1:14" x14ac:dyDescent="0.25">
      <c r="A2161">
        <v>10000</v>
      </c>
      <c r="B2161">
        <v>9975</v>
      </c>
      <c r="C2161" s="13">
        <v>9.2499999999999999E-2</v>
      </c>
      <c r="D2161" t="s">
        <v>809</v>
      </c>
      <c r="E2161" t="s">
        <v>896</v>
      </c>
      <c r="F2161" s="13">
        <v>5.6000000000000001E-2</v>
      </c>
      <c r="G2161" t="s">
        <v>864</v>
      </c>
      <c r="H2161" t="s">
        <v>826</v>
      </c>
      <c r="I2161">
        <v>4000</v>
      </c>
      <c r="J2161" t="s">
        <v>837</v>
      </c>
      <c r="K2161">
        <v>7</v>
      </c>
      <c r="L2161">
        <v>8528</v>
      </c>
      <c r="M2161">
        <v>0</v>
      </c>
      <c r="N2161" t="s">
        <v>814</v>
      </c>
    </row>
    <row r="2162" spans="1:14" x14ac:dyDescent="0.25">
      <c r="A2162">
        <v>9800</v>
      </c>
      <c r="B2162">
        <v>9800</v>
      </c>
      <c r="C2162" s="13">
        <v>0.19689999999999999</v>
      </c>
      <c r="D2162" t="s">
        <v>818</v>
      </c>
      <c r="E2162" t="s">
        <v>810</v>
      </c>
      <c r="F2162" s="13">
        <v>0.1489</v>
      </c>
      <c r="G2162" t="s">
        <v>891</v>
      </c>
      <c r="H2162" t="s">
        <v>812</v>
      </c>
      <c r="I2162">
        <v>5340.25</v>
      </c>
      <c r="J2162" t="s">
        <v>843</v>
      </c>
      <c r="K2162">
        <v>8</v>
      </c>
      <c r="L2162">
        <v>5350</v>
      </c>
      <c r="M2162">
        <v>1</v>
      </c>
      <c r="N2162" t="s">
        <v>817</v>
      </c>
    </row>
    <row r="2163" spans="1:14" x14ac:dyDescent="0.25">
      <c r="A2163">
        <v>20000</v>
      </c>
      <c r="B2163">
        <v>19975</v>
      </c>
      <c r="C2163" s="13">
        <v>0.1212</v>
      </c>
      <c r="D2163" t="s">
        <v>809</v>
      </c>
      <c r="E2163" t="s">
        <v>824</v>
      </c>
      <c r="F2163" s="13">
        <v>0.19819999999999999</v>
      </c>
      <c r="G2163" t="s">
        <v>906</v>
      </c>
      <c r="H2163" t="s">
        <v>812</v>
      </c>
      <c r="I2163">
        <v>6750</v>
      </c>
      <c r="J2163" t="s">
        <v>838</v>
      </c>
      <c r="K2163">
        <v>14</v>
      </c>
      <c r="L2163">
        <v>21637</v>
      </c>
      <c r="M2163">
        <v>0</v>
      </c>
      <c r="N2163" t="s">
        <v>823</v>
      </c>
    </row>
    <row r="2164" spans="1:14" x14ac:dyDescent="0.25">
      <c r="A2164">
        <v>5100</v>
      </c>
      <c r="B2164">
        <v>4950</v>
      </c>
      <c r="C2164" s="13">
        <v>0.18290000000000001</v>
      </c>
      <c r="D2164" t="s">
        <v>809</v>
      </c>
      <c r="E2164" t="s">
        <v>810</v>
      </c>
      <c r="F2164" s="13">
        <v>0.25669999999999998</v>
      </c>
      <c r="G2164" t="s">
        <v>825</v>
      </c>
      <c r="H2164" t="s">
        <v>826</v>
      </c>
      <c r="I2164">
        <v>3000</v>
      </c>
      <c r="J2164" t="s">
        <v>920</v>
      </c>
      <c r="K2164">
        <v>14</v>
      </c>
      <c r="L2164">
        <v>5004</v>
      </c>
      <c r="M2164">
        <v>6</v>
      </c>
      <c r="N2164" t="s">
        <v>814</v>
      </c>
    </row>
    <row r="2165" spans="1:14" x14ac:dyDescent="0.25">
      <c r="A2165">
        <v>8875</v>
      </c>
      <c r="B2165">
        <v>8875</v>
      </c>
      <c r="C2165" s="13">
        <v>0.1114</v>
      </c>
      <c r="D2165" t="s">
        <v>809</v>
      </c>
      <c r="E2165" t="s">
        <v>810</v>
      </c>
      <c r="F2165" s="13">
        <v>0.317</v>
      </c>
      <c r="G2165" t="s">
        <v>815</v>
      </c>
      <c r="H2165" t="s">
        <v>826</v>
      </c>
      <c r="I2165">
        <v>2160</v>
      </c>
      <c r="J2165" t="s">
        <v>878</v>
      </c>
      <c r="K2165">
        <v>19</v>
      </c>
      <c r="L2165">
        <v>17422</v>
      </c>
      <c r="M2165">
        <v>0</v>
      </c>
      <c r="N2165" t="s">
        <v>835</v>
      </c>
    </row>
    <row r="2166" spans="1:14" x14ac:dyDescent="0.25">
      <c r="A2166">
        <v>4400</v>
      </c>
      <c r="B2166">
        <v>4400</v>
      </c>
      <c r="C2166" s="13">
        <v>5.9900000000000002E-2</v>
      </c>
      <c r="D2166" t="s">
        <v>809</v>
      </c>
      <c r="E2166" t="s">
        <v>871</v>
      </c>
      <c r="F2166" s="13">
        <v>0.17929999999999999</v>
      </c>
      <c r="G2166" t="s">
        <v>872</v>
      </c>
      <c r="H2166" t="s">
        <v>830</v>
      </c>
      <c r="I2166">
        <v>4000</v>
      </c>
      <c r="J2166" t="s">
        <v>858</v>
      </c>
      <c r="K2166">
        <v>6</v>
      </c>
      <c r="L2166">
        <v>9945</v>
      </c>
      <c r="M2166">
        <v>1</v>
      </c>
      <c r="N2166" t="s">
        <v>823</v>
      </c>
    </row>
    <row r="2167" spans="1:14" x14ac:dyDescent="0.25">
      <c r="A2167">
        <v>35000</v>
      </c>
      <c r="B2167">
        <v>23350</v>
      </c>
      <c r="C2167" s="13">
        <v>0.1171</v>
      </c>
      <c r="D2167" t="s">
        <v>818</v>
      </c>
      <c r="E2167" t="s">
        <v>896</v>
      </c>
      <c r="F2167" s="13">
        <v>8.0699999999999994E-2</v>
      </c>
      <c r="G2167" t="s">
        <v>819</v>
      </c>
      <c r="H2167" t="s">
        <v>812</v>
      </c>
      <c r="I2167">
        <v>7500</v>
      </c>
      <c r="J2167" t="s">
        <v>901</v>
      </c>
      <c r="K2167">
        <v>6</v>
      </c>
      <c r="L2167">
        <v>5660</v>
      </c>
      <c r="M2167">
        <v>0</v>
      </c>
      <c r="N2167" t="s">
        <v>832</v>
      </c>
    </row>
    <row r="2168" spans="1:14" x14ac:dyDescent="0.25">
      <c r="A2168">
        <v>3000</v>
      </c>
      <c r="B2168">
        <v>3000</v>
      </c>
      <c r="C2168" s="13">
        <v>0.18490000000000001</v>
      </c>
      <c r="D2168" t="s">
        <v>809</v>
      </c>
      <c r="E2168" t="s">
        <v>824</v>
      </c>
      <c r="F2168" s="13">
        <v>0.16070000000000001</v>
      </c>
      <c r="G2168" t="s">
        <v>825</v>
      </c>
      <c r="H2168" t="s">
        <v>830</v>
      </c>
      <c r="I2168">
        <v>2916.67</v>
      </c>
      <c r="J2168" t="s">
        <v>868</v>
      </c>
      <c r="K2168">
        <v>9</v>
      </c>
      <c r="L2168">
        <v>6403</v>
      </c>
      <c r="M2168">
        <v>0</v>
      </c>
      <c r="N2168" t="s">
        <v>814</v>
      </c>
    </row>
    <row r="2169" spans="1:14" x14ac:dyDescent="0.25">
      <c r="A2169">
        <v>4800</v>
      </c>
      <c r="B2169">
        <v>4800</v>
      </c>
      <c r="C2169" s="13">
        <v>0.1242</v>
      </c>
      <c r="D2169" t="s">
        <v>809</v>
      </c>
      <c r="E2169" t="s">
        <v>840</v>
      </c>
      <c r="F2169" s="13">
        <v>5.3100000000000001E-2</v>
      </c>
      <c r="G2169" t="s">
        <v>866</v>
      </c>
      <c r="H2169" t="s">
        <v>826</v>
      </c>
      <c r="I2169">
        <v>3500</v>
      </c>
      <c r="J2169" t="s">
        <v>820</v>
      </c>
      <c r="K2169">
        <v>8</v>
      </c>
      <c r="L2169">
        <v>5093</v>
      </c>
      <c r="M2169">
        <v>0</v>
      </c>
      <c r="N2169" t="s">
        <v>823</v>
      </c>
    </row>
    <row r="2170" spans="1:14" x14ac:dyDescent="0.25">
      <c r="A2170">
        <v>5375</v>
      </c>
      <c r="B2170">
        <v>5375</v>
      </c>
      <c r="C2170" s="13">
        <v>0.1171</v>
      </c>
      <c r="D2170" t="s">
        <v>809</v>
      </c>
      <c r="E2170" t="s">
        <v>810</v>
      </c>
      <c r="F2170" s="13">
        <v>0.28749999999999998</v>
      </c>
      <c r="G2170" t="s">
        <v>909</v>
      </c>
      <c r="H2170" t="s">
        <v>812</v>
      </c>
      <c r="I2170">
        <v>2166.67</v>
      </c>
      <c r="J2170" t="s">
        <v>834</v>
      </c>
      <c r="K2170">
        <v>5</v>
      </c>
      <c r="L2170">
        <v>15475</v>
      </c>
      <c r="M2170">
        <v>1</v>
      </c>
      <c r="N2170" t="s">
        <v>839</v>
      </c>
    </row>
    <row r="2171" spans="1:14" x14ac:dyDescent="0.25">
      <c r="A2171">
        <v>14000</v>
      </c>
      <c r="B2171">
        <v>14000</v>
      </c>
      <c r="C2171" s="13">
        <v>0.11990000000000001</v>
      </c>
      <c r="D2171" t="s">
        <v>818</v>
      </c>
      <c r="E2171" t="s">
        <v>810</v>
      </c>
      <c r="F2171" s="13">
        <v>0.19520000000000001</v>
      </c>
      <c r="G2171" t="s">
        <v>815</v>
      </c>
      <c r="H2171" t="s">
        <v>812</v>
      </c>
      <c r="I2171">
        <v>6333.33</v>
      </c>
      <c r="J2171" t="s">
        <v>837</v>
      </c>
      <c r="K2171">
        <v>12</v>
      </c>
      <c r="L2171">
        <v>32213</v>
      </c>
      <c r="M2171">
        <v>0</v>
      </c>
      <c r="N2171" t="s">
        <v>814</v>
      </c>
    </row>
    <row r="2172" spans="1:14" x14ac:dyDescent="0.25">
      <c r="A2172">
        <v>19800</v>
      </c>
      <c r="B2172">
        <v>19775</v>
      </c>
      <c r="C2172" s="13">
        <v>0.1323</v>
      </c>
      <c r="D2172" t="s">
        <v>809</v>
      </c>
      <c r="E2172" t="s">
        <v>824</v>
      </c>
      <c r="F2172" s="13">
        <v>0.2009</v>
      </c>
      <c r="G2172" t="s">
        <v>889</v>
      </c>
      <c r="H2172" t="s">
        <v>812</v>
      </c>
      <c r="I2172">
        <v>6666.67</v>
      </c>
      <c r="J2172" t="s">
        <v>847</v>
      </c>
      <c r="K2172">
        <v>8</v>
      </c>
      <c r="L2172">
        <v>31220</v>
      </c>
      <c r="M2172">
        <v>0</v>
      </c>
      <c r="N2172" t="s">
        <v>814</v>
      </c>
    </row>
    <row r="2173" spans="1:14" x14ac:dyDescent="0.25">
      <c r="A2173">
        <v>13025</v>
      </c>
      <c r="B2173">
        <v>13025</v>
      </c>
      <c r="C2173" s="13">
        <v>0.13109999999999999</v>
      </c>
      <c r="D2173" t="s">
        <v>809</v>
      </c>
      <c r="E2173" t="s">
        <v>824</v>
      </c>
      <c r="F2173" s="13">
        <v>7.7499999999999999E-2</v>
      </c>
      <c r="G2173" t="s">
        <v>906</v>
      </c>
      <c r="H2173" t="s">
        <v>812</v>
      </c>
      <c r="I2173">
        <v>4333.33</v>
      </c>
      <c r="J2173" t="s">
        <v>857</v>
      </c>
      <c r="K2173">
        <v>6</v>
      </c>
      <c r="L2173">
        <v>13029</v>
      </c>
      <c r="M2173">
        <v>0</v>
      </c>
      <c r="N2173" t="s">
        <v>835</v>
      </c>
    </row>
    <row r="2174" spans="1:14" x14ac:dyDescent="0.25">
      <c r="A2174">
        <v>18000</v>
      </c>
      <c r="B2174">
        <v>18000</v>
      </c>
      <c r="C2174" s="13">
        <v>0.18490000000000001</v>
      </c>
      <c r="D2174" t="s">
        <v>809</v>
      </c>
      <c r="E2174" t="s">
        <v>810</v>
      </c>
      <c r="F2174" s="13">
        <v>0.2056</v>
      </c>
      <c r="G2174" t="s">
        <v>819</v>
      </c>
      <c r="H2174" t="s">
        <v>826</v>
      </c>
      <c r="I2174">
        <v>9333.33</v>
      </c>
      <c r="J2174" t="s">
        <v>857</v>
      </c>
      <c r="K2174">
        <v>12</v>
      </c>
      <c r="L2174">
        <v>37526</v>
      </c>
      <c r="M2174">
        <v>1</v>
      </c>
      <c r="N2174" t="s">
        <v>842</v>
      </c>
    </row>
    <row r="2175" spans="1:14" x14ac:dyDescent="0.25">
      <c r="A2175">
        <v>2500</v>
      </c>
      <c r="B2175">
        <v>2275.77</v>
      </c>
      <c r="C2175" s="13">
        <v>7.6799999999999993E-2</v>
      </c>
      <c r="D2175" t="s">
        <v>809</v>
      </c>
      <c r="E2175" t="s">
        <v>871</v>
      </c>
      <c r="F2175" s="13">
        <v>0.1759</v>
      </c>
      <c r="G2175" t="s">
        <v>911</v>
      </c>
      <c r="H2175" t="s">
        <v>812</v>
      </c>
      <c r="I2175">
        <v>3666.67</v>
      </c>
      <c r="J2175" t="s">
        <v>875</v>
      </c>
      <c r="K2175">
        <v>6</v>
      </c>
      <c r="L2175">
        <v>406</v>
      </c>
      <c r="M2175">
        <v>0</v>
      </c>
      <c r="N2175" t="s">
        <v>835</v>
      </c>
    </row>
    <row r="2176" spans="1:14" x14ac:dyDescent="0.25">
      <c r="A2176">
        <v>5000</v>
      </c>
      <c r="B2176">
        <v>4985.4399999999996</v>
      </c>
      <c r="C2176" s="13">
        <v>7.1400000000000005E-2</v>
      </c>
      <c r="D2176" t="s">
        <v>809</v>
      </c>
      <c r="E2176" t="s">
        <v>810</v>
      </c>
      <c r="F2176" s="13">
        <v>0.114</v>
      </c>
      <c r="G2176" t="s">
        <v>829</v>
      </c>
      <c r="H2176" t="s">
        <v>830</v>
      </c>
      <c r="I2176">
        <v>4166.67</v>
      </c>
      <c r="J2176" t="s">
        <v>883</v>
      </c>
      <c r="K2176">
        <v>6</v>
      </c>
      <c r="L2176">
        <v>16666</v>
      </c>
      <c r="M2176">
        <v>1</v>
      </c>
      <c r="N2176" t="s">
        <v>823</v>
      </c>
    </row>
    <row r="2177" spans="1:14" x14ac:dyDescent="0.25">
      <c r="A2177">
        <v>4500</v>
      </c>
      <c r="B2177">
        <v>4500</v>
      </c>
      <c r="C2177" s="13">
        <v>0.1114</v>
      </c>
      <c r="D2177" t="s">
        <v>809</v>
      </c>
      <c r="E2177" t="s">
        <v>824</v>
      </c>
      <c r="F2177" s="13">
        <v>9.7299999999999998E-2</v>
      </c>
      <c r="G2177" t="s">
        <v>829</v>
      </c>
      <c r="H2177" t="s">
        <v>826</v>
      </c>
      <c r="I2177">
        <v>2916.67</v>
      </c>
      <c r="J2177" t="s">
        <v>838</v>
      </c>
      <c r="K2177">
        <v>13</v>
      </c>
      <c r="L2177">
        <v>4265</v>
      </c>
      <c r="M2177">
        <v>0</v>
      </c>
      <c r="N2177" t="s">
        <v>859</v>
      </c>
    </row>
    <row r="2178" spans="1:14" x14ac:dyDescent="0.25">
      <c r="A2178">
        <v>15000</v>
      </c>
      <c r="B2178">
        <v>15000</v>
      </c>
      <c r="C2178" s="13">
        <v>8.8999999999999996E-2</v>
      </c>
      <c r="D2178" t="s">
        <v>809</v>
      </c>
      <c r="E2178" t="s">
        <v>810</v>
      </c>
      <c r="F2178" s="13">
        <v>8.5599999999999996E-2</v>
      </c>
      <c r="G2178" t="s">
        <v>889</v>
      </c>
      <c r="H2178" t="s">
        <v>826</v>
      </c>
      <c r="I2178">
        <v>7500</v>
      </c>
      <c r="J2178" t="s">
        <v>850</v>
      </c>
      <c r="K2178">
        <v>8</v>
      </c>
      <c r="L2178">
        <v>8343</v>
      </c>
      <c r="M2178">
        <v>1</v>
      </c>
      <c r="N2178" t="s">
        <v>814</v>
      </c>
    </row>
    <row r="2179" spans="1:14" x14ac:dyDescent="0.25">
      <c r="A2179">
        <v>35000</v>
      </c>
      <c r="B2179">
        <v>35000</v>
      </c>
      <c r="C2179" s="13">
        <v>0.2049</v>
      </c>
      <c r="D2179" t="s">
        <v>818</v>
      </c>
      <c r="E2179" t="s">
        <v>810</v>
      </c>
      <c r="F2179" s="13">
        <v>0.11840000000000001</v>
      </c>
      <c r="G2179" t="s">
        <v>815</v>
      </c>
      <c r="H2179" t="s">
        <v>812</v>
      </c>
      <c r="I2179">
        <v>18750</v>
      </c>
      <c r="J2179" t="s">
        <v>816</v>
      </c>
      <c r="K2179">
        <v>14</v>
      </c>
      <c r="L2179">
        <v>41707</v>
      </c>
      <c r="M2179">
        <v>2</v>
      </c>
      <c r="N2179" t="s">
        <v>844</v>
      </c>
    </row>
    <row r="2180" spans="1:14" x14ac:dyDescent="0.25">
      <c r="A2180">
        <v>4500</v>
      </c>
      <c r="B2180">
        <v>4500</v>
      </c>
      <c r="C2180" s="13">
        <v>8.4900000000000003E-2</v>
      </c>
      <c r="D2180" t="s">
        <v>809</v>
      </c>
      <c r="E2180" t="s">
        <v>824</v>
      </c>
      <c r="F2180" s="13">
        <v>2.5399999999999999E-2</v>
      </c>
      <c r="G2180" t="s">
        <v>815</v>
      </c>
      <c r="H2180" t="s">
        <v>826</v>
      </c>
      <c r="I2180">
        <v>2166.67</v>
      </c>
      <c r="J2180" t="s">
        <v>916</v>
      </c>
      <c r="K2180">
        <v>2</v>
      </c>
      <c r="L2180">
        <v>527</v>
      </c>
      <c r="M2180">
        <v>1</v>
      </c>
      <c r="N2180" t="s">
        <v>832</v>
      </c>
    </row>
    <row r="2181" spans="1:14" x14ac:dyDescent="0.25">
      <c r="A2181">
        <v>4500</v>
      </c>
      <c r="B2181">
        <v>4500</v>
      </c>
      <c r="C2181" s="13">
        <v>0.17269999999999999</v>
      </c>
      <c r="D2181" t="s">
        <v>809</v>
      </c>
      <c r="E2181" t="s">
        <v>810</v>
      </c>
      <c r="F2181" s="13">
        <v>0.16589999999999999</v>
      </c>
      <c r="G2181" t="s">
        <v>872</v>
      </c>
      <c r="H2181" t="s">
        <v>826</v>
      </c>
      <c r="I2181">
        <v>4666.67</v>
      </c>
      <c r="J2181" t="s">
        <v>857</v>
      </c>
      <c r="K2181">
        <v>24</v>
      </c>
      <c r="L2181">
        <v>893</v>
      </c>
      <c r="M2181">
        <v>1</v>
      </c>
      <c r="N2181" t="s">
        <v>832</v>
      </c>
    </row>
    <row r="2182" spans="1:14" x14ac:dyDescent="0.25">
      <c r="A2182">
        <v>1450</v>
      </c>
      <c r="B2182">
        <v>1450</v>
      </c>
      <c r="C2182" s="13">
        <v>7.51E-2</v>
      </c>
      <c r="D2182" t="s">
        <v>809</v>
      </c>
      <c r="E2182" t="s">
        <v>828</v>
      </c>
      <c r="F2182" s="13">
        <v>0.222</v>
      </c>
      <c r="G2182" t="s">
        <v>833</v>
      </c>
      <c r="H2182" t="s">
        <v>826</v>
      </c>
      <c r="I2182">
        <v>833.33</v>
      </c>
      <c r="J2182" t="s">
        <v>850</v>
      </c>
      <c r="K2182">
        <v>9</v>
      </c>
      <c r="L2182">
        <v>709</v>
      </c>
      <c r="M2182">
        <v>0</v>
      </c>
      <c r="N2182" t="s">
        <v>895</v>
      </c>
    </row>
    <row r="2183" spans="1:14" x14ac:dyDescent="0.25">
      <c r="A2183">
        <v>6000</v>
      </c>
      <c r="B2183">
        <v>6000</v>
      </c>
      <c r="C2183" s="13">
        <v>0.14960000000000001</v>
      </c>
      <c r="D2183" t="s">
        <v>809</v>
      </c>
      <c r="E2183" t="s">
        <v>896</v>
      </c>
      <c r="F2183" s="13">
        <v>0.11550000000000001</v>
      </c>
      <c r="G2183" t="s">
        <v>815</v>
      </c>
      <c r="H2183" t="s">
        <v>826</v>
      </c>
      <c r="I2183">
        <v>7083.33</v>
      </c>
      <c r="J2183" t="s">
        <v>852</v>
      </c>
      <c r="K2183">
        <v>7</v>
      </c>
      <c r="L2183">
        <v>5341</v>
      </c>
      <c r="M2183">
        <v>0</v>
      </c>
      <c r="N2183" t="s">
        <v>817</v>
      </c>
    </row>
    <row r="2184" spans="1:14" x14ac:dyDescent="0.25">
      <c r="A2184">
        <v>4500</v>
      </c>
      <c r="B2184">
        <v>4500</v>
      </c>
      <c r="C2184" s="13">
        <v>6.54E-2</v>
      </c>
      <c r="D2184" t="s">
        <v>809</v>
      </c>
      <c r="E2184" t="s">
        <v>886</v>
      </c>
      <c r="F2184" s="13">
        <v>0.15820000000000001</v>
      </c>
      <c r="G2184" t="s">
        <v>880</v>
      </c>
      <c r="H2184" t="s">
        <v>812</v>
      </c>
      <c r="I2184">
        <v>3250</v>
      </c>
      <c r="J2184" t="s">
        <v>846</v>
      </c>
      <c r="K2184">
        <v>16</v>
      </c>
      <c r="L2184">
        <v>6049</v>
      </c>
      <c r="M2184">
        <v>0</v>
      </c>
      <c r="N2184" t="s">
        <v>835</v>
      </c>
    </row>
    <row r="2185" spans="1:14" x14ac:dyDescent="0.25">
      <c r="A2185">
        <v>14000</v>
      </c>
      <c r="B2185">
        <v>14000</v>
      </c>
      <c r="C2185" s="13">
        <v>6.6199999999999995E-2</v>
      </c>
      <c r="D2185" t="s">
        <v>809</v>
      </c>
      <c r="E2185" t="s">
        <v>810</v>
      </c>
      <c r="F2185" s="13">
        <v>0.20180000000000001</v>
      </c>
      <c r="G2185" t="s">
        <v>815</v>
      </c>
      <c r="H2185" t="s">
        <v>826</v>
      </c>
      <c r="I2185">
        <v>4583.33</v>
      </c>
      <c r="J2185" t="s">
        <v>877</v>
      </c>
      <c r="K2185">
        <v>15</v>
      </c>
      <c r="L2185">
        <v>15890</v>
      </c>
      <c r="M2185">
        <v>1</v>
      </c>
      <c r="N2185" t="s">
        <v>835</v>
      </c>
    </row>
    <row r="2186" spans="1:14" x14ac:dyDescent="0.25">
      <c r="A2186">
        <v>15000</v>
      </c>
      <c r="B2186">
        <v>15000</v>
      </c>
      <c r="C2186" s="13">
        <v>6.0299999999999999E-2</v>
      </c>
      <c r="D2186" t="s">
        <v>809</v>
      </c>
      <c r="E2186" t="s">
        <v>810</v>
      </c>
      <c r="F2186" s="13">
        <v>8.72E-2</v>
      </c>
      <c r="G2186" t="s">
        <v>833</v>
      </c>
      <c r="H2186" t="s">
        <v>812</v>
      </c>
      <c r="I2186">
        <v>12000</v>
      </c>
      <c r="J2186" t="s">
        <v>907</v>
      </c>
      <c r="K2186">
        <v>17</v>
      </c>
      <c r="L2186">
        <v>13151</v>
      </c>
      <c r="M2186">
        <v>0</v>
      </c>
      <c r="N2186" t="s">
        <v>817</v>
      </c>
    </row>
    <row r="2187" spans="1:14" x14ac:dyDescent="0.25">
      <c r="A2187">
        <v>22000</v>
      </c>
      <c r="B2187">
        <v>14550</v>
      </c>
      <c r="C2187" s="13">
        <v>0.1099</v>
      </c>
      <c r="D2187" t="s">
        <v>818</v>
      </c>
      <c r="E2187" t="s">
        <v>810</v>
      </c>
      <c r="F2187" s="13">
        <v>0.1583</v>
      </c>
      <c r="G2187" t="s">
        <v>815</v>
      </c>
      <c r="H2187" t="s">
        <v>812</v>
      </c>
      <c r="I2187">
        <v>5243.75</v>
      </c>
      <c r="J2187" t="s">
        <v>852</v>
      </c>
      <c r="K2187">
        <v>18</v>
      </c>
      <c r="L2187">
        <v>14115</v>
      </c>
      <c r="M2187">
        <v>0</v>
      </c>
      <c r="N2187" t="s">
        <v>817</v>
      </c>
    </row>
    <row r="2188" spans="1:14" x14ac:dyDescent="0.25">
      <c r="A2188">
        <v>10000</v>
      </c>
      <c r="B2188">
        <v>1300</v>
      </c>
      <c r="C2188" s="13">
        <v>0.1103</v>
      </c>
      <c r="D2188" t="s">
        <v>809</v>
      </c>
      <c r="E2188" t="s">
        <v>824</v>
      </c>
      <c r="F2188" s="13">
        <v>0.1103</v>
      </c>
      <c r="G2188" t="s">
        <v>856</v>
      </c>
      <c r="H2188" t="s">
        <v>812</v>
      </c>
      <c r="I2188">
        <v>6666.67</v>
      </c>
      <c r="J2188" t="s">
        <v>822</v>
      </c>
      <c r="K2188">
        <v>8</v>
      </c>
      <c r="L2188">
        <v>43712</v>
      </c>
      <c r="M2188">
        <v>0</v>
      </c>
      <c r="N2188" t="s">
        <v>859</v>
      </c>
    </row>
    <row r="2189" spans="1:14" x14ac:dyDescent="0.25">
      <c r="A2189">
        <v>35000</v>
      </c>
      <c r="B2189">
        <v>35000</v>
      </c>
      <c r="C2189" s="13">
        <v>0.2049</v>
      </c>
      <c r="D2189" t="s">
        <v>809</v>
      </c>
      <c r="E2189" t="s">
        <v>810</v>
      </c>
      <c r="F2189" s="13">
        <v>0.2082</v>
      </c>
      <c r="G2189" t="s">
        <v>815</v>
      </c>
      <c r="H2189" t="s">
        <v>812</v>
      </c>
      <c r="I2189">
        <v>12333.33</v>
      </c>
      <c r="J2189" t="s">
        <v>878</v>
      </c>
      <c r="K2189">
        <v>23</v>
      </c>
      <c r="L2189">
        <v>36870</v>
      </c>
      <c r="M2189">
        <v>0</v>
      </c>
      <c r="N2189" t="s">
        <v>835</v>
      </c>
    </row>
    <row r="2190" spans="1:14" x14ac:dyDescent="0.25">
      <c r="A2190">
        <v>10000</v>
      </c>
      <c r="B2190">
        <v>10000</v>
      </c>
      <c r="C2190" s="13">
        <v>0.2049</v>
      </c>
      <c r="D2190" t="s">
        <v>809</v>
      </c>
      <c r="E2190" t="s">
        <v>810</v>
      </c>
      <c r="F2190" s="13">
        <v>0.1875</v>
      </c>
      <c r="G2190" t="s">
        <v>815</v>
      </c>
      <c r="H2190" t="s">
        <v>826</v>
      </c>
      <c r="I2190">
        <v>5250</v>
      </c>
      <c r="J2190" t="s">
        <v>838</v>
      </c>
      <c r="K2190">
        <v>25</v>
      </c>
      <c r="L2190">
        <v>3802</v>
      </c>
      <c r="M2190">
        <v>1</v>
      </c>
      <c r="N2190" t="s">
        <v>832</v>
      </c>
    </row>
    <row r="2191" spans="1:14" x14ac:dyDescent="0.25">
      <c r="A2191">
        <v>6000</v>
      </c>
      <c r="B2191">
        <v>6000</v>
      </c>
      <c r="C2191" s="13">
        <v>0.13980000000000001</v>
      </c>
      <c r="D2191" t="s">
        <v>818</v>
      </c>
      <c r="E2191" t="s">
        <v>886</v>
      </c>
      <c r="F2191" s="13">
        <v>0.2429</v>
      </c>
      <c r="G2191" t="s">
        <v>819</v>
      </c>
      <c r="H2191" t="s">
        <v>826</v>
      </c>
      <c r="I2191">
        <v>2400</v>
      </c>
      <c r="J2191" t="s">
        <v>822</v>
      </c>
      <c r="K2191">
        <v>11</v>
      </c>
      <c r="L2191">
        <v>6069</v>
      </c>
      <c r="M2191">
        <v>4</v>
      </c>
      <c r="N2191" t="s">
        <v>827</v>
      </c>
    </row>
    <row r="2192" spans="1:14" x14ac:dyDescent="0.25">
      <c r="A2192">
        <v>10000</v>
      </c>
      <c r="B2192">
        <v>10000</v>
      </c>
      <c r="C2192" s="13">
        <v>0.158</v>
      </c>
      <c r="D2192" t="s">
        <v>809</v>
      </c>
      <c r="E2192" t="s">
        <v>810</v>
      </c>
      <c r="F2192" s="13">
        <v>0.13100000000000001</v>
      </c>
      <c r="G2192" t="s">
        <v>885</v>
      </c>
      <c r="H2192" t="s">
        <v>812</v>
      </c>
      <c r="I2192">
        <v>4458.33</v>
      </c>
      <c r="J2192" t="s">
        <v>857</v>
      </c>
      <c r="K2192">
        <v>7</v>
      </c>
      <c r="L2192">
        <v>6413</v>
      </c>
      <c r="M2192">
        <v>1</v>
      </c>
      <c r="N2192" t="s">
        <v>814</v>
      </c>
    </row>
    <row r="2193" spans="1:14" x14ac:dyDescent="0.25">
      <c r="A2193">
        <v>10000</v>
      </c>
      <c r="B2193">
        <v>9950</v>
      </c>
      <c r="C2193" s="13">
        <v>8.9399999999999993E-2</v>
      </c>
      <c r="D2193" t="s">
        <v>809</v>
      </c>
      <c r="E2193" t="s">
        <v>810</v>
      </c>
      <c r="F2193" s="13">
        <v>0.13730000000000001</v>
      </c>
      <c r="G2193" t="s">
        <v>894</v>
      </c>
      <c r="H2193" t="s">
        <v>826</v>
      </c>
      <c r="I2193">
        <v>3125</v>
      </c>
      <c r="J2193" t="s">
        <v>875</v>
      </c>
      <c r="K2193">
        <v>5</v>
      </c>
      <c r="L2193">
        <v>417</v>
      </c>
      <c r="M2193">
        <v>2</v>
      </c>
      <c r="N2193" t="s">
        <v>844</v>
      </c>
    </row>
    <row r="2194" spans="1:14" x14ac:dyDescent="0.25">
      <c r="A2194">
        <v>12000</v>
      </c>
      <c r="B2194">
        <v>3639.28</v>
      </c>
      <c r="C2194" s="13">
        <v>0.13300000000000001</v>
      </c>
      <c r="D2194" t="s">
        <v>809</v>
      </c>
      <c r="E2194" t="s">
        <v>810</v>
      </c>
      <c r="F2194" s="13">
        <v>0.12770000000000001</v>
      </c>
      <c r="G2194" t="s">
        <v>819</v>
      </c>
      <c r="H2194" t="s">
        <v>826</v>
      </c>
      <c r="I2194">
        <v>3000</v>
      </c>
      <c r="J2194" t="s">
        <v>868</v>
      </c>
      <c r="K2194">
        <v>15</v>
      </c>
      <c r="L2194">
        <v>8480</v>
      </c>
      <c r="M2194">
        <v>4</v>
      </c>
      <c r="N2194" t="s">
        <v>842</v>
      </c>
    </row>
    <row r="2195" spans="1:14" x14ac:dyDescent="0.25">
      <c r="A2195">
        <v>9600</v>
      </c>
      <c r="B2195">
        <v>9600</v>
      </c>
      <c r="C2195" s="13">
        <v>0.14649999999999999</v>
      </c>
      <c r="D2195" t="s">
        <v>809</v>
      </c>
      <c r="E2195" t="s">
        <v>824</v>
      </c>
      <c r="F2195" s="13">
        <v>2.2100000000000002E-2</v>
      </c>
      <c r="G2195" t="s">
        <v>819</v>
      </c>
      <c r="H2195" t="s">
        <v>826</v>
      </c>
      <c r="I2195">
        <v>5833.33</v>
      </c>
      <c r="J2195" t="s">
        <v>857</v>
      </c>
      <c r="K2195">
        <v>7</v>
      </c>
      <c r="L2195">
        <v>5879</v>
      </c>
      <c r="M2195">
        <v>1</v>
      </c>
      <c r="N2195" t="s">
        <v>848</v>
      </c>
    </row>
    <row r="2196" spans="1:14" x14ac:dyDescent="0.25">
      <c r="A2196">
        <v>17800</v>
      </c>
      <c r="B2196">
        <v>17775</v>
      </c>
      <c r="C2196" s="13">
        <v>0.22109999999999999</v>
      </c>
      <c r="D2196" t="s">
        <v>818</v>
      </c>
      <c r="E2196" t="s">
        <v>810</v>
      </c>
      <c r="F2196" s="13">
        <v>5.8599999999999999E-2</v>
      </c>
      <c r="G2196" t="s">
        <v>880</v>
      </c>
      <c r="H2196" t="s">
        <v>826</v>
      </c>
      <c r="I2196">
        <v>7000</v>
      </c>
      <c r="J2196" t="s">
        <v>868</v>
      </c>
      <c r="K2196">
        <v>9</v>
      </c>
      <c r="L2196">
        <v>6708</v>
      </c>
      <c r="M2196">
        <v>0</v>
      </c>
      <c r="N2196" t="s">
        <v>842</v>
      </c>
    </row>
    <row r="2197" spans="1:14" x14ac:dyDescent="0.25">
      <c r="A2197">
        <v>2000</v>
      </c>
      <c r="B2197">
        <v>2000</v>
      </c>
      <c r="C2197" s="13">
        <v>7.6200000000000004E-2</v>
      </c>
      <c r="D2197" t="s">
        <v>809</v>
      </c>
      <c r="E2197" t="s">
        <v>871</v>
      </c>
      <c r="F2197" s="13">
        <v>0.24690000000000001</v>
      </c>
      <c r="G2197" t="s">
        <v>815</v>
      </c>
      <c r="H2197" t="s">
        <v>812</v>
      </c>
      <c r="I2197">
        <v>4333.33</v>
      </c>
      <c r="J2197" t="s">
        <v>858</v>
      </c>
      <c r="K2197">
        <v>10</v>
      </c>
      <c r="L2197">
        <v>2792</v>
      </c>
      <c r="M2197">
        <v>4</v>
      </c>
      <c r="N2197" t="s">
        <v>835</v>
      </c>
    </row>
    <row r="2198" spans="1:14" x14ac:dyDescent="0.25">
      <c r="A2198">
        <v>18825</v>
      </c>
      <c r="B2198">
        <v>18825</v>
      </c>
      <c r="C2198" s="13">
        <v>0.21</v>
      </c>
      <c r="D2198" t="s">
        <v>818</v>
      </c>
      <c r="E2198" t="s">
        <v>810</v>
      </c>
      <c r="F2198" s="13">
        <v>0.19220000000000001</v>
      </c>
      <c r="G2198" t="s">
        <v>829</v>
      </c>
      <c r="H2198" t="s">
        <v>826</v>
      </c>
      <c r="I2198">
        <v>4583.33</v>
      </c>
      <c r="J2198" t="s">
        <v>879</v>
      </c>
      <c r="K2198">
        <v>8</v>
      </c>
      <c r="L2198">
        <v>17292</v>
      </c>
      <c r="M2198">
        <v>2</v>
      </c>
      <c r="N2198" t="s">
        <v>835</v>
      </c>
    </row>
    <row r="2199" spans="1:14" x14ac:dyDescent="0.25">
      <c r="A2199">
        <v>3000</v>
      </c>
      <c r="B2199">
        <v>2509.17</v>
      </c>
      <c r="C2199" s="13">
        <v>0.13059999999999999</v>
      </c>
      <c r="D2199" t="s">
        <v>809</v>
      </c>
      <c r="E2199" t="s">
        <v>870</v>
      </c>
      <c r="F2199" s="13">
        <v>0.1206</v>
      </c>
      <c r="G2199" t="s">
        <v>903</v>
      </c>
      <c r="H2199" t="s">
        <v>826</v>
      </c>
      <c r="I2199">
        <v>2571.42</v>
      </c>
      <c r="J2199" t="s">
        <v>837</v>
      </c>
      <c r="K2199">
        <v>2</v>
      </c>
      <c r="L2199">
        <v>0</v>
      </c>
      <c r="M2199">
        <v>3</v>
      </c>
      <c r="N2199" t="s">
        <v>842</v>
      </c>
    </row>
    <row r="2200" spans="1:14" x14ac:dyDescent="0.25">
      <c r="A2200">
        <v>2000</v>
      </c>
      <c r="B2200">
        <v>2000</v>
      </c>
      <c r="C2200" s="13">
        <v>0.13109999999999999</v>
      </c>
      <c r="D2200" t="s">
        <v>809</v>
      </c>
      <c r="E2200" t="s">
        <v>810</v>
      </c>
      <c r="F2200" s="13">
        <v>0.1913</v>
      </c>
      <c r="G2200" t="s">
        <v>909</v>
      </c>
      <c r="H2200" t="s">
        <v>826</v>
      </c>
      <c r="I2200">
        <v>2916.67</v>
      </c>
      <c r="J2200" t="s">
        <v>831</v>
      </c>
      <c r="K2200">
        <v>7</v>
      </c>
      <c r="L2200">
        <v>4376</v>
      </c>
      <c r="M2200">
        <v>0</v>
      </c>
      <c r="N2200" t="s">
        <v>835</v>
      </c>
    </row>
    <row r="2201" spans="1:14" x14ac:dyDescent="0.25">
      <c r="A2201">
        <v>9000</v>
      </c>
      <c r="B2201">
        <v>9000</v>
      </c>
      <c r="C2201" s="13">
        <v>0.1777</v>
      </c>
      <c r="D2201" t="s">
        <v>809</v>
      </c>
      <c r="E2201" t="s">
        <v>810</v>
      </c>
      <c r="F2201" s="13">
        <v>0.13719999999999999</v>
      </c>
      <c r="G2201" t="s">
        <v>819</v>
      </c>
      <c r="H2201" t="s">
        <v>826</v>
      </c>
      <c r="I2201">
        <v>4583.33</v>
      </c>
      <c r="J2201" t="s">
        <v>831</v>
      </c>
      <c r="K2201">
        <v>14</v>
      </c>
      <c r="L2201">
        <v>21175</v>
      </c>
      <c r="M2201">
        <v>1</v>
      </c>
      <c r="N2201" t="s">
        <v>823</v>
      </c>
    </row>
    <row r="2202" spans="1:14" x14ac:dyDescent="0.25">
      <c r="A2202">
        <v>5750</v>
      </c>
      <c r="B2202">
        <v>5750</v>
      </c>
      <c r="C2202" s="13">
        <v>0.13109999999999999</v>
      </c>
      <c r="D2202" t="s">
        <v>809</v>
      </c>
      <c r="E2202" t="s">
        <v>824</v>
      </c>
      <c r="F2202" s="13">
        <v>0.2424</v>
      </c>
      <c r="G2202" t="s">
        <v>866</v>
      </c>
      <c r="H2202" t="s">
        <v>826</v>
      </c>
      <c r="I2202">
        <v>1675</v>
      </c>
      <c r="J2202" t="s">
        <v>837</v>
      </c>
      <c r="K2202">
        <v>18</v>
      </c>
      <c r="L2202">
        <v>8035</v>
      </c>
      <c r="M2202">
        <v>0</v>
      </c>
      <c r="N2202" t="s">
        <v>859</v>
      </c>
    </row>
    <row r="2203" spans="1:14" x14ac:dyDescent="0.25">
      <c r="A2203">
        <v>21725</v>
      </c>
      <c r="B2203">
        <v>21725</v>
      </c>
      <c r="C2203" s="13">
        <v>0.19220000000000001</v>
      </c>
      <c r="D2203" t="s">
        <v>818</v>
      </c>
      <c r="E2203" t="s">
        <v>810</v>
      </c>
      <c r="F2203" s="13">
        <v>0.2248</v>
      </c>
      <c r="G2203" t="s">
        <v>836</v>
      </c>
      <c r="H2203" t="s">
        <v>830</v>
      </c>
      <c r="I2203">
        <v>3629.58</v>
      </c>
      <c r="J2203" t="s">
        <v>857</v>
      </c>
      <c r="K2203">
        <v>7</v>
      </c>
      <c r="L2203">
        <v>19685</v>
      </c>
      <c r="M2203">
        <v>0</v>
      </c>
      <c r="N2203" t="s">
        <v>835</v>
      </c>
    </row>
    <row r="2204" spans="1:14" x14ac:dyDescent="0.25">
      <c r="A2204">
        <v>20000</v>
      </c>
      <c r="B2204">
        <v>20000</v>
      </c>
      <c r="C2204" s="13">
        <v>7.9000000000000001E-2</v>
      </c>
      <c r="D2204" t="s">
        <v>809</v>
      </c>
      <c r="E2204" t="s">
        <v>810</v>
      </c>
      <c r="F2204" s="13">
        <v>0.33279999999999998</v>
      </c>
      <c r="G2204" t="s">
        <v>866</v>
      </c>
      <c r="H2204" t="s">
        <v>826</v>
      </c>
      <c r="I2204">
        <v>8666.67</v>
      </c>
      <c r="J2204" t="s">
        <v>846</v>
      </c>
      <c r="K2204">
        <v>9</v>
      </c>
      <c r="L2204">
        <v>33067</v>
      </c>
      <c r="M2204">
        <v>0</v>
      </c>
      <c r="N2204" t="s">
        <v>832</v>
      </c>
    </row>
    <row r="2205" spans="1:14" x14ac:dyDescent="0.25">
      <c r="A2205">
        <v>15350</v>
      </c>
      <c r="B2205">
        <v>15325</v>
      </c>
      <c r="C2205" s="13">
        <v>0.13489999999999999</v>
      </c>
      <c r="D2205" t="s">
        <v>818</v>
      </c>
      <c r="E2205" t="s">
        <v>810</v>
      </c>
      <c r="F2205" s="13">
        <v>0.2863</v>
      </c>
      <c r="G2205" t="s">
        <v>874</v>
      </c>
      <c r="H2205" t="s">
        <v>812</v>
      </c>
      <c r="I2205">
        <v>3200</v>
      </c>
      <c r="J2205" t="s">
        <v>847</v>
      </c>
      <c r="K2205">
        <v>6</v>
      </c>
      <c r="L2205">
        <v>9946</v>
      </c>
      <c r="M2205">
        <v>1</v>
      </c>
      <c r="N2205" t="s">
        <v>835</v>
      </c>
    </row>
    <row r="2206" spans="1:14" x14ac:dyDescent="0.25">
      <c r="A2206">
        <v>8400</v>
      </c>
      <c r="B2206">
        <v>8400</v>
      </c>
      <c r="C2206" s="13">
        <v>0.14330000000000001</v>
      </c>
      <c r="D2206" t="s">
        <v>809</v>
      </c>
      <c r="E2206" t="s">
        <v>810</v>
      </c>
      <c r="F2206" s="13">
        <v>0.11609999999999999</v>
      </c>
      <c r="G2206" t="s">
        <v>819</v>
      </c>
      <c r="H2206" t="s">
        <v>826</v>
      </c>
      <c r="I2206">
        <v>3333.33</v>
      </c>
      <c r="J2206" t="s">
        <v>831</v>
      </c>
      <c r="K2206">
        <v>11</v>
      </c>
      <c r="L2206">
        <v>2060</v>
      </c>
      <c r="M2206">
        <v>0</v>
      </c>
      <c r="N2206" t="s">
        <v>814</v>
      </c>
    </row>
    <row r="2207" spans="1:14" x14ac:dyDescent="0.25">
      <c r="A2207">
        <v>4500</v>
      </c>
      <c r="B2207">
        <v>4500</v>
      </c>
      <c r="C2207" s="13">
        <v>7.4899999999999994E-2</v>
      </c>
      <c r="D2207" t="s">
        <v>809</v>
      </c>
      <c r="E2207" t="s">
        <v>824</v>
      </c>
      <c r="F2207" s="13">
        <v>0.27629999999999999</v>
      </c>
      <c r="G2207" t="s">
        <v>911</v>
      </c>
      <c r="H2207" t="s">
        <v>826</v>
      </c>
      <c r="I2207">
        <v>2700</v>
      </c>
      <c r="J2207" t="s">
        <v>834</v>
      </c>
      <c r="K2207">
        <v>13</v>
      </c>
      <c r="L2207">
        <v>9341</v>
      </c>
      <c r="M2207">
        <v>0</v>
      </c>
      <c r="N2207" t="s">
        <v>859</v>
      </c>
    </row>
    <row r="2208" spans="1:14" x14ac:dyDescent="0.25">
      <c r="A2208">
        <v>9950</v>
      </c>
      <c r="B2208">
        <v>9950</v>
      </c>
      <c r="C2208" s="13">
        <v>0.15310000000000001</v>
      </c>
      <c r="D2208" t="s">
        <v>809</v>
      </c>
      <c r="E2208" t="s">
        <v>892</v>
      </c>
      <c r="F2208" s="13">
        <v>7.8399999999999997E-2</v>
      </c>
      <c r="G2208" t="s">
        <v>819</v>
      </c>
      <c r="H2208" t="s">
        <v>826</v>
      </c>
      <c r="I2208">
        <v>2833.33</v>
      </c>
      <c r="J2208" t="s">
        <v>857</v>
      </c>
      <c r="K2208">
        <v>7</v>
      </c>
      <c r="L2208">
        <v>4904</v>
      </c>
      <c r="M2208">
        <v>2</v>
      </c>
      <c r="N2208" t="s">
        <v>895</v>
      </c>
    </row>
    <row r="2209" spans="1:14" x14ac:dyDescent="0.25">
      <c r="A2209">
        <v>15000</v>
      </c>
      <c r="B2209">
        <v>15000</v>
      </c>
      <c r="C2209" s="13">
        <v>7.9000000000000001E-2</v>
      </c>
      <c r="D2209" t="s">
        <v>809</v>
      </c>
      <c r="E2209" t="s">
        <v>810</v>
      </c>
      <c r="F2209" s="13">
        <v>0.20749999999999999</v>
      </c>
      <c r="G2209" t="s">
        <v>876</v>
      </c>
      <c r="H2209" t="s">
        <v>812</v>
      </c>
      <c r="I2209">
        <v>2583.33</v>
      </c>
      <c r="J2209" t="s">
        <v>846</v>
      </c>
      <c r="K2209">
        <v>10</v>
      </c>
      <c r="L2209">
        <v>9608</v>
      </c>
      <c r="M2209">
        <v>0</v>
      </c>
      <c r="N2209" t="s">
        <v>832</v>
      </c>
    </row>
    <row r="2210" spans="1:14" x14ac:dyDescent="0.25">
      <c r="A2210">
        <v>10000</v>
      </c>
      <c r="B2210">
        <v>9850</v>
      </c>
      <c r="C2210" s="13">
        <v>0.1099</v>
      </c>
      <c r="D2210" t="s">
        <v>809</v>
      </c>
      <c r="E2210" t="s">
        <v>828</v>
      </c>
      <c r="F2210" s="13">
        <v>0.1923</v>
      </c>
      <c r="G2210" t="s">
        <v>864</v>
      </c>
      <c r="H2210" t="s">
        <v>812</v>
      </c>
      <c r="I2210">
        <v>9150</v>
      </c>
      <c r="J2210" t="s">
        <v>837</v>
      </c>
      <c r="K2210">
        <v>16</v>
      </c>
      <c r="L2210">
        <v>43256</v>
      </c>
      <c r="M2210">
        <v>2</v>
      </c>
      <c r="N2210" t="s">
        <v>835</v>
      </c>
    </row>
    <row r="2211" spans="1:14" x14ac:dyDescent="0.25">
      <c r="A2211">
        <v>12000</v>
      </c>
      <c r="B2211">
        <v>10400</v>
      </c>
      <c r="C2211" s="13">
        <v>0.1825</v>
      </c>
      <c r="D2211" t="s">
        <v>818</v>
      </c>
      <c r="E2211" t="s">
        <v>853</v>
      </c>
      <c r="F2211" s="13">
        <v>0.1211</v>
      </c>
      <c r="G2211" t="s">
        <v>819</v>
      </c>
      <c r="H2211" t="s">
        <v>826</v>
      </c>
      <c r="I2211">
        <v>5600</v>
      </c>
      <c r="J2211" t="s">
        <v>868</v>
      </c>
      <c r="K2211">
        <v>7</v>
      </c>
      <c r="L2211">
        <v>2409</v>
      </c>
      <c r="M2211">
        <v>1</v>
      </c>
      <c r="N2211" t="s">
        <v>832</v>
      </c>
    </row>
    <row r="2212" spans="1:14" x14ac:dyDescent="0.25">
      <c r="A2212">
        <v>8000</v>
      </c>
      <c r="B2212">
        <v>3862.32</v>
      </c>
      <c r="C2212" s="13">
        <v>0.1221</v>
      </c>
      <c r="D2212" t="s">
        <v>809</v>
      </c>
      <c r="E2212" t="s">
        <v>828</v>
      </c>
      <c r="F2212" s="13">
        <v>0.13289999999999999</v>
      </c>
      <c r="G2212" t="s">
        <v>856</v>
      </c>
      <c r="H2212" t="s">
        <v>812</v>
      </c>
      <c r="I2212">
        <v>12500</v>
      </c>
      <c r="J2212" t="s">
        <v>822</v>
      </c>
      <c r="K2212">
        <v>10</v>
      </c>
      <c r="L2212">
        <v>93265</v>
      </c>
      <c r="M2212">
        <v>1</v>
      </c>
      <c r="N2212" t="s">
        <v>835</v>
      </c>
    </row>
    <row r="2213" spans="1:14" x14ac:dyDescent="0.25">
      <c r="A2213">
        <v>3000</v>
      </c>
      <c r="B2213">
        <v>3000</v>
      </c>
      <c r="C2213" s="13">
        <v>6.0299999999999999E-2</v>
      </c>
      <c r="D2213" t="s">
        <v>809</v>
      </c>
      <c r="E2213" t="s">
        <v>810</v>
      </c>
      <c r="F2213" s="13">
        <v>0.1103</v>
      </c>
      <c r="G2213" t="s">
        <v>866</v>
      </c>
      <c r="H2213" t="s">
        <v>812</v>
      </c>
      <c r="I2213">
        <v>7500</v>
      </c>
      <c r="J2213" t="s">
        <v>858</v>
      </c>
      <c r="K2213">
        <v>13</v>
      </c>
      <c r="L2213">
        <v>10585</v>
      </c>
      <c r="M2213">
        <v>0</v>
      </c>
      <c r="N2213" t="s">
        <v>895</v>
      </c>
    </row>
    <row r="2214" spans="1:14" x14ac:dyDescent="0.25">
      <c r="A2214">
        <v>15000</v>
      </c>
      <c r="B2214">
        <v>15000</v>
      </c>
      <c r="C2214" s="13">
        <v>0.14330000000000001</v>
      </c>
      <c r="D2214" t="s">
        <v>809</v>
      </c>
      <c r="E2214" t="s">
        <v>810</v>
      </c>
      <c r="F2214" s="13">
        <v>0.27250000000000002</v>
      </c>
      <c r="G2214" t="s">
        <v>815</v>
      </c>
      <c r="H2214" t="s">
        <v>812</v>
      </c>
      <c r="I2214">
        <v>7500</v>
      </c>
      <c r="J2214" t="s">
        <v>879</v>
      </c>
      <c r="K2214">
        <v>13</v>
      </c>
      <c r="L2214">
        <v>27872</v>
      </c>
      <c r="M2214">
        <v>0</v>
      </c>
      <c r="N2214" t="s">
        <v>835</v>
      </c>
    </row>
    <row r="2215" spans="1:14" x14ac:dyDescent="0.25">
      <c r="A2215">
        <v>12700</v>
      </c>
      <c r="B2215">
        <v>12700</v>
      </c>
      <c r="C2215" s="13">
        <v>0.1777</v>
      </c>
      <c r="D2215" t="s">
        <v>809</v>
      </c>
      <c r="E2215" t="s">
        <v>810</v>
      </c>
      <c r="F2215" s="13">
        <v>0.2394</v>
      </c>
      <c r="G2215" t="s">
        <v>851</v>
      </c>
      <c r="H2215" t="s">
        <v>812</v>
      </c>
      <c r="I2215">
        <v>3333.33</v>
      </c>
      <c r="J2215" t="s">
        <v>838</v>
      </c>
      <c r="K2215">
        <v>14</v>
      </c>
      <c r="L2215">
        <v>9655</v>
      </c>
      <c r="M2215">
        <v>3</v>
      </c>
      <c r="N2215" t="s">
        <v>895</v>
      </c>
    </row>
    <row r="2216" spans="1:14" x14ac:dyDescent="0.25">
      <c r="A2216">
        <v>16000</v>
      </c>
      <c r="B2216">
        <v>15745.73</v>
      </c>
      <c r="C2216" s="13">
        <v>0.1111</v>
      </c>
      <c r="D2216" t="s">
        <v>818</v>
      </c>
      <c r="E2216" t="s">
        <v>810</v>
      </c>
      <c r="F2216" s="13">
        <v>9.9000000000000005E-2</v>
      </c>
      <c r="G2216" t="s">
        <v>889</v>
      </c>
      <c r="H2216" t="s">
        <v>826</v>
      </c>
      <c r="I2216">
        <v>2958.33</v>
      </c>
      <c r="J2216" t="s">
        <v>858</v>
      </c>
      <c r="K2216">
        <v>6</v>
      </c>
      <c r="L2216">
        <v>8943</v>
      </c>
      <c r="M2216">
        <v>2</v>
      </c>
      <c r="N2216" t="s">
        <v>814</v>
      </c>
    </row>
    <row r="2217" spans="1:14" x14ac:dyDescent="0.25">
      <c r="A2217">
        <v>7200</v>
      </c>
      <c r="B2217">
        <v>7200</v>
      </c>
      <c r="C2217" s="13">
        <v>7.9000000000000001E-2</v>
      </c>
      <c r="D2217" t="s">
        <v>809</v>
      </c>
      <c r="E2217" t="s">
        <v>810</v>
      </c>
      <c r="F2217" s="13">
        <v>0.21740000000000001</v>
      </c>
      <c r="G2217" t="s">
        <v>815</v>
      </c>
      <c r="H2217" t="s">
        <v>826</v>
      </c>
      <c r="I2217">
        <v>4300</v>
      </c>
      <c r="J2217" t="s">
        <v>873</v>
      </c>
      <c r="K2217">
        <v>7</v>
      </c>
      <c r="L2217">
        <v>33189</v>
      </c>
      <c r="M2217">
        <v>0</v>
      </c>
      <c r="N2217" t="s">
        <v>835</v>
      </c>
    </row>
    <row r="2218" spans="1:14" x14ac:dyDescent="0.25">
      <c r="A2218">
        <v>30000</v>
      </c>
      <c r="B2218">
        <v>30000</v>
      </c>
      <c r="C2218" s="13">
        <v>0.20250000000000001</v>
      </c>
      <c r="D2218" t="s">
        <v>818</v>
      </c>
      <c r="E2218" t="s">
        <v>810</v>
      </c>
      <c r="F2218" s="13">
        <v>0.1046</v>
      </c>
      <c r="G2218" t="s">
        <v>864</v>
      </c>
      <c r="H2218" t="s">
        <v>812</v>
      </c>
      <c r="I2218">
        <v>12500</v>
      </c>
      <c r="J2218" t="s">
        <v>822</v>
      </c>
      <c r="K2218">
        <v>10</v>
      </c>
      <c r="L2218">
        <v>43491</v>
      </c>
      <c r="M2218">
        <v>3</v>
      </c>
      <c r="N2218" t="s">
        <v>823</v>
      </c>
    </row>
    <row r="2219" spans="1:14" x14ac:dyDescent="0.25">
      <c r="A2219">
        <v>20125</v>
      </c>
      <c r="B2219">
        <v>20125</v>
      </c>
      <c r="C2219" s="13">
        <v>0.14649999999999999</v>
      </c>
      <c r="D2219" t="s">
        <v>809</v>
      </c>
      <c r="E2219" t="s">
        <v>810</v>
      </c>
      <c r="F2219" s="13">
        <v>0.17879999999999999</v>
      </c>
      <c r="G2219" t="s">
        <v>841</v>
      </c>
      <c r="H2219" t="s">
        <v>812</v>
      </c>
      <c r="I2219">
        <v>10353.33</v>
      </c>
      <c r="J2219" t="s">
        <v>822</v>
      </c>
      <c r="K2219">
        <v>11</v>
      </c>
      <c r="L2219">
        <v>23698</v>
      </c>
      <c r="M2219">
        <v>1</v>
      </c>
      <c r="N2219" t="s">
        <v>848</v>
      </c>
    </row>
    <row r="2220" spans="1:14" x14ac:dyDescent="0.25">
      <c r="A2220">
        <v>12000</v>
      </c>
      <c r="B2220">
        <v>12000</v>
      </c>
      <c r="C2220" s="13">
        <v>0.1527</v>
      </c>
      <c r="D2220" t="s">
        <v>809</v>
      </c>
      <c r="E2220" t="s">
        <v>824</v>
      </c>
      <c r="F2220" s="13">
        <v>0.1646</v>
      </c>
      <c r="G2220" t="s">
        <v>872</v>
      </c>
      <c r="H2220" t="s">
        <v>830</v>
      </c>
      <c r="I2220">
        <v>2516.67</v>
      </c>
      <c r="J2220" t="s">
        <v>831</v>
      </c>
      <c r="K2220">
        <v>9</v>
      </c>
      <c r="L2220">
        <v>2174</v>
      </c>
      <c r="M2220">
        <v>2</v>
      </c>
      <c r="N2220" t="s">
        <v>823</v>
      </c>
    </row>
    <row r="2221" spans="1:14" x14ac:dyDescent="0.25">
      <c r="A2221">
        <v>5000</v>
      </c>
      <c r="B2221">
        <v>4950</v>
      </c>
      <c r="C2221" s="13">
        <v>0.1062</v>
      </c>
      <c r="D2221" t="s">
        <v>818</v>
      </c>
      <c r="E2221" t="s">
        <v>863</v>
      </c>
      <c r="F2221" s="13">
        <v>0.1123</v>
      </c>
      <c r="G2221" t="s">
        <v>819</v>
      </c>
      <c r="H2221" t="s">
        <v>812</v>
      </c>
      <c r="I2221">
        <v>5200</v>
      </c>
      <c r="J2221" t="s">
        <v>901</v>
      </c>
      <c r="K2221">
        <v>6</v>
      </c>
      <c r="L2221">
        <v>1941</v>
      </c>
      <c r="M2221">
        <v>1</v>
      </c>
      <c r="N2221" t="s">
        <v>823</v>
      </c>
    </row>
    <row r="2222" spans="1:14" x14ac:dyDescent="0.25">
      <c r="A2222">
        <v>8000</v>
      </c>
      <c r="B2222">
        <v>7989.96</v>
      </c>
      <c r="C2222" s="13">
        <v>0.11360000000000001</v>
      </c>
      <c r="D2222" t="s">
        <v>809</v>
      </c>
      <c r="E2222" t="s">
        <v>828</v>
      </c>
      <c r="F2222" s="13">
        <v>5.2699999999999997E-2</v>
      </c>
      <c r="G2222" t="s">
        <v>819</v>
      </c>
      <c r="H2222" t="s">
        <v>812</v>
      </c>
      <c r="I2222">
        <v>13389.15</v>
      </c>
      <c r="J2222" t="s">
        <v>837</v>
      </c>
      <c r="K2222">
        <v>6</v>
      </c>
      <c r="L2222">
        <v>7351</v>
      </c>
      <c r="M2222">
        <v>1</v>
      </c>
      <c r="N2222" t="s">
        <v>832</v>
      </c>
    </row>
    <row r="2223" spans="1:14" x14ac:dyDescent="0.25">
      <c r="A2223">
        <v>3600</v>
      </c>
      <c r="B2223">
        <v>3600</v>
      </c>
      <c r="C2223" s="13">
        <v>6.6199999999999995E-2</v>
      </c>
      <c r="D2223" t="s">
        <v>809</v>
      </c>
      <c r="E2223" t="s">
        <v>824</v>
      </c>
      <c r="F2223" s="13">
        <v>9.35E-2</v>
      </c>
      <c r="G2223" t="s">
        <v>815</v>
      </c>
      <c r="H2223" t="s">
        <v>826</v>
      </c>
      <c r="I2223">
        <v>2000</v>
      </c>
      <c r="J2223" t="s">
        <v>813</v>
      </c>
      <c r="K2223">
        <v>17</v>
      </c>
      <c r="L2223">
        <v>1710</v>
      </c>
      <c r="M2223">
        <v>0</v>
      </c>
      <c r="N2223" t="s">
        <v>844</v>
      </c>
    </row>
    <row r="2224" spans="1:14" x14ac:dyDescent="0.25">
      <c r="A2224">
        <v>8800</v>
      </c>
      <c r="B2224">
        <v>8350</v>
      </c>
      <c r="C2224" s="13">
        <v>9.6299999999999997E-2</v>
      </c>
      <c r="D2224" t="s">
        <v>809</v>
      </c>
      <c r="E2224" t="s">
        <v>892</v>
      </c>
      <c r="F2224" s="13">
        <v>4.8899999999999999E-2</v>
      </c>
      <c r="G2224" t="s">
        <v>856</v>
      </c>
      <c r="H2224" t="s">
        <v>812</v>
      </c>
      <c r="I2224">
        <v>5479</v>
      </c>
      <c r="J2224" t="s">
        <v>883</v>
      </c>
      <c r="K2224">
        <v>5</v>
      </c>
      <c r="L2224">
        <v>6055</v>
      </c>
      <c r="M2224">
        <v>0</v>
      </c>
      <c r="N2224" t="s">
        <v>842</v>
      </c>
    </row>
    <row r="2225" spans="1:14" x14ac:dyDescent="0.25">
      <c r="A2225">
        <v>18000</v>
      </c>
      <c r="B2225">
        <v>17925</v>
      </c>
      <c r="C2225" s="13">
        <v>0.19220000000000001</v>
      </c>
      <c r="D2225" t="s">
        <v>818</v>
      </c>
      <c r="E2225" t="s">
        <v>810</v>
      </c>
      <c r="F2225" s="13">
        <v>0.21360000000000001</v>
      </c>
      <c r="G2225" t="s">
        <v>819</v>
      </c>
      <c r="H2225" t="s">
        <v>826</v>
      </c>
      <c r="I2225">
        <v>6867.92</v>
      </c>
      <c r="J2225" t="s">
        <v>820</v>
      </c>
      <c r="K2225">
        <v>13</v>
      </c>
      <c r="L2225">
        <v>19446</v>
      </c>
      <c r="M2225">
        <v>0</v>
      </c>
      <c r="N2225" t="s">
        <v>835</v>
      </c>
    </row>
    <row r="2226" spans="1:14" x14ac:dyDescent="0.25">
      <c r="A2226">
        <v>20000</v>
      </c>
      <c r="B2226">
        <v>20000</v>
      </c>
      <c r="C2226" s="13">
        <v>0.23760000000000001</v>
      </c>
      <c r="D2226" t="s">
        <v>818</v>
      </c>
      <c r="E2226" t="s">
        <v>810</v>
      </c>
      <c r="F2226" s="13">
        <v>0.1875</v>
      </c>
      <c r="G2226" t="s">
        <v>864</v>
      </c>
      <c r="H2226" t="s">
        <v>812</v>
      </c>
      <c r="I2226">
        <v>6266.67</v>
      </c>
      <c r="J2226" t="s">
        <v>868</v>
      </c>
      <c r="K2226">
        <v>25</v>
      </c>
      <c r="L2226">
        <v>10784</v>
      </c>
      <c r="M2226">
        <v>3</v>
      </c>
      <c r="N2226" t="s">
        <v>835</v>
      </c>
    </row>
    <row r="2227" spans="1:14" x14ac:dyDescent="0.25">
      <c r="A2227">
        <v>4350</v>
      </c>
      <c r="B2227">
        <v>4350</v>
      </c>
      <c r="C2227" s="13">
        <v>5.9900000000000002E-2</v>
      </c>
      <c r="D2227" t="s">
        <v>809</v>
      </c>
      <c r="E2227" t="s">
        <v>870</v>
      </c>
      <c r="F2227" s="13">
        <v>3.1199999999999999E-2</v>
      </c>
      <c r="G2227" t="s">
        <v>819</v>
      </c>
      <c r="H2227" t="s">
        <v>830</v>
      </c>
      <c r="I2227">
        <v>2600</v>
      </c>
      <c r="J2227" t="s">
        <v>862</v>
      </c>
      <c r="K2227">
        <v>5</v>
      </c>
      <c r="L2227">
        <v>866</v>
      </c>
      <c r="M2227">
        <v>0</v>
      </c>
      <c r="N2227" t="s">
        <v>814</v>
      </c>
    </row>
    <row r="2228" spans="1:14" x14ac:dyDescent="0.25">
      <c r="A2228">
        <v>12000</v>
      </c>
      <c r="B2228">
        <v>11975</v>
      </c>
      <c r="C2228" s="13">
        <v>0.1099</v>
      </c>
      <c r="D2228" t="s">
        <v>818</v>
      </c>
      <c r="E2228" t="s">
        <v>863</v>
      </c>
      <c r="F2228" s="13">
        <v>4.0399999999999998E-2</v>
      </c>
      <c r="G2228" t="s">
        <v>866</v>
      </c>
      <c r="H2228" t="s">
        <v>812</v>
      </c>
      <c r="I2228">
        <v>3416.67</v>
      </c>
      <c r="J2228" t="s">
        <v>813</v>
      </c>
      <c r="K2228">
        <v>10</v>
      </c>
      <c r="L2228">
        <v>6935</v>
      </c>
      <c r="M2228">
        <v>0</v>
      </c>
      <c r="N2228" t="s">
        <v>814</v>
      </c>
    </row>
    <row r="2229" spans="1:14" x14ac:dyDescent="0.25">
      <c r="A2229">
        <v>5400</v>
      </c>
      <c r="B2229">
        <v>5400</v>
      </c>
      <c r="C2229" s="13">
        <v>0.13669999999999999</v>
      </c>
      <c r="D2229" t="s">
        <v>809</v>
      </c>
      <c r="E2229" t="s">
        <v>810</v>
      </c>
      <c r="F2229" s="13">
        <v>0.1542</v>
      </c>
      <c r="G2229" t="s">
        <v>819</v>
      </c>
      <c r="H2229" t="s">
        <v>826</v>
      </c>
      <c r="I2229">
        <v>1666.67</v>
      </c>
      <c r="J2229" t="s">
        <v>879</v>
      </c>
      <c r="K2229">
        <v>6</v>
      </c>
      <c r="L2229">
        <v>2533</v>
      </c>
      <c r="M2229">
        <v>0</v>
      </c>
      <c r="N2229" t="s">
        <v>859</v>
      </c>
    </row>
    <row r="2230" spans="1:14" x14ac:dyDescent="0.25">
      <c r="A2230">
        <v>12000</v>
      </c>
      <c r="B2230">
        <v>11950</v>
      </c>
      <c r="C2230" s="13">
        <v>0.1268</v>
      </c>
      <c r="D2230" t="s">
        <v>818</v>
      </c>
      <c r="E2230" t="s">
        <v>810</v>
      </c>
      <c r="F2230" s="13">
        <v>0.22720000000000001</v>
      </c>
      <c r="G2230" t="s">
        <v>866</v>
      </c>
      <c r="H2230" t="s">
        <v>826</v>
      </c>
      <c r="I2230">
        <v>5000</v>
      </c>
      <c r="J2230" t="s">
        <v>878</v>
      </c>
      <c r="K2230">
        <v>19</v>
      </c>
      <c r="L2230">
        <v>9002</v>
      </c>
      <c r="M2230">
        <v>0</v>
      </c>
      <c r="N2230" t="s">
        <v>895</v>
      </c>
    </row>
    <row r="2231" spans="1:14" x14ac:dyDescent="0.25">
      <c r="A2231">
        <v>12000</v>
      </c>
      <c r="B2231">
        <v>12000</v>
      </c>
      <c r="C2231" s="13">
        <v>0.1777</v>
      </c>
      <c r="D2231" t="s">
        <v>809</v>
      </c>
      <c r="E2231" t="s">
        <v>810</v>
      </c>
      <c r="F2231" s="13">
        <v>0.24479999999999999</v>
      </c>
      <c r="G2231" t="s">
        <v>898</v>
      </c>
      <c r="H2231" t="s">
        <v>830</v>
      </c>
      <c r="I2231">
        <v>3333.33</v>
      </c>
      <c r="J2231" t="s">
        <v>843</v>
      </c>
      <c r="K2231">
        <v>12</v>
      </c>
      <c r="L2231">
        <v>16984</v>
      </c>
      <c r="M2231">
        <v>0</v>
      </c>
      <c r="N2231" t="s">
        <v>835</v>
      </c>
    </row>
    <row r="2232" spans="1:14" x14ac:dyDescent="0.25">
      <c r="A2232">
        <v>6700</v>
      </c>
      <c r="B2232">
        <v>6700</v>
      </c>
      <c r="C2232" s="13">
        <v>7.9000000000000001E-2</v>
      </c>
      <c r="D2232" t="s">
        <v>809</v>
      </c>
      <c r="E2232" t="s">
        <v>824</v>
      </c>
      <c r="F2232" s="13">
        <v>0.22189999999999999</v>
      </c>
      <c r="G2232" t="s">
        <v>821</v>
      </c>
      <c r="H2232" t="s">
        <v>826</v>
      </c>
      <c r="I2232">
        <v>2708.33</v>
      </c>
      <c r="J2232" t="s">
        <v>837</v>
      </c>
      <c r="K2232">
        <v>10</v>
      </c>
      <c r="L2232">
        <v>6627</v>
      </c>
      <c r="M2232">
        <v>0</v>
      </c>
      <c r="N2232" t="s">
        <v>817</v>
      </c>
    </row>
    <row r="2233" spans="1:14" x14ac:dyDescent="0.25">
      <c r="A2233">
        <v>3750</v>
      </c>
      <c r="B2233">
        <v>3750</v>
      </c>
      <c r="C2233" s="13">
        <v>0.1171</v>
      </c>
      <c r="D2233" t="s">
        <v>809</v>
      </c>
      <c r="E2233" t="s">
        <v>810</v>
      </c>
      <c r="F2233" s="13">
        <v>0.16980000000000001</v>
      </c>
      <c r="G2233" t="s">
        <v>819</v>
      </c>
      <c r="H2233" t="s">
        <v>826</v>
      </c>
      <c r="I2233">
        <v>1650</v>
      </c>
      <c r="J2233" t="s">
        <v>857</v>
      </c>
      <c r="K2233">
        <v>6</v>
      </c>
      <c r="L2233">
        <v>8101</v>
      </c>
      <c r="M2233">
        <v>0</v>
      </c>
      <c r="N2233" t="s">
        <v>859</v>
      </c>
    </row>
    <row r="2234" spans="1:14" x14ac:dyDescent="0.25">
      <c r="A2234">
        <v>8000</v>
      </c>
      <c r="B2234">
        <v>8000</v>
      </c>
      <c r="C2234" s="13">
        <v>0.13669999999999999</v>
      </c>
      <c r="D2234" t="s">
        <v>809</v>
      </c>
      <c r="E2234" t="s">
        <v>828</v>
      </c>
      <c r="F2234" s="13">
        <v>0.23499999999999999</v>
      </c>
      <c r="G2234" t="s">
        <v>825</v>
      </c>
      <c r="H2234" t="s">
        <v>826</v>
      </c>
      <c r="I2234">
        <v>2791.67</v>
      </c>
      <c r="J2234" t="s">
        <v>838</v>
      </c>
      <c r="K2234">
        <v>5</v>
      </c>
      <c r="L2234">
        <v>27151</v>
      </c>
      <c r="M2234">
        <v>0</v>
      </c>
      <c r="N2234" t="s">
        <v>814</v>
      </c>
    </row>
    <row r="2235" spans="1:14" x14ac:dyDescent="0.25">
      <c r="A2235">
        <v>4500</v>
      </c>
      <c r="B2235">
        <v>4500</v>
      </c>
      <c r="C2235" s="13">
        <v>0.1149</v>
      </c>
      <c r="D2235" t="s">
        <v>809</v>
      </c>
      <c r="E2235" t="s">
        <v>828</v>
      </c>
      <c r="F2235" s="13">
        <v>9.2600000000000002E-2</v>
      </c>
      <c r="G2235" t="s">
        <v>819</v>
      </c>
      <c r="H2235" t="s">
        <v>826</v>
      </c>
      <c r="I2235">
        <v>3500</v>
      </c>
      <c r="J2235" t="s">
        <v>822</v>
      </c>
      <c r="K2235">
        <v>5</v>
      </c>
      <c r="L2235">
        <v>7247</v>
      </c>
      <c r="M2235">
        <v>0</v>
      </c>
      <c r="N2235" t="s">
        <v>817</v>
      </c>
    </row>
    <row r="2236" spans="1:14" x14ac:dyDescent="0.25">
      <c r="A2236">
        <v>6000</v>
      </c>
      <c r="B2236">
        <v>5975</v>
      </c>
      <c r="C2236" s="13">
        <v>0.1714</v>
      </c>
      <c r="D2236" t="s">
        <v>818</v>
      </c>
      <c r="E2236" t="s">
        <v>896</v>
      </c>
      <c r="F2236" s="13">
        <v>6.6000000000000003E-2</v>
      </c>
      <c r="G2236" t="s">
        <v>841</v>
      </c>
      <c r="H2236" t="s">
        <v>812</v>
      </c>
      <c r="I2236">
        <v>2500</v>
      </c>
      <c r="J2236" t="s">
        <v>868</v>
      </c>
      <c r="K2236">
        <v>5</v>
      </c>
      <c r="L2236">
        <v>5087</v>
      </c>
      <c r="M2236">
        <v>0</v>
      </c>
      <c r="N2236" t="s">
        <v>839</v>
      </c>
    </row>
    <row r="2237" spans="1:14" x14ac:dyDescent="0.25">
      <c r="A2237">
        <v>19400</v>
      </c>
      <c r="B2237">
        <v>19400</v>
      </c>
      <c r="C2237" s="13">
        <v>0.23280000000000001</v>
      </c>
      <c r="D2237" t="s">
        <v>818</v>
      </c>
      <c r="E2237" t="s">
        <v>824</v>
      </c>
      <c r="F2237" s="13">
        <v>9.2999999999999999E-2</v>
      </c>
      <c r="G2237" t="s">
        <v>880</v>
      </c>
      <c r="H2237" t="s">
        <v>812</v>
      </c>
      <c r="I2237">
        <v>6000</v>
      </c>
      <c r="J2237" t="s">
        <v>868</v>
      </c>
      <c r="K2237">
        <v>5</v>
      </c>
      <c r="L2237">
        <v>28921</v>
      </c>
      <c r="M2237">
        <v>0</v>
      </c>
      <c r="N2237" t="s">
        <v>835</v>
      </c>
    </row>
    <row r="2238" spans="1:14" x14ac:dyDescent="0.25">
      <c r="A2238">
        <v>25000</v>
      </c>
      <c r="B2238">
        <v>15600</v>
      </c>
      <c r="C2238" s="13">
        <v>0.17929999999999999</v>
      </c>
      <c r="D2238" t="s">
        <v>818</v>
      </c>
      <c r="E2238" t="s">
        <v>896</v>
      </c>
      <c r="F2238" s="13">
        <v>0.19939999999999999</v>
      </c>
      <c r="G2238" t="s">
        <v>819</v>
      </c>
      <c r="H2238" t="s">
        <v>826</v>
      </c>
      <c r="I2238">
        <v>5416.67</v>
      </c>
      <c r="J2238" t="s">
        <v>820</v>
      </c>
      <c r="K2238">
        <v>13</v>
      </c>
      <c r="L2238">
        <v>24810</v>
      </c>
      <c r="M2238">
        <v>0</v>
      </c>
      <c r="N2238" t="s">
        <v>835</v>
      </c>
    </row>
    <row r="2239" spans="1:14" x14ac:dyDescent="0.25">
      <c r="A2239">
        <v>8800</v>
      </c>
      <c r="B2239">
        <v>8800</v>
      </c>
      <c r="C2239" s="13">
        <v>0.14269999999999999</v>
      </c>
      <c r="D2239" t="s">
        <v>809</v>
      </c>
      <c r="E2239" t="s">
        <v>810</v>
      </c>
      <c r="F2239" s="13">
        <v>9.5699999999999993E-2</v>
      </c>
      <c r="G2239" t="s">
        <v>876</v>
      </c>
      <c r="H2239" t="s">
        <v>826</v>
      </c>
      <c r="I2239">
        <v>3833.33</v>
      </c>
      <c r="J2239" t="s">
        <v>822</v>
      </c>
      <c r="K2239">
        <v>4</v>
      </c>
      <c r="L2239">
        <v>8130</v>
      </c>
      <c r="M2239">
        <v>1</v>
      </c>
      <c r="N2239" t="s">
        <v>859</v>
      </c>
    </row>
    <row r="2240" spans="1:14" x14ac:dyDescent="0.25">
      <c r="A2240">
        <v>4800</v>
      </c>
      <c r="B2240">
        <v>4800</v>
      </c>
      <c r="C2240" s="13">
        <v>0.1399</v>
      </c>
      <c r="D2240" t="s">
        <v>809</v>
      </c>
      <c r="E2240" t="s">
        <v>886</v>
      </c>
      <c r="F2240" s="13">
        <v>7.3899999999999993E-2</v>
      </c>
      <c r="G2240" t="s">
        <v>849</v>
      </c>
      <c r="H2240" t="s">
        <v>826</v>
      </c>
      <c r="I2240">
        <v>5833.33</v>
      </c>
      <c r="J2240" t="s">
        <v>879</v>
      </c>
      <c r="K2240">
        <v>9</v>
      </c>
      <c r="L2240">
        <v>170</v>
      </c>
      <c r="M2240">
        <v>2</v>
      </c>
      <c r="N2240" t="s">
        <v>844</v>
      </c>
    </row>
    <row r="2241" spans="1:14" x14ac:dyDescent="0.25">
      <c r="A2241">
        <v>5175</v>
      </c>
      <c r="B2241">
        <v>5175</v>
      </c>
      <c r="C2241" s="13">
        <v>0.1777</v>
      </c>
      <c r="D2241" t="s">
        <v>809</v>
      </c>
      <c r="E2241" t="s">
        <v>824</v>
      </c>
      <c r="F2241" s="13">
        <v>0.2293</v>
      </c>
      <c r="G2241" t="s">
        <v>866</v>
      </c>
      <c r="H2241" t="s">
        <v>826</v>
      </c>
      <c r="I2241">
        <v>1500</v>
      </c>
      <c r="J2241" t="s">
        <v>868</v>
      </c>
      <c r="K2241">
        <v>9</v>
      </c>
      <c r="L2241">
        <v>8577</v>
      </c>
      <c r="M2241">
        <v>1</v>
      </c>
      <c r="N2241" t="s">
        <v>823</v>
      </c>
    </row>
    <row r="2242" spans="1:14" x14ac:dyDescent="0.25">
      <c r="A2242">
        <v>10000</v>
      </c>
      <c r="B2242">
        <v>9999.36</v>
      </c>
      <c r="C2242" s="13">
        <v>0.1075</v>
      </c>
      <c r="D2242" t="s">
        <v>818</v>
      </c>
      <c r="E2242" t="s">
        <v>863</v>
      </c>
      <c r="F2242" s="13">
        <v>4.0500000000000001E-2</v>
      </c>
      <c r="G2242" t="s">
        <v>867</v>
      </c>
      <c r="H2242" t="s">
        <v>812</v>
      </c>
      <c r="I2242">
        <v>8750</v>
      </c>
      <c r="J2242" t="s">
        <v>916</v>
      </c>
      <c r="K2242">
        <v>7</v>
      </c>
      <c r="L2242">
        <v>0</v>
      </c>
      <c r="M2242">
        <v>1</v>
      </c>
      <c r="N2242" t="s">
        <v>817</v>
      </c>
    </row>
    <row r="2243" spans="1:14" x14ac:dyDescent="0.25">
      <c r="A2243">
        <v>12000</v>
      </c>
      <c r="B2243">
        <v>12000</v>
      </c>
      <c r="C2243" s="13">
        <v>0.1114</v>
      </c>
      <c r="D2243" t="s">
        <v>809</v>
      </c>
      <c r="E2243" t="s">
        <v>828</v>
      </c>
      <c r="F2243" s="13">
        <v>7.85E-2</v>
      </c>
      <c r="G2243" t="s">
        <v>864</v>
      </c>
      <c r="H2243" t="s">
        <v>826</v>
      </c>
      <c r="I2243">
        <v>6666.67</v>
      </c>
      <c r="J2243" t="s">
        <v>834</v>
      </c>
      <c r="K2243">
        <v>11</v>
      </c>
      <c r="L2243">
        <v>4428</v>
      </c>
      <c r="M2243">
        <v>2</v>
      </c>
      <c r="N2243" t="s">
        <v>827</v>
      </c>
    </row>
    <row r="2244" spans="1:14" x14ac:dyDescent="0.25">
      <c r="A2244">
        <v>5000</v>
      </c>
      <c r="B2244">
        <v>5000</v>
      </c>
      <c r="C2244" s="13">
        <v>7.51E-2</v>
      </c>
      <c r="D2244" t="s">
        <v>809</v>
      </c>
      <c r="E2244" t="s">
        <v>828</v>
      </c>
      <c r="F2244" s="13">
        <v>0.114</v>
      </c>
      <c r="G2244" t="s">
        <v>841</v>
      </c>
      <c r="H2244" t="s">
        <v>826</v>
      </c>
      <c r="I2244">
        <v>1666.67</v>
      </c>
      <c r="J2244" t="s">
        <v>877</v>
      </c>
      <c r="K2244">
        <v>4</v>
      </c>
      <c r="L2244">
        <v>7968</v>
      </c>
      <c r="M2244">
        <v>0</v>
      </c>
      <c r="N2244" t="s">
        <v>835</v>
      </c>
    </row>
    <row r="2245" spans="1:14" x14ac:dyDescent="0.25">
      <c r="A2245">
        <v>33600</v>
      </c>
      <c r="B2245">
        <v>33600</v>
      </c>
      <c r="C2245" s="13">
        <v>0.17269999999999999</v>
      </c>
      <c r="D2245" t="s">
        <v>818</v>
      </c>
      <c r="E2245" t="s">
        <v>810</v>
      </c>
      <c r="F2245" s="13">
        <v>0.15079999999999999</v>
      </c>
      <c r="G2245" t="s">
        <v>866</v>
      </c>
      <c r="H2245" t="s">
        <v>826</v>
      </c>
      <c r="I2245">
        <v>5416.67</v>
      </c>
      <c r="J2245" t="s">
        <v>847</v>
      </c>
      <c r="K2245">
        <v>5</v>
      </c>
      <c r="L2245">
        <v>20514</v>
      </c>
      <c r="M2245">
        <v>1</v>
      </c>
      <c r="N2245" t="s">
        <v>839</v>
      </c>
    </row>
    <row r="2246" spans="1:14" x14ac:dyDescent="0.25">
      <c r="A2246">
        <v>10000</v>
      </c>
      <c r="B2246">
        <v>10000</v>
      </c>
      <c r="C2246" s="13">
        <v>0.13109999999999999</v>
      </c>
      <c r="D2246" t="s">
        <v>809</v>
      </c>
      <c r="E2246" t="s">
        <v>810</v>
      </c>
      <c r="F2246" s="13">
        <v>0.2913</v>
      </c>
      <c r="G2246" t="s">
        <v>815</v>
      </c>
      <c r="H2246" t="s">
        <v>812</v>
      </c>
      <c r="I2246">
        <v>8750</v>
      </c>
      <c r="J2246" t="s">
        <v>878</v>
      </c>
      <c r="K2246">
        <v>13</v>
      </c>
      <c r="L2246">
        <v>11125</v>
      </c>
      <c r="M2246">
        <v>2</v>
      </c>
      <c r="N2246" t="s">
        <v>814</v>
      </c>
    </row>
    <row r="2247" spans="1:14" x14ac:dyDescent="0.25">
      <c r="A2247">
        <v>12000</v>
      </c>
      <c r="B2247">
        <v>11975</v>
      </c>
      <c r="C2247" s="13">
        <v>0.16289999999999999</v>
      </c>
      <c r="D2247" t="s">
        <v>809</v>
      </c>
      <c r="E2247" t="s">
        <v>828</v>
      </c>
      <c r="F2247" s="13">
        <v>0.1429</v>
      </c>
      <c r="G2247" t="s">
        <v>854</v>
      </c>
      <c r="H2247" t="s">
        <v>812</v>
      </c>
      <c r="I2247">
        <v>8541.67</v>
      </c>
      <c r="J2247" t="s">
        <v>822</v>
      </c>
      <c r="K2247">
        <v>5</v>
      </c>
      <c r="L2247">
        <v>5890</v>
      </c>
      <c r="M2247">
        <v>3</v>
      </c>
      <c r="N2247" t="s">
        <v>835</v>
      </c>
    </row>
    <row r="2248" spans="1:14" x14ac:dyDescent="0.25">
      <c r="A2248">
        <v>4000</v>
      </c>
      <c r="B2248">
        <v>4000</v>
      </c>
      <c r="C2248" s="13">
        <v>0.14330000000000001</v>
      </c>
      <c r="D2248" t="s">
        <v>809</v>
      </c>
      <c r="E2248" t="s">
        <v>905</v>
      </c>
      <c r="F2248" s="13">
        <v>0.22739999999999999</v>
      </c>
      <c r="G2248" t="s">
        <v>867</v>
      </c>
      <c r="H2248" t="s">
        <v>826</v>
      </c>
      <c r="I2248">
        <v>1666.67</v>
      </c>
      <c r="J2248" t="s">
        <v>843</v>
      </c>
      <c r="K2248">
        <v>7</v>
      </c>
      <c r="L2248">
        <v>278</v>
      </c>
      <c r="M2248">
        <v>0</v>
      </c>
      <c r="N2248" t="s">
        <v>832</v>
      </c>
    </row>
    <row r="2249" spans="1:14" x14ac:dyDescent="0.25">
      <c r="A2249">
        <v>20000</v>
      </c>
      <c r="B2249">
        <v>20000</v>
      </c>
      <c r="C2249" s="13">
        <v>0.158</v>
      </c>
      <c r="D2249" t="s">
        <v>809</v>
      </c>
      <c r="E2249" t="s">
        <v>824</v>
      </c>
      <c r="F2249" s="13">
        <v>0.1313</v>
      </c>
      <c r="G2249" t="s">
        <v>829</v>
      </c>
      <c r="H2249" t="s">
        <v>826</v>
      </c>
      <c r="I2249">
        <v>5000</v>
      </c>
      <c r="J2249" t="s">
        <v>820</v>
      </c>
      <c r="K2249">
        <v>10</v>
      </c>
      <c r="L2249">
        <v>17981</v>
      </c>
      <c r="M2249">
        <v>1</v>
      </c>
      <c r="N2249" t="s">
        <v>832</v>
      </c>
    </row>
    <row r="2250" spans="1:14" x14ac:dyDescent="0.25">
      <c r="A2250">
        <v>12000</v>
      </c>
      <c r="B2250">
        <v>12000</v>
      </c>
      <c r="C2250" s="13">
        <v>0.1409</v>
      </c>
      <c r="D2250" t="s">
        <v>809</v>
      </c>
      <c r="E2250" t="s">
        <v>810</v>
      </c>
      <c r="F2250" s="13">
        <v>0.19489999999999999</v>
      </c>
      <c r="G2250" t="s">
        <v>819</v>
      </c>
      <c r="H2250" t="s">
        <v>826</v>
      </c>
      <c r="I2250">
        <v>6166.67</v>
      </c>
      <c r="J2250" t="s">
        <v>857</v>
      </c>
      <c r="K2250">
        <v>13</v>
      </c>
      <c r="L2250">
        <v>6499</v>
      </c>
      <c r="M2250">
        <v>0</v>
      </c>
      <c r="N2250" t="s">
        <v>842</v>
      </c>
    </row>
    <row r="2251" spans="1:14" x14ac:dyDescent="0.25">
      <c r="A2251">
        <v>17500</v>
      </c>
      <c r="B2251">
        <v>17500</v>
      </c>
      <c r="C2251" s="13">
        <v>0.21</v>
      </c>
      <c r="D2251" t="s">
        <v>818</v>
      </c>
      <c r="E2251" t="s">
        <v>863</v>
      </c>
      <c r="F2251" s="13">
        <v>1.78E-2</v>
      </c>
      <c r="G2251" t="s">
        <v>866</v>
      </c>
      <c r="H2251" t="s">
        <v>826</v>
      </c>
      <c r="I2251">
        <v>4166.67</v>
      </c>
      <c r="J2251" t="s">
        <v>838</v>
      </c>
      <c r="K2251">
        <v>7</v>
      </c>
      <c r="L2251">
        <v>3377</v>
      </c>
      <c r="M2251">
        <v>3</v>
      </c>
      <c r="N2251" t="s">
        <v>835</v>
      </c>
    </row>
    <row r="2252" spans="1:14" x14ac:dyDescent="0.25">
      <c r="A2252">
        <v>10000</v>
      </c>
      <c r="B2252">
        <v>10000</v>
      </c>
      <c r="C2252" s="13">
        <v>0.1171</v>
      </c>
      <c r="D2252" t="s">
        <v>809</v>
      </c>
      <c r="E2252" t="s">
        <v>824</v>
      </c>
      <c r="F2252" s="13">
        <v>0.21179999999999999</v>
      </c>
      <c r="G2252" t="s">
        <v>841</v>
      </c>
      <c r="H2252" t="s">
        <v>830</v>
      </c>
      <c r="I2252">
        <v>3333.33</v>
      </c>
      <c r="J2252" t="s">
        <v>820</v>
      </c>
      <c r="K2252">
        <v>8</v>
      </c>
      <c r="L2252">
        <v>7579</v>
      </c>
      <c r="M2252">
        <v>0</v>
      </c>
      <c r="N2252" t="s">
        <v>844</v>
      </c>
    </row>
    <row r="2253" spans="1:14" x14ac:dyDescent="0.25">
      <c r="A2253">
        <v>3000</v>
      </c>
      <c r="B2253">
        <v>3000</v>
      </c>
      <c r="C2253" s="13">
        <v>0.14219999999999999</v>
      </c>
      <c r="D2253" t="s">
        <v>809</v>
      </c>
      <c r="E2253" t="s">
        <v>840</v>
      </c>
      <c r="F2253" s="13">
        <v>0.10050000000000001</v>
      </c>
      <c r="G2253" t="s">
        <v>833</v>
      </c>
      <c r="H2253" t="s">
        <v>826</v>
      </c>
      <c r="I2253">
        <v>9166.67</v>
      </c>
      <c r="J2253" t="s">
        <v>843</v>
      </c>
      <c r="K2253">
        <v>15</v>
      </c>
      <c r="L2253">
        <v>22698</v>
      </c>
      <c r="M2253">
        <v>2</v>
      </c>
      <c r="N2253" t="s">
        <v>842</v>
      </c>
    </row>
    <row r="2254" spans="1:14" x14ac:dyDescent="0.25">
      <c r="A2254">
        <v>5600</v>
      </c>
      <c r="B2254">
        <v>5592.37</v>
      </c>
      <c r="C2254" s="13">
        <v>8.5900000000000004E-2</v>
      </c>
      <c r="D2254" t="s">
        <v>809</v>
      </c>
      <c r="E2254" t="s">
        <v>824</v>
      </c>
      <c r="F2254" s="13">
        <v>8.3400000000000002E-2</v>
      </c>
      <c r="G2254" t="s">
        <v>825</v>
      </c>
      <c r="H2254" t="s">
        <v>812</v>
      </c>
      <c r="I2254">
        <v>3250</v>
      </c>
      <c r="J2254" t="s">
        <v>813</v>
      </c>
      <c r="K2254">
        <v>9</v>
      </c>
      <c r="L2254">
        <v>2639</v>
      </c>
      <c r="M2254">
        <v>1</v>
      </c>
      <c r="N2254" t="s">
        <v>823</v>
      </c>
    </row>
    <row r="2255" spans="1:14" x14ac:dyDescent="0.25">
      <c r="A2255">
        <v>10000</v>
      </c>
      <c r="B2255">
        <v>10000</v>
      </c>
      <c r="C2255" s="13">
        <v>0.158</v>
      </c>
      <c r="D2255" t="s">
        <v>809</v>
      </c>
      <c r="E2255" t="s">
        <v>810</v>
      </c>
      <c r="F2255" s="13">
        <v>0.13320000000000001</v>
      </c>
      <c r="G2255" t="s">
        <v>854</v>
      </c>
      <c r="H2255" t="s">
        <v>826</v>
      </c>
      <c r="I2255">
        <v>5000</v>
      </c>
      <c r="J2255" t="s">
        <v>831</v>
      </c>
      <c r="K2255">
        <v>16</v>
      </c>
      <c r="L2255">
        <v>11286</v>
      </c>
      <c r="M2255">
        <v>1</v>
      </c>
      <c r="N2255" t="s">
        <v>814</v>
      </c>
    </row>
    <row r="2256" spans="1:14" x14ac:dyDescent="0.25">
      <c r="A2256">
        <v>5000</v>
      </c>
      <c r="B2256">
        <v>5000</v>
      </c>
      <c r="C2256" s="13">
        <v>8.4900000000000003E-2</v>
      </c>
      <c r="D2256" t="s">
        <v>809</v>
      </c>
      <c r="E2256" t="s">
        <v>810</v>
      </c>
      <c r="F2256" s="13">
        <v>0.2253</v>
      </c>
      <c r="G2256" t="s">
        <v>874</v>
      </c>
      <c r="H2256" t="s">
        <v>812</v>
      </c>
      <c r="I2256">
        <v>3000</v>
      </c>
      <c r="J2256" t="s">
        <v>834</v>
      </c>
      <c r="K2256">
        <v>9</v>
      </c>
      <c r="L2256">
        <v>3388</v>
      </c>
      <c r="M2256">
        <v>2</v>
      </c>
      <c r="N2256" t="s">
        <v>835</v>
      </c>
    </row>
    <row r="2257" spans="1:14" x14ac:dyDescent="0.25">
      <c r="A2257">
        <v>16000</v>
      </c>
      <c r="B2257">
        <v>16000</v>
      </c>
      <c r="C2257" s="13">
        <v>0.21490000000000001</v>
      </c>
      <c r="D2257" t="s">
        <v>818</v>
      </c>
      <c r="E2257" t="s">
        <v>896</v>
      </c>
      <c r="F2257" s="13">
        <v>0.2576</v>
      </c>
      <c r="G2257" t="s">
        <v>866</v>
      </c>
      <c r="H2257" t="s">
        <v>812</v>
      </c>
      <c r="I2257">
        <v>5000</v>
      </c>
      <c r="J2257" t="s">
        <v>831</v>
      </c>
      <c r="K2257">
        <v>14</v>
      </c>
      <c r="L2257">
        <v>10881</v>
      </c>
      <c r="M2257">
        <v>0</v>
      </c>
      <c r="N2257" t="s">
        <v>823</v>
      </c>
    </row>
    <row r="2258" spans="1:14" x14ac:dyDescent="0.25">
      <c r="A2258">
        <v>4800</v>
      </c>
      <c r="B2258">
        <v>4800</v>
      </c>
      <c r="C2258" s="13">
        <v>0.1075</v>
      </c>
      <c r="D2258" t="s">
        <v>809</v>
      </c>
      <c r="E2258" t="s">
        <v>828</v>
      </c>
      <c r="F2258" s="13">
        <v>0.2263</v>
      </c>
      <c r="G2258" t="s">
        <v>833</v>
      </c>
      <c r="H2258" t="s">
        <v>826</v>
      </c>
      <c r="I2258">
        <v>1750</v>
      </c>
      <c r="J2258" t="s">
        <v>873</v>
      </c>
      <c r="K2258">
        <v>6</v>
      </c>
      <c r="L2258">
        <v>11234</v>
      </c>
      <c r="M2258">
        <v>0</v>
      </c>
      <c r="N2258" t="s">
        <v>823</v>
      </c>
    </row>
    <row r="2259" spans="1:14" x14ac:dyDescent="0.25">
      <c r="A2259">
        <v>24925</v>
      </c>
      <c r="B2259">
        <v>24925</v>
      </c>
      <c r="C2259" s="13">
        <v>0.1875</v>
      </c>
      <c r="D2259" t="s">
        <v>818</v>
      </c>
      <c r="E2259" t="s">
        <v>810</v>
      </c>
      <c r="F2259" s="13">
        <v>8.5099999999999995E-2</v>
      </c>
      <c r="G2259" t="s">
        <v>885</v>
      </c>
      <c r="H2259" t="s">
        <v>812</v>
      </c>
      <c r="I2259">
        <v>5250</v>
      </c>
      <c r="J2259" t="s">
        <v>873</v>
      </c>
      <c r="K2259">
        <v>7</v>
      </c>
      <c r="L2259">
        <v>15288</v>
      </c>
      <c r="M2259">
        <v>0</v>
      </c>
      <c r="N2259" t="s">
        <v>835</v>
      </c>
    </row>
    <row r="2260" spans="1:14" x14ac:dyDescent="0.25">
      <c r="A2260">
        <v>4825</v>
      </c>
      <c r="B2260">
        <v>4825</v>
      </c>
      <c r="C2260" s="13">
        <v>0.1212</v>
      </c>
      <c r="D2260" t="s">
        <v>809</v>
      </c>
      <c r="E2260" t="s">
        <v>810</v>
      </c>
      <c r="F2260" s="13">
        <v>4.7600000000000003E-2</v>
      </c>
      <c r="G2260" t="s">
        <v>829</v>
      </c>
      <c r="H2260" t="s">
        <v>812</v>
      </c>
      <c r="I2260">
        <v>5416.67</v>
      </c>
      <c r="J2260" t="s">
        <v>879</v>
      </c>
      <c r="K2260">
        <v>8</v>
      </c>
      <c r="L2260">
        <v>6883</v>
      </c>
      <c r="M2260">
        <v>0</v>
      </c>
      <c r="N2260" t="s">
        <v>839</v>
      </c>
    </row>
    <row r="2261" spans="1:14" x14ac:dyDescent="0.25">
      <c r="A2261">
        <v>18750</v>
      </c>
      <c r="B2261">
        <v>18750</v>
      </c>
      <c r="C2261" s="13">
        <v>0.1825</v>
      </c>
      <c r="D2261" t="s">
        <v>818</v>
      </c>
      <c r="E2261" t="s">
        <v>810</v>
      </c>
      <c r="F2261" s="13">
        <v>0.12540000000000001</v>
      </c>
      <c r="G2261" t="s">
        <v>894</v>
      </c>
      <c r="H2261" t="s">
        <v>812</v>
      </c>
      <c r="I2261">
        <v>4833.33</v>
      </c>
      <c r="J2261" t="s">
        <v>857</v>
      </c>
      <c r="K2261">
        <v>13</v>
      </c>
      <c r="L2261">
        <v>11232</v>
      </c>
      <c r="M2261">
        <v>2</v>
      </c>
      <c r="N2261" t="s">
        <v>835</v>
      </c>
    </row>
    <row r="2262" spans="1:14" x14ac:dyDescent="0.25">
      <c r="A2262">
        <v>5000</v>
      </c>
      <c r="B2262">
        <v>5000</v>
      </c>
      <c r="C2262" s="13">
        <v>0.15310000000000001</v>
      </c>
      <c r="D2262" t="s">
        <v>809</v>
      </c>
      <c r="E2262" t="s">
        <v>863</v>
      </c>
      <c r="F2262" s="13">
        <v>0.2054</v>
      </c>
      <c r="G2262" t="s">
        <v>829</v>
      </c>
      <c r="H2262" t="s">
        <v>812</v>
      </c>
      <c r="I2262">
        <v>4166.67</v>
      </c>
      <c r="J2262" t="s">
        <v>857</v>
      </c>
      <c r="K2262">
        <v>18</v>
      </c>
      <c r="L2262">
        <v>12929</v>
      </c>
      <c r="M2262">
        <v>3</v>
      </c>
      <c r="N2262" t="s">
        <v>835</v>
      </c>
    </row>
    <row r="2263" spans="1:14" x14ac:dyDescent="0.25">
      <c r="A2263">
        <v>7500</v>
      </c>
      <c r="B2263">
        <v>224.99</v>
      </c>
      <c r="C2263" s="13">
        <v>0.13170000000000001</v>
      </c>
      <c r="D2263" t="s">
        <v>809</v>
      </c>
      <c r="E2263" t="s">
        <v>828</v>
      </c>
      <c r="F2263" s="13">
        <v>1.03E-2</v>
      </c>
      <c r="G2263" t="s">
        <v>829</v>
      </c>
      <c r="H2263" t="s">
        <v>812</v>
      </c>
      <c r="I2263">
        <v>8750</v>
      </c>
      <c r="J2263" t="s">
        <v>857</v>
      </c>
      <c r="K2263">
        <v>3</v>
      </c>
      <c r="L2263">
        <v>3607</v>
      </c>
      <c r="M2263">
        <v>4</v>
      </c>
      <c r="N2263" t="s">
        <v>842</v>
      </c>
    </row>
    <row r="2264" spans="1:14" x14ac:dyDescent="0.25">
      <c r="A2264">
        <v>10000</v>
      </c>
      <c r="B2264">
        <v>10000</v>
      </c>
      <c r="C2264" s="13">
        <v>0.16819999999999999</v>
      </c>
      <c r="D2264" t="s">
        <v>818</v>
      </c>
      <c r="E2264" t="s">
        <v>810</v>
      </c>
      <c r="F2264" s="13">
        <v>0.12540000000000001</v>
      </c>
      <c r="G2264" t="s">
        <v>833</v>
      </c>
      <c r="H2264" t="s">
        <v>826</v>
      </c>
      <c r="I2264">
        <v>4417</v>
      </c>
      <c r="J2264" t="s">
        <v>879</v>
      </c>
      <c r="K2264">
        <v>9</v>
      </c>
      <c r="L2264">
        <v>6630</v>
      </c>
      <c r="M2264">
        <v>2</v>
      </c>
      <c r="N2264" t="s">
        <v>832</v>
      </c>
    </row>
    <row r="2265" spans="1:14" x14ac:dyDescent="0.25">
      <c r="A2265">
        <v>5300</v>
      </c>
      <c r="B2265">
        <v>5300</v>
      </c>
      <c r="C2265" s="13">
        <v>7.9000000000000001E-2</v>
      </c>
      <c r="D2265" t="s">
        <v>809</v>
      </c>
      <c r="E2265" t="s">
        <v>810</v>
      </c>
      <c r="F2265" s="13">
        <v>9.6699999999999994E-2</v>
      </c>
      <c r="G2265" t="s">
        <v>815</v>
      </c>
      <c r="H2265" t="s">
        <v>826</v>
      </c>
      <c r="I2265">
        <v>1945</v>
      </c>
      <c r="J2265" t="s">
        <v>852</v>
      </c>
      <c r="K2265">
        <v>3</v>
      </c>
      <c r="L2265">
        <v>5360</v>
      </c>
      <c r="M2265">
        <v>0</v>
      </c>
      <c r="N2265" t="s">
        <v>839</v>
      </c>
    </row>
    <row r="2266" spans="1:14" x14ac:dyDescent="0.25">
      <c r="A2266">
        <v>5000</v>
      </c>
      <c r="B2266">
        <v>5000</v>
      </c>
      <c r="C2266" s="13">
        <v>9.6299999999999997E-2</v>
      </c>
      <c r="D2266" t="s">
        <v>809</v>
      </c>
      <c r="E2266" t="s">
        <v>882</v>
      </c>
      <c r="F2266" s="13">
        <v>0.1181</v>
      </c>
      <c r="G2266" t="s">
        <v>854</v>
      </c>
      <c r="H2266" t="s">
        <v>812</v>
      </c>
      <c r="I2266">
        <v>9166.67</v>
      </c>
      <c r="J2266" t="s">
        <v>847</v>
      </c>
      <c r="K2266">
        <v>16</v>
      </c>
      <c r="L2266">
        <v>23658</v>
      </c>
      <c r="M2266">
        <v>2</v>
      </c>
      <c r="N2266" t="s">
        <v>835</v>
      </c>
    </row>
    <row r="2267" spans="1:14" x14ac:dyDescent="0.25">
      <c r="A2267">
        <v>25000</v>
      </c>
      <c r="B2267">
        <v>15051.09</v>
      </c>
      <c r="C2267" s="13">
        <v>0.1323</v>
      </c>
      <c r="D2267" t="s">
        <v>818</v>
      </c>
      <c r="E2267" t="s">
        <v>810</v>
      </c>
      <c r="F2267" s="13">
        <v>0.2011</v>
      </c>
      <c r="G2267" t="s">
        <v>815</v>
      </c>
      <c r="H2267" t="s">
        <v>812</v>
      </c>
      <c r="I2267">
        <v>6666.67</v>
      </c>
      <c r="J2267" t="s">
        <v>813</v>
      </c>
      <c r="K2267">
        <v>11</v>
      </c>
      <c r="L2267">
        <v>33084</v>
      </c>
      <c r="M2267">
        <v>0</v>
      </c>
      <c r="N2267" t="s">
        <v>835</v>
      </c>
    </row>
    <row r="2268" spans="1:14" x14ac:dyDescent="0.25">
      <c r="A2268">
        <v>9250</v>
      </c>
      <c r="B2268">
        <v>9200</v>
      </c>
      <c r="C2268" s="13">
        <v>0.11890000000000001</v>
      </c>
      <c r="D2268" t="s">
        <v>809</v>
      </c>
      <c r="E2268" t="s">
        <v>810</v>
      </c>
      <c r="F2268" s="13">
        <v>0.1628</v>
      </c>
      <c r="G2268" t="s">
        <v>849</v>
      </c>
      <c r="H2268" t="s">
        <v>812</v>
      </c>
      <c r="I2268">
        <v>5416.67</v>
      </c>
      <c r="J2268" t="s">
        <v>901</v>
      </c>
      <c r="K2268">
        <v>14</v>
      </c>
      <c r="L2268">
        <v>10111</v>
      </c>
      <c r="M2268">
        <v>6</v>
      </c>
      <c r="N2268" t="s">
        <v>842</v>
      </c>
    </row>
    <row r="2269" spans="1:14" x14ac:dyDescent="0.25">
      <c r="A2269">
        <v>19000</v>
      </c>
      <c r="B2269">
        <v>18725</v>
      </c>
      <c r="C2269" s="13">
        <v>0.1075</v>
      </c>
      <c r="D2269" t="s">
        <v>818</v>
      </c>
      <c r="E2269" t="s">
        <v>863</v>
      </c>
      <c r="F2269" s="13">
        <v>6.1899999999999997E-2</v>
      </c>
      <c r="G2269" t="s">
        <v>867</v>
      </c>
      <c r="H2269" t="s">
        <v>812</v>
      </c>
      <c r="I2269">
        <v>7500</v>
      </c>
      <c r="J2269" t="s">
        <v>899</v>
      </c>
      <c r="K2269">
        <v>12</v>
      </c>
      <c r="L2269">
        <v>1142</v>
      </c>
      <c r="M2269">
        <v>1</v>
      </c>
      <c r="N2269" t="s">
        <v>839</v>
      </c>
    </row>
    <row r="2270" spans="1:14" x14ac:dyDescent="0.25">
      <c r="A2270">
        <v>2000</v>
      </c>
      <c r="B2270">
        <v>2000</v>
      </c>
      <c r="C2270" s="13">
        <v>6.0299999999999999E-2</v>
      </c>
      <c r="D2270" t="s">
        <v>809</v>
      </c>
      <c r="E2270" t="s">
        <v>810</v>
      </c>
      <c r="F2270" s="13">
        <v>8.0100000000000005E-2</v>
      </c>
      <c r="G2270" t="s">
        <v>866</v>
      </c>
      <c r="H2270" t="s">
        <v>826</v>
      </c>
      <c r="I2270">
        <v>5833.33</v>
      </c>
      <c r="J2270" t="s">
        <v>877</v>
      </c>
      <c r="K2270">
        <v>7</v>
      </c>
      <c r="L2270">
        <v>2031</v>
      </c>
      <c r="M2270">
        <v>0</v>
      </c>
      <c r="N2270" t="s">
        <v>814</v>
      </c>
    </row>
    <row r="2271" spans="1:14" x14ac:dyDescent="0.25">
      <c r="A2271">
        <v>7200</v>
      </c>
      <c r="B2271">
        <v>7200</v>
      </c>
      <c r="C2271" s="13">
        <v>0.2049</v>
      </c>
      <c r="D2271" t="s">
        <v>818</v>
      </c>
      <c r="E2271" t="s">
        <v>828</v>
      </c>
      <c r="F2271" s="13">
        <v>0.15140000000000001</v>
      </c>
      <c r="G2271" t="s">
        <v>825</v>
      </c>
      <c r="H2271" t="s">
        <v>826</v>
      </c>
      <c r="I2271">
        <v>5166.67</v>
      </c>
      <c r="J2271" t="s">
        <v>831</v>
      </c>
      <c r="K2271">
        <v>10</v>
      </c>
      <c r="L2271">
        <v>14585</v>
      </c>
      <c r="M2271">
        <v>3</v>
      </c>
      <c r="N2271" t="s">
        <v>832</v>
      </c>
    </row>
    <row r="2272" spans="1:14" x14ac:dyDescent="0.25">
      <c r="A2272">
        <v>8000</v>
      </c>
      <c r="B2272">
        <v>8000</v>
      </c>
      <c r="C2272" s="13">
        <v>0.1409</v>
      </c>
      <c r="D2272" t="s">
        <v>809</v>
      </c>
      <c r="E2272" t="s">
        <v>810</v>
      </c>
      <c r="F2272" s="13">
        <v>0.19600000000000001</v>
      </c>
      <c r="G2272" t="s">
        <v>894</v>
      </c>
      <c r="H2272" t="s">
        <v>812</v>
      </c>
      <c r="I2272">
        <v>5292</v>
      </c>
      <c r="J2272" t="s">
        <v>822</v>
      </c>
      <c r="K2272">
        <v>13</v>
      </c>
      <c r="L2272">
        <v>8903</v>
      </c>
      <c r="M2272">
        <v>1</v>
      </c>
      <c r="N2272" t="s">
        <v>895</v>
      </c>
    </row>
    <row r="2273" spans="1:14" x14ac:dyDescent="0.25">
      <c r="A2273">
        <v>13000</v>
      </c>
      <c r="B2273">
        <v>12875</v>
      </c>
      <c r="C2273" s="13">
        <v>0.1171</v>
      </c>
      <c r="D2273" t="s">
        <v>809</v>
      </c>
      <c r="E2273" t="s">
        <v>810</v>
      </c>
      <c r="F2273" s="13">
        <v>0.16200000000000001</v>
      </c>
      <c r="G2273" t="s">
        <v>825</v>
      </c>
      <c r="H2273" t="s">
        <v>826</v>
      </c>
      <c r="I2273">
        <v>6932.92</v>
      </c>
      <c r="J2273" t="s">
        <v>838</v>
      </c>
      <c r="K2273">
        <v>21</v>
      </c>
      <c r="L2273">
        <v>27852</v>
      </c>
      <c r="M2273">
        <v>0</v>
      </c>
      <c r="N2273" t="s">
        <v>827</v>
      </c>
    </row>
    <row r="2274" spans="1:14" x14ac:dyDescent="0.25">
      <c r="A2274">
        <v>8000</v>
      </c>
      <c r="B2274">
        <v>8000</v>
      </c>
      <c r="C2274" s="13">
        <v>0.16289999999999999</v>
      </c>
      <c r="D2274" t="s">
        <v>809</v>
      </c>
      <c r="E2274" t="s">
        <v>892</v>
      </c>
      <c r="F2274" s="13">
        <v>2.92E-2</v>
      </c>
      <c r="G2274" t="s">
        <v>829</v>
      </c>
      <c r="H2274" t="s">
        <v>812</v>
      </c>
      <c r="I2274">
        <v>4250</v>
      </c>
      <c r="J2274" t="s">
        <v>831</v>
      </c>
      <c r="K2274">
        <v>5</v>
      </c>
      <c r="L2274">
        <v>4454</v>
      </c>
      <c r="M2274">
        <v>2</v>
      </c>
      <c r="N2274" t="s">
        <v>835</v>
      </c>
    </row>
    <row r="2275" spans="1:14" x14ac:dyDescent="0.25">
      <c r="A2275">
        <v>14000</v>
      </c>
      <c r="B2275">
        <v>13675</v>
      </c>
      <c r="C2275" s="13">
        <v>9.6299999999999997E-2</v>
      </c>
      <c r="D2275" t="s">
        <v>809</v>
      </c>
      <c r="E2275" t="s">
        <v>810</v>
      </c>
      <c r="F2275" s="13">
        <v>0.13059999999999999</v>
      </c>
      <c r="G2275" t="s">
        <v>819</v>
      </c>
      <c r="H2275" t="s">
        <v>812</v>
      </c>
      <c r="I2275">
        <v>9083.33</v>
      </c>
      <c r="J2275" t="s">
        <v>852</v>
      </c>
      <c r="K2275">
        <v>21</v>
      </c>
      <c r="L2275">
        <v>46017</v>
      </c>
      <c r="M2275">
        <v>3</v>
      </c>
      <c r="N2275" t="s">
        <v>835</v>
      </c>
    </row>
    <row r="2276" spans="1:14" x14ac:dyDescent="0.25">
      <c r="A2276">
        <v>1400</v>
      </c>
      <c r="B2276">
        <v>1400</v>
      </c>
      <c r="C2276" s="13">
        <v>0.12690000000000001</v>
      </c>
      <c r="D2276" t="s">
        <v>809</v>
      </c>
      <c r="E2276" t="s">
        <v>828</v>
      </c>
      <c r="F2276" s="13">
        <v>5.9299999999999999E-2</v>
      </c>
      <c r="G2276" t="s">
        <v>825</v>
      </c>
      <c r="H2276" t="s">
        <v>830</v>
      </c>
      <c r="I2276">
        <v>4583.33</v>
      </c>
      <c r="J2276" t="s">
        <v>878</v>
      </c>
      <c r="K2276">
        <v>3</v>
      </c>
      <c r="L2276">
        <v>1029</v>
      </c>
      <c r="M2276">
        <v>0</v>
      </c>
      <c r="N2276" t="s">
        <v>844</v>
      </c>
    </row>
    <row r="2277" spans="1:14" x14ac:dyDescent="0.25">
      <c r="A2277">
        <v>9500</v>
      </c>
      <c r="B2277">
        <v>9500</v>
      </c>
      <c r="C2277" s="13">
        <v>8.8999999999999996E-2</v>
      </c>
      <c r="D2277" t="s">
        <v>809</v>
      </c>
      <c r="E2277" t="s">
        <v>810</v>
      </c>
      <c r="F2277" s="13">
        <v>0.2772</v>
      </c>
      <c r="G2277" t="s">
        <v>894</v>
      </c>
      <c r="H2277" t="s">
        <v>830</v>
      </c>
      <c r="I2277">
        <v>5000</v>
      </c>
      <c r="J2277" t="s">
        <v>813</v>
      </c>
      <c r="K2277">
        <v>4</v>
      </c>
      <c r="L2277">
        <v>18393</v>
      </c>
      <c r="M2277">
        <v>1</v>
      </c>
      <c r="N2277" t="s">
        <v>842</v>
      </c>
    </row>
    <row r="2278" spans="1:14" x14ac:dyDescent="0.25">
      <c r="A2278">
        <v>12700</v>
      </c>
      <c r="B2278">
        <v>12700</v>
      </c>
      <c r="C2278" s="13">
        <v>0.1114</v>
      </c>
      <c r="D2278" t="s">
        <v>809</v>
      </c>
      <c r="E2278" t="s">
        <v>810</v>
      </c>
      <c r="F2278" s="13">
        <v>0.1053</v>
      </c>
      <c r="G2278" t="s">
        <v>825</v>
      </c>
      <c r="H2278" t="s">
        <v>830</v>
      </c>
      <c r="I2278">
        <v>3333.33</v>
      </c>
      <c r="J2278" t="s">
        <v>837</v>
      </c>
      <c r="K2278">
        <v>6</v>
      </c>
      <c r="L2278">
        <v>8948</v>
      </c>
      <c r="M2278">
        <v>0</v>
      </c>
      <c r="N2278" t="s">
        <v>814</v>
      </c>
    </row>
    <row r="2279" spans="1:14" x14ac:dyDescent="0.25">
      <c r="A2279">
        <v>10000</v>
      </c>
      <c r="B2279">
        <v>10000</v>
      </c>
      <c r="C2279" s="13">
        <v>9.7600000000000006E-2</v>
      </c>
      <c r="D2279" t="s">
        <v>809</v>
      </c>
      <c r="E2279" t="s">
        <v>810</v>
      </c>
      <c r="F2279" s="13">
        <v>0.18310000000000001</v>
      </c>
      <c r="G2279" t="s">
        <v>825</v>
      </c>
      <c r="H2279" t="s">
        <v>826</v>
      </c>
      <c r="I2279">
        <v>2916.67</v>
      </c>
      <c r="J2279" t="s">
        <v>846</v>
      </c>
      <c r="K2279">
        <v>6</v>
      </c>
      <c r="L2279">
        <v>5670</v>
      </c>
      <c r="M2279">
        <v>1</v>
      </c>
      <c r="N2279" t="s">
        <v>835</v>
      </c>
    </row>
    <row r="2280" spans="1:14" x14ac:dyDescent="0.25">
      <c r="A2280">
        <v>6000</v>
      </c>
      <c r="B2280">
        <v>5691.36</v>
      </c>
      <c r="C2280" s="13">
        <v>0.11890000000000001</v>
      </c>
      <c r="D2280" t="s">
        <v>809</v>
      </c>
      <c r="E2280" t="s">
        <v>871</v>
      </c>
      <c r="F2280" s="13">
        <v>0.11550000000000001</v>
      </c>
      <c r="G2280" t="s">
        <v>872</v>
      </c>
      <c r="H2280" t="s">
        <v>826</v>
      </c>
      <c r="I2280">
        <v>2917</v>
      </c>
      <c r="J2280" t="s">
        <v>813</v>
      </c>
      <c r="K2280">
        <v>4</v>
      </c>
      <c r="L2280">
        <v>1003</v>
      </c>
      <c r="M2280">
        <v>2</v>
      </c>
      <c r="N2280" t="s">
        <v>844</v>
      </c>
    </row>
    <row r="2281" spans="1:14" x14ac:dyDescent="0.25">
      <c r="A2281">
        <v>5200</v>
      </c>
      <c r="B2281">
        <v>5200</v>
      </c>
      <c r="C2281" s="13">
        <v>0.1399</v>
      </c>
      <c r="D2281" t="s">
        <v>809</v>
      </c>
      <c r="E2281" t="s">
        <v>810</v>
      </c>
      <c r="F2281" s="13">
        <v>0.23180000000000001</v>
      </c>
      <c r="G2281" t="s">
        <v>819</v>
      </c>
      <c r="H2281" t="s">
        <v>812</v>
      </c>
      <c r="I2281">
        <v>5000</v>
      </c>
      <c r="J2281" t="s">
        <v>879</v>
      </c>
      <c r="K2281">
        <v>17</v>
      </c>
      <c r="L2281">
        <v>28118</v>
      </c>
      <c r="M2281">
        <v>2</v>
      </c>
      <c r="N2281" t="s">
        <v>823</v>
      </c>
    </row>
    <row r="2282" spans="1:14" x14ac:dyDescent="0.25">
      <c r="A2282">
        <v>9000</v>
      </c>
      <c r="B2282">
        <v>8975</v>
      </c>
      <c r="C2282" s="13">
        <v>0.15809999999999999</v>
      </c>
      <c r="D2282" t="s">
        <v>809</v>
      </c>
      <c r="E2282" t="s">
        <v>810</v>
      </c>
      <c r="F2282" s="13">
        <v>0.1069</v>
      </c>
      <c r="G2282" t="s">
        <v>889</v>
      </c>
      <c r="H2282" t="s">
        <v>826</v>
      </c>
      <c r="I2282">
        <v>3750</v>
      </c>
      <c r="J2282" t="s">
        <v>857</v>
      </c>
      <c r="K2282">
        <v>7</v>
      </c>
      <c r="L2282">
        <v>6599</v>
      </c>
      <c r="M2282">
        <v>1</v>
      </c>
      <c r="N2282" t="s">
        <v>835</v>
      </c>
    </row>
    <row r="2283" spans="1:14" x14ac:dyDescent="0.25">
      <c r="A2283">
        <v>12000</v>
      </c>
      <c r="B2283">
        <v>11854.04</v>
      </c>
      <c r="C2283" s="13">
        <v>0.1474</v>
      </c>
      <c r="D2283" t="s">
        <v>809</v>
      </c>
      <c r="E2283" t="s">
        <v>810</v>
      </c>
      <c r="F2283" s="13">
        <v>4.6199999999999998E-2</v>
      </c>
      <c r="G2283" t="s">
        <v>866</v>
      </c>
      <c r="H2283" t="s">
        <v>826</v>
      </c>
      <c r="I2283">
        <v>4500</v>
      </c>
      <c r="J2283" t="s">
        <v>822</v>
      </c>
      <c r="K2283">
        <v>3</v>
      </c>
      <c r="L2283">
        <v>7956</v>
      </c>
      <c r="M2283">
        <v>0</v>
      </c>
      <c r="N2283" t="s">
        <v>835</v>
      </c>
    </row>
    <row r="2284" spans="1:14" x14ac:dyDescent="0.25">
      <c r="A2284">
        <v>6600</v>
      </c>
      <c r="B2284">
        <v>3800</v>
      </c>
      <c r="C2284" s="13">
        <v>9.0700000000000003E-2</v>
      </c>
      <c r="D2284" t="s">
        <v>809</v>
      </c>
      <c r="E2284" t="s">
        <v>828</v>
      </c>
      <c r="F2284" s="13">
        <v>1.84E-2</v>
      </c>
      <c r="G2284" t="s">
        <v>841</v>
      </c>
      <c r="H2284" t="s">
        <v>830</v>
      </c>
      <c r="I2284">
        <v>2667</v>
      </c>
      <c r="J2284" t="s">
        <v>850</v>
      </c>
      <c r="K2284">
        <v>16</v>
      </c>
      <c r="L2284">
        <v>4889</v>
      </c>
      <c r="M2284">
        <v>1</v>
      </c>
      <c r="N2284" t="s">
        <v>814</v>
      </c>
    </row>
    <row r="2285" spans="1:14" x14ac:dyDescent="0.25">
      <c r="A2285">
        <v>10000</v>
      </c>
      <c r="B2285">
        <v>10000</v>
      </c>
      <c r="C2285" s="13">
        <v>0.1399</v>
      </c>
      <c r="D2285" t="s">
        <v>809</v>
      </c>
      <c r="E2285" t="s">
        <v>810</v>
      </c>
      <c r="F2285" s="13">
        <v>8.6199999999999999E-2</v>
      </c>
      <c r="G2285" t="s">
        <v>825</v>
      </c>
      <c r="H2285" t="s">
        <v>812</v>
      </c>
      <c r="I2285">
        <v>6458.33</v>
      </c>
      <c r="J2285" t="s">
        <v>831</v>
      </c>
      <c r="K2285">
        <v>13</v>
      </c>
      <c r="L2285">
        <v>7200</v>
      </c>
      <c r="M2285">
        <v>0</v>
      </c>
      <c r="N2285" t="s">
        <v>827</v>
      </c>
    </row>
    <row r="2286" spans="1:14" x14ac:dyDescent="0.25">
      <c r="A2286">
        <v>1800</v>
      </c>
      <c r="B2286">
        <v>1800</v>
      </c>
      <c r="C2286" s="13">
        <v>0.1149</v>
      </c>
      <c r="D2286" t="s">
        <v>809</v>
      </c>
      <c r="E2286" t="s">
        <v>810</v>
      </c>
      <c r="F2286" s="13">
        <v>0.16639999999999999</v>
      </c>
      <c r="G2286" t="s">
        <v>923</v>
      </c>
      <c r="H2286" t="s">
        <v>812</v>
      </c>
      <c r="I2286">
        <v>4250</v>
      </c>
      <c r="J2286" t="s">
        <v>822</v>
      </c>
      <c r="K2286">
        <v>11</v>
      </c>
      <c r="L2286">
        <v>26267</v>
      </c>
      <c r="M2286">
        <v>0</v>
      </c>
      <c r="N2286" t="s">
        <v>835</v>
      </c>
    </row>
    <row r="2287" spans="1:14" x14ac:dyDescent="0.25">
      <c r="A2287">
        <v>19000</v>
      </c>
      <c r="B2287">
        <v>19000</v>
      </c>
      <c r="C2287" s="13">
        <v>0.1875</v>
      </c>
      <c r="D2287" t="s">
        <v>818</v>
      </c>
      <c r="E2287" t="s">
        <v>863</v>
      </c>
      <c r="F2287" s="13">
        <v>0.17399999999999999</v>
      </c>
      <c r="G2287" t="s">
        <v>888</v>
      </c>
      <c r="H2287" t="s">
        <v>830</v>
      </c>
      <c r="I2287">
        <v>4000</v>
      </c>
      <c r="J2287" t="s">
        <v>822</v>
      </c>
      <c r="K2287">
        <v>7</v>
      </c>
      <c r="L2287">
        <v>5246</v>
      </c>
      <c r="M2287">
        <v>2</v>
      </c>
      <c r="N2287" t="s">
        <v>835</v>
      </c>
    </row>
    <row r="2288" spans="1:14" x14ac:dyDescent="0.25">
      <c r="A2288">
        <v>24000</v>
      </c>
      <c r="B2288">
        <v>24000</v>
      </c>
      <c r="C2288" s="13">
        <v>0.2049</v>
      </c>
      <c r="D2288" t="s">
        <v>818</v>
      </c>
      <c r="E2288" t="s">
        <v>810</v>
      </c>
      <c r="F2288" s="13">
        <v>8.6900000000000005E-2</v>
      </c>
      <c r="G2288" t="s">
        <v>825</v>
      </c>
      <c r="H2288" t="s">
        <v>812</v>
      </c>
      <c r="I2288">
        <v>5833.33</v>
      </c>
      <c r="J2288" t="s">
        <v>838</v>
      </c>
      <c r="K2288">
        <v>9</v>
      </c>
      <c r="L2288">
        <v>23006</v>
      </c>
      <c r="M2288">
        <v>0</v>
      </c>
      <c r="N2288" t="s">
        <v>835</v>
      </c>
    </row>
    <row r="2289" spans="1:14" x14ac:dyDescent="0.25">
      <c r="A2289">
        <v>11500</v>
      </c>
      <c r="B2289">
        <v>11475</v>
      </c>
      <c r="C2289" s="13">
        <v>0.1114</v>
      </c>
      <c r="D2289" t="s">
        <v>809</v>
      </c>
      <c r="E2289" t="s">
        <v>810</v>
      </c>
      <c r="F2289" s="13">
        <v>0.23400000000000001</v>
      </c>
      <c r="G2289" t="s">
        <v>841</v>
      </c>
      <c r="H2289" t="s">
        <v>830</v>
      </c>
      <c r="I2289">
        <v>2833.33</v>
      </c>
      <c r="J2289" t="s">
        <v>878</v>
      </c>
      <c r="K2289">
        <v>8</v>
      </c>
      <c r="L2289">
        <v>17324</v>
      </c>
      <c r="M2289">
        <v>0</v>
      </c>
      <c r="N2289" t="s">
        <v>895</v>
      </c>
    </row>
    <row r="2290" spans="1:14" x14ac:dyDescent="0.25">
      <c r="A2290">
        <v>12100</v>
      </c>
      <c r="B2290">
        <v>12100</v>
      </c>
      <c r="C2290" s="13">
        <v>0.13669999999999999</v>
      </c>
      <c r="D2290" t="s">
        <v>809</v>
      </c>
      <c r="E2290" t="s">
        <v>810</v>
      </c>
      <c r="F2290" s="13">
        <v>0.1285</v>
      </c>
      <c r="G2290" t="s">
        <v>841</v>
      </c>
      <c r="H2290" t="s">
        <v>826</v>
      </c>
      <c r="I2290">
        <v>5000</v>
      </c>
      <c r="J2290" t="s">
        <v>820</v>
      </c>
      <c r="K2290">
        <v>8</v>
      </c>
      <c r="L2290">
        <v>12026</v>
      </c>
      <c r="M2290">
        <v>0</v>
      </c>
      <c r="N2290" t="s">
        <v>859</v>
      </c>
    </row>
    <row r="2291" spans="1:14" x14ac:dyDescent="0.25">
      <c r="A2291">
        <v>12000</v>
      </c>
      <c r="B2291">
        <v>12000</v>
      </c>
      <c r="C2291" s="13">
        <v>0.1799</v>
      </c>
      <c r="D2291" t="s">
        <v>818</v>
      </c>
      <c r="E2291" t="s">
        <v>810</v>
      </c>
      <c r="F2291" s="13">
        <v>0.2344</v>
      </c>
      <c r="G2291" t="s">
        <v>815</v>
      </c>
      <c r="H2291" t="s">
        <v>826</v>
      </c>
      <c r="I2291">
        <v>3916.67</v>
      </c>
      <c r="J2291" t="s">
        <v>857</v>
      </c>
      <c r="K2291">
        <v>8</v>
      </c>
      <c r="L2291">
        <v>8860</v>
      </c>
      <c r="M2291">
        <v>0</v>
      </c>
      <c r="N2291" t="s">
        <v>814</v>
      </c>
    </row>
    <row r="2292" spans="1:14" x14ac:dyDescent="0.25">
      <c r="A2292">
        <v>12000</v>
      </c>
      <c r="B2292">
        <v>12000</v>
      </c>
      <c r="C2292" s="13">
        <v>0.15310000000000001</v>
      </c>
      <c r="D2292" t="s">
        <v>809</v>
      </c>
      <c r="E2292" t="s">
        <v>810</v>
      </c>
      <c r="F2292" s="13">
        <v>0.1069</v>
      </c>
      <c r="G2292" t="s">
        <v>833</v>
      </c>
      <c r="H2292" t="s">
        <v>812</v>
      </c>
      <c r="I2292">
        <v>4416.67</v>
      </c>
      <c r="J2292" t="s">
        <v>857</v>
      </c>
      <c r="K2292">
        <v>18</v>
      </c>
      <c r="L2292">
        <v>13194</v>
      </c>
      <c r="M2292">
        <v>2</v>
      </c>
      <c r="N2292" t="s">
        <v>832</v>
      </c>
    </row>
    <row r="2293" spans="1:14" x14ac:dyDescent="0.25">
      <c r="A2293">
        <v>10000</v>
      </c>
      <c r="B2293">
        <v>10000</v>
      </c>
      <c r="C2293" s="13">
        <v>0.19719999999999999</v>
      </c>
      <c r="D2293" t="s">
        <v>809</v>
      </c>
      <c r="E2293" t="s">
        <v>828</v>
      </c>
      <c r="F2293" s="13">
        <v>0.27529999999999999</v>
      </c>
      <c r="G2293" t="s">
        <v>888</v>
      </c>
      <c r="H2293" t="s">
        <v>812</v>
      </c>
      <c r="I2293">
        <v>2916.67</v>
      </c>
      <c r="J2293" t="s">
        <v>843</v>
      </c>
      <c r="K2293">
        <v>14</v>
      </c>
      <c r="L2293">
        <v>11506</v>
      </c>
      <c r="M2293">
        <v>0</v>
      </c>
      <c r="N2293" t="s">
        <v>835</v>
      </c>
    </row>
    <row r="2294" spans="1:14" x14ac:dyDescent="0.25">
      <c r="A2294">
        <v>8875</v>
      </c>
      <c r="B2294">
        <v>8875</v>
      </c>
      <c r="C2294" s="13">
        <v>0.15310000000000001</v>
      </c>
      <c r="D2294" t="s">
        <v>809</v>
      </c>
      <c r="E2294" t="s">
        <v>810</v>
      </c>
      <c r="F2294" s="13">
        <v>0.30149999999999999</v>
      </c>
      <c r="G2294" t="s">
        <v>880</v>
      </c>
      <c r="H2294" t="s">
        <v>826</v>
      </c>
      <c r="I2294">
        <v>2291.67</v>
      </c>
      <c r="J2294" t="s">
        <v>879</v>
      </c>
      <c r="K2294">
        <v>11</v>
      </c>
      <c r="L2294">
        <v>11798</v>
      </c>
      <c r="M2294">
        <v>1</v>
      </c>
      <c r="N2294" t="s">
        <v>817</v>
      </c>
    </row>
    <row r="2295" spans="1:14" x14ac:dyDescent="0.25">
      <c r="A2295">
        <v>10625</v>
      </c>
      <c r="B2295">
        <v>10625</v>
      </c>
      <c r="C2295" s="13">
        <v>0.1777</v>
      </c>
      <c r="D2295" t="s">
        <v>809</v>
      </c>
      <c r="E2295" t="s">
        <v>810</v>
      </c>
      <c r="F2295" s="13">
        <v>0.221</v>
      </c>
      <c r="G2295" t="s">
        <v>841</v>
      </c>
      <c r="H2295" t="s">
        <v>830</v>
      </c>
      <c r="I2295">
        <v>2633.33</v>
      </c>
      <c r="J2295" t="s">
        <v>868</v>
      </c>
      <c r="K2295">
        <v>9</v>
      </c>
      <c r="L2295">
        <v>12156</v>
      </c>
      <c r="M2295">
        <v>0</v>
      </c>
      <c r="N2295" t="s">
        <v>814</v>
      </c>
    </row>
    <row r="2296" spans="1:14" x14ac:dyDescent="0.25">
      <c r="A2296">
        <v>12000</v>
      </c>
      <c r="B2296">
        <v>3725</v>
      </c>
      <c r="C2296" s="13">
        <v>0.1411</v>
      </c>
      <c r="D2296" t="s">
        <v>809</v>
      </c>
      <c r="E2296" t="s">
        <v>824</v>
      </c>
      <c r="F2296" s="13">
        <v>7.2300000000000003E-2</v>
      </c>
      <c r="G2296" t="s">
        <v>856</v>
      </c>
      <c r="H2296" t="s">
        <v>812</v>
      </c>
      <c r="I2296">
        <v>3750</v>
      </c>
      <c r="J2296" t="s">
        <v>831</v>
      </c>
      <c r="K2296">
        <v>6</v>
      </c>
      <c r="L2296">
        <v>13018</v>
      </c>
      <c r="M2296">
        <v>3</v>
      </c>
      <c r="N2296" t="s">
        <v>844</v>
      </c>
    </row>
    <row r="2297" spans="1:14" x14ac:dyDescent="0.25">
      <c r="A2297">
        <v>10000</v>
      </c>
      <c r="B2297">
        <v>10000</v>
      </c>
      <c r="C2297" s="13">
        <v>0.17269999999999999</v>
      </c>
      <c r="D2297" t="s">
        <v>809</v>
      </c>
      <c r="E2297" t="s">
        <v>810</v>
      </c>
      <c r="F2297" s="13">
        <v>0.28910000000000002</v>
      </c>
      <c r="G2297" t="s">
        <v>841</v>
      </c>
      <c r="H2297" t="s">
        <v>812</v>
      </c>
      <c r="I2297">
        <v>3500</v>
      </c>
      <c r="J2297" t="s">
        <v>868</v>
      </c>
      <c r="K2297">
        <v>11</v>
      </c>
      <c r="L2297">
        <v>9059</v>
      </c>
      <c r="M2297">
        <v>1</v>
      </c>
      <c r="N2297" t="s">
        <v>848</v>
      </c>
    </row>
    <row r="2298" spans="1:14" x14ac:dyDescent="0.25">
      <c r="A2298">
        <v>12000</v>
      </c>
      <c r="B2298">
        <v>12000</v>
      </c>
      <c r="C2298" s="13">
        <v>0.2049</v>
      </c>
      <c r="D2298" t="s">
        <v>809</v>
      </c>
      <c r="E2298" t="s">
        <v>824</v>
      </c>
      <c r="F2298" s="13">
        <v>0.28839999999999999</v>
      </c>
      <c r="G2298" t="s">
        <v>876</v>
      </c>
      <c r="H2298" t="s">
        <v>826</v>
      </c>
      <c r="I2298">
        <v>3980.33</v>
      </c>
      <c r="J2298" t="s">
        <v>868</v>
      </c>
      <c r="K2298">
        <v>12</v>
      </c>
      <c r="L2298">
        <v>19234</v>
      </c>
      <c r="M2298">
        <v>2</v>
      </c>
      <c r="N2298" t="s">
        <v>823</v>
      </c>
    </row>
    <row r="2299" spans="1:14" x14ac:dyDescent="0.25">
      <c r="A2299">
        <v>14000</v>
      </c>
      <c r="B2299">
        <v>12225</v>
      </c>
      <c r="C2299" s="13">
        <v>0.11990000000000001</v>
      </c>
      <c r="D2299" t="s">
        <v>818</v>
      </c>
      <c r="E2299" t="s">
        <v>810</v>
      </c>
      <c r="F2299" s="13">
        <v>0.1401</v>
      </c>
      <c r="G2299" t="s">
        <v>908</v>
      </c>
      <c r="H2299" t="s">
        <v>812</v>
      </c>
      <c r="I2299">
        <v>4583.33</v>
      </c>
      <c r="J2299" t="s">
        <v>834</v>
      </c>
      <c r="K2299">
        <v>9</v>
      </c>
      <c r="L2299">
        <v>3539</v>
      </c>
      <c r="M2299">
        <v>0</v>
      </c>
      <c r="N2299" t="s">
        <v>832</v>
      </c>
    </row>
    <row r="2300" spans="1:14" x14ac:dyDescent="0.25">
      <c r="A2300">
        <v>16000</v>
      </c>
      <c r="B2300">
        <v>15975</v>
      </c>
      <c r="C2300" s="13">
        <v>0.17580000000000001</v>
      </c>
      <c r="D2300" t="s">
        <v>818</v>
      </c>
      <c r="E2300" t="s">
        <v>810</v>
      </c>
      <c r="F2300" s="13">
        <v>0.1226</v>
      </c>
      <c r="G2300" t="s">
        <v>889</v>
      </c>
      <c r="H2300" t="s">
        <v>812</v>
      </c>
      <c r="I2300">
        <v>2666.67</v>
      </c>
      <c r="J2300" t="s">
        <v>837</v>
      </c>
      <c r="K2300">
        <v>12</v>
      </c>
      <c r="L2300">
        <v>18008</v>
      </c>
      <c r="M2300">
        <v>1</v>
      </c>
      <c r="N2300" t="s">
        <v>814</v>
      </c>
    </row>
    <row r="2301" spans="1:14" x14ac:dyDescent="0.25">
      <c r="A2301">
        <v>10000</v>
      </c>
      <c r="B2301">
        <v>10000</v>
      </c>
      <c r="C2301" s="13">
        <v>0.15809999999999999</v>
      </c>
      <c r="D2301" t="s">
        <v>809</v>
      </c>
      <c r="E2301" t="s">
        <v>810</v>
      </c>
      <c r="F2301" s="13">
        <v>0.2089</v>
      </c>
      <c r="G2301" t="s">
        <v>815</v>
      </c>
      <c r="H2301" t="s">
        <v>826</v>
      </c>
      <c r="I2301">
        <v>5541.67</v>
      </c>
      <c r="J2301" t="s">
        <v>831</v>
      </c>
      <c r="K2301">
        <v>14</v>
      </c>
      <c r="L2301">
        <v>10443</v>
      </c>
      <c r="M2301">
        <v>1</v>
      </c>
      <c r="N2301" t="s">
        <v>827</v>
      </c>
    </row>
    <row r="2302" spans="1:14" x14ac:dyDescent="0.25">
      <c r="A2302">
        <v>3625</v>
      </c>
      <c r="B2302">
        <v>3625</v>
      </c>
      <c r="C2302" s="13">
        <v>0.16289999999999999</v>
      </c>
      <c r="D2302" t="s">
        <v>809</v>
      </c>
      <c r="E2302" t="s">
        <v>896</v>
      </c>
      <c r="F2302" s="13">
        <v>0.2175</v>
      </c>
      <c r="G2302" t="s">
        <v>866</v>
      </c>
      <c r="H2302" t="s">
        <v>812</v>
      </c>
      <c r="I2302">
        <v>6666.67</v>
      </c>
      <c r="J2302" t="s">
        <v>834</v>
      </c>
      <c r="K2302">
        <v>12</v>
      </c>
      <c r="L2302">
        <v>3226</v>
      </c>
      <c r="M2302">
        <v>5</v>
      </c>
      <c r="N2302" t="s">
        <v>817</v>
      </c>
    </row>
    <row r="2303" spans="1:14" x14ac:dyDescent="0.25">
      <c r="A2303">
        <v>8400</v>
      </c>
      <c r="B2303">
        <v>8400</v>
      </c>
      <c r="C2303" s="13">
        <v>0.1212</v>
      </c>
      <c r="D2303" t="s">
        <v>809</v>
      </c>
      <c r="E2303" t="s">
        <v>810</v>
      </c>
      <c r="F2303" s="13">
        <v>0.22320000000000001</v>
      </c>
      <c r="G2303" t="s">
        <v>833</v>
      </c>
      <c r="H2303" t="s">
        <v>826</v>
      </c>
      <c r="I2303">
        <v>3333.33</v>
      </c>
      <c r="J2303" t="s">
        <v>820</v>
      </c>
      <c r="K2303">
        <v>7</v>
      </c>
      <c r="L2303">
        <v>5500</v>
      </c>
      <c r="M2303">
        <v>0</v>
      </c>
      <c r="N2303" t="s">
        <v>859</v>
      </c>
    </row>
    <row r="2304" spans="1:14" x14ac:dyDescent="0.25">
      <c r="A2304">
        <v>1600</v>
      </c>
      <c r="B2304">
        <v>1334.54</v>
      </c>
      <c r="C2304" s="13">
        <v>0.15049999999999999</v>
      </c>
      <c r="D2304" t="s">
        <v>809</v>
      </c>
      <c r="E2304" t="s">
        <v>871</v>
      </c>
      <c r="F2304" s="13">
        <v>0.14149999999999999</v>
      </c>
      <c r="G2304" t="s">
        <v>841</v>
      </c>
      <c r="H2304" t="s">
        <v>826</v>
      </c>
      <c r="I2304">
        <v>2000</v>
      </c>
      <c r="J2304" t="s">
        <v>843</v>
      </c>
      <c r="K2304">
        <v>5</v>
      </c>
      <c r="L2304">
        <v>9603</v>
      </c>
      <c r="M2304">
        <v>1</v>
      </c>
      <c r="N2304" t="s">
        <v>814</v>
      </c>
    </row>
    <row r="2305" spans="1:14" x14ac:dyDescent="0.25">
      <c r="A2305">
        <v>3600</v>
      </c>
      <c r="B2305">
        <v>3600</v>
      </c>
      <c r="C2305" s="13">
        <v>0.16289999999999999</v>
      </c>
      <c r="D2305" t="s">
        <v>809</v>
      </c>
      <c r="E2305" t="s">
        <v>810</v>
      </c>
      <c r="F2305" s="13">
        <v>0.249</v>
      </c>
      <c r="G2305" t="s">
        <v>866</v>
      </c>
      <c r="H2305" t="s">
        <v>830</v>
      </c>
      <c r="I2305">
        <v>3666.67</v>
      </c>
      <c r="J2305" t="s">
        <v>843</v>
      </c>
      <c r="K2305">
        <v>16</v>
      </c>
      <c r="L2305">
        <v>11927</v>
      </c>
      <c r="M2305">
        <v>3</v>
      </c>
      <c r="N2305" t="s">
        <v>835</v>
      </c>
    </row>
    <row r="2306" spans="1:14" x14ac:dyDescent="0.25">
      <c r="A2306">
        <v>14000</v>
      </c>
      <c r="B2306">
        <v>14000</v>
      </c>
      <c r="C2306" s="13">
        <v>0.17510000000000001</v>
      </c>
      <c r="D2306" t="s">
        <v>809</v>
      </c>
      <c r="E2306" t="s">
        <v>824</v>
      </c>
      <c r="F2306" s="13">
        <v>9.3700000000000006E-2</v>
      </c>
      <c r="G2306" t="s">
        <v>845</v>
      </c>
      <c r="H2306" t="s">
        <v>826</v>
      </c>
      <c r="I2306">
        <v>7916.67</v>
      </c>
      <c r="J2306" t="s">
        <v>879</v>
      </c>
      <c r="K2306">
        <v>3</v>
      </c>
      <c r="L2306">
        <v>13522</v>
      </c>
      <c r="M2306">
        <v>0</v>
      </c>
      <c r="N2306" t="s">
        <v>814</v>
      </c>
    </row>
    <row r="2307" spans="1:14" x14ac:dyDescent="0.25">
      <c r="A2307">
        <v>15675</v>
      </c>
      <c r="B2307">
        <v>15675</v>
      </c>
      <c r="C2307" s="13">
        <v>6.0299999999999999E-2</v>
      </c>
      <c r="D2307" t="s">
        <v>809</v>
      </c>
      <c r="E2307" t="s">
        <v>896</v>
      </c>
      <c r="F2307" s="13">
        <v>8.8599999999999998E-2</v>
      </c>
      <c r="G2307" t="s">
        <v>841</v>
      </c>
      <c r="H2307" t="s">
        <v>812</v>
      </c>
      <c r="I2307">
        <v>4166.67</v>
      </c>
      <c r="J2307" t="s">
        <v>916</v>
      </c>
      <c r="K2307">
        <v>9</v>
      </c>
      <c r="L2307">
        <v>13020</v>
      </c>
      <c r="M2307">
        <v>1</v>
      </c>
      <c r="N2307" t="s">
        <v>848</v>
      </c>
    </row>
    <row r="2308" spans="1:14" x14ac:dyDescent="0.25">
      <c r="A2308">
        <v>6000</v>
      </c>
      <c r="B2308">
        <v>5546.81</v>
      </c>
      <c r="C2308" s="13">
        <v>0.11890000000000001</v>
      </c>
      <c r="D2308" t="s">
        <v>809</v>
      </c>
      <c r="E2308" t="s">
        <v>828</v>
      </c>
      <c r="F2308" s="13">
        <v>0.1938</v>
      </c>
      <c r="G2308" t="s">
        <v>866</v>
      </c>
      <c r="H2308" t="s">
        <v>826</v>
      </c>
      <c r="I2308">
        <v>7250</v>
      </c>
      <c r="J2308" t="s">
        <v>846</v>
      </c>
      <c r="K2308">
        <v>6</v>
      </c>
      <c r="L2308">
        <v>42987</v>
      </c>
      <c r="M2308">
        <v>1</v>
      </c>
      <c r="N2308" t="s">
        <v>835</v>
      </c>
    </row>
    <row r="2309" spans="1:14" x14ac:dyDescent="0.25">
      <c r="A2309">
        <v>10000</v>
      </c>
      <c r="B2309">
        <v>10000</v>
      </c>
      <c r="C2309" s="13">
        <v>8.8999999999999996E-2</v>
      </c>
      <c r="D2309" t="s">
        <v>809</v>
      </c>
      <c r="E2309" t="s">
        <v>863</v>
      </c>
      <c r="F2309" s="13">
        <v>0.11169999999999999</v>
      </c>
      <c r="G2309" t="s">
        <v>856</v>
      </c>
      <c r="H2309" t="s">
        <v>812</v>
      </c>
      <c r="I2309">
        <v>6666.67</v>
      </c>
      <c r="J2309" t="s">
        <v>822</v>
      </c>
      <c r="K2309">
        <v>15</v>
      </c>
      <c r="L2309">
        <v>14593</v>
      </c>
      <c r="M2309">
        <v>1</v>
      </c>
      <c r="N2309" t="s">
        <v>842</v>
      </c>
    </row>
    <row r="2310" spans="1:14" x14ac:dyDescent="0.25">
      <c r="A2310">
        <v>29000</v>
      </c>
      <c r="B2310">
        <v>29000</v>
      </c>
      <c r="C2310" s="13">
        <v>7.9000000000000001E-2</v>
      </c>
      <c r="D2310" t="s">
        <v>809</v>
      </c>
      <c r="E2310" t="s">
        <v>810</v>
      </c>
      <c r="F2310" s="13">
        <v>0.1925</v>
      </c>
      <c r="G2310" t="s">
        <v>866</v>
      </c>
      <c r="H2310" t="s">
        <v>812</v>
      </c>
      <c r="I2310">
        <v>9166.67</v>
      </c>
      <c r="J2310" t="s">
        <v>858</v>
      </c>
      <c r="K2310">
        <v>18</v>
      </c>
      <c r="L2310">
        <v>75212</v>
      </c>
      <c r="M2310">
        <v>1</v>
      </c>
      <c r="N2310" t="s">
        <v>814</v>
      </c>
    </row>
    <row r="2311" spans="1:14" x14ac:dyDescent="0.25">
      <c r="A2311">
        <v>4800</v>
      </c>
      <c r="B2311">
        <v>4800</v>
      </c>
      <c r="C2311" s="13">
        <v>0.1242</v>
      </c>
      <c r="D2311" t="s">
        <v>809</v>
      </c>
      <c r="E2311" t="s">
        <v>810</v>
      </c>
      <c r="F2311" s="13">
        <v>0.17979999999999999</v>
      </c>
      <c r="G2311" t="s">
        <v>906</v>
      </c>
      <c r="H2311" t="s">
        <v>812</v>
      </c>
      <c r="I2311">
        <v>4500</v>
      </c>
      <c r="J2311" t="s">
        <v>831</v>
      </c>
      <c r="K2311">
        <v>9</v>
      </c>
      <c r="L2311">
        <v>30895</v>
      </c>
      <c r="M2311">
        <v>0</v>
      </c>
      <c r="N2311" t="s">
        <v>835</v>
      </c>
    </row>
    <row r="2312" spans="1:14" x14ac:dyDescent="0.25">
      <c r="A2312">
        <v>5000</v>
      </c>
      <c r="B2312">
        <v>4900</v>
      </c>
      <c r="C2312" s="13">
        <v>8.9399999999999993E-2</v>
      </c>
      <c r="D2312" t="s">
        <v>809</v>
      </c>
      <c r="E2312" t="s">
        <v>882</v>
      </c>
      <c r="F2312" s="13">
        <v>0.13270000000000001</v>
      </c>
      <c r="G2312" t="s">
        <v>866</v>
      </c>
      <c r="H2312" t="s">
        <v>830</v>
      </c>
      <c r="I2312">
        <v>4166.67</v>
      </c>
      <c r="J2312" t="s">
        <v>850</v>
      </c>
      <c r="K2312">
        <v>5</v>
      </c>
      <c r="L2312">
        <v>4676</v>
      </c>
      <c r="M2312">
        <v>0</v>
      </c>
      <c r="N2312" t="s">
        <v>832</v>
      </c>
    </row>
    <row r="2313" spans="1:14" x14ac:dyDescent="0.25">
      <c r="A2313">
        <v>7000</v>
      </c>
      <c r="B2313">
        <v>6894.01</v>
      </c>
      <c r="C2313" s="13">
        <v>0.12529999999999999</v>
      </c>
      <c r="D2313" t="s">
        <v>809</v>
      </c>
      <c r="E2313" t="s">
        <v>810</v>
      </c>
      <c r="F2313" s="13">
        <v>6.6400000000000001E-2</v>
      </c>
      <c r="G2313" t="s">
        <v>825</v>
      </c>
      <c r="H2313" t="s">
        <v>812</v>
      </c>
      <c r="I2313">
        <v>5000</v>
      </c>
      <c r="J2313" t="s">
        <v>822</v>
      </c>
      <c r="K2313">
        <v>7</v>
      </c>
      <c r="L2313">
        <v>11391</v>
      </c>
      <c r="M2313">
        <v>1</v>
      </c>
      <c r="N2313" t="s">
        <v>823</v>
      </c>
    </row>
    <row r="2314" spans="1:14" x14ac:dyDescent="0.25">
      <c r="A2314">
        <v>20000</v>
      </c>
      <c r="B2314">
        <v>19975</v>
      </c>
      <c r="C2314" s="13">
        <v>0.16289999999999999</v>
      </c>
      <c r="D2314" t="s">
        <v>818</v>
      </c>
      <c r="E2314" t="s">
        <v>810</v>
      </c>
      <c r="F2314" s="13">
        <v>0.24049999999999999</v>
      </c>
      <c r="G2314" t="s">
        <v>867</v>
      </c>
      <c r="H2314" t="s">
        <v>812</v>
      </c>
      <c r="I2314">
        <v>7416.67</v>
      </c>
      <c r="J2314" t="s">
        <v>837</v>
      </c>
      <c r="K2314">
        <v>11</v>
      </c>
      <c r="L2314">
        <v>14944</v>
      </c>
      <c r="M2314">
        <v>1</v>
      </c>
      <c r="N2314" t="s">
        <v>832</v>
      </c>
    </row>
    <row r="2315" spans="1:14" x14ac:dyDescent="0.25">
      <c r="A2315">
        <v>9000</v>
      </c>
      <c r="B2315">
        <v>9000</v>
      </c>
      <c r="C2315" s="13">
        <v>0.1212</v>
      </c>
      <c r="D2315" t="s">
        <v>809</v>
      </c>
      <c r="E2315" t="s">
        <v>810</v>
      </c>
      <c r="F2315" s="13">
        <v>0.10050000000000001</v>
      </c>
      <c r="G2315" t="s">
        <v>866</v>
      </c>
      <c r="H2315" t="s">
        <v>826</v>
      </c>
      <c r="I2315">
        <v>11666.67</v>
      </c>
      <c r="J2315" t="s">
        <v>820</v>
      </c>
      <c r="K2315">
        <v>8</v>
      </c>
      <c r="L2315">
        <v>9490</v>
      </c>
      <c r="M2315">
        <v>1</v>
      </c>
      <c r="N2315" t="s">
        <v>814</v>
      </c>
    </row>
    <row r="2316" spans="1:14" x14ac:dyDescent="0.25">
      <c r="A2316">
        <v>4400</v>
      </c>
      <c r="B2316">
        <v>4400</v>
      </c>
      <c r="C2316" s="13">
        <v>0.1242</v>
      </c>
      <c r="D2316" t="s">
        <v>809</v>
      </c>
      <c r="E2316" t="s">
        <v>896</v>
      </c>
      <c r="F2316" s="12">
        <v>0.19</v>
      </c>
      <c r="G2316" t="s">
        <v>819</v>
      </c>
      <c r="H2316" t="s">
        <v>826</v>
      </c>
      <c r="I2316">
        <v>2000</v>
      </c>
      <c r="J2316" t="s">
        <v>816</v>
      </c>
      <c r="K2316">
        <v>9</v>
      </c>
      <c r="L2316">
        <v>2411</v>
      </c>
      <c r="M2316">
        <v>3</v>
      </c>
      <c r="N2316" t="s">
        <v>823</v>
      </c>
    </row>
    <row r="2317" spans="1:14" x14ac:dyDescent="0.25">
      <c r="A2317">
        <v>3000</v>
      </c>
      <c r="B2317">
        <v>3000</v>
      </c>
      <c r="C2317" s="13">
        <v>0.1171</v>
      </c>
      <c r="D2317" t="s">
        <v>809</v>
      </c>
      <c r="E2317" t="s">
        <v>871</v>
      </c>
      <c r="F2317" s="13">
        <v>0.16800000000000001</v>
      </c>
      <c r="G2317" t="s">
        <v>856</v>
      </c>
      <c r="H2317" t="s">
        <v>826</v>
      </c>
      <c r="I2317">
        <v>3083.33</v>
      </c>
      <c r="J2317" t="s">
        <v>822</v>
      </c>
      <c r="K2317">
        <v>4</v>
      </c>
      <c r="L2317">
        <v>413</v>
      </c>
      <c r="M2317">
        <v>0</v>
      </c>
      <c r="N2317" t="s">
        <v>817</v>
      </c>
    </row>
    <row r="2318" spans="1:14" x14ac:dyDescent="0.25">
      <c r="A2318">
        <v>6250</v>
      </c>
      <c r="B2318">
        <v>6250</v>
      </c>
      <c r="C2318" s="13">
        <v>0.14330000000000001</v>
      </c>
      <c r="D2318" t="s">
        <v>809</v>
      </c>
      <c r="E2318" t="s">
        <v>824</v>
      </c>
      <c r="F2318" s="13">
        <v>0.20399999999999999</v>
      </c>
      <c r="G2318" t="s">
        <v>841</v>
      </c>
      <c r="H2318" t="s">
        <v>812</v>
      </c>
      <c r="I2318">
        <v>1750</v>
      </c>
      <c r="J2318" t="s">
        <v>857</v>
      </c>
      <c r="K2318">
        <v>10</v>
      </c>
      <c r="L2318">
        <v>7845</v>
      </c>
      <c r="M2318">
        <v>0</v>
      </c>
      <c r="N2318" t="s">
        <v>859</v>
      </c>
    </row>
    <row r="2319" spans="1:14" x14ac:dyDescent="0.25">
      <c r="A2319">
        <v>14000</v>
      </c>
      <c r="B2319">
        <v>14000</v>
      </c>
      <c r="C2319" s="13">
        <v>6.0299999999999999E-2</v>
      </c>
      <c r="D2319" t="s">
        <v>809</v>
      </c>
      <c r="E2319" t="s">
        <v>810</v>
      </c>
      <c r="F2319" s="12">
        <v>0.09</v>
      </c>
      <c r="G2319" t="s">
        <v>876</v>
      </c>
      <c r="H2319" t="s">
        <v>812</v>
      </c>
      <c r="I2319">
        <v>8733.33</v>
      </c>
      <c r="J2319" t="s">
        <v>915</v>
      </c>
      <c r="K2319">
        <v>11</v>
      </c>
      <c r="L2319">
        <v>15108</v>
      </c>
      <c r="M2319">
        <v>0</v>
      </c>
      <c r="N2319" t="s">
        <v>842</v>
      </c>
    </row>
    <row r="2320" spans="1:14" x14ac:dyDescent="0.25">
      <c r="A2320">
        <v>30000</v>
      </c>
      <c r="B2320">
        <v>30000</v>
      </c>
      <c r="C2320" s="13">
        <v>0.14269999999999999</v>
      </c>
      <c r="D2320" t="s">
        <v>809</v>
      </c>
      <c r="E2320" t="s">
        <v>810</v>
      </c>
      <c r="F2320" s="13">
        <v>8.5099999999999995E-2</v>
      </c>
      <c r="G2320" t="s">
        <v>815</v>
      </c>
      <c r="H2320" t="s">
        <v>812</v>
      </c>
      <c r="I2320">
        <v>9166.67</v>
      </c>
      <c r="J2320" t="s">
        <v>816</v>
      </c>
      <c r="K2320">
        <v>10</v>
      </c>
      <c r="L2320">
        <v>28967</v>
      </c>
      <c r="M2320">
        <v>0</v>
      </c>
      <c r="N2320" t="s">
        <v>835</v>
      </c>
    </row>
    <row r="2321" spans="1:14" x14ac:dyDescent="0.25">
      <c r="A2321">
        <v>19600</v>
      </c>
      <c r="B2321">
        <v>19600</v>
      </c>
      <c r="C2321" s="13">
        <v>0.1242</v>
      </c>
      <c r="D2321" t="s">
        <v>818</v>
      </c>
      <c r="E2321" t="s">
        <v>810</v>
      </c>
      <c r="F2321" s="13">
        <v>0.22989999999999999</v>
      </c>
      <c r="G2321" t="s">
        <v>854</v>
      </c>
      <c r="H2321" t="s">
        <v>826</v>
      </c>
      <c r="I2321">
        <v>4166.67</v>
      </c>
      <c r="J2321" t="s">
        <v>901</v>
      </c>
      <c r="K2321">
        <v>9</v>
      </c>
      <c r="L2321">
        <v>14783</v>
      </c>
      <c r="M2321">
        <v>2</v>
      </c>
      <c r="N2321" t="s">
        <v>814</v>
      </c>
    </row>
    <row r="2322" spans="1:14" x14ac:dyDescent="0.25">
      <c r="A2322">
        <v>1600</v>
      </c>
      <c r="B2322">
        <v>1600</v>
      </c>
      <c r="C2322" s="13">
        <v>0.13109999999999999</v>
      </c>
      <c r="D2322" t="s">
        <v>809</v>
      </c>
      <c r="E2322" t="s">
        <v>810</v>
      </c>
      <c r="F2322" s="13">
        <v>0.18990000000000001</v>
      </c>
      <c r="G2322" t="s">
        <v>874</v>
      </c>
      <c r="H2322" t="s">
        <v>812</v>
      </c>
      <c r="I2322">
        <v>3459</v>
      </c>
      <c r="J2322" t="s">
        <v>831</v>
      </c>
      <c r="K2322">
        <v>9</v>
      </c>
      <c r="L2322">
        <v>6281</v>
      </c>
      <c r="M2322">
        <v>3</v>
      </c>
      <c r="N2322" t="s">
        <v>835</v>
      </c>
    </row>
    <row r="2323" spans="1:14" x14ac:dyDescent="0.25">
      <c r="A2323">
        <v>8000</v>
      </c>
      <c r="B2323">
        <v>8000</v>
      </c>
      <c r="C2323" s="13">
        <v>0.1399</v>
      </c>
      <c r="D2323" t="s">
        <v>809</v>
      </c>
      <c r="E2323" t="s">
        <v>871</v>
      </c>
      <c r="F2323" s="13">
        <v>0.1817</v>
      </c>
      <c r="G2323" t="s">
        <v>819</v>
      </c>
      <c r="H2323" t="s">
        <v>830</v>
      </c>
      <c r="I2323">
        <v>7500</v>
      </c>
      <c r="J2323" t="s">
        <v>831</v>
      </c>
      <c r="K2323">
        <v>13</v>
      </c>
      <c r="L2323">
        <v>5987</v>
      </c>
      <c r="M2323">
        <v>0</v>
      </c>
      <c r="N2323" t="s">
        <v>814</v>
      </c>
    </row>
    <row r="2324" spans="1:14" x14ac:dyDescent="0.25">
      <c r="A2324">
        <v>2500</v>
      </c>
      <c r="B2324">
        <v>2125</v>
      </c>
      <c r="C2324" s="13">
        <v>0.12920000000000001</v>
      </c>
      <c r="D2324" t="s">
        <v>809</v>
      </c>
      <c r="E2324" t="s">
        <v>810</v>
      </c>
      <c r="F2324" s="13">
        <v>0.22320000000000001</v>
      </c>
      <c r="G2324" t="s">
        <v>898</v>
      </c>
      <c r="H2324" t="s">
        <v>812</v>
      </c>
      <c r="I2324">
        <v>3750</v>
      </c>
      <c r="J2324" t="s">
        <v>831</v>
      </c>
      <c r="K2324">
        <v>21</v>
      </c>
      <c r="L2324">
        <v>4744</v>
      </c>
      <c r="M2324">
        <v>9</v>
      </c>
      <c r="N2324" t="s">
        <v>848</v>
      </c>
    </row>
    <row r="2325" spans="1:14" x14ac:dyDescent="0.25">
      <c r="A2325">
        <v>16075</v>
      </c>
      <c r="B2325">
        <v>16075</v>
      </c>
      <c r="C2325" s="13">
        <v>0.16289999999999999</v>
      </c>
      <c r="D2325" t="s">
        <v>809</v>
      </c>
      <c r="E2325" t="s">
        <v>810</v>
      </c>
      <c r="F2325" s="13">
        <v>0.17580000000000001</v>
      </c>
      <c r="G2325" t="s">
        <v>821</v>
      </c>
      <c r="H2325" t="s">
        <v>812</v>
      </c>
      <c r="I2325">
        <v>4125</v>
      </c>
      <c r="J2325" t="s">
        <v>822</v>
      </c>
      <c r="K2325">
        <v>7</v>
      </c>
      <c r="L2325">
        <v>15781</v>
      </c>
      <c r="M2325">
        <v>1</v>
      </c>
      <c r="N2325" t="s">
        <v>817</v>
      </c>
    </row>
    <row r="2326" spans="1:14" x14ac:dyDescent="0.25">
      <c r="A2326">
        <v>4900</v>
      </c>
      <c r="B2326">
        <v>4888.24</v>
      </c>
      <c r="C2326" s="13">
        <v>0.1426</v>
      </c>
      <c r="D2326" t="s">
        <v>809</v>
      </c>
      <c r="E2326" t="s">
        <v>810</v>
      </c>
      <c r="F2326" s="13">
        <v>0.23749999999999999</v>
      </c>
      <c r="G2326" t="s">
        <v>829</v>
      </c>
      <c r="H2326" t="s">
        <v>826</v>
      </c>
      <c r="I2326">
        <v>2240</v>
      </c>
      <c r="J2326" t="s">
        <v>834</v>
      </c>
      <c r="K2326">
        <v>5</v>
      </c>
      <c r="L2326">
        <v>17998</v>
      </c>
      <c r="M2326">
        <v>1</v>
      </c>
      <c r="N2326" t="s">
        <v>844</v>
      </c>
    </row>
    <row r="2327" spans="1:14" x14ac:dyDescent="0.25">
      <c r="A2327">
        <v>14400</v>
      </c>
      <c r="B2327">
        <v>14400</v>
      </c>
      <c r="C2327" s="13">
        <v>0.11990000000000001</v>
      </c>
      <c r="D2327" t="s">
        <v>809</v>
      </c>
      <c r="E2327" t="s">
        <v>810</v>
      </c>
      <c r="F2327" s="13">
        <v>0.1348</v>
      </c>
      <c r="G2327" t="s">
        <v>909</v>
      </c>
      <c r="H2327" t="s">
        <v>812</v>
      </c>
      <c r="I2327">
        <v>10408</v>
      </c>
      <c r="J2327" t="s">
        <v>873</v>
      </c>
      <c r="K2327">
        <v>9</v>
      </c>
      <c r="L2327">
        <v>34354</v>
      </c>
      <c r="M2327">
        <v>1</v>
      </c>
      <c r="N2327" t="s">
        <v>823</v>
      </c>
    </row>
    <row r="2328" spans="1:14" x14ac:dyDescent="0.25">
      <c r="A2328">
        <v>7750</v>
      </c>
      <c r="B2328">
        <v>7750</v>
      </c>
      <c r="C2328" s="13">
        <v>0.2049</v>
      </c>
      <c r="D2328" t="s">
        <v>809</v>
      </c>
      <c r="E2328" t="s">
        <v>824</v>
      </c>
      <c r="F2328" s="12">
        <v>0.09</v>
      </c>
      <c r="G2328" t="s">
        <v>819</v>
      </c>
      <c r="H2328" t="s">
        <v>812</v>
      </c>
      <c r="I2328">
        <v>2000</v>
      </c>
      <c r="J2328" t="s">
        <v>868</v>
      </c>
      <c r="K2328">
        <v>3</v>
      </c>
      <c r="L2328">
        <v>5399</v>
      </c>
      <c r="M2328">
        <v>0</v>
      </c>
      <c r="N2328" t="s">
        <v>823</v>
      </c>
    </row>
    <row r="2329" spans="1:14" x14ac:dyDescent="0.25">
      <c r="A2329">
        <v>4200</v>
      </c>
      <c r="B2329">
        <v>4200</v>
      </c>
      <c r="C2329" s="13">
        <v>5.79E-2</v>
      </c>
      <c r="D2329" t="s">
        <v>809</v>
      </c>
      <c r="E2329" t="s">
        <v>810</v>
      </c>
      <c r="F2329" s="13">
        <v>8.1000000000000003E-2</v>
      </c>
      <c r="G2329" t="s">
        <v>867</v>
      </c>
      <c r="H2329" t="s">
        <v>812</v>
      </c>
      <c r="I2329">
        <v>6089.44</v>
      </c>
      <c r="J2329" t="s">
        <v>877</v>
      </c>
      <c r="K2329">
        <v>7</v>
      </c>
      <c r="L2329">
        <v>18861</v>
      </c>
      <c r="M2329">
        <v>2</v>
      </c>
      <c r="N2329" t="s">
        <v>839</v>
      </c>
    </row>
    <row r="2330" spans="1:14" x14ac:dyDescent="0.25">
      <c r="A2330">
        <v>35000</v>
      </c>
      <c r="B2330">
        <v>34950</v>
      </c>
      <c r="C2330" s="13">
        <v>0.1268</v>
      </c>
      <c r="D2330" t="s">
        <v>818</v>
      </c>
      <c r="E2330" t="s">
        <v>863</v>
      </c>
      <c r="F2330" s="13">
        <v>0.2399</v>
      </c>
      <c r="G2330" t="s">
        <v>860</v>
      </c>
      <c r="H2330" t="s">
        <v>812</v>
      </c>
      <c r="I2330">
        <v>7083.33</v>
      </c>
      <c r="J2330" t="s">
        <v>875</v>
      </c>
      <c r="K2330">
        <v>19</v>
      </c>
      <c r="L2330">
        <v>30725</v>
      </c>
      <c r="M2330">
        <v>1</v>
      </c>
      <c r="N2330" t="s">
        <v>835</v>
      </c>
    </row>
    <row r="2331" spans="1:14" x14ac:dyDescent="0.25">
      <c r="A2331">
        <v>12800</v>
      </c>
      <c r="B2331">
        <v>12800</v>
      </c>
      <c r="C2331" s="13">
        <v>0.1212</v>
      </c>
      <c r="D2331" t="s">
        <v>809</v>
      </c>
      <c r="E2331" t="s">
        <v>810</v>
      </c>
      <c r="F2331" s="13">
        <v>0.21529999999999999</v>
      </c>
      <c r="G2331" t="s">
        <v>819</v>
      </c>
      <c r="H2331" t="s">
        <v>826</v>
      </c>
      <c r="I2331">
        <v>4750</v>
      </c>
      <c r="J2331" t="s">
        <v>822</v>
      </c>
      <c r="K2331">
        <v>16</v>
      </c>
      <c r="L2331">
        <v>14291</v>
      </c>
      <c r="M2331">
        <v>0</v>
      </c>
      <c r="N2331" t="s">
        <v>814</v>
      </c>
    </row>
    <row r="2332" spans="1:14" x14ac:dyDescent="0.25">
      <c r="A2332">
        <v>8000</v>
      </c>
      <c r="B2332">
        <v>8000</v>
      </c>
      <c r="C2332" s="13">
        <v>8.8999999999999996E-2</v>
      </c>
      <c r="D2332" t="s">
        <v>809</v>
      </c>
      <c r="E2332" t="s">
        <v>810</v>
      </c>
      <c r="F2332" s="13">
        <v>0.2656</v>
      </c>
      <c r="G2332" t="s">
        <v>854</v>
      </c>
      <c r="H2332" t="s">
        <v>812</v>
      </c>
      <c r="I2332">
        <v>4416.67</v>
      </c>
      <c r="J2332" t="s">
        <v>834</v>
      </c>
      <c r="K2332">
        <v>15</v>
      </c>
      <c r="L2332">
        <v>6701</v>
      </c>
      <c r="M2332">
        <v>0</v>
      </c>
      <c r="N2332" t="s">
        <v>844</v>
      </c>
    </row>
    <row r="2333" spans="1:14" x14ac:dyDescent="0.25">
      <c r="A2333">
        <v>25000</v>
      </c>
      <c r="B2333">
        <v>23477.53</v>
      </c>
      <c r="C2333" s="13">
        <v>0.18640000000000001</v>
      </c>
      <c r="D2333" t="s">
        <v>818</v>
      </c>
      <c r="E2333" t="s">
        <v>810</v>
      </c>
      <c r="F2333" s="13">
        <v>0.14610000000000001</v>
      </c>
      <c r="G2333" t="s">
        <v>903</v>
      </c>
      <c r="H2333" t="s">
        <v>812</v>
      </c>
      <c r="I2333">
        <v>5833.33</v>
      </c>
      <c r="J2333" t="s">
        <v>822</v>
      </c>
      <c r="K2333">
        <v>8</v>
      </c>
      <c r="L2333">
        <v>13785</v>
      </c>
      <c r="M2333">
        <v>0</v>
      </c>
      <c r="N2333" t="s">
        <v>835</v>
      </c>
    </row>
    <row r="2334" spans="1:14" x14ac:dyDescent="0.25">
      <c r="A2334">
        <v>5000</v>
      </c>
      <c r="B2334">
        <v>5000</v>
      </c>
      <c r="C2334" s="13">
        <v>8.4900000000000003E-2</v>
      </c>
      <c r="D2334" t="s">
        <v>809</v>
      </c>
      <c r="E2334" t="s">
        <v>824</v>
      </c>
      <c r="F2334" s="13">
        <v>0.16889999999999999</v>
      </c>
      <c r="G2334" t="s">
        <v>825</v>
      </c>
      <c r="H2334" t="s">
        <v>812</v>
      </c>
      <c r="I2334">
        <v>6706.41</v>
      </c>
      <c r="J2334" t="s">
        <v>847</v>
      </c>
      <c r="K2334">
        <v>19</v>
      </c>
      <c r="L2334">
        <v>43734</v>
      </c>
      <c r="M2334">
        <v>1</v>
      </c>
      <c r="N2334" t="s">
        <v>839</v>
      </c>
    </row>
    <row r="2335" spans="1:14" x14ac:dyDescent="0.25">
      <c r="A2335">
        <v>4000</v>
      </c>
      <c r="B2335">
        <v>4000</v>
      </c>
      <c r="C2335" s="13">
        <v>0.1149</v>
      </c>
      <c r="D2335" t="s">
        <v>809</v>
      </c>
      <c r="E2335" t="s">
        <v>810</v>
      </c>
      <c r="F2335" s="13">
        <v>4.1599999999999998E-2</v>
      </c>
      <c r="G2335" t="s">
        <v>833</v>
      </c>
      <c r="H2335" t="s">
        <v>826</v>
      </c>
      <c r="I2335">
        <v>2666.67</v>
      </c>
      <c r="J2335" t="s">
        <v>834</v>
      </c>
      <c r="K2335">
        <v>4</v>
      </c>
      <c r="L2335">
        <v>3239</v>
      </c>
      <c r="M2335">
        <v>0</v>
      </c>
      <c r="N2335" t="s">
        <v>844</v>
      </c>
    </row>
    <row r="2336" spans="1:14" x14ac:dyDescent="0.25">
      <c r="A2336">
        <v>2875</v>
      </c>
      <c r="B2336">
        <v>2875</v>
      </c>
      <c r="C2336" s="13">
        <v>0.18490000000000001</v>
      </c>
      <c r="D2336" t="s">
        <v>809</v>
      </c>
      <c r="E2336" t="s">
        <v>824</v>
      </c>
      <c r="F2336" s="13">
        <v>0.1411</v>
      </c>
      <c r="G2336" t="s">
        <v>854</v>
      </c>
      <c r="H2336" t="s">
        <v>826</v>
      </c>
      <c r="I2336">
        <v>1084</v>
      </c>
      <c r="J2336" t="s">
        <v>843</v>
      </c>
      <c r="K2336">
        <v>3</v>
      </c>
      <c r="L2336">
        <v>3824</v>
      </c>
      <c r="M2336">
        <v>0</v>
      </c>
      <c r="N2336" t="s">
        <v>895</v>
      </c>
    </row>
    <row r="2337" spans="1:14" x14ac:dyDescent="0.25">
      <c r="A2337">
        <v>1800</v>
      </c>
      <c r="B2337">
        <v>1800</v>
      </c>
      <c r="C2337" s="13">
        <v>0.16020000000000001</v>
      </c>
      <c r="D2337" t="s">
        <v>809</v>
      </c>
      <c r="E2337" t="s">
        <v>896</v>
      </c>
      <c r="F2337" s="13">
        <v>4.19E-2</v>
      </c>
      <c r="G2337" t="s">
        <v>851</v>
      </c>
      <c r="H2337" t="s">
        <v>826</v>
      </c>
      <c r="I2337">
        <v>4246.67</v>
      </c>
      <c r="J2337" t="s">
        <v>868</v>
      </c>
      <c r="K2337">
        <v>2</v>
      </c>
      <c r="L2337">
        <v>0</v>
      </c>
      <c r="M2337">
        <v>0</v>
      </c>
      <c r="N2337" t="s">
        <v>827</v>
      </c>
    </row>
    <row r="2338" spans="1:14" x14ac:dyDescent="0.25">
      <c r="A2338">
        <v>7200</v>
      </c>
      <c r="B2338">
        <v>7200</v>
      </c>
      <c r="C2338" s="13">
        <v>0.13489999999999999</v>
      </c>
      <c r="D2338" t="s">
        <v>809</v>
      </c>
      <c r="E2338" t="s">
        <v>810</v>
      </c>
      <c r="F2338" s="13">
        <v>0.14599999999999999</v>
      </c>
      <c r="G2338" t="s">
        <v>819</v>
      </c>
      <c r="H2338" t="s">
        <v>826</v>
      </c>
      <c r="I2338">
        <v>5000</v>
      </c>
      <c r="J2338" t="s">
        <v>846</v>
      </c>
      <c r="K2338">
        <v>4</v>
      </c>
      <c r="L2338">
        <v>17268</v>
      </c>
      <c r="M2338">
        <v>0</v>
      </c>
      <c r="N2338" t="s">
        <v>844</v>
      </c>
    </row>
    <row r="2339" spans="1:14" x14ac:dyDescent="0.25">
      <c r="A2339">
        <v>6000</v>
      </c>
      <c r="B2339">
        <v>6000</v>
      </c>
      <c r="C2339" s="13">
        <v>0.1212</v>
      </c>
      <c r="D2339" t="s">
        <v>809</v>
      </c>
      <c r="E2339" t="s">
        <v>824</v>
      </c>
      <c r="F2339" s="13">
        <v>8.1600000000000006E-2</v>
      </c>
      <c r="G2339" t="s">
        <v>872</v>
      </c>
      <c r="H2339" t="s">
        <v>826</v>
      </c>
      <c r="I2339">
        <v>3333.33</v>
      </c>
      <c r="J2339" t="s">
        <v>879</v>
      </c>
      <c r="K2339">
        <v>6</v>
      </c>
      <c r="L2339">
        <v>8442</v>
      </c>
      <c r="M2339">
        <v>0</v>
      </c>
      <c r="N2339" t="s">
        <v>835</v>
      </c>
    </row>
    <row r="2340" spans="1:14" x14ac:dyDescent="0.25">
      <c r="A2340">
        <v>15000</v>
      </c>
      <c r="B2340">
        <v>14975</v>
      </c>
      <c r="C2340" s="13">
        <v>7.9000000000000001E-2</v>
      </c>
      <c r="D2340" t="s">
        <v>809</v>
      </c>
      <c r="E2340" t="s">
        <v>853</v>
      </c>
      <c r="F2340" s="13">
        <v>0.20730000000000001</v>
      </c>
      <c r="G2340" t="s">
        <v>866</v>
      </c>
      <c r="H2340" t="s">
        <v>826</v>
      </c>
      <c r="I2340">
        <v>5416.67</v>
      </c>
      <c r="J2340" t="s">
        <v>901</v>
      </c>
      <c r="K2340">
        <v>14</v>
      </c>
      <c r="L2340">
        <v>9756</v>
      </c>
      <c r="M2340">
        <v>0</v>
      </c>
      <c r="N2340" t="s">
        <v>844</v>
      </c>
    </row>
    <row r="2341" spans="1:14" x14ac:dyDescent="0.25">
      <c r="A2341">
        <v>10375</v>
      </c>
      <c r="B2341">
        <v>10375</v>
      </c>
      <c r="C2341" s="13">
        <v>0.14330000000000001</v>
      </c>
      <c r="D2341" t="s">
        <v>809</v>
      </c>
      <c r="E2341" t="s">
        <v>810</v>
      </c>
      <c r="F2341" s="13">
        <v>0.26419999999999999</v>
      </c>
      <c r="G2341" t="s">
        <v>867</v>
      </c>
      <c r="H2341" t="s">
        <v>826</v>
      </c>
      <c r="I2341">
        <v>2479.17</v>
      </c>
      <c r="J2341" t="s">
        <v>879</v>
      </c>
      <c r="K2341">
        <v>6</v>
      </c>
      <c r="L2341">
        <v>13411</v>
      </c>
      <c r="M2341">
        <v>0</v>
      </c>
      <c r="N2341" t="s">
        <v>823</v>
      </c>
    </row>
    <row r="2342" spans="1:14" x14ac:dyDescent="0.25">
      <c r="A2342">
        <v>25000</v>
      </c>
      <c r="B2342">
        <v>25000</v>
      </c>
      <c r="C2342" s="13">
        <v>0.158</v>
      </c>
      <c r="D2342" t="s">
        <v>818</v>
      </c>
      <c r="E2342" t="s">
        <v>810</v>
      </c>
      <c r="F2342" s="13">
        <v>0.2404</v>
      </c>
      <c r="G2342" t="s">
        <v>819</v>
      </c>
      <c r="H2342" t="s">
        <v>830</v>
      </c>
      <c r="I2342">
        <v>7750</v>
      </c>
      <c r="J2342" t="s">
        <v>878</v>
      </c>
      <c r="K2342">
        <v>10</v>
      </c>
      <c r="L2342">
        <v>20215</v>
      </c>
      <c r="M2342">
        <v>5</v>
      </c>
      <c r="N2342" t="s">
        <v>817</v>
      </c>
    </row>
    <row r="2343" spans="1:14" x14ac:dyDescent="0.25">
      <c r="A2343">
        <v>7900</v>
      </c>
      <c r="B2343">
        <v>7782.65</v>
      </c>
      <c r="C2343" s="13">
        <v>8.5900000000000004E-2</v>
      </c>
      <c r="D2343" t="s">
        <v>809</v>
      </c>
      <c r="E2343" t="s">
        <v>824</v>
      </c>
      <c r="F2343" s="13">
        <v>0.152</v>
      </c>
      <c r="G2343" t="s">
        <v>819</v>
      </c>
      <c r="H2343" t="s">
        <v>812</v>
      </c>
      <c r="I2343">
        <v>7583.33</v>
      </c>
      <c r="J2343" t="s">
        <v>893</v>
      </c>
      <c r="K2343">
        <v>14</v>
      </c>
      <c r="L2343">
        <v>3950</v>
      </c>
      <c r="M2343">
        <v>0</v>
      </c>
      <c r="N2343" t="s">
        <v>835</v>
      </c>
    </row>
    <row r="2344" spans="1:14" x14ac:dyDescent="0.25">
      <c r="A2344">
        <v>10000</v>
      </c>
      <c r="B2344">
        <v>10000</v>
      </c>
      <c r="C2344" s="13">
        <v>0.15310000000000001</v>
      </c>
      <c r="D2344" t="s">
        <v>809</v>
      </c>
      <c r="E2344" t="s">
        <v>810</v>
      </c>
      <c r="F2344" s="13">
        <v>0.14610000000000001</v>
      </c>
      <c r="G2344" t="s">
        <v>819</v>
      </c>
      <c r="H2344" t="s">
        <v>826</v>
      </c>
      <c r="I2344">
        <v>3750</v>
      </c>
      <c r="J2344" t="s">
        <v>879</v>
      </c>
      <c r="K2344">
        <v>18</v>
      </c>
      <c r="L2344">
        <v>13051</v>
      </c>
      <c r="M2344">
        <v>1</v>
      </c>
      <c r="N2344" t="s">
        <v>823</v>
      </c>
    </row>
    <row r="2345" spans="1:14" x14ac:dyDescent="0.25">
      <c r="A2345">
        <v>6000</v>
      </c>
      <c r="B2345">
        <v>4450</v>
      </c>
      <c r="C2345" s="13">
        <v>7.6799999999999993E-2</v>
      </c>
      <c r="D2345" t="s">
        <v>809</v>
      </c>
      <c r="E2345" t="s">
        <v>810</v>
      </c>
      <c r="F2345" s="13">
        <v>8.4000000000000005E-2</v>
      </c>
      <c r="G2345" t="s">
        <v>866</v>
      </c>
      <c r="H2345" t="s">
        <v>826</v>
      </c>
      <c r="I2345">
        <v>5417</v>
      </c>
      <c r="J2345" t="s">
        <v>862</v>
      </c>
      <c r="K2345">
        <v>10</v>
      </c>
      <c r="L2345">
        <v>6047</v>
      </c>
      <c r="M2345">
        <v>1</v>
      </c>
      <c r="N2345" t="s">
        <v>835</v>
      </c>
    </row>
    <row r="2346" spans="1:14" x14ac:dyDescent="0.25">
      <c r="A2346">
        <v>7000</v>
      </c>
      <c r="B2346">
        <v>7000</v>
      </c>
      <c r="C2346" s="13">
        <v>0.1777</v>
      </c>
      <c r="D2346" t="s">
        <v>809</v>
      </c>
      <c r="E2346" t="s">
        <v>810</v>
      </c>
      <c r="F2346" s="13">
        <v>0.30299999999999999</v>
      </c>
      <c r="G2346" t="s">
        <v>815</v>
      </c>
      <c r="H2346" t="s">
        <v>826</v>
      </c>
      <c r="I2346">
        <v>4333.33</v>
      </c>
      <c r="J2346" t="s">
        <v>857</v>
      </c>
      <c r="K2346">
        <v>16</v>
      </c>
      <c r="L2346">
        <v>6922</v>
      </c>
      <c r="M2346">
        <v>1</v>
      </c>
      <c r="N2346" t="s">
        <v>859</v>
      </c>
    </row>
    <row r="2347" spans="1:14" x14ac:dyDescent="0.25">
      <c r="A2347">
        <v>5500</v>
      </c>
      <c r="B2347">
        <v>5473.88</v>
      </c>
      <c r="C2347" s="13">
        <v>0.14610000000000001</v>
      </c>
      <c r="D2347" t="s">
        <v>809</v>
      </c>
      <c r="E2347" t="s">
        <v>828</v>
      </c>
      <c r="F2347" s="13">
        <v>0.20380000000000001</v>
      </c>
      <c r="G2347" t="s">
        <v>811</v>
      </c>
      <c r="H2347" t="s">
        <v>812</v>
      </c>
      <c r="I2347">
        <v>5116.67</v>
      </c>
      <c r="J2347" t="s">
        <v>843</v>
      </c>
      <c r="K2347">
        <v>11</v>
      </c>
      <c r="L2347">
        <v>14103</v>
      </c>
      <c r="M2347">
        <v>0</v>
      </c>
      <c r="N2347" t="s">
        <v>844</v>
      </c>
    </row>
    <row r="2348" spans="1:14" x14ac:dyDescent="0.25">
      <c r="A2348">
        <v>7000</v>
      </c>
      <c r="B2348">
        <v>7000</v>
      </c>
      <c r="C2348" s="13">
        <v>0.14330000000000001</v>
      </c>
      <c r="D2348" t="s">
        <v>809</v>
      </c>
      <c r="E2348" t="s">
        <v>810</v>
      </c>
      <c r="F2348" s="13">
        <v>5.4600000000000003E-2</v>
      </c>
      <c r="G2348" t="s">
        <v>872</v>
      </c>
      <c r="H2348" t="s">
        <v>826</v>
      </c>
      <c r="I2348">
        <v>3333.33</v>
      </c>
      <c r="J2348" t="s">
        <v>820</v>
      </c>
      <c r="K2348">
        <v>4</v>
      </c>
      <c r="L2348">
        <v>8889</v>
      </c>
      <c r="M2348">
        <v>1</v>
      </c>
      <c r="N2348" t="s">
        <v>817</v>
      </c>
    </row>
    <row r="2349" spans="1:14" x14ac:dyDescent="0.25">
      <c r="A2349">
        <v>12000</v>
      </c>
      <c r="B2349">
        <v>11975</v>
      </c>
      <c r="C2349" s="13">
        <v>6.6199999999999995E-2</v>
      </c>
      <c r="D2349" t="s">
        <v>809</v>
      </c>
      <c r="E2349" t="s">
        <v>871</v>
      </c>
      <c r="F2349" s="13">
        <v>1.43E-2</v>
      </c>
      <c r="G2349" t="s">
        <v>819</v>
      </c>
      <c r="H2349" t="s">
        <v>826</v>
      </c>
      <c r="I2349">
        <v>9666.67</v>
      </c>
      <c r="J2349" t="s">
        <v>877</v>
      </c>
      <c r="K2349">
        <v>5</v>
      </c>
      <c r="L2349">
        <v>4693</v>
      </c>
      <c r="M2349">
        <v>0</v>
      </c>
      <c r="N2349" t="s">
        <v>844</v>
      </c>
    </row>
    <row r="2350" spans="1:14" x14ac:dyDescent="0.25">
      <c r="A2350">
        <v>10000</v>
      </c>
      <c r="B2350">
        <v>9975</v>
      </c>
      <c r="C2350" s="13">
        <v>6.9900000000000004E-2</v>
      </c>
      <c r="D2350" t="s">
        <v>809</v>
      </c>
      <c r="E2350" t="s">
        <v>863</v>
      </c>
      <c r="F2350" s="13">
        <v>0.2792</v>
      </c>
      <c r="G2350" t="s">
        <v>819</v>
      </c>
      <c r="H2350" t="s">
        <v>812</v>
      </c>
      <c r="I2350">
        <v>2500</v>
      </c>
      <c r="J2350" t="s">
        <v>862</v>
      </c>
      <c r="K2350">
        <v>5</v>
      </c>
      <c r="L2350">
        <v>1230</v>
      </c>
      <c r="M2350">
        <v>2</v>
      </c>
      <c r="N2350" t="s">
        <v>844</v>
      </c>
    </row>
    <row r="2351" spans="1:14" x14ac:dyDescent="0.25">
      <c r="A2351">
        <v>9800</v>
      </c>
      <c r="B2351">
        <v>9800</v>
      </c>
      <c r="C2351" s="13">
        <v>0.14910000000000001</v>
      </c>
      <c r="D2351" t="s">
        <v>818</v>
      </c>
      <c r="E2351" t="s">
        <v>824</v>
      </c>
      <c r="F2351" s="13">
        <v>0.12889999999999999</v>
      </c>
      <c r="G2351" t="s">
        <v>819</v>
      </c>
      <c r="H2351" t="s">
        <v>812</v>
      </c>
      <c r="I2351">
        <v>2708.33</v>
      </c>
      <c r="J2351" t="s">
        <v>820</v>
      </c>
      <c r="K2351">
        <v>11</v>
      </c>
      <c r="L2351">
        <v>8111</v>
      </c>
      <c r="M2351">
        <v>0</v>
      </c>
      <c r="N2351" t="s">
        <v>832</v>
      </c>
    </row>
    <row r="2352" spans="1:14" x14ac:dyDescent="0.25">
      <c r="A2352">
        <v>15000</v>
      </c>
      <c r="B2352">
        <v>15000</v>
      </c>
      <c r="C2352" s="13">
        <v>0.13109999999999999</v>
      </c>
      <c r="D2352" t="s">
        <v>809</v>
      </c>
      <c r="E2352" t="s">
        <v>824</v>
      </c>
      <c r="F2352" s="13">
        <v>0.29630000000000001</v>
      </c>
      <c r="G2352" t="s">
        <v>856</v>
      </c>
      <c r="H2352" t="s">
        <v>826</v>
      </c>
      <c r="I2352">
        <v>4083.33</v>
      </c>
      <c r="J2352" t="s">
        <v>820</v>
      </c>
      <c r="K2352">
        <v>20</v>
      </c>
      <c r="L2352">
        <v>23565</v>
      </c>
      <c r="M2352">
        <v>4</v>
      </c>
      <c r="N2352" t="s">
        <v>835</v>
      </c>
    </row>
    <row r="2353" spans="1:14" x14ac:dyDescent="0.25">
      <c r="A2353">
        <v>12000</v>
      </c>
      <c r="B2353">
        <v>12000</v>
      </c>
      <c r="C2353" s="13">
        <v>7.9100000000000004E-2</v>
      </c>
      <c r="D2353" t="s">
        <v>809</v>
      </c>
      <c r="E2353" t="s">
        <v>824</v>
      </c>
      <c r="F2353" s="13">
        <v>4.5100000000000001E-2</v>
      </c>
      <c r="G2353" t="s">
        <v>819</v>
      </c>
      <c r="H2353" t="s">
        <v>826</v>
      </c>
      <c r="I2353">
        <v>3500</v>
      </c>
      <c r="J2353" t="s">
        <v>846</v>
      </c>
      <c r="K2353">
        <v>16</v>
      </c>
      <c r="L2353">
        <v>6015</v>
      </c>
      <c r="M2353">
        <v>1</v>
      </c>
      <c r="N2353" t="s">
        <v>814</v>
      </c>
    </row>
    <row r="2354" spans="1:14" x14ac:dyDescent="0.25">
      <c r="A2354">
        <v>19000</v>
      </c>
      <c r="B2354">
        <v>18975</v>
      </c>
      <c r="C2354" s="13">
        <v>0.13719999999999999</v>
      </c>
      <c r="D2354" t="s">
        <v>809</v>
      </c>
      <c r="E2354" t="s">
        <v>824</v>
      </c>
      <c r="F2354" s="13">
        <v>0.13500000000000001</v>
      </c>
      <c r="G2354" t="s">
        <v>819</v>
      </c>
      <c r="H2354" t="s">
        <v>826</v>
      </c>
      <c r="I2354">
        <v>2964.67</v>
      </c>
      <c r="J2354" t="s">
        <v>837</v>
      </c>
      <c r="K2354">
        <v>9</v>
      </c>
      <c r="L2354">
        <v>11219</v>
      </c>
      <c r="M2354">
        <v>0</v>
      </c>
      <c r="N2354" t="s">
        <v>835</v>
      </c>
    </row>
    <row r="2355" spans="1:14" x14ac:dyDescent="0.25">
      <c r="A2355">
        <v>10000</v>
      </c>
      <c r="B2355">
        <v>10000</v>
      </c>
      <c r="C2355" s="13">
        <v>0.13489999999999999</v>
      </c>
      <c r="D2355" t="s">
        <v>809</v>
      </c>
      <c r="E2355" t="s">
        <v>896</v>
      </c>
      <c r="F2355" s="13">
        <v>0.18840000000000001</v>
      </c>
      <c r="G2355" t="s">
        <v>851</v>
      </c>
      <c r="H2355" t="s">
        <v>812</v>
      </c>
      <c r="I2355">
        <v>3333.33</v>
      </c>
      <c r="J2355" t="s">
        <v>820</v>
      </c>
      <c r="K2355">
        <v>9</v>
      </c>
      <c r="L2355">
        <v>14247</v>
      </c>
      <c r="M2355">
        <v>1</v>
      </c>
      <c r="N2355" t="s">
        <v>848</v>
      </c>
    </row>
    <row r="2356" spans="1:14" x14ac:dyDescent="0.25">
      <c r="A2356">
        <v>14725</v>
      </c>
      <c r="B2356">
        <v>14725</v>
      </c>
      <c r="C2356" s="13">
        <v>0.19409999999999999</v>
      </c>
      <c r="D2356" t="s">
        <v>809</v>
      </c>
      <c r="E2356" t="s">
        <v>871</v>
      </c>
      <c r="F2356" s="13">
        <v>2.1399999999999999E-2</v>
      </c>
      <c r="G2356" t="s">
        <v>864</v>
      </c>
      <c r="H2356" t="s">
        <v>830</v>
      </c>
      <c r="I2356">
        <v>18333.330000000002</v>
      </c>
      <c r="J2356" t="s">
        <v>868</v>
      </c>
      <c r="K2356">
        <v>11</v>
      </c>
      <c r="L2356">
        <v>82265</v>
      </c>
      <c r="M2356">
        <v>2</v>
      </c>
      <c r="N2356" t="s">
        <v>844</v>
      </c>
    </row>
    <row r="2357" spans="1:14" x14ac:dyDescent="0.25">
      <c r="A2357">
        <v>17500</v>
      </c>
      <c r="B2357">
        <v>17475</v>
      </c>
      <c r="C2357" s="13">
        <v>0.1409</v>
      </c>
      <c r="D2357" t="s">
        <v>809</v>
      </c>
      <c r="E2357" t="s">
        <v>810</v>
      </c>
      <c r="F2357" s="13">
        <v>0.3488</v>
      </c>
      <c r="G2357" t="s">
        <v>866</v>
      </c>
      <c r="H2357" t="s">
        <v>826</v>
      </c>
      <c r="I2357">
        <v>3750</v>
      </c>
      <c r="J2357" t="s">
        <v>820</v>
      </c>
      <c r="K2357">
        <v>6</v>
      </c>
      <c r="L2357">
        <v>18485</v>
      </c>
      <c r="M2357">
        <v>0</v>
      </c>
      <c r="N2357" t="s">
        <v>844</v>
      </c>
    </row>
    <row r="2358" spans="1:14" x14ac:dyDescent="0.25">
      <c r="A2358">
        <v>10000</v>
      </c>
      <c r="B2358">
        <v>10000</v>
      </c>
      <c r="C2358" s="13">
        <v>0.12529999999999999</v>
      </c>
      <c r="D2358" t="s">
        <v>809</v>
      </c>
      <c r="E2358" t="s">
        <v>810</v>
      </c>
      <c r="F2358" s="13">
        <v>0.1081</v>
      </c>
      <c r="G2358" t="s">
        <v>819</v>
      </c>
      <c r="H2358" t="s">
        <v>826</v>
      </c>
      <c r="I2358">
        <v>7158.33</v>
      </c>
      <c r="J2358" t="s">
        <v>878</v>
      </c>
      <c r="K2358">
        <v>15</v>
      </c>
      <c r="L2358">
        <v>23152</v>
      </c>
      <c r="M2358">
        <v>0</v>
      </c>
      <c r="N2358" t="s">
        <v>842</v>
      </c>
    </row>
    <row r="2359" spans="1:14" x14ac:dyDescent="0.25">
      <c r="A2359">
        <v>12000</v>
      </c>
      <c r="B2359">
        <v>11998.2</v>
      </c>
      <c r="C2359" s="13">
        <v>0.1037</v>
      </c>
      <c r="D2359" t="s">
        <v>809</v>
      </c>
      <c r="E2359" t="s">
        <v>810</v>
      </c>
      <c r="F2359" s="13">
        <v>0.16980000000000001</v>
      </c>
      <c r="G2359" t="s">
        <v>829</v>
      </c>
      <c r="H2359" t="s">
        <v>826</v>
      </c>
      <c r="I2359">
        <v>3916.67</v>
      </c>
      <c r="J2359" t="s">
        <v>837</v>
      </c>
      <c r="K2359">
        <v>10</v>
      </c>
      <c r="L2359">
        <v>7489</v>
      </c>
      <c r="M2359">
        <v>0</v>
      </c>
      <c r="N2359" t="s">
        <v>832</v>
      </c>
    </row>
    <row r="2360" spans="1:14" x14ac:dyDescent="0.25">
      <c r="A2360">
        <v>32550</v>
      </c>
      <c r="B2360">
        <v>32550</v>
      </c>
      <c r="C2360" s="13">
        <v>6.6199999999999995E-2</v>
      </c>
      <c r="D2360" t="s">
        <v>809</v>
      </c>
      <c r="E2360" t="s">
        <v>810</v>
      </c>
      <c r="F2360" s="13">
        <v>8.5199999999999998E-2</v>
      </c>
      <c r="G2360" t="s">
        <v>876</v>
      </c>
      <c r="H2360" t="s">
        <v>812</v>
      </c>
      <c r="I2360">
        <v>9166.67</v>
      </c>
      <c r="J2360" t="s">
        <v>904</v>
      </c>
      <c r="K2360">
        <v>9</v>
      </c>
      <c r="L2360">
        <v>2670</v>
      </c>
      <c r="M2360">
        <v>0</v>
      </c>
      <c r="N2360" t="s">
        <v>835</v>
      </c>
    </row>
    <row r="2361" spans="1:14" x14ac:dyDescent="0.25">
      <c r="A2361">
        <v>17475</v>
      </c>
      <c r="B2361">
        <v>17450</v>
      </c>
      <c r="C2361" s="13">
        <v>0.1212</v>
      </c>
      <c r="D2361" t="s">
        <v>809</v>
      </c>
      <c r="E2361" t="s">
        <v>810</v>
      </c>
      <c r="F2361" s="13">
        <v>0.1482</v>
      </c>
      <c r="G2361" t="s">
        <v>880</v>
      </c>
      <c r="H2361" t="s">
        <v>812</v>
      </c>
      <c r="I2361">
        <v>4500</v>
      </c>
      <c r="J2361" t="s">
        <v>879</v>
      </c>
      <c r="K2361">
        <v>10</v>
      </c>
      <c r="L2361">
        <v>12588</v>
      </c>
      <c r="M2361">
        <v>0</v>
      </c>
      <c r="N2361" t="s">
        <v>835</v>
      </c>
    </row>
    <row r="2362" spans="1:14" x14ac:dyDescent="0.25">
      <c r="A2362">
        <v>7200</v>
      </c>
      <c r="B2362">
        <v>7200</v>
      </c>
      <c r="C2362" s="13">
        <v>7.9000000000000001E-2</v>
      </c>
      <c r="D2362" t="s">
        <v>809</v>
      </c>
      <c r="E2362" t="s">
        <v>810</v>
      </c>
      <c r="F2362" s="13">
        <v>0.12130000000000001</v>
      </c>
      <c r="G2362" t="s">
        <v>825</v>
      </c>
      <c r="H2362" t="s">
        <v>826</v>
      </c>
      <c r="I2362">
        <v>2333.33</v>
      </c>
      <c r="J2362" t="s">
        <v>846</v>
      </c>
      <c r="K2362">
        <v>7</v>
      </c>
      <c r="L2362">
        <v>6262</v>
      </c>
      <c r="M2362">
        <v>1</v>
      </c>
      <c r="N2362" t="s">
        <v>817</v>
      </c>
    </row>
    <row r="2363" spans="1:14" x14ac:dyDescent="0.25">
      <c r="A2363">
        <v>7125</v>
      </c>
      <c r="B2363">
        <v>7125</v>
      </c>
      <c r="C2363" s="13">
        <v>7.6200000000000004E-2</v>
      </c>
      <c r="D2363" t="s">
        <v>809</v>
      </c>
      <c r="E2363" t="s">
        <v>863</v>
      </c>
      <c r="F2363" s="13">
        <v>7.9600000000000004E-2</v>
      </c>
      <c r="G2363" t="s">
        <v>856</v>
      </c>
      <c r="H2363" t="s">
        <v>830</v>
      </c>
      <c r="I2363">
        <v>2500</v>
      </c>
      <c r="J2363" t="s">
        <v>904</v>
      </c>
      <c r="K2363">
        <v>5</v>
      </c>
      <c r="L2363">
        <v>577</v>
      </c>
      <c r="M2363">
        <v>0</v>
      </c>
      <c r="N2363" t="s">
        <v>844</v>
      </c>
    </row>
    <row r="2364" spans="1:14" x14ac:dyDescent="0.25">
      <c r="A2364">
        <v>20500</v>
      </c>
      <c r="B2364">
        <v>19861.23</v>
      </c>
      <c r="C2364" s="13">
        <v>0.14960000000000001</v>
      </c>
      <c r="D2364" t="s">
        <v>818</v>
      </c>
      <c r="E2364" t="s">
        <v>810</v>
      </c>
      <c r="F2364" s="13">
        <v>0.1076</v>
      </c>
      <c r="G2364" t="s">
        <v>819</v>
      </c>
      <c r="H2364" t="s">
        <v>826</v>
      </c>
      <c r="I2364">
        <v>2500</v>
      </c>
      <c r="J2364" t="s">
        <v>847</v>
      </c>
      <c r="K2364">
        <v>2</v>
      </c>
      <c r="L2364">
        <v>109</v>
      </c>
      <c r="M2364">
        <v>0</v>
      </c>
      <c r="N2364" t="s">
        <v>817</v>
      </c>
    </row>
    <row r="2365" spans="1:14" x14ac:dyDescent="0.25">
      <c r="A2365">
        <v>18000</v>
      </c>
      <c r="B2365">
        <v>18000</v>
      </c>
      <c r="C2365" s="13">
        <v>0.19719999999999999</v>
      </c>
      <c r="D2365" t="s">
        <v>818</v>
      </c>
      <c r="E2365" t="s">
        <v>810</v>
      </c>
      <c r="F2365" s="13">
        <v>0.17369999999999999</v>
      </c>
      <c r="G2365" t="s">
        <v>851</v>
      </c>
      <c r="H2365" t="s">
        <v>826</v>
      </c>
      <c r="I2365">
        <v>10583.33</v>
      </c>
      <c r="J2365" t="s">
        <v>822</v>
      </c>
      <c r="K2365">
        <v>13</v>
      </c>
      <c r="L2365">
        <v>55691</v>
      </c>
      <c r="M2365">
        <v>0</v>
      </c>
      <c r="N2365" t="s">
        <v>823</v>
      </c>
    </row>
    <row r="2366" spans="1:14" x14ac:dyDescent="0.25">
      <c r="A2366">
        <v>15000</v>
      </c>
      <c r="B2366">
        <v>15000</v>
      </c>
      <c r="C2366" s="13">
        <v>0.1825</v>
      </c>
      <c r="D2366" t="s">
        <v>809</v>
      </c>
      <c r="E2366" t="s">
        <v>810</v>
      </c>
      <c r="F2366" s="13">
        <v>0.22450000000000001</v>
      </c>
      <c r="G2366" t="s">
        <v>903</v>
      </c>
      <c r="H2366" t="s">
        <v>812</v>
      </c>
      <c r="I2366">
        <v>5078.75</v>
      </c>
      <c r="J2366" t="s">
        <v>843</v>
      </c>
      <c r="K2366">
        <v>19</v>
      </c>
      <c r="L2366">
        <v>13205</v>
      </c>
      <c r="M2366">
        <v>0</v>
      </c>
      <c r="N2366" t="s">
        <v>835</v>
      </c>
    </row>
    <row r="2367" spans="1:14" x14ac:dyDescent="0.25">
      <c r="A2367">
        <v>14000</v>
      </c>
      <c r="B2367">
        <v>14000</v>
      </c>
      <c r="C2367" s="13">
        <v>0.1037</v>
      </c>
      <c r="D2367" t="s">
        <v>818</v>
      </c>
      <c r="E2367" t="s">
        <v>810</v>
      </c>
      <c r="F2367" s="13">
        <v>8.6900000000000005E-2</v>
      </c>
      <c r="G2367" t="s">
        <v>833</v>
      </c>
      <c r="H2367" t="s">
        <v>826</v>
      </c>
      <c r="I2367">
        <v>5833.33</v>
      </c>
      <c r="J2367" t="s">
        <v>875</v>
      </c>
      <c r="K2367">
        <v>4</v>
      </c>
      <c r="L2367">
        <v>961</v>
      </c>
      <c r="M2367">
        <v>0</v>
      </c>
      <c r="N2367" t="s">
        <v>823</v>
      </c>
    </row>
    <row r="2368" spans="1:14" x14ac:dyDescent="0.25">
      <c r="A2368">
        <v>4800</v>
      </c>
      <c r="B2368">
        <v>4750</v>
      </c>
      <c r="C2368" s="13">
        <v>0.1221</v>
      </c>
      <c r="D2368" t="s">
        <v>809</v>
      </c>
      <c r="E2368" t="s">
        <v>892</v>
      </c>
      <c r="F2368" s="13">
        <v>9.4100000000000003E-2</v>
      </c>
      <c r="G2368" t="s">
        <v>819</v>
      </c>
      <c r="H2368" t="s">
        <v>826</v>
      </c>
      <c r="I2368">
        <v>6250</v>
      </c>
      <c r="J2368" t="s">
        <v>822</v>
      </c>
      <c r="K2368">
        <v>10</v>
      </c>
      <c r="L2368">
        <v>21069</v>
      </c>
      <c r="M2368">
        <v>0</v>
      </c>
      <c r="N2368" t="s">
        <v>814</v>
      </c>
    </row>
    <row r="2369" spans="1:14" x14ac:dyDescent="0.25">
      <c r="A2369">
        <v>8000</v>
      </c>
      <c r="B2369">
        <v>8000</v>
      </c>
      <c r="C2369" s="13">
        <v>0.14330000000000001</v>
      </c>
      <c r="D2369" t="s">
        <v>809</v>
      </c>
      <c r="E2369" t="s">
        <v>855</v>
      </c>
      <c r="F2369" s="13">
        <v>4.48E-2</v>
      </c>
      <c r="G2369" t="s">
        <v>815</v>
      </c>
      <c r="H2369" t="s">
        <v>826</v>
      </c>
      <c r="I2369">
        <v>6250</v>
      </c>
      <c r="J2369" t="s">
        <v>831</v>
      </c>
      <c r="K2369">
        <v>8</v>
      </c>
      <c r="L2369">
        <v>14607</v>
      </c>
      <c r="M2369">
        <v>0</v>
      </c>
      <c r="N2369" t="s">
        <v>844</v>
      </c>
    </row>
    <row r="2370" spans="1:14" x14ac:dyDescent="0.25">
      <c r="A2370">
        <v>35000</v>
      </c>
      <c r="B2370">
        <v>34900</v>
      </c>
      <c r="C2370" s="13">
        <v>0.1825</v>
      </c>
      <c r="D2370" t="s">
        <v>818</v>
      </c>
      <c r="E2370" t="s">
        <v>810</v>
      </c>
      <c r="F2370" s="13">
        <v>0.2056</v>
      </c>
      <c r="G2370" t="s">
        <v>856</v>
      </c>
      <c r="H2370" t="s">
        <v>812</v>
      </c>
      <c r="I2370">
        <v>5666.67</v>
      </c>
      <c r="J2370" t="s">
        <v>846</v>
      </c>
      <c r="K2370">
        <v>8</v>
      </c>
      <c r="L2370">
        <v>22290</v>
      </c>
      <c r="M2370">
        <v>0</v>
      </c>
      <c r="N2370" t="s">
        <v>835</v>
      </c>
    </row>
    <row r="2371" spans="1:14" x14ac:dyDescent="0.25">
      <c r="A2371">
        <v>3600</v>
      </c>
      <c r="B2371">
        <v>3600</v>
      </c>
      <c r="C2371" s="13">
        <v>7.7399999999999997E-2</v>
      </c>
      <c r="D2371" t="s">
        <v>809</v>
      </c>
      <c r="E2371" t="s">
        <v>871</v>
      </c>
      <c r="F2371" s="13">
        <v>1.41E-2</v>
      </c>
      <c r="G2371" t="s">
        <v>819</v>
      </c>
      <c r="H2371" t="s">
        <v>812</v>
      </c>
      <c r="I2371">
        <v>5666.67</v>
      </c>
      <c r="J2371" t="s">
        <v>813</v>
      </c>
      <c r="K2371">
        <v>6</v>
      </c>
      <c r="L2371">
        <v>2907</v>
      </c>
      <c r="M2371">
        <v>0</v>
      </c>
      <c r="N2371" t="s">
        <v>835</v>
      </c>
    </row>
    <row r="2372" spans="1:14" x14ac:dyDescent="0.25">
      <c r="A2372">
        <v>20000</v>
      </c>
      <c r="B2372">
        <v>19950</v>
      </c>
      <c r="C2372" s="13">
        <v>0.1149</v>
      </c>
      <c r="D2372" t="s">
        <v>809</v>
      </c>
      <c r="E2372" t="s">
        <v>810</v>
      </c>
      <c r="F2372" s="13">
        <v>8.8400000000000006E-2</v>
      </c>
      <c r="G2372" t="s">
        <v>866</v>
      </c>
      <c r="H2372" t="s">
        <v>826</v>
      </c>
      <c r="I2372">
        <v>7500</v>
      </c>
      <c r="J2372" t="s">
        <v>816</v>
      </c>
      <c r="K2372">
        <v>11</v>
      </c>
      <c r="L2372">
        <v>8848</v>
      </c>
      <c r="M2372">
        <v>0</v>
      </c>
      <c r="N2372" t="s">
        <v>835</v>
      </c>
    </row>
    <row r="2373" spans="1:14" x14ac:dyDescent="0.25">
      <c r="A2373">
        <v>20000</v>
      </c>
      <c r="B2373">
        <v>20000</v>
      </c>
      <c r="C2373" s="13">
        <v>0.22450000000000001</v>
      </c>
      <c r="D2373" t="s">
        <v>818</v>
      </c>
      <c r="E2373" t="s">
        <v>810</v>
      </c>
      <c r="F2373" s="13">
        <v>0.24299999999999999</v>
      </c>
      <c r="G2373" t="s">
        <v>910</v>
      </c>
      <c r="H2373" t="s">
        <v>826</v>
      </c>
      <c r="I2373">
        <v>3666.67</v>
      </c>
      <c r="J2373" t="s">
        <v>868</v>
      </c>
      <c r="K2373">
        <v>9</v>
      </c>
      <c r="L2373">
        <v>9194</v>
      </c>
      <c r="M2373">
        <v>1</v>
      </c>
      <c r="N2373" t="s">
        <v>844</v>
      </c>
    </row>
    <row r="2374" spans="1:14" x14ac:dyDescent="0.25">
      <c r="A2374">
        <v>10000</v>
      </c>
      <c r="B2374">
        <v>9950</v>
      </c>
      <c r="C2374" s="13">
        <v>0.14269999999999999</v>
      </c>
      <c r="D2374" t="s">
        <v>809</v>
      </c>
      <c r="E2374" t="s">
        <v>810</v>
      </c>
      <c r="F2374" s="13">
        <v>0.1263</v>
      </c>
      <c r="G2374" t="s">
        <v>819</v>
      </c>
      <c r="H2374" t="s">
        <v>826</v>
      </c>
      <c r="I2374">
        <v>7166.67</v>
      </c>
      <c r="J2374" t="s">
        <v>879</v>
      </c>
      <c r="K2374">
        <v>11</v>
      </c>
      <c r="L2374">
        <v>10309</v>
      </c>
      <c r="M2374">
        <v>1</v>
      </c>
      <c r="N2374" t="s">
        <v>814</v>
      </c>
    </row>
    <row r="2375" spans="1:14" x14ac:dyDescent="0.25">
      <c r="A2375">
        <v>10000</v>
      </c>
      <c r="B2375">
        <v>10000</v>
      </c>
      <c r="C2375" s="13">
        <v>9.9099999999999994E-2</v>
      </c>
      <c r="D2375" t="s">
        <v>809</v>
      </c>
      <c r="E2375" t="s">
        <v>824</v>
      </c>
      <c r="F2375" s="13">
        <v>0.14979999999999999</v>
      </c>
      <c r="G2375" t="s">
        <v>874</v>
      </c>
      <c r="H2375" t="s">
        <v>826</v>
      </c>
      <c r="I2375">
        <v>5000</v>
      </c>
      <c r="J2375" t="s">
        <v>873</v>
      </c>
      <c r="K2375">
        <v>8</v>
      </c>
      <c r="L2375">
        <v>16908</v>
      </c>
      <c r="M2375">
        <v>0</v>
      </c>
      <c r="N2375" t="s">
        <v>835</v>
      </c>
    </row>
    <row r="2376" spans="1:14" x14ac:dyDescent="0.25">
      <c r="A2376">
        <v>4500</v>
      </c>
      <c r="B2376">
        <v>4500</v>
      </c>
      <c r="C2376" s="13">
        <v>7.51E-2</v>
      </c>
      <c r="D2376" t="s">
        <v>809</v>
      </c>
      <c r="E2376" t="s">
        <v>840</v>
      </c>
      <c r="F2376" s="13">
        <v>0.13900000000000001</v>
      </c>
      <c r="G2376" t="s">
        <v>819</v>
      </c>
      <c r="H2376" t="s">
        <v>812</v>
      </c>
      <c r="I2376">
        <v>3000</v>
      </c>
      <c r="J2376" t="s">
        <v>858</v>
      </c>
      <c r="K2376">
        <v>10</v>
      </c>
      <c r="L2376">
        <v>387</v>
      </c>
      <c r="M2376">
        <v>0</v>
      </c>
      <c r="N2376" t="s">
        <v>814</v>
      </c>
    </row>
    <row r="2377" spans="1:14" x14ac:dyDescent="0.25">
      <c r="A2377">
        <v>8000</v>
      </c>
      <c r="B2377">
        <v>8000</v>
      </c>
      <c r="C2377" s="13">
        <v>7.9000000000000001E-2</v>
      </c>
      <c r="D2377" t="s">
        <v>809</v>
      </c>
      <c r="E2377" t="s">
        <v>824</v>
      </c>
      <c r="F2377" s="13">
        <v>0.2369</v>
      </c>
      <c r="G2377" t="s">
        <v>815</v>
      </c>
      <c r="H2377" t="s">
        <v>812</v>
      </c>
      <c r="I2377">
        <v>7083.33</v>
      </c>
      <c r="J2377" t="s">
        <v>846</v>
      </c>
      <c r="K2377">
        <v>17</v>
      </c>
      <c r="L2377">
        <v>15497</v>
      </c>
      <c r="M2377">
        <v>1</v>
      </c>
      <c r="N2377" t="s">
        <v>844</v>
      </c>
    </row>
    <row r="2378" spans="1:14" x14ac:dyDescent="0.25">
      <c r="A2378">
        <v>7425</v>
      </c>
      <c r="B2378">
        <v>7425</v>
      </c>
      <c r="C2378" s="13">
        <v>9.7600000000000006E-2</v>
      </c>
      <c r="D2378" t="s">
        <v>809</v>
      </c>
      <c r="E2378" t="s">
        <v>810</v>
      </c>
      <c r="F2378" s="13">
        <v>7.3200000000000001E-2</v>
      </c>
      <c r="G2378" t="s">
        <v>903</v>
      </c>
      <c r="H2378" t="s">
        <v>812</v>
      </c>
      <c r="I2378">
        <v>2500</v>
      </c>
      <c r="J2378" t="s">
        <v>837</v>
      </c>
      <c r="K2378">
        <v>6</v>
      </c>
      <c r="L2378">
        <v>5045</v>
      </c>
      <c r="M2378">
        <v>1</v>
      </c>
      <c r="N2378" t="s">
        <v>859</v>
      </c>
    </row>
    <row r="2379" spans="1:14" x14ac:dyDescent="0.25">
      <c r="A2379">
        <v>12000</v>
      </c>
      <c r="B2379">
        <v>12000</v>
      </c>
      <c r="C2379" s="13">
        <v>6.0299999999999999E-2</v>
      </c>
      <c r="D2379" t="s">
        <v>809</v>
      </c>
      <c r="E2379" t="s">
        <v>810</v>
      </c>
      <c r="F2379" s="13">
        <v>0.1875</v>
      </c>
      <c r="G2379" t="s">
        <v>811</v>
      </c>
      <c r="H2379" t="s">
        <v>812</v>
      </c>
      <c r="I2379">
        <v>13000</v>
      </c>
      <c r="J2379" t="s">
        <v>846</v>
      </c>
      <c r="K2379">
        <v>22</v>
      </c>
      <c r="L2379">
        <v>20197</v>
      </c>
      <c r="M2379">
        <v>0</v>
      </c>
      <c r="N2379" t="s">
        <v>823</v>
      </c>
    </row>
    <row r="2380" spans="1:14" x14ac:dyDescent="0.25">
      <c r="A2380">
        <v>9000</v>
      </c>
      <c r="B2380">
        <v>9000</v>
      </c>
      <c r="C2380" s="13">
        <v>0.1527</v>
      </c>
      <c r="D2380" t="s">
        <v>809</v>
      </c>
      <c r="E2380" t="s">
        <v>810</v>
      </c>
      <c r="F2380" s="13">
        <v>0.24060000000000001</v>
      </c>
      <c r="G2380" t="s">
        <v>854</v>
      </c>
      <c r="H2380" t="s">
        <v>826</v>
      </c>
      <c r="I2380">
        <v>4500</v>
      </c>
      <c r="J2380" t="s">
        <v>831</v>
      </c>
      <c r="K2380">
        <v>10</v>
      </c>
      <c r="L2380">
        <v>8533</v>
      </c>
      <c r="M2380">
        <v>1</v>
      </c>
      <c r="N2380" t="s">
        <v>835</v>
      </c>
    </row>
    <row r="2381" spans="1:14" x14ac:dyDescent="0.25">
      <c r="A2381">
        <v>28000</v>
      </c>
      <c r="B2381">
        <v>28000</v>
      </c>
      <c r="C2381" s="13">
        <v>0.16289999999999999</v>
      </c>
      <c r="D2381" t="s">
        <v>809</v>
      </c>
      <c r="E2381" t="s">
        <v>824</v>
      </c>
      <c r="F2381" s="13">
        <v>0.19620000000000001</v>
      </c>
      <c r="G2381" t="s">
        <v>903</v>
      </c>
      <c r="H2381" t="s">
        <v>812</v>
      </c>
      <c r="I2381">
        <v>7083.33</v>
      </c>
      <c r="J2381" t="s">
        <v>873</v>
      </c>
      <c r="K2381">
        <v>12</v>
      </c>
      <c r="L2381">
        <v>38194</v>
      </c>
      <c r="M2381">
        <v>1</v>
      </c>
      <c r="N2381" t="s">
        <v>835</v>
      </c>
    </row>
    <row r="2382" spans="1:14" x14ac:dyDescent="0.25">
      <c r="A2382">
        <v>15575</v>
      </c>
      <c r="B2382">
        <v>15550</v>
      </c>
      <c r="C2382" s="13">
        <v>0.13669999999999999</v>
      </c>
      <c r="D2382" t="s">
        <v>809</v>
      </c>
      <c r="E2382" t="s">
        <v>871</v>
      </c>
      <c r="F2382" s="12">
        <v>0.18</v>
      </c>
      <c r="G2382" t="s">
        <v>815</v>
      </c>
      <c r="H2382" t="s">
        <v>812</v>
      </c>
      <c r="I2382">
        <v>6250</v>
      </c>
      <c r="J2382" t="s">
        <v>873</v>
      </c>
      <c r="K2382">
        <v>18</v>
      </c>
      <c r="L2382">
        <v>5591</v>
      </c>
      <c r="M2382">
        <v>2</v>
      </c>
      <c r="N2382" t="s">
        <v>814</v>
      </c>
    </row>
    <row r="2383" spans="1:14" x14ac:dyDescent="0.25">
      <c r="A2383">
        <v>10500</v>
      </c>
      <c r="B2383">
        <v>10500</v>
      </c>
      <c r="C2383" s="13">
        <v>0.1212</v>
      </c>
      <c r="D2383" t="s">
        <v>809</v>
      </c>
      <c r="E2383" t="s">
        <v>810</v>
      </c>
      <c r="F2383" s="13">
        <v>0.1118</v>
      </c>
      <c r="G2383" t="s">
        <v>911</v>
      </c>
      <c r="H2383" t="s">
        <v>826</v>
      </c>
      <c r="I2383">
        <v>6666.67</v>
      </c>
      <c r="J2383" t="s">
        <v>873</v>
      </c>
      <c r="K2383">
        <v>16</v>
      </c>
      <c r="L2383">
        <v>7738</v>
      </c>
      <c r="M2383">
        <v>1</v>
      </c>
      <c r="N2383" t="s">
        <v>848</v>
      </c>
    </row>
    <row r="2384" spans="1:14" x14ac:dyDescent="0.25">
      <c r="A2384">
        <v>8500</v>
      </c>
      <c r="B2384">
        <v>6727.42</v>
      </c>
      <c r="C2384" s="13">
        <v>0.16830000000000001</v>
      </c>
      <c r="D2384" t="s">
        <v>809</v>
      </c>
      <c r="E2384" t="s">
        <v>810</v>
      </c>
      <c r="F2384" s="13">
        <v>0.14680000000000001</v>
      </c>
      <c r="G2384" t="s">
        <v>876</v>
      </c>
      <c r="H2384" t="s">
        <v>826</v>
      </c>
      <c r="I2384">
        <v>5000</v>
      </c>
      <c r="J2384" t="s">
        <v>879</v>
      </c>
      <c r="K2384">
        <v>9</v>
      </c>
      <c r="L2384">
        <v>0</v>
      </c>
      <c r="M2384">
        <v>9</v>
      </c>
      <c r="N2384" t="s">
        <v>835</v>
      </c>
    </row>
    <row r="2385" spans="1:14" x14ac:dyDescent="0.25">
      <c r="A2385">
        <v>3600</v>
      </c>
      <c r="B2385">
        <v>3600</v>
      </c>
      <c r="C2385" s="13">
        <v>0.19719999999999999</v>
      </c>
      <c r="D2385" t="s">
        <v>809</v>
      </c>
      <c r="E2385" t="s">
        <v>840</v>
      </c>
      <c r="F2385" s="13">
        <v>0.1072</v>
      </c>
      <c r="G2385" t="s">
        <v>815</v>
      </c>
      <c r="H2385" t="s">
        <v>826</v>
      </c>
      <c r="I2385">
        <v>7000</v>
      </c>
      <c r="J2385" t="s">
        <v>843</v>
      </c>
      <c r="K2385">
        <v>7</v>
      </c>
      <c r="L2385">
        <v>6263</v>
      </c>
      <c r="M2385">
        <v>4</v>
      </c>
      <c r="N2385" t="s">
        <v>842</v>
      </c>
    </row>
    <row r="2386" spans="1:14" x14ac:dyDescent="0.25">
      <c r="A2386">
        <v>12000</v>
      </c>
      <c r="B2386">
        <v>12000</v>
      </c>
      <c r="C2386" s="13">
        <v>7.2900000000000006E-2</v>
      </c>
      <c r="D2386" t="s">
        <v>809</v>
      </c>
      <c r="E2386" t="s">
        <v>896</v>
      </c>
      <c r="F2386" s="13">
        <v>0.27150000000000002</v>
      </c>
      <c r="G2386" t="s">
        <v>880</v>
      </c>
      <c r="H2386" t="s">
        <v>826</v>
      </c>
      <c r="I2386">
        <v>6250</v>
      </c>
      <c r="J2386" t="s">
        <v>850</v>
      </c>
      <c r="K2386">
        <v>7</v>
      </c>
      <c r="L2386">
        <v>59089</v>
      </c>
      <c r="M2386">
        <v>0</v>
      </c>
      <c r="N2386" t="s">
        <v>817</v>
      </c>
    </row>
    <row r="2387" spans="1:14" x14ac:dyDescent="0.25">
      <c r="A2387">
        <v>24250</v>
      </c>
      <c r="B2387">
        <v>24144.61</v>
      </c>
      <c r="C2387" s="13">
        <v>0.1183</v>
      </c>
      <c r="D2387" t="s">
        <v>809</v>
      </c>
      <c r="E2387" t="s">
        <v>871</v>
      </c>
      <c r="F2387" s="13">
        <v>4.7899999999999998E-2</v>
      </c>
      <c r="G2387" t="s">
        <v>819</v>
      </c>
      <c r="H2387" t="s">
        <v>826</v>
      </c>
      <c r="I2387">
        <v>12000</v>
      </c>
      <c r="J2387" t="s">
        <v>883</v>
      </c>
      <c r="K2387">
        <v>10</v>
      </c>
      <c r="L2387">
        <v>2097</v>
      </c>
      <c r="M2387">
        <v>1</v>
      </c>
      <c r="N2387" t="s">
        <v>814</v>
      </c>
    </row>
    <row r="2388" spans="1:14" x14ac:dyDescent="0.25">
      <c r="A2388">
        <v>20000</v>
      </c>
      <c r="B2388">
        <v>20000</v>
      </c>
      <c r="C2388" s="13">
        <v>0.12690000000000001</v>
      </c>
      <c r="D2388" t="s">
        <v>809</v>
      </c>
      <c r="E2388" t="s">
        <v>810</v>
      </c>
      <c r="F2388" s="13">
        <v>0.1555</v>
      </c>
      <c r="G2388" t="s">
        <v>888</v>
      </c>
      <c r="H2388" t="s">
        <v>826</v>
      </c>
      <c r="I2388">
        <v>6166.67</v>
      </c>
      <c r="J2388" t="s">
        <v>873</v>
      </c>
      <c r="K2388">
        <v>6</v>
      </c>
      <c r="L2388">
        <v>22739</v>
      </c>
      <c r="M2388">
        <v>2</v>
      </c>
      <c r="N2388" t="s">
        <v>814</v>
      </c>
    </row>
    <row r="2389" spans="1:14" x14ac:dyDescent="0.25">
      <c r="A2389">
        <v>14000</v>
      </c>
      <c r="B2389">
        <v>14000</v>
      </c>
      <c r="C2389" s="13">
        <v>0.1212</v>
      </c>
      <c r="D2389" t="s">
        <v>809</v>
      </c>
      <c r="E2389" t="s">
        <v>870</v>
      </c>
      <c r="F2389" s="13">
        <v>7.6399999999999996E-2</v>
      </c>
      <c r="G2389" t="s">
        <v>815</v>
      </c>
      <c r="H2389" t="s">
        <v>826</v>
      </c>
      <c r="I2389">
        <v>6883.33</v>
      </c>
      <c r="J2389" t="s">
        <v>822</v>
      </c>
      <c r="K2389">
        <v>7</v>
      </c>
      <c r="L2389">
        <v>9715</v>
      </c>
      <c r="M2389">
        <v>0</v>
      </c>
      <c r="N2389" t="s">
        <v>817</v>
      </c>
    </row>
    <row r="2390" spans="1:14" x14ac:dyDescent="0.25">
      <c r="A2390">
        <v>10000</v>
      </c>
      <c r="B2390">
        <v>10000</v>
      </c>
      <c r="C2390" s="13">
        <v>6.0299999999999999E-2</v>
      </c>
      <c r="D2390" t="s">
        <v>809</v>
      </c>
      <c r="E2390" t="s">
        <v>871</v>
      </c>
      <c r="F2390" s="13">
        <v>5.0099999999999999E-2</v>
      </c>
      <c r="G2390" t="s">
        <v>867</v>
      </c>
      <c r="H2390" t="s">
        <v>812</v>
      </c>
      <c r="I2390">
        <v>13750</v>
      </c>
      <c r="J2390" t="s">
        <v>899</v>
      </c>
      <c r="K2390">
        <v>12</v>
      </c>
      <c r="L2390">
        <v>4357</v>
      </c>
      <c r="M2390">
        <v>0</v>
      </c>
      <c r="N2390" t="s">
        <v>835</v>
      </c>
    </row>
    <row r="2391" spans="1:14" x14ac:dyDescent="0.25">
      <c r="A2391">
        <v>8000</v>
      </c>
      <c r="B2391">
        <v>8000</v>
      </c>
      <c r="C2391" s="13">
        <v>0.1242</v>
      </c>
      <c r="D2391" t="s">
        <v>809</v>
      </c>
      <c r="E2391" t="s">
        <v>810</v>
      </c>
      <c r="F2391" s="13">
        <v>9.7299999999999998E-2</v>
      </c>
      <c r="G2391" t="s">
        <v>866</v>
      </c>
      <c r="H2391" t="s">
        <v>826</v>
      </c>
      <c r="I2391">
        <v>3750</v>
      </c>
      <c r="J2391" t="s">
        <v>837</v>
      </c>
      <c r="K2391">
        <v>8</v>
      </c>
      <c r="L2391">
        <v>16212</v>
      </c>
      <c r="M2391">
        <v>2</v>
      </c>
      <c r="N2391" t="s">
        <v>842</v>
      </c>
    </row>
    <row r="2392" spans="1:14" x14ac:dyDescent="0.25">
      <c r="A2392">
        <v>20000</v>
      </c>
      <c r="B2392">
        <v>15000</v>
      </c>
      <c r="C2392" s="13">
        <v>0.17510000000000001</v>
      </c>
      <c r="D2392" t="s">
        <v>818</v>
      </c>
      <c r="E2392" t="s">
        <v>824</v>
      </c>
      <c r="F2392" s="13">
        <v>0.15970000000000001</v>
      </c>
      <c r="G2392" t="s">
        <v>903</v>
      </c>
      <c r="H2392" t="s">
        <v>812</v>
      </c>
      <c r="I2392">
        <v>5373.33</v>
      </c>
      <c r="J2392" t="s">
        <v>822</v>
      </c>
      <c r="K2392">
        <v>18</v>
      </c>
      <c r="L2392">
        <v>25058</v>
      </c>
      <c r="M2392">
        <v>0</v>
      </c>
      <c r="N2392" t="s">
        <v>832</v>
      </c>
    </row>
    <row r="2393" spans="1:14" x14ac:dyDescent="0.25">
      <c r="A2393">
        <v>3500</v>
      </c>
      <c r="B2393">
        <v>3500</v>
      </c>
      <c r="C2393" s="13">
        <v>0.1212</v>
      </c>
      <c r="D2393" t="s">
        <v>809</v>
      </c>
      <c r="E2393" t="s">
        <v>810</v>
      </c>
      <c r="F2393" s="13">
        <v>0.1087</v>
      </c>
      <c r="G2393" t="s">
        <v>815</v>
      </c>
      <c r="H2393" t="s">
        <v>812</v>
      </c>
      <c r="I2393">
        <v>4333.33</v>
      </c>
      <c r="J2393" t="s">
        <v>857</v>
      </c>
      <c r="K2393">
        <v>9</v>
      </c>
      <c r="L2393">
        <v>9971</v>
      </c>
      <c r="M2393">
        <v>0</v>
      </c>
      <c r="N2393" t="s">
        <v>835</v>
      </c>
    </row>
    <row r="2394" spans="1:14" x14ac:dyDescent="0.25">
      <c r="A2394">
        <v>30000</v>
      </c>
      <c r="B2394">
        <v>29975</v>
      </c>
      <c r="C2394" s="13">
        <v>0.2089</v>
      </c>
      <c r="D2394" t="s">
        <v>818</v>
      </c>
      <c r="E2394" t="s">
        <v>810</v>
      </c>
      <c r="F2394" s="13">
        <v>0.15859999999999999</v>
      </c>
      <c r="G2394" t="s">
        <v>864</v>
      </c>
      <c r="H2394" t="s">
        <v>812</v>
      </c>
      <c r="I2394">
        <v>17917</v>
      </c>
      <c r="J2394" t="s">
        <v>822</v>
      </c>
      <c r="K2394">
        <v>14</v>
      </c>
      <c r="L2394">
        <v>86385</v>
      </c>
      <c r="M2394">
        <v>0</v>
      </c>
      <c r="N2394" t="s">
        <v>817</v>
      </c>
    </row>
    <row r="2395" spans="1:14" x14ac:dyDescent="0.25">
      <c r="A2395">
        <v>12000</v>
      </c>
      <c r="B2395">
        <v>12000</v>
      </c>
      <c r="C2395" s="13">
        <v>0.1777</v>
      </c>
      <c r="D2395" t="s">
        <v>809</v>
      </c>
      <c r="E2395" t="s">
        <v>810</v>
      </c>
      <c r="F2395" s="13">
        <v>0.22320000000000001</v>
      </c>
      <c r="G2395" t="s">
        <v>819</v>
      </c>
      <c r="H2395" t="s">
        <v>826</v>
      </c>
      <c r="I2395">
        <v>4575.08</v>
      </c>
      <c r="J2395" t="s">
        <v>857</v>
      </c>
      <c r="K2395">
        <v>13</v>
      </c>
      <c r="L2395">
        <v>8048</v>
      </c>
      <c r="M2395">
        <v>2</v>
      </c>
      <c r="N2395" t="s">
        <v>814</v>
      </c>
    </row>
    <row r="2396" spans="1:14" x14ac:dyDescent="0.25">
      <c r="A2396">
        <v>12250</v>
      </c>
      <c r="B2396">
        <v>12250</v>
      </c>
      <c r="C2396" s="13">
        <v>0.1903</v>
      </c>
      <c r="D2396" t="s">
        <v>818</v>
      </c>
      <c r="E2396" t="s">
        <v>810</v>
      </c>
      <c r="F2396" s="13">
        <v>0.23180000000000001</v>
      </c>
      <c r="G2396" t="s">
        <v>815</v>
      </c>
      <c r="H2396" t="s">
        <v>812</v>
      </c>
      <c r="I2396">
        <v>6550</v>
      </c>
      <c r="J2396" t="s">
        <v>868</v>
      </c>
      <c r="K2396">
        <v>15</v>
      </c>
      <c r="L2396">
        <v>22493</v>
      </c>
      <c r="M2396">
        <v>0</v>
      </c>
      <c r="N2396" t="s">
        <v>832</v>
      </c>
    </row>
    <row r="2397" spans="1:14" x14ac:dyDescent="0.25">
      <c r="A2397">
        <v>9000</v>
      </c>
      <c r="B2397">
        <v>9000</v>
      </c>
      <c r="C2397" s="13">
        <v>7.8799999999999995E-2</v>
      </c>
      <c r="D2397" t="s">
        <v>818</v>
      </c>
      <c r="E2397" t="s">
        <v>828</v>
      </c>
      <c r="F2397" s="12">
        <v>0.08</v>
      </c>
      <c r="G2397" t="s">
        <v>888</v>
      </c>
      <c r="H2397" t="s">
        <v>812</v>
      </c>
      <c r="I2397">
        <v>4750</v>
      </c>
      <c r="J2397" t="s">
        <v>907</v>
      </c>
      <c r="K2397">
        <v>14</v>
      </c>
      <c r="L2397">
        <v>5348</v>
      </c>
      <c r="M2397">
        <v>0</v>
      </c>
      <c r="N2397" t="s">
        <v>835</v>
      </c>
    </row>
    <row r="2398" spans="1:14" x14ac:dyDescent="0.25">
      <c r="A2398">
        <v>31825</v>
      </c>
      <c r="B2398">
        <v>31825</v>
      </c>
      <c r="C2398" s="13">
        <v>0.1409</v>
      </c>
      <c r="D2398" t="s">
        <v>818</v>
      </c>
      <c r="E2398" t="s">
        <v>871</v>
      </c>
      <c r="F2398" s="13">
        <v>4.3700000000000003E-2</v>
      </c>
      <c r="G2398" t="s">
        <v>819</v>
      </c>
      <c r="H2398" t="s">
        <v>812</v>
      </c>
      <c r="I2398">
        <v>6666.67</v>
      </c>
      <c r="J2398" t="s">
        <v>877</v>
      </c>
      <c r="K2398">
        <v>4</v>
      </c>
      <c r="L2398">
        <v>10864</v>
      </c>
      <c r="M2398">
        <v>0</v>
      </c>
      <c r="N2398" t="s">
        <v>859</v>
      </c>
    </row>
    <row r="2399" spans="1:14" x14ac:dyDescent="0.25">
      <c r="A2399">
        <v>24000</v>
      </c>
      <c r="B2399">
        <v>23975</v>
      </c>
      <c r="C2399" s="13">
        <v>0.1903</v>
      </c>
      <c r="D2399" t="s">
        <v>818</v>
      </c>
      <c r="E2399" t="s">
        <v>810</v>
      </c>
      <c r="F2399" s="13">
        <v>0.2258</v>
      </c>
      <c r="G2399" t="s">
        <v>880</v>
      </c>
      <c r="H2399" t="s">
        <v>812</v>
      </c>
      <c r="I2399">
        <v>5416.67</v>
      </c>
      <c r="J2399" t="s">
        <v>879</v>
      </c>
      <c r="K2399">
        <v>12</v>
      </c>
      <c r="L2399">
        <v>13066</v>
      </c>
      <c r="M2399">
        <v>0</v>
      </c>
      <c r="N2399" t="s">
        <v>844</v>
      </c>
    </row>
    <row r="2400" spans="1:14" x14ac:dyDescent="0.25">
      <c r="A2400">
        <v>12800</v>
      </c>
      <c r="B2400">
        <v>12787.71</v>
      </c>
      <c r="C2400" s="13">
        <v>8.9399999999999993E-2</v>
      </c>
      <c r="D2400" t="s">
        <v>809</v>
      </c>
      <c r="E2400" t="s">
        <v>810</v>
      </c>
      <c r="F2400" s="13">
        <v>1.8E-3</v>
      </c>
      <c r="G2400" t="s">
        <v>854</v>
      </c>
      <c r="H2400" t="s">
        <v>812</v>
      </c>
      <c r="I2400">
        <v>2833.33</v>
      </c>
      <c r="J2400" t="s">
        <v>900</v>
      </c>
      <c r="K2400">
        <v>7</v>
      </c>
      <c r="L2400">
        <v>306</v>
      </c>
      <c r="M2400">
        <v>0</v>
      </c>
      <c r="N2400" t="s">
        <v>859</v>
      </c>
    </row>
    <row r="2401" spans="1:14" x14ac:dyDescent="0.25">
      <c r="A2401">
        <v>20000</v>
      </c>
      <c r="B2401">
        <v>20000</v>
      </c>
      <c r="C2401" s="13">
        <v>0.1399</v>
      </c>
      <c r="D2401" t="s">
        <v>818</v>
      </c>
      <c r="E2401" t="s">
        <v>810</v>
      </c>
      <c r="F2401" s="13">
        <v>0.21329999999999999</v>
      </c>
      <c r="G2401" t="s">
        <v>889</v>
      </c>
      <c r="H2401" t="s">
        <v>830</v>
      </c>
      <c r="I2401">
        <v>4167</v>
      </c>
      <c r="J2401" t="s">
        <v>901</v>
      </c>
      <c r="K2401">
        <v>8</v>
      </c>
      <c r="L2401">
        <v>11372</v>
      </c>
      <c r="M2401">
        <v>3</v>
      </c>
      <c r="N2401" t="s">
        <v>827</v>
      </c>
    </row>
    <row r="2402" spans="1:14" x14ac:dyDescent="0.25">
      <c r="A2402">
        <v>15000</v>
      </c>
      <c r="B2402">
        <v>15000</v>
      </c>
      <c r="C2402" s="13">
        <v>0.12690000000000001</v>
      </c>
      <c r="D2402" t="s">
        <v>809</v>
      </c>
      <c r="E2402" t="s">
        <v>810</v>
      </c>
      <c r="F2402" s="13">
        <v>0.14019999999999999</v>
      </c>
      <c r="G2402" t="s">
        <v>866</v>
      </c>
      <c r="H2402" t="s">
        <v>826</v>
      </c>
      <c r="I2402">
        <v>3916.67</v>
      </c>
      <c r="J2402" t="s">
        <v>837</v>
      </c>
      <c r="K2402">
        <v>11</v>
      </c>
      <c r="L2402">
        <v>16355</v>
      </c>
      <c r="M2402">
        <v>1</v>
      </c>
      <c r="N2402" t="s">
        <v>848</v>
      </c>
    </row>
    <row r="2403" spans="1:14" x14ac:dyDescent="0.25">
      <c r="A2403">
        <v>15000</v>
      </c>
      <c r="B2403">
        <v>14950</v>
      </c>
      <c r="C2403" s="13">
        <v>0.14169999999999999</v>
      </c>
      <c r="D2403" t="s">
        <v>809</v>
      </c>
      <c r="E2403" t="s">
        <v>896</v>
      </c>
      <c r="F2403" s="13">
        <v>8.4599999999999995E-2</v>
      </c>
      <c r="G2403" t="s">
        <v>911</v>
      </c>
      <c r="H2403" t="s">
        <v>812</v>
      </c>
      <c r="I2403">
        <v>6666.67</v>
      </c>
      <c r="J2403" t="s">
        <v>820</v>
      </c>
      <c r="K2403">
        <v>8</v>
      </c>
      <c r="L2403">
        <v>1073</v>
      </c>
      <c r="M2403">
        <v>2</v>
      </c>
      <c r="N2403" t="s">
        <v>823</v>
      </c>
    </row>
    <row r="2404" spans="1:14" x14ac:dyDescent="0.25">
      <c r="A2404">
        <v>5000</v>
      </c>
      <c r="B2404">
        <v>3150</v>
      </c>
      <c r="C2404" s="13">
        <v>0.13930000000000001</v>
      </c>
      <c r="D2404" t="s">
        <v>809</v>
      </c>
      <c r="E2404" t="s">
        <v>853</v>
      </c>
      <c r="F2404" s="13">
        <v>0.22570000000000001</v>
      </c>
      <c r="G2404" t="s">
        <v>888</v>
      </c>
      <c r="H2404" t="s">
        <v>812</v>
      </c>
      <c r="I2404">
        <v>6000</v>
      </c>
      <c r="J2404" t="s">
        <v>868</v>
      </c>
      <c r="K2404">
        <v>17</v>
      </c>
      <c r="L2404">
        <v>29877</v>
      </c>
      <c r="M2404">
        <v>2</v>
      </c>
      <c r="N2404" t="s">
        <v>835</v>
      </c>
    </row>
    <row r="2405" spans="1:14" x14ac:dyDescent="0.25">
      <c r="A2405">
        <v>14000</v>
      </c>
      <c r="B2405">
        <v>14000</v>
      </c>
      <c r="C2405" s="13">
        <v>0.1409</v>
      </c>
      <c r="D2405" t="s">
        <v>809</v>
      </c>
      <c r="E2405" t="s">
        <v>870</v>
      </c>
      <c r="F2405" s="13">
        <v>0.15190000000000001</v>
      </c>
      <c r="G2405" t="s">
        <v>898</v>
      </c>
      <c r="H2405" t="s">
        <v>826</v>
      </c>
      <c r="I2405">
        <v>5416.67</v>
      </c>
      <c r="J2405" t="s">
        <v>820</v>
      </c>
      <c r="K2405">
        <v>6</v>
      </c>
      <c r="L2405">
        <v>4211</v>
      </c>
      <c r="M2405">
        <v>0</v>
      </c>
      <c r="N2405" t="s">
        <v>823</v>
      </c>
    </row>
    <row r="2406" spans="1:14" x14ac:dyDescent="0.25">
      <c r="A2406">
        <v>21000</v>
      </c>
      <c r="B2406">
        <v>21000</v>
      </c>
      <c r="C2406" s="13">
        <v>0.13669999999999999</v>
      </c>
      <c r="D2406" t="s">
        <v>809</v>
      </c>
      <c r="E2406" t="s">
        <v>828</v>
      </c>
      <c r="F2406" s="13">
        <v>8.0799999999999997E-2</v>
      </c>
      <c r="G2406" t="s">
        <v>819</v>
      </c>
      <c r="H2406" t="s">
        <v>826</v>
      </c>
      <c r="I2406">
        <v>7916.67</v>
      </c>
      <c r="J2406" t="s">
        <v>837</v>
      </c>
      <c r="K2406">
        <v>6</v>
      </c>
      <c r="L2406">
        <v>6524</v>
      </c>
      <c r="M2406">
        <v>1</v>
      </c>
      <c r="N2406" t="s">
        <v>844</v>
      </c>
    </row>
    <row r="2407" spans="1:14" x14ac:dyDescent="0.25">
      <c r="A2407">
        <v>5000</v>
      </c>
      <c r="B2407">
        <v>5000</v>
      </c>
      <c r="C2407" s="13">
        <v>6.9199999999999998E-2</v>
      </c>
      <c r="D2407" t="s">
        <v>809</v>
      </c>
      <c r="E2407" t="s">
        <v>810</v>
      </c>
      <c r="F2407" s="13">
        <v>0.18390000000000001</v>
      </c>
      <c r="G2407" t="s">
        <v>833</v>
      </c>
      <c r="H2407" t="s">
        <v>830</v>
      </c>
      <c r="I2407">
        <v>3333.33</v>
      </c>
      <c r="J2407" t="s">
        <v>846</v>
      </c>
      <c r="K2407">
        <v>8</v>
      </c>
      <c r="L2407">
        <v>5806</v>
      </c>
      <c r="M2407">
        <v>0</v>
      </c>
      <c r="N2407" t="s">
        <v>814</v>
      </c>
    </row>
    <row r="2408" spans="1:14" x14ac:dyDescent="0.25">
      <c r="A2408">
        <v>5000</v>
      </c>
      <c r="B2408">
        <v>5000</v>
      </c>
      <c r="C2408" s="13">
        <v>0.1212</v>
      </c>
      <c r="D2408" t="s">
        <v>809</v>
      </c>
      <c r="E2408" t="s">
        <v>824</v>
      </c>
      <c r="F2408" s="13">
        <v>0.2026</v>
      </c>
      <c r="G2408" t="s">
        <v>891</v>
      </c>
      <c r="H2408" t="s">
        <v>812</v>
      </c>
      <c r="I2408">
        <v>6250</v>
      </c>
      <c r="J2408" t="s">
        <v>857</v>
      </c>
      <c r="K2408">
        <v>19</v>
      </c>
      <c r="L2408">
        <v>33500</v>
      </c>
      <c r="M2408">
        <v>0</v>
      </c>
      <c r="N2408" t="s">
        <v>835</v>
      </c>
    </row>
    <row r="2409" spans="1:14" x14ac:dyDescent="0.25">
      <c r="A2409">
        <v>8000</v>
      </c>
      <c r="B2409">
        <v>8000</v>
      </c>
      <c r="C2409" s="13">
        <v>0.1114</v>
      </c>
      <c r="D2409" t="s">
        <v>809</v>
      </c>
      <c r="E2409" t="s">
        <v>824</v>
      </c>
      <c r="F2409" s="13">
        <v>5.9799999999999999E-2</v>
      </c>
      <c r="G2409" t="s">
        <v>887</v>
      </c>
      <c r="H2409" t="s">
        <v>812</v>
      </c>
      <c r="I2409">
        <v>4333.33</v>
      </c>
      <c r="J2409" t="s">
        <v>873</v>
      </c>
      <c r="K2409">
        <v>5</v>
      </c>
      <c r="L2409">
        <v>11822</v>
      </c>
      <c r="M2409">
        <v>2</v>
      </c>
      <c r="N2409" t="s">
        <v>835</v>
      </c>
    </row>
    <row r="2410" spans="1:14" x14ac:dyDescent="0.25">
      <c r="A2410">
        <v>10000</v>
      </c>
      <c r="B2410">
        <v>10000</v>
      </c>
      <c r="C2410" s="13">
        <v>0.22470000000000001</v>
      </c>
      <c r="D2410" t="s">
        <v>809</v>
      </c>
      <c r="E2410" t="s">
        <v>810</v>
      </c>
      <c r="F2410" s="13">
        <v>0.34260000000000002</v>
      </c>
      <c r="G2410" t="s">
        <v>867</v>
      </c>
      <c r="H2410" t="s">
        <v>812</v>
      </c>
      <c r="I2410">
        <v>6200</v>
      </c>
      <c r="J2410" t="s">
        <v>857</v>
      </c>
      <c r="K2410">
        <v>36</v>
      </c>
      <c r="L2410">
        <v>28850</v>
      </c>
      <c r="M2410">
        <v>1</v>
      </c>
      <c r="N2410" t="s">
        <v>832</v>
      </c>
    </row>
    <row r="2411" spans="1:14" x14ac:dyDescent="0.25">
      <c r="A2411">
        <v>7000</v>
      </c>
      <c r="B2411">
        <v>7000</v>
      </c>
      <c r="C2411" s="13">
        <v>6.9900000000000004E-2</v>
      </c>
      <c r="D2411" t="s">
        <v>809</v>
      </c>
      <c r="E2411" t="s">
        <v>810</v>
      </c>
      <c r="F2411" s="13">
        <v>0.14319999999999999</v>
      </c>
      <c r="G2411" t="s">
        <v>819</v>
      </c>
      <c r="H2411" t="s">
        <v>826</v>
      </c>
      <c r="I2411">
        <v>5166.67</v>
      </c>
      <c r="J2411" t="s">
        <v>899</v>
      </c>
      <c r="K2411">
        <v>6</v>
      </c>
      <c r="L2411">
        <v>0</v>
      </c>
      <c r="M2411">
        <v>1</v>
      </c>
      <c r="N2411" t="s">
        <v>835</v>
      </c>
    </row>
    <row r="2412" spans="1:14" x14ac:dyDescent="0.25">
      <c r="A2412">
        <v>11000</v>
      </c>
      <c r="B2412">
        <v>11000</v>
      </c>
      <c r="C2412" s="13">
        <v>6.0299999999999999E-2</v>
      </c>
      <c r="D2412" t="s">
        <v>809</v>
      </c>
      <c r="E2412" t="s">
        <v>810</v>
      </c>
      <c r="F2412" s="13">
        <v>0.12039999999999999</v>
      </c>
      <c r="G2412" t="s">
        <v>880</v>
      </c>
      <c r="H2412" t="s">
        <v>812</v>
      </c>
      <c r="I2412">
        <v>5836.67</v>
      </c>
      <c r="J2412" t="s">
        <v>890</v>
      </c>
      <c r="K2412">
        <v>12</v>
      </c>
      <c r="L2412">
        <v>420</v>
      </c>
      <c r="M2412">
        <v>0</v>
      </c>
      <c r="N2412" t="s">
        <v>814</v>
      </c>
    </row>
    <row r="2413" spans="1:14" x14ac:dyDescent="0.25">
      <c r="A2413">
        <v>28000</v>
      </c>
      <c r="B2413">
        <v>28000</v>
      </c>
      <c r="C2413" s="13">
        <v>0.2049</v>
      </c>
      <c r="D2413" t="s">
        <v>818</v>
      </c>
      <c r="E2413" t="s">
        <v>896</v>
      </c>
      <c r="F2413" s="13">
        <v>4.36E-2</v>
      </c>
      <c r="G2413" t="s">
        <v>898</v>
      </c>
      <c r="H2413" t="s">
        <v>826</v>
      </c>
      <c r="I2413">
        <v>8416.67</v>
      </c>
      <c r="J2413" t="s">
        <v>873</v>
      </c>
      <c r="K2413">
        <v>11</v>
      </c>
      <c r="L2413">
        <v>1327</v>
      </c>
      <c r="M2413">
        <v>0</v>
      </c>
      <c r="N2413" t="s">
        <v>823</v>
      </c>
    </row>
    <row r="2414" spans="1:14" x14ac:dyDescent="0.25">
      <c r="A2414">
        <v>24000</v>
      </c>
      <c r="B2414">
        <v>21963.64</v>
      </c>
      <c r="C2414" s="13">
        <v>0.1099</v>
      </c>
      <c r="D2414" t="s">
        <v>809</v>
      </c>
      <c r="E2414" t="s">
        <v>863</v>
      </c>
      <c r="F2414" s="13">
        <v>0.19270000000000001</v>
      </c>
      <c r="G2414" t="s">
        <v>856</v>
      </c>
      <c r="H2414" t="s">
        <v>812</v>
      </c>
      <c r="I2414">
        <v>12500</v>
      </c>
      <c r="J2414" t="s">
        <v>850</v>
      </c>
      <c r="K2414">
        <v>11</v>
      </c>
      <c r="L2414">
        <v>45989</v>
      </c>
      <c r="M2414">
        <v>0</v>
      </c>
      <c r="N2414" t="s">
        <v>835</v>
      </c>
    </row>
    <row r="2415" spans="1:14" x14ac:dyDescent="0.25">
      <c r="A2415">
        <v>15000</v>
      </c>
      <c r="B2415">
        <v>15000</v>
      </c>
      <c r="C2415" s="13">
        <v>8.8999999999999996E-2</v>
      </c>
      <c r="D2415" t="s">
        <v>809</v>
      </c>
      <c r="E2415" t="s">
        <v>810</v>
      </c>
      <c r="F2415" s="13">
        <v>0.13589999999999999</v>
      </c>
      <c r="G2415" t="s">
        <v>819</v>
      </c>
      <c r="H2415" t="s">
        <v>812</v>
      </c>
      <c r="I2415">
        <v>9583.33</v>
      </c>
      <c r="J2415" t="s">
        <v>813</v>
      </c>
      <c r="K2415">
        <v>10</v>
      </c>
      <c r="L2415">
        <v>13427</v>
      </c>
      <c r="M2415">
        <v>3</v>
      </c>
      <c r="N2415" t="s">
        <v>823</v>
      </c>
    </row>
    <row r="2416" spans="1:14" x14ac:dyDescent="0.25">
      <c r="A2416">
        <v>24000</v>
      </c>
      <c r="B2416">
        <v>23950</v>
      </c>
      <c r="C2416" s="13">
        <v>0.24890000000000001</v>
      </c>
      <c r="D2416" t="s">
        <v>809</v>
      </c>
      <c r="E2416" t="s">
        <v>810</v>
      </c>
      <c r="F2416" s="13">
        <v>0.29459999999999997</v>
      </c>
      <c r="G2416" t="s">
        <v>861</v>
      </c>
      <c r="H2416" t="s">
        <v>812</v>
      </c>
      <c r="I2416">
        <v>10737.5</v>
      </c>
      <c r="J2416" t="s">
        <v>868</v>
      </c>
      <c r="K2416">
        <v>26</v>
      </c>
      <c r="L2416">
        <v>34602</v>
      </c>
      <c r="M2416">
        <v>2</v>
      </c>
      <c r="N2416" t="s">
        <v>835</v>
      </c>
    </row>
    <row r="2417" spans="1:14" x14ac:dyDescent="0.25">
      <c r="A2417">
        <v>5000</v>
      </c>
      <c r="B2417">
        <v>5000</v>
      </c>
      <c r="C2417" s="13">
        <v>0.15959999999999999</v>
      </c>
      <c r="D2417" t="s">
        <v>809</v>
      </c>
      <c r="E2417" t="s">
        <v>840</v>
      </c>
      <c r="F2417" s="13">
        <v>0.14360000000000001</v>
      </c>
      <c r="G2417" t="s">
        <v>866</v>
      </c>
      <c r="H2417" t="s">
        <v>826</v>
      </c>
      <c r="I2417">
        <v>8166.67</v>
      </c>
      <c r="J2417" t="s">
        <v>868</v>
      </c>
      <c r="K2417">
        <v>7</v>
      </c>
      <c r="L2417">
        <v>7900</v>
      </c>
      <c r="M2417">
        <v>1</v>
      </c>
      <c r="N2417" t="s">
        <v>835</v>
      </c>
    </row>
    <row r="2418" spans="1:14" x14ac:dyDescent="0.25">
      <c r="A2418">
        <v>10000</v>
      </c>
      <c r="B2418">
        <v>10000</v>
      </c>
      <c r="C2418" s="13">
        <v>0.10589999999999999</v>
      </c>
      <c r="D2418" t="s">
        <v>809</v>
      </c>
      <c r="E2418" t="s">
        <v>810</v>
      </c>
      <c r="F2418" s="13">
        <v>9.6799999999999997E-2</v>
      </c>
      <c r="G2418" t="s">
        <v>866</v>
      </c>
      <c r="H2418" t="s">
        <v>830</v>
      </c>
      <c r="I2418">
        <v>8333.33</v>
      </c>
      <c r="J2418" t="s">
        <v>847</v>
      </c>
      <c r="K2418">
        <v>5</v>
      </c>
      <c r="L2418">
        <v>35968</v>
      </c>
      <c r="M2418">
        <v>1</v>
      </c>
      <c r="N2418" t="s">
        <v>835</v>
      </c>
    </row>
    <row r="2419" spans="1:14" x14ac:dyDescent="0.25">
      <c r="A2419">
        <v>16000</v>
      </c>
      <c r="B2419">
        <v>16000</v>
      </c>
      <c r="C2419" s="13">
        <v>0.1855</v>
      </c>
      <c r="D2419" t="s">
        <v>809</v>
      </c>
      <c r="E2419" t="s">
        <v>810</v>
      </c>
      <c r="F2419" s="13">
        <v>0.23880000000000001</v>
      </c>
      <c r="G2419" t="s">
        <v>867</v>
      </c>
      <c r="H2419" t="s">
        <v>826</v>
      </c>
      <c r="I2419">
        <v>5653.67</v>
      </c>
      <c r="J2419" t="s">
        <v>868</v>
      </c>
      <c r="K2419">
        <v>12</v>
      </c>
      <c r="L2419">
        <v>16223</v>
      </c>
      <c r="M2419">
        <v>0</v>
      </c>
      <c r="N2419" t="s">
        <v>823</v>
      </c>
    </row>
    <row r="2420" spans="1:14" x14ac:dyDescent="0.25">
      <c r="A2420">
        <v>10000</v>
      </c>
      <c r="B2420">
        <v>6301.07</v>
      </c>
      <c r="C2420" s="13">
        <v>0.1411</v>
      </c>
      <c r="D2420" t="s">
        <v>809</v>
      </c>
      <c r="E2420" t="s">
        <v>810</v>
      </c>
      <c r="F2420" s="13">
        <v>0.16520000000000001</v>
      </c>
      <c r="G2420" t="s">
        <v>894</v>
      </c>
      <c r="H2420" t="s">
        <v>913</v>
      </c>
      <c r="I2420">
        <v>4583</v>
      </c>
      <c r="J2420" t="s">
        <v>879</v>
      </c>
      <c r="K2420">
        <v>16</v>
      </c>
      <c r="L2420">
        <v>18707</v>
      </c>
      <c r="M2420">
        <v>1</v>
      </c>
      <c r="N2420" t="s">
        <v>832</v>
      </c>
    </row>
    <row r="2421" spans="1:14" x14ac:dyDescent="0.25">
      <c r="A2421">
        <v>8000</v>
      </c>
      <c r="B2421">
        <v>8000</v>
      </c>
      <c r="C2421" s="13">
        <v>0.18490000000000001</v>
      </c>
      <c r="D2421" t="s">
        <v>809</v>
      </c>
      <c r="E2421" t="s">
        <v>810</v>
      </c>
      <c r="F2421" s="13">
        <v>0.23369999999999999</v>
      </c>
      <c r="G2421" t="s">
        <v>849</v>
      </c>
      <c r="H2421" t="s">
        <v>830</v>
      </c>
      <c r="I2421">
        <v>5000</v>
      </c>
      <c r="J2421" t="s">
        <v>831</v>
      </c>
      <c r="K2421">
        <v>17</v>
      </c>
      <c r="L2421">
        <v>18248</v>
      </c>
      <c r="M2421">
        <v>1</v>
      </c>
      <c r="N2421" t="s">
        <v>835</v>
      </c>
    </row>
    <row r="2422" spans="1:14" x14ac:dyDescent="0.25">
      <c r="A2422">
        <v>10000</v>
      </c>
      <c r="B2422">
        <v>10000</v>
      </c>
      <c r="C2422" s="13">
        <v>0.1171</v>
      </c>
      <c r="D2422" t="s">
        <v>809</v>
      </c>
      <c r="E2422" t="s">
        <v>828</v>
      </c>
      <c r="F2422" s="13">
        <v>8.6900000000000005E-2</v>
      </c>
      <c r="G2422" t="s">
        <v>866</v>
      </c>
      <c r="H2422" t="s">
        <v>826</v>
      </c>
      <c r="I2422">
        <v>2750</v>
      </c>
      <c r="J2422" t="s">
        <v>822</v>
      </c>
      <c r="K2422">
        <v>6</v>
      </c>
      <c r="L2422">
        <v>6621</v>
      </c>
      <c r="M2422">
        <v>0</v>
      </c>
      <c r="N2422" t="s">
        <v>832</v>
      </c>
    </row>
    <row r="2423" spans="1:14" x14ac:dyDescent="0.25">
      <c r="A2423">
        <v>5000</v>
      </c>
      <c r="B2423">
        <v>5000</v>
      </c>
      <c r="C2423" s="13">
        <v>5.79E-2</v>
      </c>
      <c r="D2423" t="s">
        <v>809</v>
      </c>
      <c r="E2423" t="s">
        <v>871</v>
      </c>
      <c r="F2423" s="13">
        <v>0.15690000000000001</v>
      </c>
      <c r="G2423" t="s">
        <v>866</v>
      </c>
      <c r="H2423" t="s">
        <v>830</v>
      </c>
      <c r="I2423">
        <v>5416.67</v>
      </c>
      <c r="J2423" t="s">
        <v>852</v>
      </c>
      <c r="K2423">
        <v>11</v>
      </c>
      <c r="L2423">
        <v>4979</v>
      </c>
      <c r="M2423">
        <v>0</v>
      </c>
      <c r="N2423" t="s">
        <v>835</v>
      </c>
    </row>
    <row r="2424" spans="1:14" x14ac:dyDescent="0.25">
      <c r="A2424">
        <v>20000</v>
      </c>
      <c r="B2424">
        <v>19975</v>
      </c>
      <c r="C2424" s="13">
        <v>0.2278</v>
      </c>
      <c r="D2424" t="s">
        <v>818</v>
      </c>
      <c r="E2424" t="s">
        <v>824</v>
      </c>
      <c r="F2424" s="13">
        <v>0.2442</v>
      </c>
      <c r="G2424" t="s">
        <v>903</v>
      </c>
      <c r="H2424" t="s">
        <v>812</v>
      </c>
      <c r="I2424">
        <v>5666.67</v>
      </c>
      <c r="J2424" t="s">
        <v>843</v>
      </c>
      <c r="K2424">
        <v>15</v>
      </c>
      <c r="L2424">
        <v>18451</v>
      </c>
      <c r="M2424">
        <v>0</v>
      </c>
      <c r="N2424" t="s">
        <v>848</v>
      </c>
    </row>
    <row r="2425" spans="1:14" x14ac:dyDescent="0.25">
      <c r="A2425">
        <v>3700</v>
      </c>
      <c r="B2425">
        <v>3600</v>
      </c>
      <c r="C2425" s="13">
        <v>7.8799999999999995E-2</v>
      </c>
      <c r="D2425" t="s">
        <v>809</v>
      </c>
      <c r="E2425" t="s">
        <v>828</v>
      </c>
      <c r="F2425" s="13">
        <v>0.1017</v>
      </c>
      <c r="G2425" t="s">
        <v>894</v>
      </c>
      <c r="H2425" t="s">
        <v>812</v>
      </c>
      <c r="I2425">
        <v>4985</v>
      </c>
      <c r="J2425" t="s">
        <v>834</v>
      </c>
      <c r="K2425">
        <v>6</v>
      </c>
      <c r="L2425">
        <v>11586</v>
      </c>
      <c r="M2425">
        <v>4</v>
      </c>
      <c r="N2425" t="s">
        <v>895</v>
      </c>
    </row>
    <row r="2426" spans="1:14" x14ac:dyDescent="0.25">
      <c r="A2426">
        <v>15000</v>
      </c>
      <c r="B2426">
        <v>15000</v>
      </c>
      <c r="C2426" s="13">
        <v>0.1777</v>
      </c>
      <c r="D2426" t="s">
        <v>809</v>
      </c>
      <c r="E2426" t="s">
        <v>810</v>
      </c>
      <c r="F2426" s="13">
        <v>0.22450000000000001</v>
      </c>
      <c r="G2426" t="s">
        <v>869</v>
      </c>
      <c r="H2426" t="s">
        <v>826</v>
      </c>
      <c r="I2426">
        <v>3500</v>
      </c>
      <c r="J2426" t="s">
        <v>831</v>
      </c>
      <c r="K2426">
        <v>11</v>
      </c>
      <c r="L2426">
        <v>9868</v>
      </c>
      <c r="M2426">
        <v>0</v>
      </c>
      <c r="N2426" t="s">
        <v>848</v>
      </c>
    </row>
    <row r="2427" spans="1:14" x14ac:dyDescent="0.25">
      <c r="A2427">
        <v>9700</v>
      </c>
      <c r="B2427">
        <v>9700</v>
      </c>
      <c r="C2427" s="13">
        <v>0.1409</v>
      </c>
      <c r="D2427" t="s">
        <v>809</v>
      </c>
      <c r="E2427" t="s">
        <v>810</v>
      </c>
      <c r="F2427" s="13">
        <v>9.5200000000000007E-2</v>
      </c>
      <c r="G2427" t="s">
        <v>819</v>
      </c>
      <c r="H2427" t="s">
        <v>826</v>
      </c>
      <c r="I2427">
        <v>7333.33</v>
      </c>
      <c r="J2427" t="s">
        <v>843</v>
      </c>
      <c r="K2427">
        <v>9</v>
      </c>
      <c r="L2427">
        <v>14723</v>
      </c>
      <c r="M2427">
        <v>0</v>
      </c>
      <c r="N2427" t="s">
        <v>832</v>
      </c>
    </row>
    <row r="2428" spans="1:14" x14ac:dyDescent="0.25">
      <c r="A2428">
        <v>8450</v>
      </c>
      <c r="B2428">
        <v>8450</v>
      </c>
      <c r="C2428" s="13">
        <v>0.18490000000000001</v>
      </c>
      <c r="D2428" t="s">
        <v>809</v>
      </c>
      <c r="E2428" t="s">
        <v>896</v>
      </c>
      <c r="F2428" s="13">
        <v>0.2198</v>
      </c>
      <c r="G2428" t="s">
        <v>819</v>
      </c>
      <c r="H2428" t="s">
        <v>830</v>
      </c>
      <c r="I2428">
        <v>2083.33</v>
      </c>
      <c r="J2428" t="s">
        <v>868</v>
      </c>
      <c r="K2428">
        <v>14</v>
      </c>
      <c r="L2428">
        <v>7352</v>
      </c>
      <c r="M2428">
        <v>2</v>
      </c>
      <c r="N2428" t="s">
        <v>832</v>
      </c>
    </row>
    <row r="2429" spans="1:14" x14ac:dyDescent="0.25">
      <c r="A2429">
        <v>25000</v>
      </c>
      <c r="B2429">
        <v>25000</v>
      </c>
      <c r="C2429" s="13">
        <v>0.2049</v>
      </c>
      <c r="D2429" t="s">
        <v>818</v>
      </c>
      <c r="E2429" t="s">
        <v>810</v>
      </c>
      <c r="F2429" s="13">
        <v>9.1499999999999998E-2</v>
      </c>
      <c r="G2429" t="s">
        <v>866</v>
      </c>
      <c r="H2429" t="s">
        <v>826</v>
      </c>
      <c r="I2429">
        <v>5833.33</v>
      </c>
      <c r="J2429" t="s">
        <v>820</v>
      </c>
      <c r="K2429">
        <v>7</v>
      </c>
      <c r="L2429">
        <v>14953</v>
      </c>
      <c r="M2429">
        <v>0</v>
      </c>
      <c r="N2429" t="s">
        <v>827</v>
      </c>
    </row>
    <row r="2430" spans="1:14" x14ac:dyDescent="0.25">
      <c r="A2430">
        <v>25000</v>
      </c>
      <c r="B2430">
        <v>24950</v>
      </c>
      <c r="C2430" s="13">
        <v>0.13489999999999999</v>
      </c>
      <c r="D2430" t="s">
        <v>818</v>
      </c>
      <c r="E2430" t="s">
        <v>810</v>
      </c>
      <c r="F2430" s="13">
        <v>0.19969999999999999</v>
      </c>
      <c r="G2430" t="s">
        <v>894</v>
      </c>
      <c r="H2430" t="s">
        <v>830</v>
      </c>
      <c r="I2430">
        <v>4166.67</v>
      </c>
      <c r="J2430" t="s">
        <v>901</v>
      </c>
      <c r="K2430">
        <v>4</v>
      </c>
      <c r="L2430">
        <v>17849</v>
      </c>
      <c r="M2430">
        <v>0</v>
      </c>
      <c r="N2430" t="s">
        <v>832</v>
      </c>
    </row>
    <row r="2431" spans="1:14" x14ac:dyDescent="0.25">
      <c r="A2431">
        <v>15000</v>
      </c>
      <c r="B2431">
        <v>15000</v>
      </c>
      <c r="C2431" s="13">
        <v>0.1777</v>
      </c>
      <c r="D2431" t="s">
        <v>809</v>
      </c>
      <c r="E2431" t="s">
        <v>810</v>
      </c>
      <c r="F2431" s="13">
        <v>0.18240000000000001</v>
      </c>
      <c r="G2431" t="s">
        <v>856</v>
      </c>
      <c r="H2431" t="s">
        <v>812</v>
      </c>
      <c r="I2431">
        <v>6000</v>
      </c>
      <c r="J2431" t="s">
        <v>831</v>
      </c>
      <c r="K2431">
        <v>16</v>
      </c>
      <c r="L2431">
        <v>14513</v>
      </c>
      <c r="M2431">
        <v>2</v>
      </c>
      <c r="N2431" t="s">
        <v>835</v>
      </c>
    </row>
    <row r="2432" spans="1:14" x14ac:dyDescent="0.25">
      <c r="A2432">
        <v>14575</v>
      </c>
      <c r="B2432">
        <v>14575</v>
      </c>
      <c r="C2432" s="13">
        <v>0.1905</v>
      </c>
      <c r="D2432" t="s">
        <v>809</v>
      </c>
      <c r="E2432" t="s">
        <v>810</v>
      </c>
      <c r="F2432" s="13">
        <v>0.24229999999999999</v>
      </c>
      <c r="G2432" t="s">
        <v>911</v>
      </c>
      <c r="H2432" t="s">
        <v>826</v>
      </c>
      <c r="I2432">
        <v>3833.33</v>
      </c>
      <c r="J2432" t="s">
        <v>868</v>
      </c>
      <c r="K2432">
        <v>13</v>
      </c>
      <c r="L2432">
        <v>13753</v>
      </c>
      <c r="M2432">
        <v>0</v>
      </c>
      <c r="N2432" t="s">
        <v>835</v>
      </c>
    </row>
    <row r="2433" spans="1:14" x14ac:dyDescent="0.25">
      <c r="A2433">
        <v>14775</v>
      </c>
      <c r="B2433">
        <v>14775</v>
      </c>
      <c r="C2433" s="13">
        <v>0.21</v>
      </c>
      <c r="D2433" t="s">
        <v>818</v>
      </c>
      <c r="E2433" t="s">
        <v>810</v>
      </c>
      <c r="F2433" s="13">
        <v>0.27589999999999998</v>
      </c>
      <c r="G2433" t="s">
        <v>829</v>
      </c>
      <c r="H2433" t="s">
        <v>812</v>
      </c>
      <c r="I2433">
        <v>4473.33</v>
      </c>
      <c r="J2433" t="s">
        <v>857</v>
      </c>
      <c r="K2433">
        <v>10</v>
      </c>
      <c r="L2433">
        <v>33869</v>
      </c>
      <c r="M2433">
        <v>3</v>
      </c>
      <c r="N2433" t="s">
        <v>835</v>
      </c>
    </row>
    <row r="2434" spans="1:14" x14ac:dyDescent="0.25">
      <c r="A2434">
        <v>2000</v>
      </c>
      <c r="B2434">
        <v>2000</v>
      </c>
      <c r="C2434" s="13">
        <v>0.1149</v>
      </c>
      <c r="D2434" t="s">
        <v>809</v>
      </c>
      <c r="E2434" t="s">
        <v>871</v>
      </c>
      <c r="F2434" s="13">
        <v>2.4400000000000002E-2</v>
      </c>
      <c r="G2434" t="s">
        <v>819</v>
      </c>
      <c r="H2434" t="s">
        <v>826</v>
      </c>
      <c r="I2434">
        <v>2500</v>
      </c>
      <c r="J2434" t="s">
        <v>878</v>
      </c>
      <c r="K2434">
        <v>4</v>
      </c>
      <c r="L2434">
        <v>67</v>
      </c>
      <c r="M2434">
        <v>0</v>
      </c>
      <c r="N2434" t="s">
        <v>817</v>
      </c>
    </row>
    <row r="2435" spans="1:14" x14ac:dyDescent="0.25">
      <c r="A2435">
        <v>2575</v>
      </c>
      <c r="B2435">
        <v>2575</v>
      </c>
      <c r="C2435" s="13">
        <v>0.1016</v>
      </c>
      <c r="D2435" t="s">
        <v>809</v>
      </c>
      <c r="E2435" t="s">
        <v>810</v>
      </c>
      <c r="F2435" s="13">
        <v>0.27539999999999998</v>
      </c>
      <c r="G2435" t="s">
        <v>866</v>
      </c>
      <c r="H2435" t="s">
        <v>826</v>
      </c>
      <c r="I2435">
        <v>4166.67</v>
      </c>
      <c r="J2435" t="s">
        <v>822</v>
      </c>
      <c r="K2435">
        <v>12</v>
      </c>
      <c r="L2435">
        <v>18499</v>
      </c>
      <c r="M2435">
        <v>0</v>
      </c>
      <c r="N2435" t="s">
        <v>817</v>
      </c>
    </row>
    <row r="2436" spans="1:14" x14ac:dyDescent="0.25">
      <c r="A2436">
        <v>4200</v>
      </c>
      <c r="B2436">
        <v>4200</v>
      </c>
      <c r="C2436" s="13">
        <v>0.14330000000000001</v>
      </c>
      <c r="D2436" t="s">
        <v>818</v>
      </c>
      <c r="E2436" t="s">
        <v>853</v>
      </c>
      <c r="F2436" s="13">
        <v>0.1416</v>
      </c>
      <c r="G2436" t="s">
        <v>825</v>
      </c>
      <c r="H2436" t="s">
        <v>826</v>
      </c>
      <c r="I2436">
        <v>3850</v>
      </c>
      <c r="J2436" t="s">
        <v>878</v>
      </c>
      <c r="K2436">
        <v>4</v>
      </c>
      <c r="L2436">
        <v>5718</v>
      </c>
      <c r="M2436">
        <v>0</v>
      </c>
      <c r="N2436" t="s">
        <v>817</v>
      </c>
    </row>
    <row r="2437" spans="1:14" x14ac:dyDescent="0.25">
      <c r="A2437">
        <v>8000</v>
      </c>
      <c r="B2437">
        <v>8000</v>
      </c>
      <c r="C2437" s="13">
        <v>0.20519999999999999</v>
      </c>
      <c r="D2437" t="s">
        <v>809</v>
      </c>
      <c r="E2437" t="s">
        <v>896</v>
      </c>
      <c r="F2437" s="13">
        <v>8.1199999999999994E-2</v>
      </c>
      <c r="G2437" t="s">
        <v>829</v>
      </c>
      <c r="H2437" t="s">
        <v>826</v>
      </c>
      <c r="I2437">
        <v>2500</v>
      </c>
      <c r="J2437" t="s">
        <v>857</v>
      </c>
      <c r="K2437">
        <v>5</v>
      </c>
      <c r="L2437">
        <v>7327</v>
      </c>
      <c r="M2437">
        <v>2</v>
      </c>
      <c r="N2437" t="s">
        <v>814</v>
      </c>
    </row>
    <row r="2438" spans="1:14" x14ac:dyDescent="0.25">
      <c r="A2438">
        <v>9500</v>
      </c>
      <c r="B2438">
        <v>9500</v>
      </c>
      <c r="C2438" s="13">
        <v>0.1479</v>
      </c>
      <c r="D2438" t="s">
        <v>818</v>
      </c>
      <c r="E2438" t="s">
        <v>810</v>
      </c>
      <c r="F2438" s="13">
        <v>0.12130000000000001</v>
      </c>
      <c r="G2438" t="s">
        <v>902</v>
      </c>
      <c r="H2438" t="s">
        <v>826</v>
      </c>
      <c r="I2438">
        <v>3000</v>
      </c>
      <c r="J2438" t="s">
        <v>873</v>
      </c>
      <c r="K2438">
        <v>4</v>
      </c>
      <c r="L2438">
        <v>14227</v>
      </c>
      <c r="M2438">
        <v>1</v>
      </c>
      <c r="N2438" t="s">
        <v>832</v>
      </c>
    </row>
    <row r="2439" spans="1:14" x14ac:dyDescent="0.25">
      <c r="A2439">
        <v>16750</v>
      </c>
      <c r="B2439">
        <v>16445.93</v>
      </c>
      <c r="C2439" s="13">
        <v>9.8799999999999999E-2</v>
      </c>
      <c r="D2439" t="s">
        <v>809</v>
      </c>
      <c r="E2439" t="s">
        <v>824</v>
      </c>
      <c r="F2439" s="13">
        <v>0.10249999999999999</v>
      </c>
      <c r="G2439" t="s">
        <v>876</v>
      </c>
      <c r="H2439" t="s">
        <v>812</v>
      </c>
      <c r="I2439">
        <v>3338</v>
      </c>
      <c r="J2439" t="s">
        <v>877</v>
      </c>
      <c r="K2439">
        <v>10</v>
      </c>
      <c r="L2439">
        <v>18696</v>
      </c>
      <c r="M2439">
        <v>1</v>
      </c>
      <c r="N2439" t="s">
        <v>823</v>
      </c>
    </row>
    <row r="2440" spans="1:14" x14ac:dyDescent="0.25">
      <c r="A2440">
        <v>12300</v>
      </c>
      <c r="B2440">
        <v>12300</v>
      </c>
      <c r="C2440" s="13">
        <v>0.13109999999999999</v>
      </c>
      <c r="D2440" t="s">
        <v>809</v>
      </c>
      <c r="E2440" t="s">
        <v>810</v>
      </c>
      <c r="F2440" s="13">
        <v>8.0100000000000005E-2</v>
      </c>
      <c r="G2440" t="s">
        <v>867</v>
      </c>
      <c r="H2440" t="s">
        <v>830</v>
      </c>
      <c r="I2440">
        <v>3083.33</v>
      </c>
      <c r="J2440" t="s">
        <v>838</v>
      </c>
      <c r="K2440">
        <v>6</v>
      </c>
      <c r="L2440">
        <v>6162</v>
      </c>
      <c r="M2440">
        <v>0</v>
      </c>
      <c r="N2440" t="s">
        <v>827</v>
      </c>
    </row>
    <row r="2441" spans="1:14" x14ac:dyDescent="0.25">
      <c r="A2441">
        <v>4000</v>
      </c>
      <c r="B2441">
        <v>4000</v>
      </c>
      <c r="C2441" s="13">
        <v>0.17269999999999999</v>
      </c>
      <c r="D2441" t="s">
        <v>809</v>
      </c>
      <c r="E2441" t="s">
        <v>810</v>
      </c>
      <c r="F2441" s="13">
        <v>0.16289999999999999</v>
      </c>
      <c r="G2441" t="s">
        <v>815</v>
      </c>
      <c r="H2441" t="s">
        <v>812</v>
      </c>
      <c r="I2441">
        <v>3750</v>
      </c>
      <c r="J2441" t="s">
        <v>843</v>
      </c>
      <c r="K2441">
        <v>7</v>
      </c>
      <c r="L2441">
        <v>13284</v>
      </c>
      <c r="M2441">
        <v>1</v>
      </c>
      <c r="N2441" t="s">
        <v>859</v>
      </c>
    </row>
    <row r="2442" spans="1:14" x14ac:dyDescent="0.25">
      <c r="A2442">
        <v>20000</v>
      </c>
      <c r="B2442">
        <v>20000</v>
      </c>
      <c r="C2442" s="13">
        <v>0.183</v>
      </c>
      <c r="D2442" t="s">
        <v>818</v>
      </c>
      <c r="E2442" t="s">
        <v>810</v>
      </c>
      <c r="F2442" s="13">
        <v>0.15909999999999999</v>
      </c>
      <c r="G2442" t="s">
        <v>866</v>
      </c>
      <c r="H2442" t="s">
        <v>812</v>
      </c>
      <c r="I2442">
        <v>5833</v>
      </c>
      <c r="J2442" t="s">
        <v>820</v>
      </c>
      <c r="K2442">
        <v>5</v>
      </c>
      <c r="L2442">
        <v>16140</v>
      </c>
      <c r="M2442">
        <v>1</v>
      </c>
      <c r="N2442" t="s">
        <v>835</v>
      </c>
    </row>
    <row r="2443" spans="1:14" x14ac:dyDescent="0.25">
      <c r="A2443">
        <v>12000</v>
      </c>
      <c r="B2443">
        <v>12000</v>
      </c>
      <c r="C2443" s="13">
        <v>0.1268</v>
      </c>
      <c r="D2443" t="s">
        <v>818</v>
      </c>
      <c r="E2443" t="s">
        <v>824</v>
      </c>
      <c r="F2443" s="13">
        <v>9.5500000000000002E-2</v>
      </c>
      <c r="G2443" t="s">
        <v>864</v>
      </c>
      <c r="H2443" t="s">
        <v>812</v>
      </c>
      <c r="I2443">
        <v>9750</v>
      </c>
      <c r="J2443" t="s">
        <v>837</v>
      </c>
      <c r="K2443">
        <v>9</v>
      </c>
      <c r="L2443">
        <v>17259</v>
      </c>
      <c r="M2443">
        <v>0</v>
      </c>
      <c r="N2443" t="s">
        <v>839</v>
      </c>
    </row>
    <row r="2444" spans="1:14" x14ac:dyDescent="0.25">
      <c r="A2444">
        <v>4375</v>
      </c>
      <c r="B2444">
        <v>4375</v>
      </c>
      <c r="C2444" s="13">
        <v>0.14330000000000001</v>
      </c>
      <c r="D2444" t="s">
        <v>809</v>
      </c>
      <c r="E2444" t="s">
        <v>810</v>
      </c>
      <c r="F2444" s="12">
        <v>0.12</v>
      </c>
      <c r="G2444" t="s">
        <v>898</v>
      </c>
      <c r="H2444" t="s">
        <v>826</v>
      </c>
      <c r="I2444">
        <v>3333.33</v>
      </c>
      <c r="J2444" t="s">
        <v>857</v>
      </c>
      <c r="K2444">
        <v>10</v>
      </c>
      <c r="L2444">
        <v>2440</v>
      </c>
      <c r="M2444">
        <v>2</v>
      </c>
      <c r="N2444" t="s">
        <v>814</v>
      </c>
    </row>
    <row r="2445" spans="1:14" x14ac:dyDescent="0.25">
      <c r="A2445">
        <v>3000</v>
      </c>
      <c r="B2445">
        <v>3000</v>
      </c>
      <c r="C2445" s="13">
        <v>0.1459</v>
      </c>
      <c r="D2445" t="s">
        <v>809</v>
      </c>
      <c r="E2445" t="s">
        <v>828</v>
      </c>
      <c r="F2445" s="13">
        <v>0.19589999999999999</v>
      </c>
      <c r="G2445" t="s">
        <v>825</v>
      </c>
      <c r="H2445" t="s">
        <v>826</v>
      </c>
      <c r="I2445">
        <v>4073</v>
      </c>
      <c r="J2445" t="s">
        <v>868</v>
      </c>
      <c r="K2445">
        <v>8</v>
      </c>
      <c r="L2445">
        <v>6941</v>
      </c>
      <c r="M2445">
        <v>2</v>
      </c>
      <c r="N2445" t="s">
        <v>823</v>
      </c>
    </row>
    <row r="2446" spans="1:14" x14ac:dyDescent="0.25">
      <c r="A2446">
        <v>13000</v>
      </c>
      <c r="B2446">
        <v>13000</v>
      </c>
      <c r="C2446" s="13">
        <v>6.6199999999999995E-2</v>
      </c>
      <c r="D2446" t="s">
        <v>809</v>
      </c>
      <c r="E2446" t="s">
        <v>853</v>
      </c>
      <c r="F2446" s="13">
        <v>5.9499999999999997E-2</v>
      </c>
      <c r="G2446" t="s">
        <v>825</v>
      </c>
      <c r="H2446" t="s">
        <v>812</v>
      </c>
      <c r="I2446">
        <v>11666.67</v>
      </c>
      <c r="J2446" t="s">
        <v>877</v>
      </c>
      <c r="K2446">
        <v>16</v>
      </c>
      <c r="L2446">
        <v>11451</v>
      </c>
      <c r="M2446">
        <v>1</v>
      </c>
      <c r="N2446" t="s">
        <v>848</v>
      </c>
    </row>
    <row r="2447" spans="1:14" x14ac:dyDescent="0.25">
      <c r="A2447">
        <v>16200</v>
      </c>
      <c r="B2447">
        <v>16200</v>
      </c>
      <c r="C2447" s="13">
        <v>8.8999999999999996E-2</v>
      </c>
      <c r="D2447" t="s">
        <v>809</v>
      </c>
      <c r="E2447" t="s">
        <v>810</v>
      </c>
      <c r="F2447" s="13">
        <v>0.2276</v>
      </c>
      <c r="G2447" t="s">
        <v>866</v>
      </c>
      <c r="H2447" t="s">
        <v>812</v>
      </c>
      <c r="I2447">
        <v>4666.67</v>
      </c>
      <c r="J2447" t="s">
        <v>846</v>
      </c>
      <c r="K2447">
        <v>8</v>
      </c>
      <c r="L2447">
        <v>15503</v>
      </c>
      <c r="M2447">
        <v>0</v>
      </c>
      <c r="N2447" t="s">
        <v>848</v>
      </c>
    </row>
    <row r="2448" spans="1:14" x14ac:dyDescent="0.25">
      <c r="A2448">
        <v>11400</v>
      </c>
      <c r="B2448">
        <v>11375</v>
      </c>
      <c r="C2448" s="13">
        <v>8.8999999999999996E-2</v>
      </c>
      <c r="D2448" t="s">
        <v>809</v>
      </c>
      <c r="E2448" t="s">
        <v>810</v>
      </c>
      <c r="F2448" s="13">
        <v>0.14269999999999999</v>
      </c>
      <c r="G2448" t="s">
        <v>819</v>
      </c>
      <c r="H2448" t="s">
        <v>812</v>
      </c>
      <c r="I2448">
        <v>5641.67</v>
      </c>
      <c r="J2448" t="s">
        <v>850</v>
      </c>
      <c r="K2448">
        <v>9</v>
      </c>
      <c r="L2448">
        <v>11092</v>
      </c>
      <c r="M2448">
        <v>1</v>
      </c>
      <c r="N2448" t="s">
        <v>835</v>
      </c>
    </row>
    <row r="2449" spans="1:14" x14ac:dyDescent="0.25">
      <c r="A2449">
        <v>25875</v>
      </c>
      <c r="B2449">
        <v>25875</v>
      </c>
      <c r="C2449" s="13">
        <v>0.18490000000000001</v>
      </c>
      <c r="D2449" t="s">
        <v>818</v>
      </c>
      <c r="E2449" t="s">
        <v>810</v>
      </c>
      <c r="F2449" s="13">
        <v>0.13830000000000001</v>
      </c>
      <c r="G2449" t="s">
        <v>897</v>
      </c>
      <c r="H2449" t="s">
        <v>812</v>
      </c>
      <c r="I2449">
        <v>6000</v>
      </c>
      <c r="J2449" t="s">
        <v>816</v>
      </c>
      <c r="K2449">
        <v>8</v>
      </c>
      <c r="L2449">
        <v>12316</v>
      </c>
      <c r="M2449">
        <v>2</v>
      </c>
      <c r="N2449" t="s">
        <v>835</v>
      </c>
    </row>
    <row r="2450" spans="1:14" x14ac:dyDescent="0.25">
      <c r="A2450">
        <v>15000</v>
      </c>
      <c r="B2450">
        <v>15000</v>
      </c>
      <c r="C2450" s="13">
        <v>0.19040000000000001</v>
      </c>
      <c r="D2450" t="s">
        <v>818</v>
      </c>
      <c r="E2450" t="s">
        <v>810</v>
      </c>
      <c r="F2450" s="13">
        <v>0.16689999999999999</v>
      </c>
      <c r="G2450" t="s">
        <v>819</v>
      </c>
      <c r="H2450" t="s">
        <v>826</v>
      </c>
      <c r="I2450">
        <v>5250</v>
      </c>
      <c r="J2450" t="s">
        <v>879</v>
      </c>
      <c r="K2450">
        <v>7</v>
      </c>
      <c r="L2450">
        <v>8615</v>
      </c>
      <c r="M2450">
        <v>1</v>
      </c>
      <c r="N2450" t="s">
        <v>817</v>
      </c>
    </row>
    <row r="2451" spans="1:14" x14ac:dyDescent="0.25">
      <c r="A2451">
        <v>20950</v>
      </c>
      <c r="B2451">
        <v>20950</v>
      </c>
      <c r="C2451" s="13">
        <v>0.22950000000000001</v>
      </c>
      <c r="D2451" t="s">
        <v>818</v>
      </c>
      <c r="E2451" t="s">
        <v>810</v>
      </c>
      <c r="F2451" s="13">
        <v>0.12509999999999999</v>
      </c>
      <c r="G2451" t="s">
        <v>833</v>
      </c>
      <c r="H2451" t="s">
        <v>826</v>
      </c>
      <c r="I2451">
        <v>10416.67</v>
      </c>
      <c r="J2451" t="s">
        <v>843</v>
      </c>
      <c r="K2451">
        <v>14</v>
      </c>
      <c r="L2451">
        <v>12460</v>
      </c>
      <c r="M2451">
        <v>3</v>
      </c>
      <c r="N2451" t="s">
        <v>895</v>
      </c>
    </row>
    <row r="2452" spans="1:14" x14ac:dyDescent="0.25">
      <c r="A2452">
        <v>14000</v>
      </c>
      <c r="B2452">
        <v>12800</v>
      </c>
      <c r="C2452" s="13">
        <v>0.1479</v>
      </c>
      <c r="D2452" t="s">
        <v>818</v>
      </c>
      <c r="E2452" t="s">
        <v>828</v>
      </c>
      <c r="F2452" s="13">
        <v>8.3699999999999997E-2</v>
      </c>
      <c r="G2452" t="s">
        <v>898</v>
      </c>
      <c r="H2452" t="s">
        <v>826</v>
      </c>
      <c r="I2452">
        <v>6166.67</v>
      </c>
      <c r="J2452" t="s">
        <v>873</v>
      </c>
      <c r="K2452">
        <v>5</v>
      </c>
      <c r="L2452">
        <v>2697</v>
      </c>
      <c r="M2452">
        <v>2</v>
      </c>
      <c r="N2452" t="s">
        <v>814</v>
      </c>
    </row>
    <row r="2453" spans="1:14" x14ac:dyDescent="0.25">
      <c r="A2453">
        <v>2000</v>
      </c>
      <c r="B2453">
        <v>2000</v>
      </c>
      <c r="C2453" s="13">
        <v>0.16</v>
      </c>
      <c r="D2453" t="s">
        <v>809</v>
      </c>
      <c r="E2453" t="s">
        <v>886</v>
      </c>
      <c r="F2453" s="13">
        <v>2.5499999999999998E-2</v>
      </c>
      <c r="G2453" t="s">
        <v>911</v>
      </c>
      <c r="H2453" t="s">
        <v>826</v>
      </c>
      <c r="I2453">
        <v>2000</v>
      </c>
      <c r="J2453" t="s">
        <v>843</v>
      </c>
      <c r="K2453">
        <v>8</v>
      </c>
      <c r="L2453">
        <v>0</v>
      </c>
      <c r="M2453">
        <v>0</v>
      </c>
      <c r="N2453" t="s">
        <v>814</v>
      </c>
    </row>
    <row r="2454" spans="1:14" x14ac:dyDescent="0.25">
      <c r="A2454">
        <v>25000</v>
      </c>
      <c r="B2454">
        <v>25000</v>
      </c>
      <c r="C2454" s="13">
        <v>7.9000000000000001E-2</v>
      </c>
      <c r="D2454" t="s">
        <v>809</v>
      </c>
      <c r="E2454" t="s">
        <v>810</v>
      </c>
      <c r="F2454" s="13">
        <v>1.7299999999999999E-2</v>
      </c>
      <c r="G2454" t="s">
        <v>911</v>
      </c>
      <c r="H2454" t="s">
        <v>826</v>
      </c>
      <c r="I2454">
        <v>7500</v>
      </c>
      <c r="J2454" t="s">
        <v>858</v>
      </c>
      <c r="K2454">
        <v>4</v>
      </c>
      <c r="L2454">
        <v>4329</v>
      </c>
      <c r="M2454">
        <v>0</v>
      </c>
      <c r="N2454" t="s">
        <v>859</v>
      </c>
    </row>
    <row r="2455" spans="1:14" x14ac:dyDescent="0.25">
      <c r="A2455">
        <v>28200</v>
      </c>
      <c r="B2455">
        <v>28150</v>
      </c>
      <c r="C2455" s="13">
        <v>0.1016</v>
      </c>
      <c r="D2455" t="s">
        <v>818</v>
      </c>
      <c r="E2455" t="s">
        <v>863</v>
      </c>
      <c r="F2455" s="13">
        <v>0.10349999999999999</v>
      </c>
      <c r="G2455" t="s">
        <v>819</v>
      </c>
      <c r="H2455" t="s">
        <v>812</v>
      </c>
      <c r="I2455">
        <v>5900</v>
      </c>
      <c r="J2455" t="s">
        <v>862</v>
      </c>
      <c r="K2455">
        <v>13</v>
      </c>
      <c r="L2455">
        <v>20670</v>
      </c>
      <c r="M2455">
        <v>0</v>
      </c>
      <c r="N2455" t="s">
        <v>835</v>
      </c>
    </row>
    <row r="2456" spans="1:14" x14ac:dyDescent="0.25">
      <c r="A2456">
        <v>20000</v>
      </c>
      <c r="B2456">
        <v>19925</v>
      </c>
      <c r="C2456" s="13">
        <v>0.18640000000000001</v>
      </c>
      <c r="D2456" t="s">
        <v>818</v>
      </c>
      <c r="E2456" t="s">
        <v>896</v>
      </c>
      <c r="F2456" s="13">
        <v>0.15409999999999999</v>
      </c>
      <c r="G2456" t="s">
        <v>889</v>
      </c>
      <c r="H2456" t="s">
        <v>812</v>
      </c>
      <c r="I2456">
        <v>6250</v>
      </c>
      <c r="J2456" t="s">
        <v>879</v>
      </c>
      <c r="K2456">
        <v>5</v>
      </c>
      <c r="L2456">
        <v>3105</v>
      </c>
      <c r="M2456">
        <v>1</v>
      </c>
      <c r="N2456" t="s">
        <v>835</v>
      </c>
    </row>
    <row r="2457" spans="1:14" x14ac:dyDescent="0.25">
      <c r="A2457">
        <v>24000</v>
      </c>
      <c r="B2457">
        <v>24000</v>
      </c>
      <c r="C2457" s="13">
        <v>0.16289999999999999</v>
      </c>
      <c r="D2457" t="s">
        <v>809</v>
      </c>
      <c r="E2457" t="s">
        <v>810</v>
      </c>
      <c r="F2457" s="13">
        <v>0.29049999999999998</v>
      </c>
      <c r="G2457" t="s">
        <v>910</v>
      </c>
      <c r="H2457" t="s">
        <v>812</v>
      </c>
      <c r="I2457">
        <v>5577.26</v>
      </c>
      <c r="J2457" t="s">
        <v>820</v>
      </c>
      <c r="K2457">
        <v>10</v>
      </c>
      <c r="L2457">
        <v>13393</v>
      </c>
      <c r="M2457">
        <v>1</v>
      </c>
      <c r="N2457" t="s">
        <v>817</v>
      </c>
    </row>
    <row r="2458" spans="1:14" x14ac:dyDescent="0.25">
      <c r="A2458">
        <v>21850</v>
      </c>
      <c r="B2458">
        <v>21850</v>
      </c>
      <c r="C2458" s="13">
        <v>0.17269999999999999</v>
      </c>
      <c r="D2458" t="s">
        <v>818</v>
      </c>
      <c r="E2458" t="s">
        <v>810</v>
      </c>
      <c r="F2458" s="13">
        <v>0.21940000000000001</v>
      </c>
      <c r="G2458" t="s">
        <v>867</v>
      </c>
      <c r="H2458" t="s">
        <v>830</v>
      </c>
      <c r="I2458">
        <v>4166.67</v>
      </c>
      <c r="J2458" t="s">
        <v>873</v>
      </c>
      <c r="K2458">
        <v>14</v>
      </c>
      <c r="L2458">
        <v>20971</v>
      </c>
      <c r="M2458">
        <v>0</v>
      </c>
      <c r="N2458" t="s">
        <v>859</v>
      </c>
    </row>
    <row r="2459" spans="1:14" x14ac:dyDescent="0.25">
      <c r="A2459">
        <v>20000</v>
      </c>
      <c r="B2459">
        <v>19850</v>
      </c>
      <c r="C2459" s="13">
        <v>0.13220000000000001</v>
      </c>
      <c r="D2459" t="s">
        <v>809</v>
      </c>
      <c r="E2459" t="s">
        <v>810</v>
      </c>
      <c r="F2459" s="13">
        <v>9.0700000000000003E-2</v>
      </c>
      <c r="G2459" t="s">
        <v>856</v>
      </c>
      <c r="H2459" t="s">
        <v>826</v>
      </c>
      <c r="I2459">
        <v>5458.33</v>
      </c>
      <c r="J2459" t="s">
        <v>837</v>
      </c>
      <c r="K2459">
        <v>7</v>
      </c>
      <c r="L2459">
        <v>15389</v>
      </c>
      <c r="M2459">
        <v>0</v>
      </c>
      <c r="N2459" t="s">
        <v>817</v>
      </c>
    </row>
    <row r="2460" spans="1:14" x14ac:dyDescent="0.25">
      <c r="A2460">
        <v>16000</v>
      </c>
      <c r="B2460">
        <v>15875</v>
      </c>
      <c r="C2460" s="13">
        <v>0.13850000000000001</v>
      </c>
      <c r="D2460" t="s">
        <v>809</v>
      </c>
      <c r="E2460" t="s">
        <v>810</v>
      </c>
      <c r="F2460" s="13">
        <v>0.125</v>
      </c>
      <c r="G2460" t="s">
        <v>876</v>
      </c>
      <c r="H2460" t="s">
        <v>826</v>
      </c>
      <c r="I2460">
        <v>6750</v>
      </c>
      <c r="J2460" t="s">
        <v>838</v>
      </c>
      <c r="K2460">
        <v>12</v>
      </c>
      <c r="L2460">
        <v>6799</v>
      </c>
      <c r="M2460">
        <v>2</v>
      </c>
      <c r="N2460" t="s">
        <v>848</v>
      </c>
    </row>
    <row r="2461" spans="1:14" x14ac:dyDescent="0.25">
      <c r="A2461">
        <v>10000</v>
      </c>
      <c r="B2461">
        <v>10000</v>
      </c>
      <c r="C2461" s="13">
        <v>0.1114</v>
      </c>
      <c r="D2461" t="s">
        <v>809</v>
      </c>
      <c r="E2461" t="s">
        <v>824</v>
      </c>
      <c r="F2461" s="13">
        <v>0.1961</v>
      </c>
      <c r="G2461" t="s">
        <v>872</v>
      </c>
      <c r="H2461" t="s">
        <v>826</v>
      </c>
      <c r="I2461">
        <v>3916.67</v>
      </c>
      <c r="J2461" t="s">
        <v>834</v>
      </c>
      <c r="K2461">
        <v>9</v>
      </c>
      <c r="L2461">
        <v>6395</v>
      </c>
      <c r="M2461">
        <v>1</v>
      </c>
      <c r="N2461" t="s">
        <v>817</v>
      </c>
    </row>
    <row r="2462" spans="1:14" x14ac:dyDescent="0.25">
      <c r="A2462">
        <v>20000</v>
      </c>
      <c r="B2462">
        <v>20000</v>
      </c>
      <c r="C2462" s="13">
        <v>0.1409</v>
      </c>
      <c r="D2462" t="s">
        <v>809</v>
      </c>
      <c r="E2462" t="s">
        <v>824</v>
      </c>
      <c r="F2462" s="13">
        <v>9.1600000000000001E-2</v>
      </c>
      <c r="G2462" t="s">
        <v>825</v>
      </c>
      <c r="H2462" t="s">
        <v>812</v>
      </c>
      <c r="I2462">
        <v>19583.330000000002</v>
      </c>
      <c r="J2462" t="s">
        <v>873</v>
      </c>
      <c r="K2462">
        <v>12</v>
      </c>
      <c r="L2462">
        <v>31277</v>
      </c>
      <c r="M2462">
        <v>1</v>
      </c>
      <c r="N2462" t="s">
        <v>848</v>
      </c>
    </row>
    <row r="2463" spans="1:14" x14ac:dyDescent="0.25">
      <c r="A2463">
        <v>1000</v>
      </c>
      <c r="B2463">
        <v>1000</v>
      </c>
      <c r="C2463" s="13">
        <v>7.9000000000000001E-2</v>
      </c>
      <c r="D2463" t="s">
        <v>809</v>
      </c>
      <c r="E2463" t="s">
        <v>863</v>
      </c>
      <c r="F2463" s="13">
        <v>0.17069999999999999</v>
      </c>
      <c r="G2463" t="s">
        <v>841</v>
      </c>
      <c r="H2463" t="s">
        <v>812</v>
      </c>
      <c r="I2463">
        <v>3333.33</v>
      </c>
      <c r="J2463" t="s">
        <v>834</v>
      </c>
      <c r="K2463">
        <v>8</v>
      </c>
      <c r="L2463">
        <v>3186</v>
      </c>
      <c r="M2463">
        <v>1</v>
      </c>
      <c r="N2463" t="s">
        <v>832</v>
      </c>
    </row>
    <row r="2464" spans="1:14" x14ac:dyDescent="0.25">
      <c r="A2464">
        <v>3500</v>
      </c>
      <c r="B2464">
        <v>3500</v>
      </c>
      <c r="C2464" s="13">
        <v>0.1149</v>
      </c>
      <c r="D2464" t="s">
        <v>809</v>
      </c>
      <c r="E2464" t="s">
        <v>863</v>
      </c>
      <c r="F2464" s="13">
        <v>0.14430000000000001</v>
      </c>
      <c r="G2464" t="s">
        <v>898</v>
      </c>
      <c r="H2464" t="s">
        <v>812</v>
      </c>
      <c r="I2464">
        <v>9166.67</v>
      </c>
      <c r="J2464" t="s">
        <v>820</v>
      </c>
      <c r="K2464">
        <v>12</v>
      </c>
      <c r="L2464">
        <v>34944</v>
      </c>
      <c r="M2464">
        <v>2</v>
      </c>
      <c r="N2464" t="s">
        <v>835</v>
      </c>
    </row>
    <row r="2465" spans="1:14" x14ac:dyDescent="0.25">
      <c r="A2465">
        <v>15000</v>
      </c>
      <c r="B2465">
        <v>15000</v>
      </c>
      <c r="C2465" s="13">
        <v>7.9000000000000001E-2</v>
      </c>
      <c r="D2465" t="s">
        <v>809</v>
      </c>
      <c r="E2465" t="s">
        <v>824</v>
      </c>
      <c r="F2465" s="13">
        <v>0.22239999999999999</v>
      </c>
      <c r="G2465" t="s">
        <v>819</v>
      </c>
      <c r="H2465" t="s">
        <v>826</v>
      </c>
      <c r="I2465">
        <v>2666.67</v>
      </c>
      <c r="J2465" t="s">
        <v>813</v>
      </c>
      <c r="K2465">
        <v>15</v>
      </c>
      <c r="L2465">
        <v>11105</v>
      </c>
      <c r="M2465">
        <v>0</v>
      </c>
      <c r="N2465" t="s">
        <v>814</v>
      </c>
    </row>
    <row r="2466" spans="1:14" x14ac:dyDescent="0.25">
      <c r="A2466">
        <v>19000</v>
      </c>
      <c r="B2466">
        <v>19000</v>
      </c>
      <c r="C2466" s="13">
        <v>0.13669999999999999</v>
      </c>
      <c r="D2466" t="s">
        <v>809</v>
      </c>
      <c r="E2466" t="s">
        <v>810</v>
      </c>
      <c r="F2466" s="13">
        <v>0.1512</v>
      </c>
      <c r="G2466" t="s">
        <v>872</v>
      </c>
      <c r="H2466" t="s">
        <v>826</v>
      </c>
      <c r="I2466">
        <v>3544.67</v>
      </c>
      <c r="J2466" t="s">
        <v>838</v>
      </c>
      <c r="K2466">
        <v>21</v>
      </c>
      <c r="L2466">
        <v>9503</v>
      </c>
      <c r="M2466">
        <v>0</v>
      </c>
      <c r="N2466" t="s">
        <v>814</v>
      </c>
    </row>
    <row r="2467" spans="1:14" x14ac:dyDescent="0.25">
      <c r="A2467">
        <v>12000</v>
      </c>
      <c r="B2467">
        <v>11950</v>
      </c>
      <c r="C2467" s="13">
        <v>6.0299999999999999E-2</v>
      </c>
      <c r="D2467" t="s">
        <v>809</v>
      </c>
      <c r="E2467" t="s">
        <v>863</v>
      </c>
      <c r="F2467" s="13">
        <v>9.6100000000000005E-2</v>
      </c>
      <c r="G2467" t="s">
        <v>903</v>
      </c>
      <c r="H2467" t="s">
        <v>830</v>
      </c>
      <c r="I2467">
        <v>3100</v>
      </c>
      <c r="J2467" t="s">
        <v>883</v>
      </c>
      <c r="K2467">
        <v>7</v>
      </c>
      <c r="L2467">
        <v>11076</v>
      </c>
      <c r="M2467">
        <v>0</v>
      </c>
      <c r="N2467" t="s">
        <v>895</v>
      </c>
    </row>
    <row r="2468" spans="1:14" x14ac:dyDescent="0.25">
      <c r="A2468">
        <v>22750</v>
      </c>
      <c r="B2468">
        <v>22750</v>
      </c>
      <c r="C2468" s="13">
        <v>0.22470000000000001</v>
      </c>
      <c r="D2468" t="s">
        <v>818</v>
      </c>
      <c r="E2468" t="s">
        <v>863</v>
      </c>
      <c r="F2468" s="13">
        <v>0.2903</v>
      </c>
      <c r="G2468" t="s">
        <v>894</v>
      </c>
      <c r="H2468" t="s">
        <v>830</v>
      </c>
      <c r="I2468">
        <v>4333.33</v>
      </c>
      <c r="J2468" t="s">
        <v>831</v>
      </c>
      <c r="K2468">
        <v>15</v>
      </c>
      <c r="L2468">
        <v>11567</v>
      </c>
      <c r="M2468">
        <v>1</v>
      </c>
      <c r="N2468" t="s">
        <v>844</v>
      </c>
    </row>
    <row r="2469" spans="1:14" x14ac:dyDescent="0.25">
      <c r="A2469">
        <v>9800</v>
      </c>
      <c r="B2469">
        <v>9747.5</v>
      </c>
      <c r="C2469" s="13">
        <v>7.2900000000000006E-2</v>
      </c>
      <c r="D2469" t="s">
        <v>809</v>
      </c>
      <c r="E2469" t="s">
        <v>824</v>
      </c>
      <c r="F2469" s="13">
        <v>8.9599999999999999E-2</v>
      </c>
      <c r="G2469" t="s">
        <v>911</v>
      </c>
      <c r="H2469" t="s">
        <v>826</v>
      </c>
      <c r="I2469">
        <v>2333.33</v>
      </c>
      <c r="J2469" t="s">
        <v>847</v>
      </c>
      <c r="K2469">
        <v>8</v>
      </c>
      <c r="L2469">
        <v>11459</v>
      </c>
      <c r="M2469">
        <v>0</v>
      </c>
      <c r="N2469" t="s">
        <v>823</v>
      </c>
    </row>
    <row r="2470" spans="1:14" x14ac:dyDescent="0.25">
      <c r="A2470">
        <v>3500</v>
      </c>
      <c r="B2470">
        <v>3500</v>
      </c>
      <c r="C2470" s="13">
        <v>7.2900000000000006E-2</v>
      </c>
      <c r="D2470" t="s">
        <v>809</v>
      </c>
      <c r="E2470" t="s">
        <v>828</v>
      </c>
      <c r="F2470" s="13">
        <v>0.15540000000000001</v>
      </c>
      <c r="G2470" t="s">
        <v>819</v>
      </c>
      <c r="H2470" t="s">
        <v>812</v>
      </c>
      <c r="I2470">
        <v>6333</v>
      </c>
      <c r="J2470" t="s">
        <v>816</v>
      </c>
      <c r="K2470">
        <v>12</v>
      </c>
      <c r="L2470">
        <v>41602</v>
      </c>
      <c r="M2470">
        <v>0</v>
      </c>
      <c r="N2470" t="s">
        <v>835</v>
      </c>
    </row>
    <row r="2471" spans="1:14" x14ac:dyDescent="0.25">
      <c r="A2471">
        <v>20000</v>
      </c>
      <c r="B2471">
        <v>17724.900000000001</v>
      </c>
      <c r="C2471" s="13">
        <v>0.1074</v>
      </c>
      <c r="D2471" t="s">
        <v>818</v>
      </c>
      <c r="E2471" t="s">
        <v>840</v>
      </c>
      <c r="F2471" s="13">
        <v>3.0700000000000002E-2</v>
      </c>
      <c r="G2471" t="s">
        <v>880</v>
      </c>
      <c r="H2471" t="s">
        <v>812</v>
      </c>
      <c r="I2471">
        <v>6125</v>
      </c>
      <c r="J2471" t="s">
        <v>883</v>
      </c>
      <c r="K2471">
        <v>5</v>
      </c>
      <c r="L2471">
        <v>17797</v>
      </c>
      <c r="M2471">
        <v>0</v>
      </c>
      <c r="N2471" t="s">
        <v>817</v>
      </c>
    </row>
    <row r="2472" spans="1:14" x14ac:dyDescent="0.25">
      <c r="A2472">
        <v>20000</v>
      </c>
      <c r="B2472">
        <v>20000</v>
      </c>
      <c r="C2472" s="13">
        <v>0.22950000000000001</v>
      </c>
      <c r="D2472" t="s">
        <v>818</v>
      </c>
      <c r="E2472" t="s">
        <v>810</v>
      </c>
      <c r="F2472" s="13">
        <v>7.0999999999999994E-2</v>
      </c>
      <c r="G2472" t="s">
        <v>825</v>
      </c>
      <c r="H2472" t="s">
        <v>826</v>
      </c>
      <c r="I2472">
        <v>6750</v>
      </c>
      <c r="J2472" t="s">
        <v>843</v>
      </c>
      <c r="K2472">
        <v>6</v>
      </c>
      <c r="L2472">
        <v>16104</v>
      </c>
      <c r="M2472">
        <v>1</v>
      </c>
      <c r="N2472" t="s">
        <v>848</v>
      </c>
    </row>
    <row r="2473" spans="1:14" x14ac:dyDescent="0.25">
      <c r="A2473">
        <v>19000</v>
      </c>
      <c r="B2473">
        <v>19000</v>
      </c>
      <c r="C2473" s="13">
        <v>7.9000000000000001E-2</v>
      </c>
      <c r="D2473" t="s">
        <v>809</v>
      </c>
      <c r="E2473" t="s">
        <v>810</v>
      </c>
      <c r="F2473" s="13">
        <v>9.7600000000000006E-2</v>
      </c>
      <c r="G2473" t="s">
        <v>891</v>
      </c>
      <c r="H2473" t="s">
        <v>812</v>
      </c>
      <c r="I2473">
        <v>5166.67</v>
      </c>
      <c r="J2473" t="s">
        <v>915</v>
      </c>
      <c r="K2473">
        <v>18</v>
      </c>
      <c r="L2473">
        <v>43617</v>
      </c>
      <c r="M2473">
        <v>2</v>
      </c>
      <c r="N2473" t="s">
        <v>835</v>
      </c>
    </row>
    <row r="2474" spans="1:14" x14ac:dyDescent="0.25">
      <c r="A2474">
        <v>17300</v>
      </c>
      <c r="B2474">
        <v>17250</v>
      </c>
      <c r="C2474" s="13">
        <v>0.22450000000000001</v>
      </c>
      <c r="D2474" t="s">
        <v>818</v>
      </c>
      <c r="E2474" t="s">
        <v>892</v>
      </c>
      <c r="F2474" s="13">
        <v>3.5799999999999998E-2</v>
      </c>
      <c r="G2474" t="s">
        <v>872</v>
      </c>
      <c r="H2474" t="s">
        <v>812</v>
      </c>
      <c r="I2474">
        <v>5500</v>
      </c>
      <c r="J2474" t="s">
        <v>838</v>
      </c>
      <c r="K2474">
        <v>11</v>
      </c>
      <c r="L2474">
        <v>2306</v>
      </c>
      <c r="M2474">
        <v>3</v>
      </c>
      <c r="N2474" t="s">
        <v>859</v>
      </c>
    </row>
    <row r="2475" spans="1:14" x14ac:dyDescent="0.25">
      <c r="A2475">
        <v>7000</v>
      </c>
      <c r="B2475">
        <v>711.54</v>
      </c>
      <c r="C2475" s="13">
        <v>0.15129999999999999</v>
      </c>
      <c r="D2475" t="s">
        <v>809</v>
      </c>
      <c r="E2475" t="s">
        <v>871</v>
      </c>
      <c r="F2475" s="13">
        <v>0.18909999999999999</v>
      </c>
      <c r="G2475" t="s">
        <v>894</v>
      </c>
      <c r="H2475" t="s">
        <v>812</v>
      </c>
      <c r="I2475">
        <v>3833</v>
      </c>
      <c r="J2475" t="s">
        <v>925</v>
      </c>
      <c r="K2475">
        <v>13</v>
      </c>
      <c r="L2475">
        <v>12634</v>
      </c>
      <c r="M2475">
        <v>0</v>
      </c>
      <c r="N2475" t="s">
        <v>817</v>
      </c>
    </row>
    <row r="2476" spans="1:14" x14ac:dyDescent="0.25">
      <c r="A2476">
        <v>7200</v>
      </c>
      <c r="B2476">
        <v>7200</v>
      </c>
      <c r="C2476" s="13">
        <v>0.1875</v>
      </c>
      <c r="D2476" t="s">
        <v>809</v>
      </c>
      <c r="E2476" t="s">
        <v>810</v>
      </c>
      <c r="F2476" s="13">
        <v>0.16209999999999999</v>
      </c>
      <c r="G2476" t="s">
        <v>898</v>
      </c>
      <c r="H2476" t="s">
        <v>826</v>
      </c>
      <c r="I2476">
        <v>8333.33</v>
      </c>
      <c r="J2476" t="s">
        <v>868</v>
      </c>
      <c r="K2476">
        <v>8</v>
      </c>
      <c r="L2476">
        <v>28916</v>
      </c>
      <c r="M2476">
        <v>0</v>
      </c>
      <c r="N2476" t="s">
        <v>835</v>
      </c>
    </row>
    <row r="2477" spans="1:14" x14ac:dyDescent="0.25">
      <c r="A2477">
        <v>10000</v>
      </c>
      <c r="B2477">
        <v>10000</v>
      </c>
      <c r="C2477" s="13">
        <v>0.1409</v>
      </c>
      <c r="D2477" t="s">
        <v>809</v>
      </c>
      <c r="E2477" t="s">
        <v>871</v>
      </c>
      <c r="F2477" s="13">
        <v>9.7100000000000006E-2</v>
      </c>
      <c r="G2477" t="s">
        <v>894</v>
      </c>
      <c r="H2477" t="s">
        <v>826</v>
      </c>
      <c r="I2477">
        <v>4583.33</v>
      </c>
      <c r="J2477" t="s">
        <v>857</v>
      </c>
      <c r="K2477">
        <v>6</v>
      </c>
      <c r="L2477">
        <v>3859</v>
      </c>
      <c r="M2477">
        <v>0</v>
      </c>
      <c r="N2477" t="s">
        <v>814</v>
      </c>
    </row>
    <row r="2478" spans="1:14" x14ac:dyDescent="0.25">
      <c r="A2478">
        <v>4000</v>
      </c>
      <c r="B2478">
        <v>3925</v>
      </c>
      <c r="C2478" s="13">
        <v>0.1409</v>
      </c>
      <c r="D2478" t="s">
        <v>809</v>
      </c>
      <c r="E2478" t="s">
        <v>824</v>
      </c>
      <c r="F2478" s="13">
        <v>0.1227</v>
      </c>
      <c r="G2478" t="s">
        <v>841</v>
      </c>
      <c r="H2478" t="s">
        <v>812</v>
      </c>
      <c r="I2478">
        <v>8583.33</v>
      </c>
      <c r="J2478" t="s">
        <v>857</v>
      </c>
      <c r="K2478">
        <v>9</v>
      </c>
      <c r="L2478">
        <v>36943</v>
      </c>
      <c r="M2478">
        <v>1</v>
      </c>
      <c r="N2478" t="s">
        <v>835</v>
      </c>
    </row>
    <row r="2479" spans="1:14" x14ac:dyDescent="0.25">
      <c r="A2479">
        <v>17500</v>
      </c>
      <c r="B2479">
        <v>17500</v>
      </c>
      <c r="C2479" s="13">
        <v>8.8999999999999996E-2</v>
      </c>
      <c r="D2479" t="s">
        <v>809</v>
      </c>
      <c r="E2479" t="s">
        <v>810</v>
      </c>
      <c r="F2479" s="13">
        <v>0.1094</v>
      </c>
      <c r="G2479" t="s">
        <v>906</v>
      </c>
      <c r="H2479" t="s">
        <v>812</v>
      </c>
      <c r="I2479">
        <v>25000</v>
      </c>
      <c r="J2479" t="s">
        <v>847</v>
      </c>
      <c r="K2479">
        <v>9</v>
      </c>
      <c r="L2479">
        <v>34545</v>
      </c>
      <c r="M2479">
        <v>0</v>
      </c>
      <c r="N2479" t="s">
        <v>842</v>
      </c>
    </row>
    <row r="2480" spans="1:14" x14ac:dyDescent="0.25">
      <c r="A2480">
        <v>20000</v>
      </c>
      <c r="B2480">
        <v>20000</v>
      </c>
      <c r="C2480" s="13">
        <v>0.1171</v>
      </c>
      <c r="D2480" t="s">
        <v>809</v>
      </c>
      <c r="E2480" t="s">
        <v>824</v>
      </c>
      <c r="F2480" s="13">
        <v>9.5799999999999996E-2</v>
      </c>
      <c r="G2480" t="s">
        <v>884</v>
      </c>
      <c r="H2480" t="s">
        <v>812</v>
      </c>
      <c r="I2480">
        <v>5416.67</v>
      </c>
      <c r="J2480" t="s">
        <v>846</v>
      </c>
      <c r="K2480">
        <v>12</v>
      </c>
      <c r="L2480">
        <v>18267</v>
      </c>
      <c r="M2480">
        <v>1</v>
      </c>
      <c r="N2480" t="s">
        <v>859</v>
      </c>
    </row>
    <row r="2481" spans="1:14" x14ac:dyDescent="0.25">
      <c r="A2481">
        <v>16200</v>
      </c>
      <c r="B2481">
        <v>16200</v>
      </c>
      <c r="C2481" s="13">
        <v>0.158</v>
      </c>
      <c r="D2481" t="s">
        <v>818</v>
      </c>
      <c r="E2481" t="s">
        <v>810</v>
      </c>
      <c r="F2481" s="13">
        <v>7.9200000000000007E-2</v>
      </c>
      <c r="G2481" t="s">
        <v>872</v>
      </c>
      <c r="H2481" t="s">
        <v>812</v>
      </c>
      <c r="I2481">
        <v>4833.33</v>
      </c>
      <c r="J2481" t="s">
        <v>879</v>
      </c>
      <c r="K2481">
        <v>12</v>
      </c>
      <c r="L2481">
        <v>12313</v>
      </c>
      <c r="M2481">
        <v>2</v>
      </c>
      <c r="N2481" t="s">
        <v>835</v>
      </c>
    </row>
    <row r="2482" spans="1:14" x14ac:dyDescent="0.25">
      <c r="A2482">
        <v>10000</v>
      </c>
      <c r="B2482">
        <v>10000</v>
      </c>
      <c r="C2482" s="13">
        <v>6.0299999999999999E-2</v>
      </c>
      <c r="D2482" t="s">
        <v>809</v>
      </c>
      <c r="E2482" t="s">
        <v>896</v>
      </c>
      <c r="F2482" s="13">
        <v>0.1303</v>
      </c>
      <c r="G2482" t="s">
        <v>841</v>
      </c>
      <c r="H2482" t="s">
        <v>826</v>
      </c>
      <c r="I2482">
        <v>5000</v>
      </c>
      <c r="J2482" t="s">
        <v>852</v>
      </c>
      <c r="K2482">
        <v>8</v>
      </c>
      <c r="L2482">
        <v>3952</v>
      </c>
      <c r="M2482">
        <v>0</v>
      </c>
      <c r="N2482" t="s">
        <v>817</v>
      </c>
    </row>
    <row r="2483" spans="1:14" x14ac:dyDescent="0.25">
      <c r="A2483">
        <v>27000</v>
      </c>
      <c r="B2483">
        <v>27000</v>
      </c>
      <c r="C2483" s="13">
        <v>6.6199999999999995E-2</v>
      </c>
      <c r="D2483" t="s">
        <v>809</v>
      </c>
      <c r="E2483" t="s">
        <v>810</v>
      </c>
      <c r="F2483" s="13">
        <v>0.1221</v>
      </c>
      <c r="G2483" t="s">
        <v>849</v>
      </c>
      <c r="H2483" t="s">
        <v>812</v>
      </c>
      <c r="I2483">
        <v>9250</v>
      </c>
      <c r="J2483" t="s">
        <v>893</v>
      </c>
      <c r="K2483">
        <v>12</v>
      </c>
      <c r="L2483">
        <v>4211</v>
      </c>
      <c r="M2483">
        <v>0</v>
      </c>
      <c r="N2483" t="s">
        <v>823</v>
      </c>
    </row>
    <row r="2484" spans="1:14" x14ac:dyDescent="0.25">
      <c r="A2484">
        <v>4500</v>
      </c>
      <c r="B2484">
        <v>4475</v>
      </c>
      <c r="C2484" s="13">
        <v>7.51E-2</v>
      </c>
      <c r="D2484" t="s">
        <v>809</v>
      </c>
      <c r="E2484" t="s">
        <v>896</v>
      </c>
      <c r="F2484" s="13">
        <v>0.20269999999999999</v>
      </c>
      <c r="G2484" t="s">
        <v>864</v>
      </c>
      <c r="H2484" t="s">
        <v>812</v>
      </c>
      <c r="I2484">
        <v>7075.5</v>
      </c>
      <c r="J2484" t="s">
        <v>834</v>
      </c>
      <c r="K2484">
        <v>15</v>
      </c>
      <c r="M2484">
        <v>2</v>
      </c>
      <c r="N2484" t="s">
        <v>835</v>
      </c>
    </row>
    <row r="2485" spans="1:14" x14ac:dyDescent="0.25">
      <c r="A2485">
        <v>15875</v>
      </c>
      <c r="B2485">
        <v>15875</v>
      </c>
      <c r="C2485" s="13">
        <v>0.14330000000000001</v>
      </c>
      <c r="D2485" t="s">
        <v>809</v>
      </c>
      <c r="E2485" t="s">
        <v>896</v>
      </c>
      <c r="F2485" s="13">
        <v>0.1744</v>
      </c>
      <c r="G2485" t="s">
        <v>867</v>
      </c>
      <c r="H2485" t="s">
        <v>812</v>
      </c>
      <c r="I2485">
        <v>3416.67</v>
      </c>
      <c r="J2485" t="s">
        <v>857</v>
      </c>
      <c r="K2485">
        <v>11</v>
      </c>
      <c r="L2485">
        <v>15891</v>
      </c>
      <c r="M2485">
        <v>0</v>
      </c>
      <c r="N2485" t="s">
        <v>817</v>
      </c>
    </row>
    <row r="2486" spans="1:14" x14ac:dyDescent="0.25">
      <c r="A2486">
        <v>15000</v>
      </c>
      <c r="B2486">
        <v>15000</v>
      </c>
      <c r="D2486" t="s">
        <v>809</v>
      </c>
      <c r="E2486" t="s">
        <v>824</v>
      </c>
      <c r="F2486" s="13">
        <v>0.2828</v>
      </c>
      <c r="G2486" t="s">
        <v>849</v>
      </c>
      <c r="H2486" t="s">
        <v>812</v>
      </c>
      <c r="I2486">
        <v>6666.67</v>
      </c>
      <c r="J2486" t="s">
        <v>820</v>
      </c>
      <c r="K2486">
        <v>15</v>
      </c>
      <c r="L2486">
        <v>14880</v>
      </c>
      <c r="M2486">
        <v>0</v>
      </c>
      <c r="N2486" t="s">
        <v>835</v>
      </c>
    </row>
    <row r="2487" spans="1:14" x14ac:dyDescent="0.25">
      <c r="A2487">
        <v>25000</v>
      </c>
      <c r="B2487">
        <v>24950</v>
      </c>
      <c r="C2487" s="13">
        <v>0.1075</v>
      </c>
      <c r="D2487" t="s">
        <v>809</v>
      </c>
      <c r="E2487" t="s">
        <v>810</v>
      </c>
      <c r="F2487" s="13">
        <v>0.20480000000000001</v>
      </c>
      <c r="G2487" t="s">
        <v>911</v>
      </c>
      <c r="H2487" t="s">
        <v>812</v>
      </c>
      <c r="I2487">
        <v>7083.33</v>
      </c>
      <c r="J2487" t="s">
        <v>858</v>
      </c>
      <c r="K2487">
        <v>10</v>
      </c>
      <c r="L2487">
        <v>25429</v>
      </c>
      <c r="M2487">
        <v>0</v>
      </c>
      <c r="N2487" t="s">
        <v>842</v>
      </c>
    </row>
    <row r="2488" spans="1:14" x14ac:dyDescent="0.25">
      <c r="A2488">
        <v>7000</v>
      </c>
      <c r="B2488">
        <v>7000</v>
      </c>
      <c r="C2488" s="13">
        <v>0.17269999999999999</v>
      </c>
      <c r="D2488" t="s">
        <v>809</v>
      </c>
      <c r="E2488" t="s">
        <v>828</v>
      </c>
      <c r="F2488" s="13">
        <v>0.18379999999999999</v>
      </c>
      <c r="G2488" t="s">
        <v>866</v>
      </c>
      <c r="H2488" t="s">
        <v>830</v>
      </c>
      <c r="I2488">
        <v>2464.37</v>
      </c>
      <c r="J2488" t="s">
        <v>843</v>
      </c>
      <c r="K2488">
        <v>9</v>
      </c>
      <c r="L2488">
        <v>7089</v>
      </c>
      <c r="M2488">
        <v>0</v>
      </c>
      <c r="N2488" t="s">
        <v>832</v>
      </c>
    </row>
    <row r="2489" spans="1:14" x14ac:dyDescent="0.25">
      <c r="B2489">
        <v>15000</v>
      </c>
      <c r="D2489" t="s">
        <v>809</v>
      </c>
      <c r="E2489" t="s">
        <v>892</v>
      </c>
      <c r="F2489" s="13">
        <v>0.18049999999999999</v>
      </c>
      <c r="G2489" t="s">
        <v>819</v>
      </c>
      <c r="H2489" t="s">
        <v>826</v>
      </c>
      <c r="I2489">
        <v>8000</v>
      </c>
      <c r="J2489" t="s">
        <v>868</v>
      </c>
      <c r="K2489">
        <v>6</v>
      </c>
      <c r="L2489">
        <v>45976</v>
      </c>
      <c r="M2489">
        <v>1</v>
      </c>
      <c r="N2489" t="s">
        <v>817</v>
      </c>
    </row>
    <row r="2490" spans="1:14" x14ac:dyDescent="0.25">
      <c r="A2490">
        <v>17000</v>
      </c>
      <c r="B2490">
        <v>17000</v>
      </c>
      <c r="C2490" s="13">
        <v>0.15809999999999999</v>
      </c>
      <c r="D2490" t="s">
        <v>809</v>
      </c>
      <c r="E2490" t="s">
        <v>810</v>
      </c>
      <c r="F2490" s="13">
        <v>0.1701</v>
      </c>
      <c r="G2490" t="s">
        <v>894</v>
      </c>
      <c r="H2490" t="s">
        <v>826</v>
      </c>
      <c r="I2490">
        <v>3833.33</v>
      </c>
      <c r="K2490">
        <v>6</v>
      </c>
      <c r="L2490">
        <v>15484</v>
      </c>
      <c r="M2490">
        <v>1</v>
      </c>
      <c r="N2490" t="s">
        <v>842</v>
      </c>
    </row>
    <row r="2491" spans="1:14" x14ac:dyDescent="0.25">
      <c r="A2491">
        <v>19075</v>
      </c>
      <c r="B2491">
        <v>19075</v>
      </c>
      <c r="C2491" s="13">
        <v>0.1875</v>
      </c>
      <c r="D2491" t="s">
        <v>809</v>
      </c>
      <c r="E2491" t="s">
        <v>810</v>
      </c>
      <c r="F2491" s="13">
        <v>0.15229999999999999</v>
      </c>
      <c r="G2491" t="s">
        <v>866</v>
      </c>
      <c r="H2491" t="s">
        <v>826</v>
      </c>
      <c r="I2491">
        <v>5166.67</v>
      </c>
      <c r="J2491" t="s">
        <v>831</v>
      </c>
      <c r="L2491">
        <v>13749</v>
      </c>
      <c r="M2491">
        <v>3</v>
      </c>
      <c r="N2491" t="s">
        <v>835</v>
      </c>
    </row>
    <row r="2492" spans="1:14" x14ac:dyDescent="0.25">
      <c r="A2492">
        <v>10000</v>
      </c>
      <c r="C2492" s="13">
        <v>0.1171</v>
      </c>
      <c r="D2492" t="s">
        <v>809</v>
      </c>
      <c r="E2492" t="s">
        <v>810</v>
      </c>
      <c r="F2492" s="13">
        <v>8.4000000000000005E-2</v>
      </c>
      <c r="G2492" t="s">
        <v>819</v>
      </c>
      <c r="H2492" t="s">
        <v>826</v>
      </c>
      <c r="I2492">
        <v>4500</v>
      </c>
      <c r="J2492" t="s">
        <v>873</v>
      </c>
      <c r="K2492">
        <v>8</v>
      </c>
      <c r="L2492">
        <v>8404</v>
      </c>
      <c r="M2492">
        <v>1</v>
      </c>
      <c r="N2492" t="s">
        <v>832</v>
      </c>
    </row>
    <row r="2493" spans="1:14" x14ac:dyDescent="0.25">
      <c r="A2493">
        <v>8475</v>
      </c>
      <c r="B2493">
        <v>8475</v>
      </c>
      <c r="C2493" s="13">
        <v>7.6200000000000004E-2</v>
      </c>
      <c r="D2493" t="s">
        <v>809</v>
      </c>
      <c r="E2493" t="s">
        <v>810</v>
      </c>
      <c r="F2493" s="13">
        <v>0.1588</v>
      </c>
      <c r="G2493" t="s">
        <v>819</v>
      </c>
      <c r="H2493" t="s">
        <v>826</v>
      </c>
      <c r="I2493">
        <v>3983.33</v>
      </c>
      <c r="J2493" t="s">
        <v>834</v>
      </c>
      <c r="K2493">
        <v>9</v>
      </c>
      <c r="L2493">
        <v>6882</v>
      </c>
    </row>
    <row r="2494" spans="1:14" x14ac:dyDescent="0.25">
      <c r="A2494">
        <v>6400</v>
      </c>
      <c r="B2494">
        <v>6350</v>
      </c>
      <c r="C2494" s="13">
        <v>0.1008</v>
      </c>
      <c r="D2494" t="s">
        <v>809</v>
      </c>
      <c r="E2494" t="s">
        <v>810</v>
      </c>
      <c r="G2494" t="s">
        <v>825</v>
      </c>
      <c r="I2494">
        <v>5166.67</v>
      </c>
      <c r="J2494" t="s">
        <v>873</v>
      </c>
      <c r="K2494">
        <v>5</v>
      </c>
      <c r="L2494">
        <v>5815</v>
      </c>
      <c r="M2494">
        <v>2</v>
      </c>
      <c r="N2494" t="s">
        <v>835</v>
      </c>
    </row>
    <row r="2495" spans="1:14" x14ac:dyDescent="0.25">
      <c r="A2495">
        <v>30000</v>
      </c>
      <c r="B2495">
        <v>30000</v>
      </c>
      <c r="C2495" s="13">
        <v>0.23280000000000001</v>
      </c>
      <c r="D2495" t="s">
        <v>818</v>
      </c>
      <c r="E2495" t="s">
        <v>828</v>
      </c>
      <c r="F2495" s="13">
        <v>0.121</v>
      </c>
      <c r="G2495" t="s">
        <v>876</v>
      </c>
      <c r="H2495" t="s">
        <v>812</v>
      </c>
      <c r="I2495">
        <v>7083.33</v>
      </c>
      <c r="J2495" t="s">
        <v>857</v>
      </c>
      <c r="K2495">
        <v>16</v>
      </c>
      <c r="L2495">
        <v>17969</v>
      </c>
      <c r="M2495">
        <v>1</v>
      </c>
      <c r="N2495" t="s">
        <v>835</v>
      </c>
    </row>
    <row r="2496" spans="1:14" x14ac:dyDescent="0.25">
      <c r="A2496">
        <v>24000</v>
      </c>
      <c r="B2496">
        <v>23975</v>
      </c>
      <c r="C2496" s="13">
        <v>0.14649999999999999</v>
      </c>
      <c r="D2496" t="s">
        <v>809</v>
      </c>
      <c r="E2496" t="s">
        <v>810</v>
      </c>
      <c r="F2496" s="13">
        <v>0.15290000000000001</v>
      </c>
      <c r="G2496" t="s">
        <v>874</v>
      </c>
      <c r="H2496" t="s">
        <v>812</v>
      </c>
      <c r="I2496">
        <v>6666.67</v>
      </c>
      <c r="K2496">
        <v>13</v>
      </c>
      <c r="L2496">
        <v>17521</v>
      </c>
      <c r="M2496">
        <v>0</v>
      </c>
      <c r="N2496" t="s">
        <v>823</v>
      </c>
    </row>
    <row r="2497" spans="1:14" x14ac:dyDescent="0.25">
      <c r="A2497">
        <v>30000</v>
      </c>
      <c r="B2497">
        <v>29950</v>
      </c>
      <c r="C2497" s="13">
        <v>0.16769999999999999</v>
      </c>
      <c r="D2497" t="s">
        <v>818</v>
      </c>
      <c r="E2497" t="s">
        <v>810</v>
      </c>
      <c r="F2497" s="13">
        <v>0.1923</v>
      </c>
      <c r="G2497" t="s">
        <v>866</v>
      </c>
      <c r="H2497" t="s">
        <v>812</v>
      </c>
      <c r="I2497">
        <v>9250</v>
      </c>
      <c r="J2497" t="s">
        <v>837</v>
      </c>
      <c r="K2497">
        <v>15</v>
      </c>
      <c r="L2497">
        <v>45880</v>
      </c>
      <c r="M2497">
        <v>1</v>
      </c>
      <c r="N2497" t="s">
        <v>839</v>
      </c>
    </row>
    <row r="2498" spans="1:14" x14ac:dyDescent="0.25">
      <c r="A2498">
        <v>16000</v>
      </c>
      <c r="B2498">
        <v>16000</v>
      </c>
      <c r="C2498" s="13">
        <v>0.1409</v>
      </c>
      <c r="D2498" t="s">
        <v>818</v>
      </c>
      <c r="E2498" t="s">
        <v>863</v>
      </c>
      <c r="F2498" s="13">
        <v>0.21540000000000001</v>
      </c>
      <c r="G2498" t="s">
        <v>867</v>
      </c>
      <c r="H2498" t="s">
        <v>830</v>
      </c>
      <c r="I2498">
        <v>8903.25</v>
      </c>
      <c r="J2498" t="s">
        <v>850</v>
      </c>
      <c r="K2498">
        <v>18</v>
      </c>
      <c r="L2498">
        <v>18898</v>
      </c>
      <c r="M2498">
        <v>1</v>
      </c>
      <c r="N2498" t="s">
        <v>835</v>
      </c>
    </row>
    <row r="2499" spans="1:14" x14ac:dyDescent="0.25">
      <c r="A2499">
        <v>10000</v>
      </c>
      <c r="B2499">
        <v>10000</v>
      </c>
      <c r="C2499" s="13">
        <v>0.1399</v>
      </c>
      <c r="D2499" t="s">
        <v>809</v>
      </c>
      <c r="E2499" t="s">
        <v>810</v>
      </c>
      <c r="F2499" s="13">
        <v>4.8899999999999999E-2</v>
      </c>
      <c r="G2499" t="s">
        <v>872</v>
      </c>
      <c r="H2499" t="s">
        <v>812</v>
      </c>
      <c r="I2499">
        <v>2166.67</v>
      </c>
      <c r="J2499" t="s">
        <v>879</v>
      </c>
      <c r="K2499">
        <v>4</v>
      </c>
      <c r="L2499">
        <v>4544</v>
      </c>
      <c r="M2499">
        <v>0</v>
      </c>
      <c r="N2499" t="s">
        <v>835</v>
      </c>
    </row>
    <row r="2500" spans="1:14" x14ac:dyDescent="0.25">
      <c r="A2500">
        <v>6000</v>
      </c>
      <c r="B2500">
        <v>6000</v>
      </c>
      <c r="C2500" s="13">
        <v>0.1242</v>
      </c>
      <c r="D2500" t="s">
        <v>809</v>
      </c>
      <c r="E2500" t="s">
        <v>871</v>
      </c>
      <c r="F2500" s="13">
        <v>0.1666</v>
      </c>
      <c r="G2500" t="s">
        <v>825</v>
      </c>
      <c r="H2500" t="s">
        <v>826</v>
      </c>
      <c r="I2500">
        <v>3500</v>
      </c>
      <c r="J2500" t="s">
        <v>857</v>
      </c>
      <c r="K2500">
        <v>8</v>
      </c>
      <c r="L2500">
        <v>7753</v>
      </c>
      <c r="M2500">
        <v>0</v>
      </c>
      <c r="N2500" t="s">
        <v>823</v>
      </c>
    </row>
    <row r="2501" spans="1:14" x14ac:dyDescent="0.25">
      <c r="A2501">
        <v>9000</v>
      </c>
      <c r="B2501">
        <v>5242.75</v>
      </c>
      <c r="C2501" s="13">
        <v>0.13789999999999999</v>
      </c>
      <c r="D2501" t="s">
        <v>809</v>
      </c>
      <c r="E2501" t="s">
        <v>810</v>
      </c>
      <c r="F2501" s="13">
        <v>6.7599999999999993E-2</v>
      </c>
      <c r="G2501" t="s">
        <v>866</v>
      </c>
      <c r="H2501" t="s">
        <v>826</v>
      </c>
      <c r="I2501">
        <v>3875</v>
      </c>
      <c r="J2501" t="s">
        <v>831</v>
      </c>
      <c r="K2501">
        <v>7</v>
      </c>
      <c r="L2501">
        <v>7589</v>
      </c>
      <c r="M2501">
        <v>0</v>
      </c>
      <c r="N2501" t="s">
        <v>835</v>
      </c>
    </row>
  </sheetData>
  <autoFilter ref="A1:N250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30" zoomScale="150" zoomScaleNormal="150" workbookViewId="0">
      <selection activeCell="A24" sqref="A24:H44"/>
    </sheetView>
  </sheetViews>
  <sheetFormatPr defaultRowHeight="15" x14ac:dyDescent="0.25"/>
  <cols>
    <col min="1" max="1" width="23" customWidth="1"/>
    <col min="18" max="19" width="0" hidden="1" customWidth="1"/>
  </cols>
  <sheetData>
    <row r="1" spans="1:22" ht="15.75" thickBot="1" x14ac:dyDescent="0.3"/>
    <row r="2" spans="1:22" x14ac:dyDescent="0.25">
      <c r="A2" s="29" t="s">
        <v>578</v>
      </c>
      <c r="B2">
        <v>7.1650999999999998</v>
      </c>
      <c r="C2">
        <v>8.3000000000000004E-2</v>
      </c>
      <c r="D2">
        <v>85.906000000000006</v>
      </c>
      <c r="E2">
        <v>0</v>
      </c>
      <c r="F2">
        <v>7.0010000000000003</v>
      </c>
      <c r="G2">
        <v>7.3289999999999997</v>
      </c>
      <c r="L2" s="69" t="s">
        <v>1245</v>
      </c>
      <c r="M2" s="70"/>
      <c r="N2" s="70"/>
      <c r="O2" s="70"/>
      <c r="P2" s="70"/>
      <c r="Q2" s="70"/>
      <c r="R2" s="70"/>
      <c r="S2" s="70"/>
      <c r="T2" s="70"/>
      <c r="U2" s="70"/>
      <c r="V2" s="71"/>
    </row>
    <row r="3" spans="1:22" ht="15.75" thickBot="1" x14ac:dyDescent="0.3">
      <c r="A3" s="29" t="s">
        <v>1187</v>
      </c>
      <c r="B3" s="28">
        <v>-1.1850000000000001E-12</v>
      </c>
      <c r="C3" s="28">
        <v>2.3599999999999999E-14</v>
      </c>
      <c r="D3">
        <v>-50.167999999999999</v>
      </c>
      <c r="E3">
        <v>0</v>
      </c>
      <c r="F3" s="28">
        <v>-1.23E-12</v>
      </c>
      <c r="G3" s="28">
        <v>-1.14E-12</v>
      </c>
      <c r="L3" s="72"/>
      <c r="M3" s="73"/>
      <c r="N3" s="73"/>
      <c r="O3" s="73"/>
      <c r="P3" s="73"/>
      <c r="Q3" s="73"/>
      <c r="R3" s="73"/>
      <c r="S3" s="73"/>
      <c r="T3" s="73"/>
      <c r="U3" s="73"/>
      <c r="V3" s="74"/>
    </row>
    <row r="4" spans="1:22" x14ac:dyDescent="0.25">
      <c r="A4" s="29" t="s">
        <v>1141</v>
      </c>
      <c r="B4">
        <v>-8.5900000000000004E-2</v>
      </c>
      <c r="C4">
        <v>3.1E-2</v>
      </c>
      <c r="D4">
        <v>-2.81</v>
      </c>
      <c r="E4">
        <v>5.0000000000000001E-3</v>
      </c>
      <c r="F4">
        <v>-0.14599999999999999</v>
      </c>
      <c r="G4">
        <v>-2.5999999999999999E-2</v>
      </c>
      <c r="L4" s="20"/>
      <c r="M4" s="16"/>
      <c r="N4" s="16"/>
      <c r="O4" s="16"/>
      <c r="P4" s="16"/>
      <c r="Q4" s="16"/>
      <c r="R4" s="16"/>
      <c r="S4" s="16"/>
      <c r="T4" s="16"/>
      <c r="U4" s="16"/>
      <c r="V4" s="21"/>
    </row>
    <row r="5" spans="1:22" x14ac:dyDescent="0.25">
      <c r="A5" s="29" t="s">
        <v>1119</v>
      </c>
      <c r="B5" s="28">
        <v>1.2289999999999999E-5</v>
      </c>
      <c r="C5" s="28">
        <v>5.7299999999999996E-7</v>
      </c>
      <c r="D5">
        <v>21.465</v>
      </c>
      <c r="E5">
        <v>0</v>
      </c>
      <c r="F5" s="28">
        <v>1.1199999999999999E-5</v>
      </c>
      <c r="G5" s="28">
        <v>1.34E-5</v>
      </c>
      <c r="L5" s="20"/>
      <c r="M5" s="16"/>
      <c r="P5" s="36" t="s">
        <v>1187</v>
      </c>
      <c r="Q5" s="37" t="s">
        <v>917</v>
      </c>
      <c r="R5" s="16">
        <f>IF(Q5="NONE",1,0)</f>
        <v>1</v>
      </c>
      <c r="S5" s="28">
        <v>-1.1850000000000001E-12</v>
      </c>
      <c r="T5" s="16"/>
      <c r="U5" s="16"/>
      <c r="V5" s="21"/>
    </row>
    <row r="6" spans="1:22" x14ac:dyDescent="0.25">
      <c r="A6" s="29" t="s">
        <v>1121</v>
      </c>
      <c r="B6">
        <v>9.7000000000000003E-3</v>
      </c>
      <c r="C6">
        <v>0</v>
      </c>
      <c r="D6">
        <v>23.234000000000002</v>
      </c>
      <c r="E6">
        <v>0</v>
      </c>
      <c r="F6">
        <v>8.9999999999999993E-3</v>
      </c>
      <c r="G6">
        <v>1.0999999999999999E-2</v>
      </c>
      <c r="L6" s="20"/>
      <c r="M6" s="16"/>
      <c r="P6" s="36" t="s">
        <v>1141</v>
      </c>
      <c r="Q6" s="37" t="s">
        <v>892</v>
      </c>
      <c r="R6" s="16">
        <f>IF(Q6="wedding",1,0)</f>
        <v>1</v>
      </c>
      <c r="S6">
        <v>-8.5900000000000004E-2</v>
      </c>
      <c r="T6" s="16"/>
      <c r="U6" s="16"/>
      <c r="V6" s="21"/>
    </row>
    <row r="7" spans="1:22" x14ac:dyDescent="0.25">
      <c r="A7" s="29" t="s">
        <v>1126</v>
      </c>
      <c r="B7">
        <v>2.75E-2</v>
      </c>
      <c r="C7">
        <v>3.0000000000000001E-3</v>
      </c>
      <c r="D7">
        <v>8.11</v>
      </c>
      <c r="E7">
        <v>0</v>
      </c>
      <c r="F7">
        <v>2.1000000000000001E-2</v>
      </c>
      <c r="G7">
        <v>3.4000000000000002E-2</v>
      </c>
      <c r="L7" s="20"/>
      <c r="M7" s="16"/>
      <c r="P7" s="36" t="s">
        <v>1119</v>
      </c>
      <c r="Q7" s="37">
        <v>50000</v>
      </c>
      <c r="R7" s="16">
        <f>Q7</f>
        <v>50000</v>
      </c>
      <c r="S7" s="28">
        <v>1.2289999999999999E-5</v>
      </c>
      <c r="T7" s="16"/>
      <c r="U7" s="16"/>
      <c r="V7" s="21"/>
    </row>
    <row r="8" spans="1:22" x14ac:dyDescent="0.25">
      <c r="A8" s="29" t="s">
        <v>1128</v>
      </c>
      <c r="B8">
        <v>-7.3000000000000001E-3</v>
      </c>
      <c r="C8">
        <v>0</v>
      </c>
      <c r="D8">
        <v>-64.542000000000002</v>
      </c>
      <c r="E8">
        <v>0</v>
      </c>
      <c r="F8">
        <v>-8.0000000000000002E-3</v>
      </c>
      <c r="G8">
        <v>-7.0000000000000001E-3</v>
      </c>
      <c r="L8" s="20"/>
      <c r="M8" s="16"/>
      <c r="P8" s="36" t="s">
        <v>1121</v>
      </c>
      <c r="Q8" s="37">
        <v>6</v>
      </c>
      <c r="R8" s="25">
        <f>Q8</f>
        <v>6</v>
      </c>
      <c r="S8">
        <v>9.7000000000000003E-3</v>
      </c>
      <c r="T8" s="16"/>
      <c r="U8" s="16"/>
      <c r="V8" s="21"/>
    </row>
    <row r="9" spans="1:22" x14ac:dyDescent="0.25">
      <c r="A9" s="29" t="s">
        <v>1132</v>
      </c>
      <c r="B9">
        <v>-3.3500000000000002E-2</v>
      </c>
      <c r="C9">
        <v>1.6E-2</v>
      </c>
      <c r="D9">
        <v>-2.121</v>
      </c>
      <c r="E9">
        <v>3.4000000000000002E-2</v>
      </c>
      <c r="F9">
        <v>-6.5000000000000002E-2</v>
      </c>
      <c r="G9">
        <v>-3.0000000000000001E-3</v>
      </c>
      <c r="L9" s="20"/>
      <c r="M9" s="16"/>
      <c r="P9" s="36" t="s">
        <v>1126</v>
      </c>
      <c r="Q9" s="37">
        <v>4</v>
      </c>
      <c r="R9" s="25">
        <f t="shared" ref="R9:R10" si="0">Q9</f>
        <v>4</v>
      </c>
      <c r="S9">
        <v>2.75E-2</v>
      </c>
      <c r="T9" s="16"/>
      <c r="U9" s="16"/>
      <c r="V9" s="21"/>
    </row>
    <row r="10" spans="1:22" x14ac:dyDescent="0.25">
      <c r="A10" s="29" t="s">
        <v>1125</v>
      </c>
      <c r="B10" s="28">
        <v>-6.539E-7</v>
      </c>
      <c r="C10" s="28">
        <v>2.9299999999999999E-7</v>
      </c>
      <c r="D10">
        <v>-2.2280000000000002</v>
      </c>
      <c r="E10">
        <v>2.5999999999999999E-2</v>
      </c>
      <c r="F10" s="28">
        <v>-1.2300000000000001E-6</v>
      </c>
      <c r="G10" s="28">
        <v>-7.8400000000000001E-8</v>
      </c>
      <c r="L10" s="20"/>
      <c r="M10" s="16"/>
      <c r="P10" s="36" t="s">
        <v>1128</v>
      </c>
      <c r="Q10" s="37">
        <v>650</v>
      </c>
      <c r="R10" s="25">
        <f t="shared" si="0"/>
        <v>650</v>
      </c>
      <c r="S10">
        <v>-7.3000000000000001E-3</v>
      </c>
      <c r="T10" s="16"/>
      <c r="U10" s="16"/>
      <c r="V10" s="21"/>
    </row>
    <row r="11" spans="1:22" x14ac:dyDescent="0.25">
      <c r="A11" s="29" t="s">
        <v>1124</v>
      </c>
      <c r="B11">
        <v>-4.7000000000000002E-3</v>
      </c>
      <c r="C11">
        <v>1E-3</v>
      </c>
      <c r="D11">
        <v>-5.1390000000000002</v>
      </c>
      <c r="E11">
        <v>0</v>
      </c>
      <c r="F11">
        <v>-7.0000000000000001E-3</v>
      </c>
      <c r="G11">
        <v>-3.0000000000000001E-3</v>
      </c>
      <c r="L11" s="20"/>
      <c r="M11" s="16"/>
      <c r="P11" s="36" t="s">
        <v>1132</v>
      </c>
      <c r="Q11" s="37" t="s">
        <v>1246</v>
      </c>
      <c r="R11" s="16">
        <f>IF(Q11="home_improvement",1,0)</f>
        <v>0</v>
      </c>
      <c r="S11">
        <v>-3.3500000000000002E-2</v>
      </c>
      <c r="T11" s="16"/>
      <c r="U11" s="16"/>
      <c r="V11" s="21"/>
    </row>
    <row r="12" spans="1:22" x14ac:dyDescent="0.25">
      <c r="A12" s="29" t="s">
        <v>1137</v>
      </c>
      <c r="B12">
        <v>4.5600000000000002E-2</v>
      </c>
      <c r="C12">
        <v>1.4E-2</v>
      </c>
      <c r="D12">
        <v>3.17</v>
      </c>
      <c r="E12">
        <v>2E-3</v>
      </c>
      <c r="F12">
        <v>1.7000000000000001E-2</v>
      </c>
      <c r="G12">
        <v>7.3999999999999996E-2</v>
      </c>
      <c r="L12" s="20"/>
      <c r="M12" s="16"/>
      <c r="P12" s="36" t="s">
        <v>1125</v>
      </c>
      <c r="Q12" s="37">
        <v>10000</v>
      </c>
      <c r="R12" s="16">
        <f>Q12</f>
        <v>10000</v>
      </c>
      <c r="S12" s="28">
        <v>-6.539E-7</v>
      </c>
      <c r="T12" s="16"/>
      <c r="U12" s="16"/>
      <c r="V12" s="21"/>
    </row>
    <row r="13" spans="1:22" x14ac:dyDescent="0.25">
      <c r="L13" s="20"/>
      <c r="M13" s="16"/>
      <c r="P13" s="36" t="s">
        <v>1124</v>
      </c>
      <c r="Q13" s="37">
        <v>3</v>
      </c>
      <c r="R13" s="16">
        <f>Q13</f>
        <v>3</v>
      </c>
      <c r="S13">
        <v>-4.7000000000000002E-3</v>
      </c>
      <c r="T13" s="16"/>
      <c r="U13" s="16"/>
      <c r="V13" s="21"/>
    </row>
    <row r="14" spans="1:22" x14ac:dyDescent="0.25">
      <c r="L14" s="20"/>
      <c r="M14" s="16"/>
      <c r="P14" s="36" t="s">
        <v>1137</v>
      </c>
      <c r="Q14" s="37" t="s">
        <v>1246</v>
      </c>
      <c r="R14" s="16">
        <f>IF(Q14="other",1,0)</f>
        <v>0</v>
      </c>
      <c r="S14">
        <v>4.5600000000000002E-2</v>
      </c>
      <c r="T14" s="16"/>
      <c r="U14" s="16"/>
      <c r="V14" s="21"/>
    </row>
    <row r="15" spans="1:22" x14ac:dyDescent="0.25">
      <c r="L15" s="20"/>
      <c r="M15" s="16"/>
      <c r="N15" s="16"/>
      <c r="O15" s="16"/>
      <c r="P15" s="16"/>
      <c r="Q15" s="16"/>
      <c r="R15" s="25">
        <v>1</v>
      </c>
      <c r="S15">
        <v>7.1650999999999998</v>
      </c>
      <c r="T15" s="16"/>
      <c r="U15" s="16"/>
      <c r="V15" s="21"/>
    </row>
    <row r="16" spans="1:22" x14ac:dyDescent="0.25">
      <c r="L16" s="20"/>
      <c r="M16" s="16"/>
      <c r="N16" s="16"/>
      <c r="O16" s="16" t="s">
        <v>928</v>
      </c>
      <c r="P16" s="16"/>
      <c r="Q16" s="38">
        <f>EXP(SUMPRODUCT(R5:R15,S5:S15))</f>
        <v>22.11510811338983</v>
      </c>
      <c r="R16" s="16"/>
      <c r="S16" s="16"/>
      <c r="T16" s="16"/>
      <c r="U16" s="16"/>
      <c r="V16" s="21"/>
    </row>
    <row r="17" spans="1:22" x14ac:dyDescent="0.25">
      <c r="L17" s="20"/>
      <c r="M17" s="16"/>
      <c r="N17" s="16"/>
      <c r="O17" s="16"/>
      <c r="P17" s="16"/>
      <c r="Q17" s="16"/>
      <c r="R17" s="16"/>
      <c r="S17" s="16"/>
      <c r="T17" s="16"/>
      <c r="U17" s="16"/>
      <c r="V17" s="21"/>
    </row>
    <row r="18" spans="1:22" x14ac:dyDescent="0.25">
      <c r="L18" s="20"/>
      <c r="M18" s="16"/>
      <c r="N18" s="16"/>
      <c r="O18" s="16"/>
      <c r="P18" s="16"/>
      <c r="Q18" s="16"/>
      <c r="R18" s="16"/>
      <c r="S18" s="16"/>
      <c r="T18" s="16"/>
      <c r="U18" s="16"/>
      <c r="V18" s="21"/>
    </row>
    <row r="19" spans="1:22" x14ac:dyDescent="0.25">
      <c r="L19" s="20"/>
      <c r="M19" s="16"/>
      <c r="N19" s="16"/>
      <c r="O19" s="16"/>
      <c r="P19" s="16"/>
      <c r="Q19" s="16"/>
      <c r="R19" s="16"/>
      <c r="S19" s="16"/>
      <c r="T19" s="16"/>
      <c r="U19" s="16"/>
      <c r="V19" s="21"/>
    </row>
    <row r="20" spans="1:22" x14ac:dyDescent="0.25">
      <c r="L20" s="20"/>
      <c r="M20" s="16"/>
      <c r="N20" s="16"/>
      <c r="O20" s="16"/>
      <c r="P20" s="16"/>
      <c r="Q20" s="16"/>
      <c r="R20" s="16"/>
      <c r="S20" s="16"/>
      <c r="T20" s="16"/>
      <c r="U20" s="16"/>
      <c r="V20" s="21"/>
    </row>
    <row r="21" spans="1:22" ht="15.75" thickBot="1" x14ac:dyDescent="0.3">
      <c r="L21" s="22"/>
      <c r="M21" s="23"/>
      <c r="N21" s="23"/>
      <c r="O21" s="23"/>
      <c r="P21" s="23"/>
      <c r="Q21" s="23"/>
      <c r="R21" s="23"/>
      <c r="S21" s="23"/>
      <c r="T21" s="23"/>
      <c r="U21" s="23"/>
      <c r="V21" s="24"/>
    </row>
    <row r="24" spans="1:22" x14ac:dyDescent="0.25">
      <c r="A24" t="s">
        <v>1247</v>
      </c>
      <c r="B24" t="s">
        <v>1273</v>
      </c>
    </row>
    <row r="25" spans="1:22" x14ac:dyDescent="0.25">
      <c r="B25" t="s">
        <v>1248</v>
      </c>
    </row>
    <row r="26" spans="1:22" x14ac:dyDescent="0.25">
      <c r="B26" t="s">
        <v>1249</v>
      </c>
    </row>
    <row r="27" spans="1:22" x14ac:dyDescent="0.25">
      <c r="B27" t="s">
        <v>691</v>
      </c>
    </row>
    <row r="28" spans="1:22" x14ac:dyDescent="0.25">
      <c r="C28" t="s">
        <v>1250</v>
      </c>
      <c r="E28" t="s">
        <v>1252</v>
      </c>
    </row>
    <row r="29" spans="1:22" x14ac:dyDescent="0.25">
      <c r="C29" t="s">
        <v>1251</v>
      </c>
      <c r="E29" t="s">
        <v>1253</v>
      </c>
    </row>
    <row r="30" spans="1:22" x14ac:dyDescent="0.25">
      <c r="C30" t="s">
        <v>1254</v>
      </c>
      <c r="E30" t="s">
        <v>1255</v>
      </c>
    </row>
    <row r="31" spans="1:22" x14ac:dyDescent="0.25">
      <c r="C31" t="s">
        <v>1257</v>
      </c>
      <c r="E31" t="s">
        <v>1258</v>
      </c>
    </row>
    <row r="32" spans="1:22" x14ac:dyDescent="0.25">
      <c r="C32" t="s">
        <v>1259</v>
      </c>
      <c r="E32" t="s">
        <v>1260</v>
      </c>
    </row>
    <row r="33" spans="2:5" x14ac:dyDescent="0.25">
      <c r="C33" t="s">
        <v>1256</v>
      </c>
      <c r="E33" t="s">
        <v>1261</v>
      </c>
    </row>
    <row r="34" spans="2:5" x14ac:dyDescent="0.25">
      <c r="B34" t="s">
        <v>1263</v>
      </c>
    </row>
    <row r="35" spans="2:5" x14ac:dyDescent="0.25">
      <c r="B35" t="s">
        <v>1262</v>
      </c>
    </row>
    <row r="36" spans="2:5" x14ac:dyDescent="0.25">
      <c r="B36" t="s">
        <v>1264</v>
      </c>
    </row>
    <row r="37" spans="2:5" x14ac:dyDescent="0.25">
      <c r="B37" t="s">
        <v>1265</v>
      </c>
    </row>
    <row r="38" spans="2:5" x14ac:dyDescent="0.25">
      <c r="C38" t="s">
        <v>1220</v>
      </c>
      <c r="D38" t="s">
        <v>1227</v>
      </c>
    </row>
    <row r="39" spans="2:5" x14ac:dyDescent="0.25">
      <c r="B39" t="s">
        <v>532</v>
      </c>
    </row>
    <row r="40" spans="2:5" x14ac:dyDescent="0.25">
      <c r="B40" t="s">
        <v>543</v>
      </c>
    </row>
    <row r="41" spans="2:5" x14ac:dyDescent="0.25">
      <c r="B41" t="s">
        <v>546</v>
      </c>
    </row>
    <row r="42" spans="2:5" x14ac:dyDescent="0.25">
      <c r="B42" t="s">
        <v>1221</v>
      </c>
    </row>
    <row r="43" spans="2:5" x14ac:dyDescent="0.25">
      <c r="B43" t="s">
        <v>1266</v>
      </c>
    </row>
    <row r="44" spans="2:5" x14ac:dyDescent="0.25">
      <c r="B44" t="s">
        <v>1267</v>
      </c>
    </row>
    <row r="46" spans="2:5" x14ac:dyDescent="0.25">
      <c r="B46" t="s">
        <v>1268</v>
      </c>
    </row>
    <row r="47" spans="2:5" x14ac:dyDescent="0.25">
      <c r="B47" t="s">
        <v>727</v>
      </c>
    </row>
    <row r="48" spans="2:5" x14ac:dyDescent="0.25">
      <c r="B48" t="s">
        <v>1269</v>
      </c>
      <c r="C48" t="s">
        <v>1270</v>
      </c>
      <c r="D48" t="s">
        <v>735</v>
      </c>
    </row>
    <row r="49" spans="1:10" x14ac:dyDescent="0.25">
      <c r="C49" t="s">
        <v>1271</v>
      </c>
    </row>
    <row r="50" spans="1:10" x14ac:dyDescent="0.25">
      <c r="B50" t="s">
        <v>1272</v>
      </c>
    </row>
    <row r="53" spans="1:10" x14ac:dyDescent="0.25">
      <c r="A53" t="s">
        <v>1274</v>
      </c>
    </row>
    <row r="55" spans="1:10" x14ac:dyDescent="0.25">
      <c r="B55" t="s">
        <v>97</v>
      </c>
      <c r="E55" t="s">
        <v>1275</v>
      </c>
      <c r="I55" t="s">
        <v>1276</v>
      </c>
    </row>
    <row r="56" spans="1:10" x14ac:dyDescent="0.25">
      <c r="J56" t="s">
        <v>1277</v>
      </c>
    </row>
    <row r="57" spans="1:10" x14ac:dyDescent="0.25">
      <c r="J57" t="s">
        <v>1278</v>
      </c>
    </row>
    <row r="58" spans="1:10" x14ac:dyDescent="0.25">
      <c r="I58" t="s">
        <v>1279</v>
      </c>
    </row>
    <row r="59" spans="1:10" x14ac:dyDescent="0.25">
      <c r="J59" t="s">
        <v>25</v>
      </c>
    </row>
    <row r="60" spans="1:10" x14ac:dyDescent="0.25">
      <c r="J60" t="s">
        <v>1280</v>
      </c>
    </row>
    <row r="61" spans="1:10" x14ac:dyDescent="0.25">
      <c r="J61" t="s">
        <v>24</v>
      </c>
    </row>
    <row r="62" spans="1:10" x14ac:dyDescent="0.25">
      <c r="J62" t="s">
        <v>27</v>
      </c>
    </row>
    <row r="64" spans="1:10" x14ac:dyDescent="0.25">
      <c r="A64" t="s">
        <v>1281</v>
      </c>
    </row>
    <row r="65" spans="2:2" x14ac:dyDescent="0.25">
      <c r="B65" t="s">
        <v>1282</v>
      </c>
    </row>
    <row r="66" spans="2:2" x14ac:dyDescent="0.25">
      <c r="B66" t="s">
        <v>1283</v>
      </c>
    </row>
  </sheetData>
  <mergeCells count="1">
    <mergeCell ref="L2:V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2"/>
  <sheetViews>
    <sheetView topLeftCell="A485" zoomScale="140" zoomScaleNormal="140" workbookViewId="0">
      <selection activeCell="G493" sqref="G493"/>
    </sheetView>
  </sheetViews>
  <sheetFormatPr defaultRowHeight="15" x14ac:dyDescent="0.25"/>
  <cols>
    <col min="6" max="6" width="14.28515625" customWidth="1"/>
    <col min="8" max="8" width="7.42578125" customWidth="1"/>
    <col min="13" max="13" width="14.7109375" customWidth="1"/>
    <col min="14" max="14" width="7" customWidth="1"/>
  </cols>
  <sheetData>
    <row r="1" spans="1:11" x14ac:dyDescent="0.25">
      <c r="A1" t="s">
        <v>1284</v>
      </c>
    </row>
    <row r="2" spans="1:11" x14ac:dyDescent="0.25">
      <c r="A2" t="s">
        <v>1285</v>
      </c>
      <c r="D2" t="s">
        <v>1291</v>
      </c>
    </row>
    <row r="3" spans="1:11" x14ac:dyDescent="0.25">
      <c r="B3" t="s">
        <v>293</v>
      </c>
      <c r="G3" t="s">
        <v>1287</v>
      </c>
      <c r="I3" t="s">
        <v>1288</v>
      </c>
      <c r="K3" t="s">
        <v>1289</v>
      </c>
    </row>
    <row r="4" spans="1:11" x14ac:dyDescent="0.25">
      <c r="B4" t="s">
        <v>1286</v>
      </c>
      <c r="G4" t="s">
        <v>1290</v>
      </c>
    </row>
    <row r="5" spans="1:11" x14ac:dyDescent="0.25">
      <c r="D5" t="s">
        <v>1295</v>
      </c>
      <c r="G5" t="s">
        <v>1292</v>
      </c>
    </row>
    <row r="6" spans="1:11" x14ac:dyDescent="0.25">
      <c r="D6" t="s">
        <v>1296</v>
      </c>
      <c r="G6" t="s">
        <v>1293</v>
      </c>
    </row>
    <row r="7" spans="1:11" x14ac:dyDescent="0.25">
      <c r="D7" t="s">
        <v>1297</v>
      </c>
      <c r="G7" t="s">
        <v>1294</v>
      </c>
    </row>
    <row r="8" spans="1:11" x14ac:dyDescent="0.25">
      <c r="G8" t="s">
        <v>1298</v>
      </c>
    </row>
    <row r="9" spans="1:11" x14ac:dyDescent="0.25">
      <c r="G9" t="s">
        <v>1299</v>
      </c>
    </row>
    <row r="11" spans="1:11" x14ac:dyDescent="0.25">
      <c r="A11" t="s">
        <v>299</v>
      </c>
      <c r="D11" t="s">
        <v>764</v>
      </c>
    </row>
    <row r="13" spans="1:11" x14ac:dyDescent="0.25">
      <c r="A13" t="s">
        <v>1300</v>
      </c>
    </row>
    <row r="15" spans="1:11" x14ac:dyDescent="0.25">
      <c r="A15" t="s">
        <v>1302</v>
      </c>
    </row>
    <row r="16" spans="1:11" x14ac:dyDescent="0.25">
      <c r="B16" t="s">
        <v>1301</v>
      </c>
      <c r="D16" t="s">
        <v>1303</v>
      </c>
      <c r="E16" t="s">
        <v>1306</v>
      </c>
    </row>
    <row r="17" spans="1:12" x14ac:dyDescent="0.25">
      <c r="D17" t="s">
        <v>1304</v>
      </c>
      <c r="E17" t="s">
        <v>1305</v>
      </c>
    </row>
    <row r="18" spans="1:12" ht="15.75" thickBot="1" x14ac:dyDescent="0.3">
      <c r="A18" t="s">
        <v>1313</v>
      </c>
      <c r="B18" t="s">
        <v>379</v>
      </c>
      <c r="C18" t="s">
        <v>362</v>
      </c>
      <c r="D18" t="s">
        <v>363</v>
      </c>
      <c r="E18" t="s">
        <v>364</v>
      </c>
      <c r="F18" t="s">
        <v>1327</v>
      </c>
      <c r="G18" t="s">
        <v>1328</v>
      </c>
      <c r="H18" t="s">
        <v>367</v>
      </c>
      <c r="I18" t="s">
        <v>368</v>
      </c>
      <c r="J18" t="s">
        <v>1065</v>
      </c>
    </row>
    <row r="19" spans="1:12" x14ac:dyDescent="0.25">
      <c r="A19" s="17" t="s">
        <v>1307</v>
      </c>
      <c r="B19" s="18" t="s">
        <v>1308</v>
      </c>
      <c r="C19" s="18" t="s">
        <v>990</v>
      </c>
      <c r="D19" s="18" t="s">
        <v>753</v>
      </c>
      <c r="E19" s="18" t="s">
        <v>348</v>
      </c>
      <c r="F19" s="18" t="s">
        <v>747</v>
      </c>
      <c r="G19" s="18" t="s">
        <v>1309</v>
      </c>
      <c r="H19" s="18" t="s">
        <v>1310</v>
      </c>
      <c r="I19" s="18" t="s">
        <v>1311</v>
      </c>
      <c r="J19" s="19" t="s">
        <v>124</v>
      </c>
      <c r="L19" t="s">
        <v>1312</v>
      </c>
    </row>
    <row r="20" spans="1:12" x14ac:dyDescent="0.25">
      <c r="A20" s="20">
        <v>1</v>
      </c>
      <c r="B20" s="16">
        <v>1</v>
      </c>
      <c r="C20" s="16"/>
      <c r="D20" s="16"/>
      <c r="E20" s="16"/>
      <c r="F20" s="16"/>
      <c r="G20" s="16"/>
      <c r="H20" s="16"/>
      <c r="I20" s="16"/>
      <c r="J20" s="21"/>
    </row>
    <row r="21" spans="1:12" x14ac:dyDescent="0.25">
      <c r="A21" s="20">
        <v>2</v>
      </c>
      <c r="B21" s="16">
        <v>0</v>
      </c>
      <c r="C21" s="16"/>
      <c r="D21" s="16"/>
      <c r="E21" s="16"/>
      <c r="F21" s="16"/>
      <c r="G21" s="16"/>
      <c r="H21" s="16"/>
      <c r="I21" s="16"/>
      <c r="J21" s="21"/>
    </row>
    <row r="22" spans="1:12" x14ac:dyDescent="0.25">
      <c r="A22" s="20">
        <v>3</v>
      </c>
      <c r="B22" s="16">
        <v>0</v>
      </c>
      <c r="C22" s="16"/>
      <c r="D22" s="16"/>
      <c r="E22" s="16"/>
      <c r="F22" s="16"/>
      <c r="G22" s="16"/>
      <c r="H22" s="16"/>
      <c r="I22" s="16"/>
      <c r="J22" s="21"/>
    </row>
    <row r="23" spans="1:12" x14ac:dyDescent="0.25">
      <c r="A23" s="20">
        <v>4</v>
      </c>
      <c r="B23" s="16">
        <v>0</v>
      </c>
      <c r="C23" s="16"/>
      <c r="D23" s="16"/>
      <c r="E23" s="16"/>
      <c r="F23" s="16"/>
      <c r="G23" s="16"/>
      <c r="H23" s="16"/>
      <c r="I23" s="16"/>
      <c r="J23" s="21"/>
    </row>
    <row r="24" spans="1:12" x14ac:dyDescent="0.25">
      <c r="A24" s="20">
        <v>5</v>
      </c>
      <c r="B24" s="16">
        <v>1</v>
      </c>
      <c r="C24" s="16"/>
      <c r="D24" s="16"/>
      <c r="E24" s="16"/>
      <c r="F24" s="16"/>
      <c r="G24" s="16"/>
      <c r="H24" s="16"/>
      <c r="I24" s="16"/>
      <c r="J24" s="21"/>
    </row>
    <row r="25" spans="1:12" x14ac:dyDescent="0.25">
      <c r="A25" s="20">
        <v>6</v>
      </c>
      <c r="B25" s="16">
        <v>1</v>
      </c>
      <c r="C25" s="16"/>
      <c r="D25" s="16"/>
      <c r="E25" s="16"/>
      <c r="F25" s="16"/>
      <c r="G25" s="16"/>
      <c r="H25" s="16"/>
      <c r="I25" s="16"/>
      <c r="J25" s="21"/>
    </row>
    <row r="26" spans="1:12" x14ac:dyDescent="0.25">
      <c r="A26" s="20">
        <v>7</v>
      </c>
      <c r="B26" s="16">
        <v>1</v>
      </c>
      <c r="C26" s="16"/>
      <c r="D26" s="16"/>
      <c r="E26" s="16"/>
      <c r="F26" s="16"/>
      <c r="G26" s="16"/>
      <c r="H26" s="16"/>
      <c r="I26" s="16"/>
      <c r="J26" s="21"/>
    </row>
    <row r="27" spans="1:12" x14ac:dyDescent="0.25">
      <c r="A27" s="20">
        <v>8</v>
      </c>
      <c r="B27" s="16">
        <v>0</v>
      </c>
      <c r="C27" s="16"/>
      <c r="D27" s="16"/>
      <c r="E27" s="16"/>
      <c r="F27" s="16"/>
      <c r="G27" s="16"/>
      <c r="H27" s="16"/>
      <c r="I27" s="16"/>
      <c r="J27" s="21"/>
    </row>
    <row r="28" spans="1:12" x14ac:dyDescent="0.25">
      <c r="A28" s="20">
        <v>9</v>
      </c>
      <c r="B28" s="16">
        <v>0</v>
      </c>
      <c r="C28" s="16"/>
      <c r="D28" s="16"/>
      <c r="E28" s="16"/>
      <c r="F28" s="16"/>
      <c r="G28" s="16"/>
      <c r="H28" s="16"/>
      <c r="I28" s="16"/>
      <c r="J28" s="21"/>
    </row>
    <row r="29" spans="1:12" x14ac:dyDescent="0.25">
      <c r="A29" s="20" t="s">
        <v>124</v>
      </c>
      <c r="B29" s="16">
        <v>0</v>
      </c>
      <c r="C29" s="16"/>
      <c r="D29" s="16"/>
      <c r="E29" s="16"/>
      <c r="F29" s="16"/>
      <c r="G29" s="16"/>
      <c r="H29" s="16"/>
      <c r="I29" s="16"/>
      <c r="J29" s="21"/>
    </row>
    <row r="30" spans="1:12" ht="15.75" thickBot="1" x14ac:dyDescent="0.3">
      <c r="A30" s="22">
        <v>10000</v>
      </c>
      <c r="B30" s="23"/>
      <c r="C30" s="23"/>
      <c r="D30" s="23"/>
      <c r="E30" s="23"/>
      <c r="F30" s="23"/>
      <c r="G30" s="23"/>
      <c r="H30" s="23"/>
      <c r="I30" s="23"/>
      <c r="J30" s="24"/>
    </row>
    <row r="31" spans="1:12" ht="15.75" thickBot="1" x14ac:dyDescent="0.3">
      <c r="A31" t="s">
        <v>1314</v>
      </c>
    </row>
    <row r="32" spans="1:12" x14ac:dyDescent="0.25">
      <c r="A32" s="17">
        <v>10001</v>
      </c>
      <c r="B32" s="18" t="s">
        <v>489</v>
      </c>
      <c r="C32" s="18"/>
      <c r="D32" s="18"/>
      <c r="E32" s="18"/>
      <c r="F32" s="18"/>
      <c r="G32" s="18"/>
      <c r="H32" s="18"/>
      <c r="I32" s="18"/>
      <c r="J32" s="19"/>
    </row>
    <row r="33" spans="1:11" ht="15.75" thickBot="1" x14ac:dyDescent="0.3">
      <c r="A33" s="22">
        <v>10002</v>
      </c>
      <c r="B33" s="23" t="s">
        <v>489</v>
      </c>
      <c r="C33" s="23"/>
      <c r="D33" s="23"/>
      <c r="E33" s="23"/>
      <c r="F33" s="23"/>
      <c r="G33" s="23"/>
      <c r="H33" s="23"/>
      <c r="I33" s="23"/>
      <c r="J33" s="24"/>
    </row>
    <row r="36" spans="1:11" x14ac:dyDescent="0.25">
      <c r="A36" t="s">
        <v>1315</v>
      </c>
      <c r="D36" s="1" t="s">
        <v>1316</v>
      </c>
      <c r="E36" s="1"/>
      <c r="F36" s="1"/>
    </row>
    <row r="37" spans="1:11" x14ac:dyDescent="0.25">
      <c r="D37" t="s">
        <v>1317</v>
      </c>
    </row>
    <row r="38" spans="1:11" x14ac:dyDescent="0.25">
      <c r="D38" t="s">
        <v>1318</v>
      </c>
    </row>
    <row r="39" spans="1:11" x14ac:dyDescent="0.25">
      <c r="D39" t="s">
        <v>1319</v>
      </c>
      <c r="H39" s="1" t="s">
        <v>1334</v>
      </c>
      <c r="I39" s="1"/>
      <c r="J39" s="1"/>
    </row>
    <row r="40" spans="1:11" x14ac:dyDescent="0.25">
      <c r="D40" t="s">
        <v>1320</v>
      </c>
      <c r="H40" t="s">
        <v>1335</v>
      </c>
      <c r="I40" t="s">
        <v>1338</v>
      </c>
    </row>
    <row r="41" spans="1:11" x14ac:dyDescent="0.25">
      <c r="D41" t="s">
        <v>1321</v>
      </c>
      <c r="H41" t="s">
        <v>1336</v>
      </c>
      <c r="I41" t="s">
        <v>1339</v>
      </c>
    </row>
    <row r="42" spans="1:11" x14ac:dyDescent="0.25">
      <c r="D42" t="s">
        <v>1322</v>
      </c>
      <c r="H42" t="s">
        <v>1337</v>
      </c>
      <c r="I42" t="s">
        <v>1340</v>
      </c>
    </row>
    <row r="43" spans="1:11" x14ac:dyDescent="0.25">
      <c r="D43" t="s">
        <v>1323</v>
      </c>
    </row>
    <row r="44" spans="1:11" x14ac:dyDescent="0.25">
      <c r="D44" t="s">
        <v>1324</v>
      </c>
      <c r="H44" t="s">
        <v>574</v>
      </c>
      <c r="I44" t="s">
        <v>1341</v>
      </c>
    </row>
    <row r="45" spans="1:11" x14ac:dyDescent="0.25">
      <c r="D45" t="s">
        <v>1325</v>
      </c>
      <c r="I45" t="s">
        <v>1342</v>
      </c>
      <c r="K45" t="s">
        <v>1345</v>
      </c>
    </row>
    <row r="46" spans="1:11" x14ac:dyDescent="0.25">
      <c r="D46" t="s">
        <v>1326</v>
      </c>
      <c r="H46">
        <v>1</v>
      </c>
      <c r="I46">
        <v>45</v>
      </c>
      <c r="K46" t="s">
        <v>1346</v>
      </c>
    </row>
    <row r="47" spans="1:11" x14ac:dyDescent="0.25">
      <c r="H47">
        <v>0</v>
      </c>
      <c r="I47">
        <v>28</v>
      </c>
      <c r="K47" t="s">
        <v>1347</v>
      </c>
    </row>
    <row r="48" spans="1:11" x14ac:dyDescent="0.25">
      <c r="A48" t="s">
        <v>1329</v>
      </c>
    </row>
    <row r="49" spans="1:11" x14ac:dyDescent="0.25">
      <c r="A49" t="s">
        <v>1330</v>
      </c>
      <c r="H49" t="s">
        <v>1343</v>
      </c>
    </row>
    <row r="50" spans="1:11" x14ac:dyDescent="0.25">
      <c r="B50" t="s">
        <v>1331</v>
      </c>
      <c r="H50" t="s">
        <v>1344</v>
      </c>
    </row>
    <row r="51" spans="1:11" x14ac:dyDescent="0.25">
      <c r="C51" t="s">
        <v>1332</v>
      </c>
    </row>
    <row r="52" spans="1:11" x14ac:dyDescent="0.25">
      <c r="C52" t="s">
        <v>1333</v>
      </c>
    </row>
    <row r="55" spans="1:11" x14ac:dyDescent="0.25">
      <c r="A55" t="s">
        <v>1348</v>
      </c>
    </row>
    <row r="58" spans="1:11" x14ac:dyDescent="0.25">
      <c r="A58" t="s">
        <v>97</v>
      </c>
    </row>
    <row r="59" spans="1:11" x14ac:dyDescent="0.25">
      <c r="B59" t="s">
        <v>1349</v>
      </c>
      <c r="E59" t="s">
        <v>1350</v>
      </c>
    </row>
    <row r="61" spans="1:11" x14ac:dyDescent="0.25">
      <c r="E61" t="s">
        <v>1351</v>
      </c>
      <c r="G61" t="s">
        <v>1352</v>
      </c>
      <c r="J61" t="s">
        <v>1356</v>
      </c>
      <c r="K61" t="s">
        <v>1357</v>
      </c>
    </row>
    <row r="62" spans="1:11" x14ac:dyDescent="0.25">
      <c r="G62" t="s">
        <v>1353</v>
      </c>
      <c r="H62" t="s">
        <v>1354</v>
      </c>
    </row>
    <row r="63" spans="1:11" x14ac:dyDescent="0.25">
      <c r="H63" t="s">
        <v>1355</v>
      </c>
    </row>
    <row r="65" spans="1:5" x14ac:dyDescent="0.25">
      <c r="E65" t="s">
        <v>1358</v>
      </c>
    </row>
    <row r="67" spans="1:5" x14ac:dyDescent="0.25">
      <c r="B67" t="s">
        <v>1359</v>
      </c>
    </row>
    <row r="69" spans="1:5" x14ac:dyDescent="0.25">
      <c r="B69" t="s">
        <v>1360</v>
      </c>
    </row>
    <row r="70" spans="1:5" x14ac:dyDescent="0.25">
      <c r="C70" t="s">
        <v>1361</v>
      </c>
    </row>
    <row r="74" spans="1:5" x14ac:dyDescent="0.25">
      <c r="A74" t="s">
        <v>1362</v>
      </c>
    </row>
    <row r="76" spans="1:5" x14ac:dyDescent="0.25">
      <c r="C76" t="s">
        <v>346</v>
      </c>
    </row>
    <row r="77" spans="1:5" x14ac:dyDescent="0.25">
      <c r="D77" t="s">
        <v>1363</v>
      </c>
    </row>
    <row r="79" spans="1:5" x14ac:dyDescent="0.25">
      <c r="D79" t="s">
        <v>1364</v>
      </c>
    </row>
    <row r="80" spans="1:5" x14ac:dyDescent="0.25">
      <c r="D80" t="s">
        <v>1365</v>
      </c>
    </row>
    <row r="83" spans="3:5" x14ac:dyDescent="0.25">
      <c r="C83" t="s">
        <v>1366</v>
      </c>
    </row>
    <row r="84" spans="3:5" x14ac:dyDescent="0.25">
      <c r="D84" t="s">
        <v>1367</v>
      </c>
    </row>
    <row r="85" spans="3:5" x14ac:dyDescent="0.25">
      <c r="C85" t="s">
        <v>1369</v>
      </c>
    </row>
    <row r="86" spans="3:5" x14ac:dyDescent="0.25">
      <c r="C86" t="s">
        <v>1368</v>
      </c>
    </row>
    <row r="87" spans="3:5" x14ac:dyDescent="0.25">
      <c r="E87" t="s">
        <v>1370</v>
      </c>
    </row>
    <row r="89" spans="3:5" x14ac:dyDescent="0.25">
      <c r="D89" t="s">
        <v>1371</v>
      </c>
    </row>
    <row r="90" spans="3:5" x14ac:dyDescent="0.25">
      <c r="D90" t="s">
        <v>1372</v>
      </c>
    </row>
    <row r="91" spans="3:5" x14ac:dyDescent="0.25">
      <c r="D91" t="s">
        <v>1373</v>
      </c>
    </row>
    <row r="92" spans="3:5" x14ac:dyDescent="0.25">
      <c r="D92" t="s">
        <v>1374</v>
      </c>
    </row>
    <row r="94" spans="3:5" x14ac:dyDescent="0.25">
      <c r="C94" t="s">
        <v>1375</v>
      </c>
    </row>
    <row r="97" spans="3:6" x14ac:dyDescent="0.25">
      <c r="C97" t="s">
        <v>1376</v>
      </c>
    </row>
    <row r="98" spans="3:6" x14ac:dyDescent="0.25">
      <c r="D98" t="s">
        <v>1377</v>
      </c>
    </row>
    <row r="100" spans="3:6" x14ac:dyDescent="0.25">
      <c r="D100" t="s">
        <v>1378</v>
      </c>
    </row>
    <row r="102" spans="3:6" x14ac:dyDescent="0.25">
      <c r="D102" t="s">
        <v>1379</v>
      </c>
      <c r="F102" t="s">
        <v>1380</v>
      </c>
    </row>
    <row r="103" spans="3:6" x14ac:dyDescent="0.25">
      <c r="F103" t="s">
        <v>1381</v>
      </c>
    </row>
    <row r="105" spans="3:6" x14ac:dyDescent="0.25">
      <c r="C105" t="s">
        <v>1382</v>
      </c>
    </row>
    <row r="106" spans="3:6" x14ac:dyDescent="0.25">
      <c r="D106" t="s">
        <v>1383</v>
      </c>
    </row>
    <row r="107" spans="3:6" x14ac:dyDescent="0.25">
      <c r="D107" t="s">
        <v>1388</v>
      </c>
    </row>
    <row r="109" spans="3:6" x14ac:dyDescent="0.25">
      <c r="C109" t="s">
        <v>1384</v>
      </c>
    </row>
    <row r="112" spans="3:6" x14ac:dyDescent="0.25">
      <c r="D112" t="s">
        <v>1385</v>
      </c>
    </row>
    <row r="114" spans="1:14" x14ac:dyDescent="0.25">
      <c r="D114" t="s">
        <v>1386</v>
      </c>
    </row>
    <row r="116" spans="1:14" x14ac:dyDescent="0.25">
      <c r="D116" t="s">
        <v>1387</v>
      </c>
    </row>
    <row r="117" spans="1:14" x14ac:dyDescent="0.25">
      <c r="L117" t="s">
        <v>1408</v>
      </c>
    </row>
    <row r="118" spans="1:14" ht="15.75" thickBot="1" x14ac:dyDescent="0.3">
      <c r="A118" t="s">
        <v>1313</v>
      </c>
      <c r="B118" t="s">
        <v>379</v>
      </c>
      <c r="C118" t="s">
        <v>362</v>
      </c>
      <c r="D118" t="s">
        <v>363</v>
      </c>
      <c r="E118" t="s">
        <v>364</v>
      </c>
      <c r="F118" t="s">
        <v>1327</v>
      </c>
      <c r="G118" t="s">
        <v>1328</v>
      </c>
      <c r="H118" t="s">
        <v>367</v>
      </c>
      <c r="I118" t="s">
        <v>368</v>
      </c>
      <c r="J118" t="s">
        <v>1065</v>
      </c>
      <c r="K118" s="1" t="s">
        <v>1391</v>
      </c>
    </row>
    <row r="119" spans="1:14" x14ac:dyDescent="0.25">
      <c r="A119" s="17" t="s">
        <v>1307</v>
      </c>
      <c r="B119" s="18" t="s">
        <v>1308</v>
      </c>
      <c r="C119" s="18" t="s">
        <v>990</v>
      </c>
      <c r="D119" s="18" t="s">
        <v>753</v>
      </c>
      <c r="E119" s="18" t="s">
        <v>348</v>
      </c>
      <c r="F119" s="18" t="s">
        <v>747</v>
      </c>
      <c r="G119" s="18" t="s">
        <v>1309</v>
      </c>
      <c r="H119" s="18" t="s">
        <v>1310</v>
      </c>
      <c r="I119" s="18" t="s">
        <v>1311</v>
      </c>
      <c r="J119" s="19" t="s">
        <v>124</v>
      </c>
      <c r="K119" s="39" t="s">
        <v>1392</v>
      </c>
      <c r="L119" s="25" t="s">
        <v>1407</v>
      </c>
      <c r="N119" t="s">
        <v>1389</v>
      </c>
    </row>
    <row r="120" spans="1:14" x14ac:dyDescent="0.25">
      <c r="A120" s="20">
        <v>1</v>
      </c>
      <c r="B120" s="16">
        <v>1</v>
      </c>
      <c r="C120" s="16"/>
      <c r="D120" s="16"/>
      <c r="E120" s="16"/>
      <c r="F120" s="16"/>
      <c r="G120" s="16"/>
      <c r="H120" s="16"/>
      <c r="I120" s="16"/>
      <c r="J120" s="21"/>
      <c r="K120" s="1">
        <v>0.6</v>
      </c>
      <c r="L120">
        <v>1</v>
      </c>
      <c r="N120" t="s">
        <v>1390</v>
      </c>
    </row>
    <row r="121" spans="1:14" x14ac:dyDescent="0.25">
      <c r="A121" s="20">
        <v>2</v>
      </c>
      <c r="B121" s="16">
        <v>0</v>
      </c>
      <c r="C121" s="16"/>
      <c r="D121" s="16"/>
      <c r="E121" s="16"/>
      <c r="F121" s="16"/>
      <c r="G121" s="16"/>
      <c r="H121" s="16"/>
      <c r="I121" s="16"/>
      <c r="J121" s="21"/>
      <c r="K121" s="1">
        <v>0.2</v>
      </c>
      <c r="L121">
        <v>0</v>
      </c>
    </row>
    <row r="122" spans="1:14" x14ac:dyDescent="0.25">
      <c r="A122" s="20">
        <v>3</v>
      </c>
      <c r="B122" s="16">
        <v>0</v>
      </c>
      <c r="C122" s="16"/>
      <c r="D122" s="16"/>
      <c r="E122" s="16"/>
      <c r="F122" s="16"/>
      <c r="G122" s="16"/>
      <c r="H122" s="16"/>
      <c r="I122" s="16"/>
      <c r="J122" s="21"/>
      <c r="K122" s="1">
        <v>0.3</v>
      </c>
      <c r="L122">
        <v>0</v>
      </c>
    </row>
    <row r="123" spans="1:14" x14ac:dyDescent="0.25">
      <c r="A123" s="20">
        <v>4</v>
      </c>
      <c r="B123" s="16">
        <v>0</v>
      </c>
      <c r="C123" s="16"/>
      <c r="D123" s="16"/>
      <c r="E123" s="16"/>
      <c r="F123" s="16"/>
      <c r="G123" s="16"/>
      <c r="H123" s="16"/>
      <c r="I123" s="16"/>
      <c r="J123" s="21"/>
      <c r="K123" s="1">
        <v>0.1</v>
      </c>
      <c r="L123">
        <v>0</v>
      </c>
    </row>
    <row r="124" spans="1:14" x14ac:dyDescent="0.25">
      <c r="A124" s="20">
        <v>5</v>
      </c>
      <c r="B124" s="16">
        <v>1</v>
      </c>
      <c r="C124" s="16"/>
      <c r="D124" s="16"/>
      <c r="E124" s="16"/>
      <c r="F124" s="16"/>
      <c r="G124" s="16"/>
      <c r="H124" s="16"/>
      <c r="I124" s="16"/>
      <c r="J124" s="21"/>
      <c r="K124" s="1">
        <v>0.5</v>
      </c>
      <c r="L124">
        <v>1</v>
      </c>
      <c r="N124" t="s">
        <v>1393</v>
      </c>
    </row>
    <row r="125" spans="1:14" x14ac:dyDescent="0.25">
      <c r="A125" s="20">
        <v>6</v>
      </c>
      <c r="B125" s="16">
        <v>1</v>
      </c>
      <c r="C125" s="16"/>
      <c r="D125" s="16"/>
      <c r="E125" s="16"/>
      <c r="F125" s="16"/>
      <c r="G125" s="16"/>
      <c r="H125" s="16"/>
      <c r="I125" s="16"/>
      <c r="J125" s="21"/>
      <c r="K125" s="1">
        <v>0.4</v>
      </c>
      <c r="L125">
        <v>0</v>
      </c>
      <c r="N125" t="s">
        <v>1394</v>
      </c>
    </row>
    <row r="126" spans="1:14" x14ac:dyDescent="0.25">
      <c r="A126" s="20">
        <v>7</v>
      </c>
      <c r="B126" s="16">
        <v>1</v>
      </c>
      <c r="C126" s="16"/>
      <c r="D126" s="16"/>
      <c r="E126" s="16"/>
      <c r="F126" s="16"/>
      <c r="G126" s="16"/>
      <c r="H126" s="16"/>
      <c r="I126" s="16"/>
      <c r="J126" s="21"/>
      <c r="K126" s="1">
        <v>0.8</v>
      </c>
      <c r="L126">
        <v>1</v>
      </c>
      <c r="N126" t="s">
        <v>1395</v>
      </c>
    </row>
    <row r="127" spans="1:14" x14ac:dyDescent="0.25">
      <c r="A127" s="20">
        <v>8</v>
      </c>
      <c r="B127" s="16">
        <v>0</v>
      </c>
      <c r="C127" s="16"/>
      <c r="D127" s="16"/>
      <c r="E127" s="16"/>
      <c r="F127" s="16"/>
      <c r="G127" s="16"/>
      <c r="H127" s="16"/>
      <c r="I127" s="16"/>
      <c r="J127" s="21"/>
      <c r="K127" s="1">
        <v>0.2</v>
      </c>
      <c r="L127">
        <v>0</v>
      </c>
      <c r="N127" t="s">
        <v>1396</v>
      </c>
    </row>
    <row r="128" spans="1:14" x14ac:dyDescent="0.25">
      <c r="A128" s="20">
        <v>9</v>
      </c>
      <c r="B128" s="16">
        <v>0</v>
      </c>
      <c r="C128" s="16"/>
      <c r="D128" s="16"/>
      <c r="E128" s="16"/>
      <c r="F128" s="16"/>
      <c r="G128" s="16"/>
      <c r="H128" s="16"/>
      <c r="I128" s="16"/>
      <c r="J128" s="21"/>
      <c r="K128" s="1">
        <v>0.15</v>
      </c>
      <c r="L128">
        <v>0</v>
      </c>
    </row>
    <row r="129" spans="1:15" x14ac:dyDescent="0.25">
      <c r="A129" s="20" t="s">
        <v>124</v>
      </c>
      <c r="B129" s="16">
        <v>0</v>
      </c>
      <c r="C129" s="16"/>
      <c r="D129" s="16"/>
      <c r="E129" s="16"/>
      <c r="F129" s="16"/>
      <c r="G129" s="16"/>
      <c r="H129" s="16"/>
      <c r="I129" s="16"/>
      <c r="J129" s="21"/>
      <c r="K129" s="1">
        <v>0.5</v>
      </c>
      <c r="L129">
        <v>1</v>
      </c>
    </row>
    <row r="130" spans="1:15" ht="15.75" thickBot="1" x14ac:dyDescent="0.3">
      <c r="A130" s="22">
        <v>10000</v>
      </c>
      <c r="B130" s="23">
        <v>1</v>
      </c>
      <c r="C130" s="23"/>
      <c r="D130" s="23"/>
      <c r="E130" s="23"/>
      <c r="F130" s="23"/>
      <c r="G130" s="23"/>
      <c r="H130" s="23"/>
      <c r="I130" s="23"/>
      <c r="J130" s="24"/>
      <c r="K130" s="1">
        <v>0.3</v>
      </c>
      <c r="L130">
        <v>0</v>
      </c>
    </row>
    <row r="133" spans="1:15" x14ac:dyDescent="0.25">
      <c r="B133" t="s">
        <v>348</v>
      </c>
      <c r="C133" t="s">
        <v>1398</v>
      </c>
      <c r="D133" t="s">
        <v>1399</v>
      </c>
      <c r="E133" t="s">
        <v>577</v>
      </c>
      <c r="F133" t="s">
        <v>1400</v>
      </c>
      <c r="G133" t="s">
        <v>1401</v>
      </c>
      <c r="H133" t="s">
        <v>1402</v>
      </c>
      <c r="I133" t="s">
        <v>1403</v>
      </c>
      <c r="K133" t="s">
        <v>348</v>
      </c>
      <c r="L133" t="s">
        <v>753</v>
      </c>
      <c r="M133" t="s">
        <v>1399</v>
      </c>
      <c r="N133" t="s">
        <v>1398</v>
      </c>
      <c r="O133" t="s">
        <v>1404</v>
      </c>
    </row>
    <row r="134" spans="1:15" x14ac:dyDescent="0.25">
      <c r="B134" t="s">
        <v>1038</v>
      </c>
      <c r="C134">
        <f>E134-D134</f>
        <v>270</v>
      </c>
      <c r="D134">
        <v>30</v>
      </c>
      <c r="E134">
        <v>300</v>
      </c>
      <c r="F134" s="40">
        <f>C134/E134</f>
        <v>0.9</v>
      </c>
      <c r="G134" s="40">
        <f>D134/E134</f>
        <v>0.1</v>
      </c>
      <c r="H134" s="41">
        <f>G134/F134</f>
        <v>0.11111111111111112</v>
      </c>
      <c r="I134">
        <f>LOG(H134)</f>
        <v>-0.95424250943932487</v>
      </c>
      <c r="K134" t="s">
        <v>1038</v>
      </c>
      <c r="L134" t="s">
        <v>1406</v>
      </c>
    </row>
    <row r="135" spans="1:15" x14ac:dyDescent="0.25">
      <c r="B135" t="s">
        <v>1040</v>
      </c>
      <c r="C135">
        <f t="shared" ref="C135:C138" si="0">E135-D135</f>
        <v>30</v>
      </c>
      <c r="D135">
        <v>120</v>
      </c>
      <c r="E135">
        <v>150</v>
      </c>
      <c r="F135" s="40">
        <f t="shared" ref="F135:F139" si="1">C135/E135</f>
        <v>0.2</v>
      </c>
      <c r="G135" s="40">
        <f t="shared" ref="G135:G139" si="2">D135/E135</f>
        <v>0.8</v>
      </c>
      <c r="H135" s="41">
        <f t="shared" ref="H135:H139" si="3">G135/F135</f>
        <v>4</v>
      </c>
      <c r="I135">
        <f t="shared" ref="I135:I139" si="4">LOG(H135)</f>
        <v>0.6020599913279624</v>
      </c>
      <c r="K135" t="s">
        <v>1040</v>
      </c>
      <c r="L135" t="s">
        <v>1406</v>
      </c>
    </row>
    <row r="136" spans="1:15" x14ac:dyDescent="0.25">
      <c r="B136" t="s">
        <v>1039</v>
      </c>
      <c r="C136">
        <f t="shared" si="0"/>
        <v>390</v>
      </c>
      <c r="D136">
        <v>10</v>
      </c>
      <c r="E136">
        <v>400</v>
      </c>
      <c r="F136" s="40">
        <f t="shared" si="1"/>
        <v>0.97499999999999998</v>
      </c>
      <c r="G136" s="40">
        <f t="shared" si="2"/>
        <v>2.5000000000000001E-2</v>
      </c>
      <c r="H136" s="41">
        <f t="shared" si="3"/>
        <v>2.5641025641025644E-2</v>
      </c>
      <c r="I136">
        <f t="shared" si="4"/>
        <v>-1.5910646070264991</v>
      </c>
      <c r="K136" t="s">
        <v>1039</v>
      </c>
      <c r="L136" t="s">
        <v>1406</v>
      </c>
    </row>
    <row r="137" spans="1:15" x14ac:dyDescent="0.25">
      <c r="B137" t="s">
        <v>1397</v>
      </c>
      <c r="C137">
        <f t="shared" si="0"/>
        <v>90</v>
      </c>
      <c r="D137">
        <v>10</v>
      </c>
      <c r="E137">
        <v>100</v>
      </c>
      <c r="F137" s="40">
        <f t="shared" si="1"/>
        <v>0.9</v>
      </c>
      <c r="G137" s="40">
        <f t="shared" si="2"/>
        <v>0.1</v>
      </c>
      <c r="H137" s="41">
        <f t="shared" si="3"/>
        <v>0.11111111111111112</v>
      </c>
      <c r="I137">
        <f t="shared" si="4"/>
        <v>-0.95424250943932487</v>
      </c>
      <c r="K137" t="s">
        <v>1397</v>
      </c>
      <c r="L137" t="s">
        <v>1406</v>
      </c>
    </row>
    <row r="138" spans="1:15" x14ac:dyDescent="0.25">
      <c r="B138" t="s">
        <v>1041</v>
      </c>
      <c r="C138">
        <f t="shared" si="0"/>
        <v>20</v>
      </c>
      <c r="D138">
        <v>30</v>
      </c>
      <c r="E138">
        <v>50</v>
      </c>
      <c r="F138" s="40">
        <f t="shared" si="1"/>
        <v>0.4</v>
      </c>
      <c r="G138" s="40">
        <f t="shared" si="2"/>
        <v>0.6</v>
      </c>
      <c r="H138" s="41">
        <f t="shared" si="3"/>
        <v>1.4999999999999998</v>
      </c>
      <c r="I138">
        <f t="shared" si="4"/>
        <v>0.17609125905568118</v>
      </c>
      <c r="K138" t="s">
        <v>1041</v>
      </c>
      <c r="L138" t="s">
        <v>1406</v>
      </c>
    </row>
    <row r="139" spans="1:15" x14ac:dyDescent="0.25">
      <c r="C139">
        <v>800</v>
      </c>
      <c r="D139">
        <v>200</v>
      </c>
      <c r="E139">
        <v>1000</v>
      </c>
      <c r="F139" s="40">
        <f t="shared" si="1"/>
        <v>0.8</v>
      </c>
      <c r="G139" s="40">
        <f t="shared" si="2"/>
        <v>0.2</v>
      </c>
      <c r="H139" s="41">
        <f t="shared" si="3"/>
        <v>0.25</v>
      </c>
      <c r="I139">
        <f t="shared" si="4"/>
        <v>-0.6020599913279624</v>
      </c>
      <c r="K139" t="s">
        <v>1038</v>
      </c>
      <c r="L139" t="s">
        <v>581</v>
      </c>
    </row>
    <row r="140" spans="1:15" x14ac:dyDescent="0.25">
      <c r="K140" t="s">
        <v>1040</v>
      </c>
      <c r="L140" t="s">
        <v>581</v>
      </c>
    </row>
    <row r="141" spans="1:15" ht="15.75" thickBot="1" x14ac:dyDescent="0.3">
      <c r="B141" t="s">
        <v>379</v>
      </c>
      <c r="C141" t="s">
        <v>369</v>
      </c>
      <c r="D141" t="s">
        <v>1404</v>
      </c>
      <c r="K141" t="s">
        <v>1039</v>
      </c>
      <c r="L141" t="s">
        <v>581</v>
      </c>
    </row>
    <row r="142" spans="1:15" x14ac:dyDescent="0.25">
      <c r="A142" s="17" t="s">
        <v>1307</v>
      </c>
      <c r="B142" s="18" t="s">
        <v>1308</v>
      </c>
      <c r="C142" t="s">
        <v>348</v>
      </c>
      <c r="D142" t="s">
        <v>1405</v>
      </c>
      <c r="K142" t="s">
        <v>1397</v>
      </c>
      <c r="L142" t="s">
        <v>581</v>
      </c>
    </row>
    <row r="143" spans="1:15" x14ac:dyDescent="0.25">
      <c r="A143" s="20">
        <v>1</v>
      </c>
      <c r="B143" s="16">
        <v>1</v>
      </c>
      <c r="C143" t="s">
        <v>1038</v>
      </c>
      <c r="D143">
        <f>I134</f>
        <v>-0.95424250943932487</v>
      </c>
      <c r="K143" t="s">
        <v>1041</v>
      </c>
      <c r="L143" t="s">
        <v>581</v>
      </c>
    </row>
    <row r="144" spans="1:15" x14ac:dyDescent="0.25">
      <c r="A144" s="20">
        <v>2</v>
      </c>
      <c r="B144" s="16">
        <v>0</v>
      </c>
      <c r="C144" t="s">
        <v>1041</v>
      </c>
      <c r="D144">
        <f>I139</f>
        <v>-0.6020599913279624</v>
      </c>
    </row>
    <row r="145" spans="1:4" x14ac:dyDescent="0.25">
      <c r="A145" s="20">
        <v>3</v>
      </c>
      <c r="B145" s="16">
        <v>0</v>
      </c>
      <c r="C145" t="s">
        <v>1041</v>
      </c>
      <c r="D145">
        <f>I139</f>
        <v>-0.6020599913279624</v>
      </c>
    </row>
    <row r="146" spans="1:4" x14ac:dyDescent="0.25">
      <c r="A146" s="20">
        <v>4</v>
      </c>
      <c r="B146" s="16">
        <v>0</v>
      </c>
      <c r="C146" t="s">
        <v>1039</v>
      </c>
      <c r="D146">
        <f>I136</f>
        <v>-1.5910646070264991</v>
      </c>
    </row>
    <row r="147" spans="1:4" x14ac:dyDescent="0.25">
      <c r="A147" s="20">
        <v>5</v>
      </c>
      <c r="B147" s="16">
        <v>1</v>
      </c>
      <c r="C147" t="s">
        <v>1397</v>
      </c>
      <c r="D147">
        <f>I137</f>
        <v>-0.95424250943932487</v>
      </c>
    </row>
    <row r="148" spans="1:4" x14ac:dyDescent="0.25">
      <c r="A148" s="20">
        <v>6</v>
      </c>
      <c r="B148" s="16">
        <v>1</v>
      </c>
      <c r="C148" t="s">
        <v>1397</v>
      </c>
    </row>
    <row r="149" spans="1:4" x14ac:dyDescent="0.25">
      <c r="A149" s="20">
        <v>7</v>
      </c>
      <c r="B149" s="16">
        <v>1</v>
      </c>
      <c r="C149" t="s">
        <v>1039</v>
      </c>
    </row>
    <row r="150" spans="1:4" x14ac:dyDescent="0.25">
      <c r="A150" s="20">
        <v>8</v>
      </c>
      <c r="B150" s="16">
        <v>0</v>
      </c>
      <c r="C150" t="s">
        <v>1040</v>
      </c>
    </row>
    <row r="151" spans="1:4" x14ac:dyDescent="0.25">
      <c r="A151" s="20">
        <v>9</v>
      </c>
      <c r="B151" s="16">
        <v>0</v>
      </c>
      <c r="C151" t="s">
        <v>1040</v>
      </c>
    </row>
    <row r="152" spans="1:4" x14ac:dyDescent="0.25">
      <c r="A152" s="20" t="s">
        <v>124</v>
      </c>
      <c r="B152" s="16">
        <v>0</v>
      </c>
      <c r="C152" t="s">
        <v>1038</v>
      </c>
    </row>
    <row r="153" spans="1:4" ht="15.75" thickBot="1" x14ac:dyDescent="0.3">
      <c r="A153" s="22">
        <v>10000</v>
      </c>
      <c r="B153" s="23">
        <v>1</v>
      </c>
      <c r="C153" t="s">
        <v>1041</v>
      </c>
    </row>
    <row r="156" spans="1:4" x14ac:dyDescent="0.25">
      <c r="A156" t="s">
        <v>1409</v>
      </c>
    </row>
    <row r="157" spans="1:4" x14ac:dyDescent="0.25">
      <c r="B157" t="s">
        <v>1410</v>
      </c>
    </row>
    <row r="159" spans="1:4" x14ac:dyDescent="0.25">
      <c r="B159" t="s">
        <v>348</v>
      </c>
    </row>
    <row r="160" spans="1:4" x14ac:dyDescent="0.25">
      <c r="B160" t="s">
        <v>990</v>
      </c>
    </row>
    <row r="163" spans="1:9" x14ac:dyDescent="0.25">
      <c r="A163" t="s">
        <v>1411</v>
      </c>
    </row>
    <row r="164" spans="1:9" x14ac:dyDescent="0.25">
      <c r="A164" t="s">
        <v>1412</v>
      </c>
    </row>
    <row r="165" spans="1:9" x14ac:dyDescent="0.25">
      <c r="B165" t="s">
        <v>1413</v>
      </c>
    </row>
    <row r="166" spans="1:9" x14ac:dyDescent="0.25">
      <c r="A166" t="s">
        <v>1414</v>
      </c>
    </row>
    <row r="168" spans="1:9" x14ac:dyDescent="0.25">
      <c r="A168" t="s">
        <v>74</v>
      </c>
      <c r="C168" t="s">
        <v>1415</v>
      </c>
      <c r="D168" t="s">
        <v>1416</v>
      </c>
      <c r="I168" t="s">
        <v>1423</v>
      </c>
    </row>
    <row r="169" spans="1:9" x14ac:dyDescent="0.25">
      <c r="C169" t="s">
        <v>1402</v>
      </c>
      <c r="D169" t="s">
        <v>1417</v>
      </c>
      <c r="F169" t="s">
        <v>1418</v>
      </c>
      <c r="I169" t="s">
        <v>1424</v>
      </c>
    </row>
    <row r="170" spans="1:9" x14ac:dyDescent="0.25">
      <c r="F170" t="s">
        <v>1419</v>
      </c>
    </row>
    <row r="172" spans="1:9" x14ac:dyDescent="0.25">
      <c r="F172" t="s">
        <v>1420</v>
      </c>
    </row>
    <row r="174" spans="1:9" x14ac:dyDescent="0.25">
      <c r="F174" t="s">
        <v>1421</v>
      </c>
    </row>
    <row r="175" spans="1:9" x14ac:dyDescent="0.25">
      <c r="F175" t="s">
        <v>1422</v>
      </c>
    </row>
    <row r="177" spans="1:4" x14ac:dyDescent="0.25">
      <c r="A177" t="s">
        <v>36</v>
      </c>
    </row>
    <row r="178" spans="1:4" x14ac:dyDescent="0.25">
      <c r="B178" t="s">
        <v>1425</v>
      </c>
    </row>
    <row r="179" spans="1:4" x14ac:dyDescent="0.25">
      <c r="C179" t="s">
        <v>379</v>
      </c>
    </row>
    <row r="180" spans="1:4" x14ac:dyDescent="0.25">
      <c r="C180" t="s">
        <v>369</v>
      </c>
    </row>
    <row r="181" spans="1:4" x14ac:dyDescent="0.25">
      <c r="B181" t="s">
        <v>1426</v>
      </c>
    </row>
    <row r="182" spans="1:4" x14ac:dyDescent="0.25">
      <c r="B182" t="s">
        <v>8</v>
      </c>
    </row>
    <row r="183" spans="1:4" x14ac:dyDescent="0.25">
      <c r="C183" t="s">
        <v>1427</v>
      </c>
    </row>
    <row r="184" spans="1:4" x14ac:dyDescent="0.25">
      <c r="C184" t="s">
        <v>1428</v>
      </c>
    </row>
    <row r="185" spans="1:4" x14ac:dyDescent="0.25">
      <c r="C185" t="s">
        <v>1429</v>
      </c>
    </row>
    <row r="186" spans="1:4" x14ac:dyDescent="0.25">
      <c r="B186" t="s">
        <v>1430</v>
      </c>
    </row>
    <row r="187" spans="1:4" x14ac:dyDescent="0.25">
      <c r="C187" t="s">
        <v>1431</v>
      </c>
    </row>
    <row r="188" spans="1:4" x14ac:dyDescent="0.25">
      <c r="C188" t="s">
        <v>1432</v>
      </c>
    </row>
    <row r="189" spans="1:4" x14ac:dyDescent="0.25">
      <c r="C189" t="s">
        <v>1433</v>
      </c>
    </row>
    <row r="190" spans="1:4" x14ac:dyDescent="0.25">
      <c r="B190" t="s">
        <v>691</v>
      </c>
    </row>
    <row r="191" spans="1:4" x14ac:dyDescent="0.25">
      <c r="B191" t="s">
        <v>1441</v>
      </c>
    </row>
    <row r="192" spans="1:4" x14ac:dyDescent="0.25">
      <c r="B192" t="s">
        <v>1434</v>
      </c>
      <c r="D192" t="s">
        <v>1435</v>
      </c>
    </row>
    <row r="193" spans="1:16" x14ac:dyDescent="0.25">
      <c r="C193" t="s">
        <v>1436</v>
      </c>
      <c r="L193" t="s">
        <v>1513</v>
      </c>
      <c r="N193" t="s">
        <v>1515</v>
      </c>
    </row>
    <row r="194" spans="1:16" x14ac:dyDescent="0.25">
      <c r="C194" t="s">
        <v>1437</v>
      </c>
      <c r="J194" t="s">
        <v>990</v>
      </c>
      <c r="K194" t="s">
        <v>362</v>
      </c>
      <c r="L194">
        <v>3</v>
      </c>
    </row>
    <row r="195" spans="1:16" x14ac:dyDescent="0.25">
      <c r="J195" t="s">
        <v>1514</v>
      </c>
      <c r="K195" t="s">
        <v>363</v>
      </c>
      <c r="L195">
        <v>0.2</v>
      </c>
      <c r="N195" t="s">
        <v>1516</v>
      </c>
    </row>
    <row r="196" spans="1:16" x14ac:dyDescent="0.25">
      <c r="C196" t="s">
        <v>1438</v>
      </c>
      <c r="F196" t="s">
        <v>489</v>
      </c>
      <c r="J196" t="s">
        <v>754</v>
      </c>
      <c r="K196" t="s">
        <v>364</v>
      </c>
      <c r="L196">
        <v>-0.8</v>
      </c>
    </row>
    <row r="197" spans="1:16" x14ac:dyDescent="0.25">
      <c r="C197" t="s">
        <v>1440</v>
      </c>
    </row>
    <row r="199" spans="1:16" x14ac:dyDescent="0.25">
      <c r="B199" t="s">
        <v>1439</v>
      </c>
    </row>
    <row r="200" spans="1:16" x14ac:dyDescent="0.25">
      <c r="C200" t="s">
        <v>1442</v>
      </c>
      <c r="E200" t="s">
        <v>1443</v>
      </c>
    </row>
    <row r="201" spans="1:16" x14ac:dyDescent="0.25">
      <c r="C201" t="s">
        <v>1444</v>
      </c>
    </row>
    <row r="202" spans="1:16" x14ac:dyDescent="0.25">
      <c r="C202" t="s">
        <v>1445</v>
      </c>
    </row>
    <row r="203" spans="1:16" x14ac:dyDescent="0.25">
      <c r="C203" t="s">
        <v>1446</v>
      </c>
    </row>
    <row r="204" spans="1:16" x14ac:dyDescent="0.25">
      <c r="M204" t="s">
        <v>1448</v>
      </c>
    </row>
    <row r="205" spans="1:16" ht="15.75" thickBot="1" x14ac:dyDescent="0.3">
      <c r="B205" t="s">
        <v>379</v>
      </c>
      <c r="C205" t="s">
        <v>1401</v>
      </c>
      <c r="D205" t="s">
        <v>1466</v>
      </c>
      <c r="M205" t="s">
        <v>1447</v>
      </c>
    </row>
    <row r="206" spans="1:16" x14ac:dyDescent="0.25">
      <c r="A206" s="17" t="s">
        <v>1307</v>
      </c>
      <c r="B206" s="18" t="s">
        <v>1308</v>
      </c>
      <c r="C206" s="39" t="s">
        <v>1392</v>
      </c>
      <c r="D206" t="s">
        <v>1467</v>
      </c>
      <c r="E206" t="s">
        <v>1468</v>
      </c>
      <c r="H206">
        <v>0.6</v>
      </c>
      <c r="I206">
        <v>0.5</v>
      </c>
      <c r="J206">
        <v>0.4</v>
      </c>
      <c r="K206">
        <v>0.8</v>
      </c>
    </row>
    <row r="207" spans="1:16" x14ac:dyDescent="0.25">
      <c r="A207" s="20">
        <v>1</v>
      </c>
      <c r="B207" s="16">
        <v>1</v>
      </c>
      <c r="C207" s="1">
        <v>0.6</v>
      </c>
      <c r="D207">
        <v>1</v>
      </c>
      <c r="E207">
        <v>1</v>
      </c>
      <c r="H207">
        <v>1</v>
      </c>
      <c r="I207">
        <v>5</v>
      </c>
      <c r="J207">
        <v>6</v>
      </c>
      <c r="K207">
        <v>7</v>
      </c>
    </row>
    <row r="208" spans="1:16" x14ac:dyDescent="0.25">
      <c r="A208" s="20">
        <v>2</v>
      </c>
      <c r="B208" s="16">
        <v>0</v>
      </c>
      <c r="C208" s="1">
        <v>0.2</v>
      </c>
      <c r="D208">
        <v>0</v>
      </c>
      <c r="E208">
        <v>0</v>
      </c>
      <c r="F208">
        <v>0.2</v>
      </c>
      <c r="G208">
        <v>2</v>
      </c>
      <c r="H208" s="42"/>
      <c r="I208" s="42"/>
      <c r="J208" s="42"/>
      <c r="K208" s="42"/>
      <c r="M208" s="42" t="s">
        <v>1450</v>
      </c>
      <c r="N208">
        <v>22</v>
      </c>
      <c r="O208" s="40">
        <f>N208/24</f>
        <v>0.91666666666666663</v>
      </c>
      <c r="P208" t="s">
        <v>1453</v>
      </c>
    </row>
    <row r="209" spans="1:16" x14ac:dyDescent="0.25">
      <c r="A209" s="20">
        <v>3</v>
      </c>
      <c r="B209" s="16">
        <v>0</v>
      </c>
      <c r="C209" s="1">
        <v>0.3</v>
      </c>
      <c r="D209">
        <v>0</v>
      </c>
      <c r="E209">
        <v>0</v>
      </c>
      <c r="F209">
        <v>0.3</v>
      </c>
      <c r="G209">
        <v>3</v>
      </c>
      <c r="H209" s="42"/>
      <c r="I209" s="42"/>
      <c r="J209" s="42"/>
      <c r="K209" s="42"/>
      <c r="M209" s="27" t="s">
        <v>1451</v>
      </c>
      <c r="N209">
        <v>1</v>
      </c>
      <c r="O209" s="40">
        <f>N209/24</f>
        <v>4.1666666666666664E-2</v>
      </c>
      <c r="P209" t="s">
        <v>1454</v>
      </c>
    </row>
    <row r="210" spans="1:16" x14ac:dyDescent="0.25">
      <c r="A210" s="20">
        <v>4</v>
      </c>
      <c r="B210" s="16">
        <v>0</v>
      </c>
      <c r="C210" s="1">
        <v>0.1</v>
      </c>
      <c r="D210">
        <v>0</v>
      </c>
      <c r="E210">
        <v>0</v>
      </c>
      <c r="F210">
        <v>0.1</v>
      </c>
      <c r="G210">
        <v>4</v>
      </c>
      <c r="H210" s="42"/>
      <c r="I210" s="42"/>
      <c r="J210" s="42"/>
      <c r="K210" s="42"/>
      <c r="M210" s="44" t="s">
        <v>1452</v>
      </c>
      <c r="N210">
        <v>1</v>
      </c>
      <c r="O210" s="40">
        <f>N210/24</f>
        <v>4.1666666666666664E-2</v>
      </c>
      <c r="P210" t="s">
        <v>1455</v>
      </c>
    </row>
    <row r="211" spans="1:16" x14ac:dyDescent="0.25">
      <c r="A211" s="20">
        <v>5</v>
      </c>
      <c r="B211" s="16">
        <v>1</v>
      </c>
      <c r="C211" s="1">
        <v>0.5</v>
      </c>
      <c r="D211">
        <v>1</v>
      </c>
      <c r="E211" s="44">
        <v>0</v>
      </c>
      <c r="F211">
        <v>0.2</v>
      </c>
      <c r="G211">
        <v>8</v>
      </c>
      <c r="H211" s="42"/>
      <c r="I211" s="42"/>
      <c r="J211" s="42"/>
      <c r="K211" s="42"/>
      <c r="M211" t="s">
        <v>1449</v>
      </c>
      <c r="N211">
        <v>24</v>
      </c>
      <c r="O211" s="40">
        <v>1</v>
      </c>
    </row>
    <row r="212" spans="1:16" x14ac:dyDescent="0.25">
      <c r="A212" s="20">
        <v>6</v>
      </c>
      <c r="B212" s="16">
        <v>1</v>
      </c>
      <c r="C212" s="1">
        <v>0.4</v>
      </c>
      <c r="D212">
        <v>1</v>
      </c>
      <c r="E212" s="44">
        <v>0</v>
      </c>
      <c r="F212">
        <v>0.15</v>
      </c>
      <c r="G212">
        <v>9</v>
      </c>
      <c r="H212" s="42"/>
      <c r="I212" s="42"/>
      <c r="J212" s="42"/>
      <c r="K212" s="42"/>
    </row>
    <row r="213" spans="1:16" x14ac:dyDescent="0.25">
      <c r="A213" s="20">
        <v>7</v>
      </c>
      <c r="B213" s="16">
        <v>1</v>
      </c>
      <c r="C213" s="1">
        <v>0.8</v>
      </c>
      <c r="D213">
        <v>1</v>
      </c>
      <c r="E213">
        <v>1</v>
      </c>
      <c r="F213">
        <v>0.5</v>
      </c>
      <c r="G213">
        <v>10</v>
      </c>
      <c r="H213" s="42"/>
      <c r="I213" s="27"/>
      <c r="J213" s="44"/>
      <c r="K213" s="42"/>
      <c r="N213" t="s">
        <v>1456</v>
      </c>
    </row>
    <row r="214" spans="1:16" x14ac:dyDescent="0.25">
      <c r="A214" s="20">
        <v>8</v>
      </c>
      <c r="B214" s="16">
        <v>0</v>
      </c>
      <c r="C214" s="1">
        <v>0.2</v>
      </c>
      <c r="D214">
        <v>0</v>
      </c>
      <c r="E214">
        <v>0</v>
      </c>
      <c r="O214" s="12">
        <f>O208-O210</f>
        <v>0.875</v>
      </c>
    </row>
    <row r="215" spans="1:16" x14ac:dyDescent="0.25">
      <c r="A215" s="20">
        <v>9</v>
      </c>
      <c r="B215" s="16">
        <v>0</v>
      </c>
      <c r="C215" s="1">
        <v>0.15</v>
      </c>
      <c r="D215">
        <v>0</v>
      </c>
      <c r="E215">
        <v>0</v>
      </c>
      <c r="L215" t="s">
        <v>1469</v>
      </c>
      <c r="N215" t="s">
        <v>1457</v>
      </c>
    </row>
    <row r="216" spans="1:16" x14ac:dyDescent="0.25">
      <c r="A216" s="20">
        <v>10</v>
      </c>
      <c r="B216" s="16">
        <v>0</v>
      </c>
      <c r="C216" s="1">
        <v>0.5</v>
      </c>
      <c r="D216" s="44">
        <v>1</v>
      </c>
      <c r="E216">
        <v>0</v>
      </c>
      <c r="I216" t="s">
        <v>1453</v>
      </c>
      <c r="K216" t="s">
        <v>1461</v>
      </c>
      <c r="L216" t="s">
        <v>1463</v>
      </c>
      <c r="O216" s="12">
        <f>O208-O210/(O208+O210)</f>
        <v>0.87318840579710144</v>
      </c>
    </row>
    <row r="217" spans="1:16" ht="15.75" thickBot="1" x14ac:dyDescent="0.3">
      <c r="A217" s="22"/>
      <c r="B217" s="23"/>
      <c r="C217" s="1"/>
      <c r="I217" t="s">
        <v>1458</v>
      </c>
      <c r="K217" t="s">
        <v>1462</v>
      </c>
      <c r="L217" t="s">
        <v>1465</v>
      </c>
    </row>
    <row r="218" spans="1:16" x14ac:dyDescent="0.25">
      <c r="I218" s="43" t="s">
        <v>1459</v>
      </c>
      <c r="J218" s="43" t="s">
        <v>1470</v>
      </c>
      <c r="K218" s="43" t="s">
        <v>1461</v>
      </c>
      <c r="L218" s="43" t="s">
        <v>1464</v>
      </c>
    </row>
    <row r="219" spans="1:16" x14ac:dyDescent="0.25">
      <c r="I219" t="s">
        <v>1460</v>
      </c>
      <c r="K219" t="s">
        <v>1461</v>
      </c>
      <c r="L219" t="s">
        <v>1464</v>
      </c>
    </row>
    <row r="220" spans="1:16" ht="15.75" thickBot="1" x14ac:dyDescent="0.3">
      <c r="C220" t="s">
        <v>1471</v>
      </c>
      <c r="E220" t="s">
        <v>1467</v>
      </c>
    </row>
    <row r="221" spans="1:16" ht="15.75" thickBot="1" x14ac:dyDescent="0.3">
      <c r="B221" s="48"/>
      <c r="C221" s="49" t="s">
        <v>1226</v>
      </c>
      <c r="D221" s="49"/>
      <c r="E221" s="50"/>
    </row>
    <row r="222" spans="1:16" ht="15.75" thickBot="1" x14ac:dyDescent="0.3">
      <c r="B222" s="20" t="s">
        <v>1225</v>
      </c>
      <c r="C222" s="20">
        <v>0</v>
      </c>
      <c r="D222" s="16">
        <v>1</v>
      </c>
      <c r="E222" s="46"/>
    </row>
    <row r="223" spans="1:16" x14ac:dyDescent="0.25">
      <c r="B223" s="17">
        <v>0</v>
      </c>
      <c r="C223" s="17">
        <v>5</v>
      </c>
      <c r="D223" s="18">
        <v>1</v>
      </c>
      <c r="E223" s="45">
        <v>6</v>
      </c>
    </row>
    <row r="224" spans="1:16" x14ac:dyDescent="0.25">
      <c r="B224" s="20">
        <v>1</v>
      </c>
      <c r="C224" s="20">
        <v>0</v>
      </c>
      <c r="D224" s="16">
        <v>4</v>
      </c>
      <c r="E224" s="46">
        <v>4</v>
      </c>
    </row>
    <row r="225" spans="2:12" ht="15.75" thickBot="1" x14ac:dyDescent="0.3">
      <c r="B225" s="22"/>
      <c r="C225" s="22">
        <v>5</v>
      </c>
      <c r="D225" s="23">
        <v>5</v>
      </c>
      <c r="E225" s="47">
        <v>10</v>
      </c>
    </row>
    <row r="227" spans="2:12" ht="15.75" thickBot="1" x14ac:dyDescent="0.3">
      <c r="C227" t="s">
        <v>1471</v>
      </c>
      <c r="E227" t="s">
        <v>1467</v>
      </c>
      <c r="J227" t="s">
        <v>1485</v>
      </c>
      <c r="K227" t="s">
        <v>1486</v>
      </c>
    </row>
    <row r="228" spans="2:12" ht="15.75" thickBot="1" x14ac:dyDescent="0.3">
      <c r="B228" s="48"/>
      <c r="C228" s="49" t="s">
        <v>1226</v>
      </c>
      <c r="D228" s="49"/>
      <c r="E228" s="50"/>
      <c r="G228" t="s">
        <v>1477</v>
      </c>
      <c r="I228" t="s">
        <v>1478</v>
      </c>
      <c r="J228" s="40">
        <f>(C223+D224)/E225</f>
        <v>0.9</v>
      </c>
      <c r="K228" s="12">
        <v>0.8</v>
      </c>
    </row>
    <row r="229" spans="2:12" ht="15.75" thickBot="1" x14ac:dyDescent="0.3">
      <c r="B229" s="20" t="s">
        <v>1225</v>
      </c>
      <c r="C229" s="20" t="s">
        <v>1472</v>
      </c>
      <c r="D229" s="16" t="s">
        <v>1392</v>
      </c>
      <c r="E229" s="46"/>
      <c r="G229" t="s">
        <v>1483</v>
      </c>
      <c r="H229" t="s">
        <v>1479</v>
      </c>
      <c r="I229" t="s">
        <v>1480</v>
      </c>
      <c r="J229" s="40">
        <f>D224/E224</f>
        <v>1</v>
      </c>
      <c r="K229" s="12">
        <v>0.5</v>
      </c>
    </row>
    <row r="230" spans="2:12" x14ac:dyDescent="0.25">
      <c r="B230" s="17" t="s">
        <v>1472</v>
      </c>
      <c r="C230" s="17" t="s">
        <v>1473</v>
      </c>
      <c r="D230" s="18" t="s">
        <v>1474</v>
      </c>
      <c r="E230" s="45">
        <v>6</v>
      </c>
      <c r="G230" t="s">
        <v>1484</v>
      </c>
      <c r="H230" t="s">
        <v>1481</v>
      </c>
      <c r="I230" t="s">
        <v>1482</v>
      </c>
      <c r="J230">
        <f>C223/E223</f>
        <v>0.83333333333333337</v>
      </c>
      <c r="K230" s="12">
        <v>1</v>
      </c>
    </row>
    <row r="231" spans="2:12" x14ac:dyDescent="0.25">
      <c r="B231" s="20" t="s">
        <v>1392</v>
      </c>
      <c r="C231" s="20" t="s">
        <v>1475</v>
      </c>
      <c r="D231" s="16" t="s">
        <v>1476</v>
      </c>
      <c r="E231" s="46">
        <v>4</v>
      </c>
      <c r="H231" t="s">
        <v>1487</v>
      </c>
      <c r="I231" t="s">
        <v>1488</v>
      </c>
      <c r="J231" t="s">
        <v>1489</v>
      </c>
    </row>
    <row r="232" spans="2:12" ht="15.75" thickBot="1" x14ac:dyDescent="0.3">
      <c r="B232" s="22"/>
      <c r="C232" s="22">
        <v>5</v>
      </c>
      <c r="D232" s="23">
        <v>5</v>
      </c>
      <c r="E232" s="47"/>
      <c r="I232" t="s">
        <v>1483</v>
      </c>
      <c r="J232" t="s">
        <v>1484</v>
      </c>
      <c r="K232" t="s">
        <v>1491</v>
      </c>
    </row>
    <row r="233" spans="2:12" x14ac:dyDescent="0.25">
      <c r="I233" t="s">
        <v>1461</v>
      </c>
      <c r="J233" t="s">
        <v>1461</v>
      </c>
      <c r="K233" t="s">
        <v>1462</v>
      </c>
    </row>
    <row r="234" spans="2:12" x14ac:dyDescent="0.25">
      <c r="G234" t="s">
        <v>1466</v>
      </c>
      <c r="H234" t="s">
        <v>1477</v>
      </c>
      <c r="I234" t="s">
        <v>1479</v>
      </c>
      <c r="J234" t="s">
        <v>1481</v>
      </c>
      <c r="K234" t="s">
        <v>1490</v>
      </c>
      <c r="L234" s="43" t="s">
        <v>1492</v>
      </c>
    </row>
    <row r="235" spans="2:12" x14ac:dyDescent="0.25">
      <c r="G235">
        <v>0.1</v>
      </c>
      <c r="L235" s="43"/>
    </row>
    <row r="236" spans="2:12" x14ac:dyDescent="0.25">
      <c r="G236">
        <v>0.2</v>
      </c>
      <c r="L236" s="43"/>
    </row>
    <row r="237" spans="2:12" x14ac:dyDescent="0.25">
      <c r="G237">
        <v>0.3</v>
      </c>
      <c r="L237" s="43"/>
    </row>
    <row r="238" spans="2:12" x14ac:dyDescent="0.25">
      <c r="B238" t="s">
        <v>1493</v>
      </c>
      <c r="G238">
        <v>0.4</v>
      </c>
      <c r="L238" s="43"/>
    </row>
    <row r="239" spans="2:12" x14ac:dyDescent="0.25">
      <c r="C239" t="s">
        <v>1494</v>
      </c>
      <c r="G239" t="s">
        <v>124</v>
      </c>
      <c r="L239" s="43"/>
    </row>
    <row r="241" spans="3:5" x14ac:dyDescent="0.25">
      <c r="C241" t="s">
        <v>1495</v>
      </c>
    </row>
    <row r="242" spans="3:5" x14ac:dyDescent="0.25">
      <c r="C242" t="s">
        <v>1496</v>
      </c>
    </row>
    <row r="244" spans="3:5" x14ac:dyDescent="0.25">
      <c r="D244" t="s">
        <v>1497</v>
      </c>
    </row>
    <row r="245" spans="3:5" x14ac:dyDescent="0.25">
      <c r="D245" t="s">
        <v>1498</v>
      </c>
    </row>
    <row r="248" spans="3:5" x14ac:dyDescent="0.25">
      <c r="C248" t="s">
        <v>1499</v>
      </c>
    </row>
    <row r="249" spans="3:5" x14ac:dyDescent="0.25">
      <c r="E249" t="s">
        <v>1500</v>
      </c>
    </row>
    <row r="250" spans="3:5" x14ac:dyDescent="0.25">
      <c r="C250" t="s">
        <v>1501</v>
      </c>
    </row>
    <row r="251" spans="3:5" x14ac:dyDescent="0.25">
      <c r="E251" t="s">
        <v>1502</v>
      </c>
    </row>
    <row r="253" spans="3:5" x14ac:dyDescent="0.25">
      <c r="C253" t="s">
        <v>1503</v>
      </c>
    </row>
    <row r="254" spans="3:5" x14ac:dyDescent="0.25">
      <c r="D254" t="s">
        <v>1504</v>
      </c>
    </row>
    <row r="255" spans="3:5" x14ac:dyDescent="0.25">
      <c r="E255" t="s">
        <v>1505</v>
      </c>
    </row>
    <row r="256" spans="3:5" x14ac:dyDescent="0.25">
      <c r="E256" t="s">
        <v>1506</v>
      </c>
    </row>
    <row r="257" spans="1:8" x14ac:dyDescent="0.25">
      <c r="E257" t="s">
        <v>1507</v>
      </c>
    </row>
    <row r="258" spans="1:8" x14ac:dyDescent="0.25">
      <c r="E258" t="s">
        <v>1508</v>
      </c>
    </row>
    <row r="259" spans="1:8" x14ac:dyDescent="0.25">
      <c r="D259" t="s">
        <v>1509</v>
      </c>
    </row>
    <row r="260" spans="1:8" x14ac:dyDescent="0.25">
      <c r="D260" t="s">
        <v>1510</v>
      </c>
    </row>
    <row r="261" spans="1:8" x14ac:dyDescent="0.25">
      <c r="D261" t="s">
        <v>1511</v>
      </c>
      <c r="G261" s="12">
        <v>0.4</v>
      </c>
      <c r="H261" t="s">
        <v>1512</v>
      </c>
    </row>
    <row r="264" spans="1:8" x14ac:dyDescent="0.25">
      <c r="A264" t="s">
        <v>1517</v>
      </c>
    </row>
    <row r="265" spans="1:8" x14ac:dyDescent="0.25">
      <c r="B265" t="s">
        <v>1518</v>
      </c>
      <c r="D265" t="s">
        <v>1519</v>
      </c>
    </row>
    <row r="266" spans="1:8" x14ac:dyDescent="0.25">
      <c r="E266" t="s">
        <v>1520</v>
      </c>
    </row>
    <row r="267" spans="1:8" x14ac:dyDescent="0.25">
      <c r="E267" t="s">
        <v>1521</v>
      </c>
    </row>
    <row r="268" spans="1:8" x14ac:dyDescent="0.25">
      <c r="F268" t="s">
        <v>1522</v>
      </c>
    </row>
    <row r="269" spans="1:8" x14ac:dyDescent="0.25">
      <c r="F269" t="s">
        <v>1523</v>
      </c>
    </row>
    <row r="270" spans="1:8" x14ac:dyDescent="0.25">
      <c r="F270" t="s">
        <v>1524</v>
      </c>
    </row>
    <row r="271" spans="1:8" x14ac:dyDescent="0.25">
      <c r="F271" t="s">
        <v>1525</v>
      </c>
    </row>
    <row r="272" spans="1:8" x14ac:dyDescent="0.25">
      <c r="F272" t="s">
        <v>1526</v>
      </c>
    </row>
    <row r="273" spans="1:13" x14ac:dyDescent="0.25">
      <c r="B273" t="s">
        <v>1527</v>
      </c>
      <c r="H273" t="s">
        <v>1533</v>
      </c>
    </row>
    <row r="274" spans="1:13" x14ac:dyDescent="0.25">
      <c r="C274" t="s">
        <v>1528</v>
      </c>
      <c r="J274" t="s">
        <v>1534</v>
      </c>
    </row>
    <row r="275" spans="1:13" x14ac:dyDescent="0.25">
      <c r="J275" t="s">
        <v>1535</v>
      </c>
      <c r="L275" t="s">
        <v>777</v>
      </c>
      <c r="M275" t="s">
        <v>1536</v>
      </c>
    </row>
    <row r="276" spans="1:13" x14ac:dyDescent="0.25">
      <c r="B276" t="s">
        <v>1529</v>
      </c>
      <c r="G276" t="s">
        <v>1532</v>
      </c>
    </row>
    <row r="277" spans="1:13" x14ac:dyDescent="0.25">
      <c r="B277" t="s">
        <v>1530</v>
      </c>
      <c r="G277" t="s">
        <v>1531</v>
      </c>
      <c r="I277" t="s">
        <v>1537</v>
      </c>
    </row>
    <row r="278" spans="1:13" x14ac:dyDescent="0.25">
      <c r="J278" t="s">
        <v>1538</v>
      </c>
    </row>
    <row r="280" spans="1:13" x14ac:dyDescent="0.25">
      <c r="J280" t="s">
        <v>1539</v>
      </c>
    </row>
    <row r="281" spans="1:13" x14ac:dyDescent="0.25">
      <c r="B281" t="s">
        <v>1538</v>
      </c>
      <c r="I281" t="s">
        <v>1540</v>
      </c>
    </row>
    <row r="282" spans="1:13" x14ac:dyDescent="0.25">
      <c r="A282" t="s">
        <v>1547</v>
      </c>
      <c r="C282" t="s">
        <v>1541</v>
      </c>
      <c r="F282" t="s">
        <v>1543</v>
      </c>
      <c r="J282" t="s">
        <v>1545</v>
      </c>
    </row>
    <row r="283" spans="1:13" x14ac:dyDescent="0.25">
      <c r="A283" t="s">
        <v>1548</v>
      </c>
      <c r="C283" t="s">
        <v>1542</v>
      </c>
      <c r="F283" t="s">
        <v>1544</v>
      </c>
      <c r="J283" t="s">
        <v>1546</v>
      </c>
    </row>
    <row r="285" spans="1:13" x14ac:dyDescent="0.25">
      <c r="B285" t="s">
        <v>74</v>
      </c>
    </row>
    <row r="286" spans="1:13" x14ac:dyDescent="0.25">
      <c r="C286" t="s">
        <v>1549</v>
      </c>
    </row>
    <row r="287" spans="1:13" x14ac:dyDescent="0.25">
      <c r="C287" t="s">
        <v>1550</v>
      </c>
    </row>
    <row r="288" spans="1:13" x14ac:dyDescent="0.25">
      <c r="C288" t="s">
        <v>1551</v>
      </c>
    </row>
    <row r="289" spans="2:6" x14ac:dyDescent="0.25">
      <c r="C289" t="s">
        <v>1552</v>
      </c>
      <c r="D289" t="s">
        <v>1553</v>
      </c>
      <c r="F289" t="s">
        <v>1554</v>
      </c>
    </row>
    <row r="290" spans="2:6" x14ac:dyDescent="0.25">
      <c r="C290" t="s">
        <v>1555</v>
      </c>
    </row>
    <row r="291" spans="2:6" x14ac:dyDescent="0.25">
      <c r="D291" t="s">
        <v>1556</v>
      </c>
    </row>
    <row r="293" spans="2:6" x14ac:dyDescent="0.25">
      <c r="C293" t="s">
        <v>1557</v>
      </c>
    </row>
    <row r="294" spans="2:6" x14ac:dyDescent="0.25">
      <c r="C294" t="s">
        <v>1558</v>
      </c>
    </row>
    <row r="295" spans="2:6" x14ac:dyDescent="0.25">
      <c r="C295" t="s">
        <v>1559</v>
      </c>
    </row>
    <row r="296" spans="2:6" x14ac:dyDescent="0.25">
      <c r="C296" t="s">
        <v>1560</v>
      </c>
    </row>
    <row r="297" spans="2:6" x14ac:dyDescent="0.25">
      <c r="C297" t="s">
        <v>1561</v>
      </c>
    </row>
    <row r="299" spans="2:6" x14ac:dyDescent="0.25">
      <c r="B299" t="s">
        <v>1562</v>
      </c>
    </row>
    <row r="300" spans="2:6" x14ac:dyDescent="0.25">
      <c r="C300" t="s">
        <v>1563</v>
      </c>
    </row>
    <row r="301" spans="2:6" x14ac:dyDescent="0.25">
      <c r="D301" t="s">
        <v>757</v>
      </c>
    </row>
    <row r="302" spans="2:6" x14ac:dyDescent="0.25">
      <c r="D302" t="s">
        <v>1564</v>
      </c>
    </row>
    <row r="303" spans="2:6" x14ac:dyDescent="0.25">
      <c r="D303" t="s">
        <v>1565</v>
      </c>
    </row>
    <row r="304" spans="2:6" x14ac:dyDescent="0.25">
      <c r="D304" t="s">
        <v>1566</v>
      </c>
    </row>
    <row r="305" spans="1:12" x14ac:dyDescent="0.25">
      <c r="D305" t="s">
        <v>1567</v>
      </c>
    </row>
    <row r="306" spans="1:12" x14ac:dyDescent="0.25">
      <c r="D306" t="s">
        <v>1568</v>
      </c>
      <c r="F306" t="s">
        <v>1569</v>
      </c>
    </row>
    <row r="308" spans="1:12" x14ac:dyDescent="0.25">
      <c r="B308" t="s">
        <v>1313</v>
      </c>
    </row>
    <row r="311" spans="1:12" x14ac:dyDescent="0.25">
      <c r="B311" t="s">
        <v>1570</v>
      </c>
    </row>
    <row r="312" spans="1:12" x14ac:dyDescent="0.25">
      <c r="C312" t="s">
        <v>21</v>
      </c>
      <c r="F312" t="s">
        <v>199</v>
      </c>
    </row>
    <row r="313" spans="1:12" x14ac:dyDescent="0.25">
      <c r="F313" t="s">
        <v>122</v>
      </c>
    </row>
    <row r="316" spans="1:12" x14ac:dyDescent="0.25">
      <c r="A316" t="s">
        <v>1571</v>
      </c>
    </row>
    <row r="317" spans="1:12" x14ac:dyDescent="0.25">
      <c r="A317" t="s">
        <v>1575</v>
      </c>
      <c r="H317" t="s">
        <v>20</v>
      </c>
    </row>
    <row r="318" spans="1:12" x14ac:dyDescent="0.25">
      <c r="B318" t="s">
        <v>1572</v>
      </c>
      <c r="I318" t="s">
        <v>1576</v>
      </c>
      <c r="L318" t="s">
        <v>1582</v>
      </c>
    </row>
    <row r="319" spans="1:12" x14ac:dyDescent="0.25">
      <c r="B319" t="s">
        <v>1573</v>
      </c>
      <c r="I319" t="s">
        <v>1577</v>
      </c>
      <c r="L319" t="s">
        <v>1582</v>
      </c>
    </row>
    <row r="320" spans="1:12" x14ac:dyDescent="0.25">
      <c r="B320" t="s">
        <v>1574</v>
      </c>
      <c r="I320" t="s">
        <v>1578</v>
      </c>
      <c r="J320" t="s">
        <v>696</v>
      </c>
      <c r="L320" t="s">
        <v>1582</v>
      </c>
    </row>
    <row r="321" spans="1:12" x14ac:dyDescent="0.25">
      <c r="I321" t="s">
        <v>1580</v>
      </c>
      <c r="L321" t="s">
        <v>1581</v>
      </c>
    </row>
    <row r="322" spans="1:12" x14ac:dyDescent="0.25">
      <c r="B322" t="s">
        <v>574</v>
      </c>
      <c r="I322" t="s">
        <v>1579</v>
      </c>
      <c r="L322" t="s">
        <v>1581</v>
      </c>
    </row>
    <row r="323" spans="1:12" x14ac:dyDescent="0.25">
      <c r="B323" t="s">
        <v>1583</v>
      </c>
    </row>
    <row r="324" spans="1:12" x14ac:dyDescent="0.25">
      <c r="A324" t="s">
        <v>1594</v>
      </c>
    </row>
    <row r="325" spans="1:12" x14ac:dyDescent="0.25">
      <c r="B325" t="s">
        <v>1584</v>
      </c>
    </row>
    <row r="327" spans="1:12" x14ac:dyDescent="0.25">
      <c r="B327" t="s">
        <v>990</v>
      </c>
      <c r="C327" t="s">
        <v>1587</v>
      </c>
      <c r="D327" t="s">
        <v>1588</v>
      </c>
      <c r="H327" t="s">
        <v>1589</v>
      </c>
    </row>
    <row r="328" spans="1:12" x14ac:dyDescent="0.25">
      <c r="B328" t="s">
        <v>1035</v>
      </c>
      <c r="C328">
        <v>-0.2</v>
      </c>
      <c r="I328" t="s">
        <v>1590</v>
      </c>
    </row>
    <row r="329" spans="1:12" x14ac:dyDescent="0.25">
      <c r="B329" t="s">
        <v>1036</v>
      </c>
      <c r="C329">
        <v>2.5</v>
      </c>
      <c r="H329" t="s">
        <v>1591</v>
      </c>
    </row>
    <row r="330" spans="1:12" x14ac:dyDescent="0.25">
      <c r="B330" t="s">
        <v>1585</v>
      </c>
      <c r="C330">
        <v>1.2</v>
      </c>
      <c r="I330" t="s">
        <v>1592</v>
      </c>
    </row>
    <row r="331" spans="1:12" x14ac:dyDescent="0.25">
      <c r="B331" t="s">
        <v>1586</v>
      </c>
      <c r="C331">
        <v>-5.2</v>
      </c>
    </row>
    <row r="332" spans="1:12" x14ac:dyDescent="0.25">
      <c r="B332" t="s">
        <v>124</v>
      </c>
      <c r="C332" t="s">
        <v>1065</v>
      </c>
    </row>
    <row r="334" spans="1:12" x14ac:dyDescent="0.25">
      <c r="B334" t="s">
        <v>1593</v>
      </c>
    </row>
    <row r="337" spans="1:9" x14ac:dyDescent="0.25">
      <c r="A337" t="s">
        <v>1571</v>
      </c>
    </row>
    <row r="338" spans="1:9" x14ac:dyDescent="0.25">
      <c r="A338" t="s">
        <v>1575</v>
      </c>
    </row>
    <row r="339" spans="1:9" x14ac:dyDescent="0.25">
      <c r="B339" t="s">
        <v>1572</v>
      </c>
    </row>
    <row r="340" spans="1:9" x14ac:dyDescent="0.25">
      <c r="B340" t="s">
        <v>1573</v>
      </c>
    </row>
    <row r="341" spans="1:9" x14ac:dyDescent="0.25">
      <c r="B341" t="s">
        <v>1574</v>
      </c>
    </row>
    <row r="342" spans="1:9" x14ac:dyDescent="0.25">
      <c r="A342" t="s">
        <v>1600</v>
      </c>
    </row>
    <row r="343" spans="1:9" x14ac:dyDescent="0.25">
      <c r="B343" s="1" t="s">
        <v>1595</v>
      </c>
    </row>
    <row r="344" spans="1:9" x14ac:dyDescent="0.25">
      <c r="B344" t="s">
        <v>1596</v>
      </c>
    </row>
    <row r="345" spans="1:9" x14ac:dyDescent="0.25">
      <c r="B345" t="s">
        <v>1577</v>
      </c>
    </row>
    <row r="346" spans="1:9" x14ac:dyDescent="0.25">
      <c r="B346" t="s">
        <v>1598</v>
      </c>
    </row>
    <row r="347" spans="1:9" x14ac:dyDescent="0.25">
      <c r="B347" s="1" t="s">
        <v>1599</v>
      </c>
    </row>
    <row r="348" spans="1:9" x14ac:dyDescent="0.25">
      <c r="B348" s="1" t="s">
        <v>1580</v>
      </c>
    </row>
    <row r="349" spans="1:9" x14ac:dyDescent="0.25">
      <c r="B349" s="1" t="s">
        <v>1597</v>
      </c>
    </row>
    <row r="351" spans="1:9" x14ac:dyDescent="0.25">
      <c r="A351" t="s">
        <v>1595</v>
      </c>
      <c r="D351" t="s">
        <v>1605</v>
      </c>
      <c r="I351" t="s">
        <v>1609</v>
      </c>
    </row>
    <row r="352" spans="1:9" x14ac:dyDescent="0.25">
      <c r="B352" t="s">
        <v>1601</v>
      </c>
      <c r="D352" t="s">
        <v>1602</v>
      </c>
    </row>
    <row r="353" spans="1:9" x14ac:dyDescent="0.25">
      <c r="B353" t="s">
        <v>1602</v>
      </c>
      <c r="D353" t="s">
        <v>1606</v>
      </c>
      <c r="I353" t="s">
        <v>1610</v>
      </c>
    </row>
    <row r="354" spans="1:9" x14ac:dyDescent="0.25">
      <c r="B354" t="s">
        <v>1603</v>
      </c>
      <c r="D354" t="s">
        <v>1607</v>
      </c>
      <c r="I354" t="s">
        <v>1611</v>
      </c>
    </row>
    <row r="355" spans="1:9" x14ac:dyDescent="0.25">
      <c r="B355" t="s">
        <v>1604</v>
      </c>
      <c r="D355" t="s">
        <v>1604</v>
      </c>
      <c r="I355" t="s">
        <v>1612</v>
      </c>
    </row>
    <row r="356" spans="1:9" x14ac:dyDescent="0.25">
      <c r="D356" t="s">
        <v>1608</v>
      </c>
    </row>
    <row r="357" spans="1:9" x14ac:dyDescent="0.25">
      <c r="I357" t="s">
        <v>1613</v>
      </c>
    </row>
    <row r="358" spans="1:9" x14ac:dyDescent="0.25">
      <c r="I358" t="s">
        <v>1614</v>
      </c>
    </row>
    <row r="360" spans="1:9" x14ac:dyDescent="0.25">
      <c r="A360" t="s">
        <v>1621</v>
      </c>
    </row>
    <row r="361" spans="1:9" x14ac:dyDescent="0.25">
      <c r="B361" t="s">
        <v>1619</v>
      </c>
    </row>
    <row r="362" spans="1:9" x14ac:dyDescent="0.25">
      <c r="B362" t="s">
        <v>1620</v>
      </c>
    </row>
    <row r="363" spans="1:9" x14ac:dyDescent="0.25">
      <c r="B363" t="s">
        <v>1615</v>
      </c>
    </row>
    <row r="364" spans="1:9" x14ac:dyDescent="0.25">
      <c r="B364" t="s">
        <v>1616</v>
      </c>
    </row>
    <row r="365" spans="1:9" x14ac:dyDescent="0.25">
      <c r="B365" t="s">
        <v>1617</v>
      </c>
    </row>
    <row r="366" spans="1:9" x14ac:dyDescent="0.25">
      <c r="B366" t="s">
        <v>1618</v>
      </c>
    </row>
    <row r="369" spans="1:14" x14ac:dyDescent="0.25">
      <c r="B369" t="s">
        <v>1622</v>
      </c>
      <c r="C369" t="s">
        <v>1226</v>
      </c>
      <c r="I369" t="s">
        <v>1629</v>
      </c>
    </row>
    <row r="370" spans="1:14" x14ac:dyDescent="0.25">
      <c r="B370" t="s">
        <v>1225</v>
      </c>
      <c r="C370">
        <v>0</v>
      </c>
      <c r="D370">
        <v>1</v>
      </c>
      <c r="G370" t="s">
        <v>1626</v>
      </c>
      <c r="H370" t="s">
        <v>1627</v>
      </c>
      <c r="I370" t="s">
        <v>1628</v>
      </c>
    </row>
    <row r="371" spans="1:14" x14ac:dyDescent="0.25">
      <c r="B371">
        <v>0</v>
      </c>
      <c r="C371">
        <v>238</v>
      </c>
      <c r="D371">
        <v>118</v>
      </c>
      <c r="E371">
        <f>SUM(C371:D371)</f>
        <v>356</v>
      </c>
      <c r="F371">
        <f>E371/E373</f>
        <v>0.72653061224489801</v>
      </c>
      <c r="G371">
        <f>C371/E371</f>
        <v>0.6685393258426966</v>
      </c>
      <c r="H371">
        <f>C371/C373</f>
        <v>0.92248062015503873</v>
      </c>
      <c r="I371">
        <f>2*G371*H371/(G371+H371)</f>
        <v>0.775244299674267</v>
      </c>
      <c r="L371" t="s">
        <v>1477</v>
      </c>
      <c r="M371">
        <f>(C371+D372)/E373</f>
        <v>0.71836734693877546</v>
      </c>
    </row>
    <row r="372" spans="1:14" x14ac:dyDescent="0.25">
      <c r="B372">
        <v>1</v>
      </c>
      <c r="C372">
        <v>20</v>
      </c>
      <c r="D372">
        <v>114</v>
      </c>
      <c r="E372">
        <f>SUM(C372:D372)</f>
        <v>134</v>
      </c>
      <c r="F372">
        <f>E372/E373</f>
        <v>0.27346938775510204</v>
      </c>
      <c r="G372">
        <f>D372/E372</f>
        <v>0.85074626865671643</v>
      </c>
      <c r="H372">
        <f>D372/D373</f>
        <v>0.49137931034482757</v>
      </c>
      <c r="I372">
        <f>2*G372*H372/(G372+H372)</f>
        <v>0.62295081967213117</v>
      </c>
      <c r="L372" t="s">
        <v>1483</v>
      </c>
      <c r="M372">
        <f>D372/E372</f>
        <v>0.85074626865671643</v>
      </c>
      <c r="N372" t="s">
        <v>1625</v>
      </c>
    </row>
    <row r="373" spans="1:14" x14ac:dyDescent="0.25">
      <c r="C373">
        <f>SUM(C371:C372)</f>
        <v>258</v>
      </c>
      <c r="D373">
        <f>SUM(D371:D372)</f>
        <v>232</v>
      </c>
      <c r="E373">
        <f>SUM(E371:E372)</f>
        <v>490</v>
      </c>
      <c r="G373">
        <f>(F371*G371)+(G372*F372)</f>
        <v>0.71836734693877546</v>
      </c>
      <c r="H373">
        <f>SUMPRODUCT(F371:F372,H371:H372)</f>
        <v>0.80458760890081771</v>
      </c>
      <c r="I373">
        <f>SUMPRODUCT(F371:F372,I371:I372)</f>
        <v>0.73359669493898905</v>
      </c>
      <c r="L373" t="s">
        <v>1623</v>
      </c>
      <c r="M373">
        <f>C371/E371</f>
        <v>0.6685393258426966</v>
      </c>
      <c r="N373" t="s">
        <v>1624</v>
      </c>
    </row>
    <row r="376" spans="1:14" x14ac:dyDescent="0.25">
      <c r="A376" t="s">
        <v>1630</v>
      </c>
    </row>
    <row r="377" spans="1:14" x14ac:dyDescent="0.25">
      <c r="B377" t="s">
        <v>1631</v>
      </c>
    </row>
    <row r="378" spans="1:14" x14ac:dyDescent="0.25">
      <c r="C378" t="s">
        <v>1632</v>
      </c>
    </row>
    <row r="379" spans="1:14" x14ac:dyDescent="0.25">
      <c r="B379" t="s">
        <v>1633</v>
      </c>
    </row>
    <row r="380" spans="1:14" x14ac:dyDescent="0.25">
      <c r="C380" t="s">
        <v>1634</v>
      </c>
    </row>
    <row r="381" spans="1:14" x14ac:dyDescent="0.25">
      <c r="D381" t="s">
        <v>1627</v>
      </c>
    </row>
    <row r="382" spans="1:14" x14ac:dyDescent="0.25">
      <c r="D382" t="s">
        <v>1626</v>
      </c>
      <c r="E382" t="s">
        <v>1635</v>
      </c>
    </row>
    <row r="384" spans="1:14" x14ac:dyDescent="0.25">
      <c r="A384" t="s">
        <v>1636</v>
      </c>
    </row>
    <row r="385" spans="1:16" x14ac:dyDescent="0.25">
      <c r="B385" t="s">
        <v>1637</v>
      </c>
    </row>
    <row r="386" spans="1:16" x14ac:dyDescent="0.25">
      <c r="B386" t="s">
        <v>379</v>
      </c>
      <c r="C386" t="s">
        <v>1392</v>
      </c>
      <c r="D386" t="s">
        <v>1638</v>
      </c>
    </row>
    <row r="387" spans="1:16" x14ac:dyDescent="0.25">
      <c r="B387">
        <v>1</v>
      </c>
      <c r="C387">
        <v>0.7</v>
      </c>
      <c r="G387" t="s">
        <v>1639</v>
      </c>
    </row>
    <row r="388" spans="1:16" x14ac:dyDescent="0.25">
      <c r="B388">
        <v>0</v>
      </c>
      <c r="C388">
        <v>0.3</v>
      </c>
    </row>
    <row r="389" spans="1:16" x14ac:dyDescent="0.25">
      <c r="B389">
        <v>0</v>
      </c>
      <c r="C389">
        <v>0.6</v>
      </c>
      <c r="G389" t="s">
        <v>1228</v>
      </c>
      <c r="H389" t="s">
        <v>1640</v>
      </c>
      <c r="I389" t="s">
        <v>1398</v>
      </c>
    </row>
    <row r="390" spans="1:16" x14ac:dyDescent="0.25">
      <c r="B390">
        <v>1</v>
      </c>
      <c r="C390">
        <v>0.5</v>
      </c>
      <c r="G390">
        <v>10</v>
      </c>
      <c r="H390">
        <v>100</v>
      </c>
    </row>
    <row r="391" spans="1:16" x14ac:dyDescent="0.25">
      <c r="B391">
        <v>1</v>
      </c>
      <c r="C391">
        <v>0.2</v>
      </c>
      <c r="G391">
        <v>9</v>
      </c>
      <c r="H391">
        <v>50</v>
      </c>
    </row>
    <row r="392" spans="1:16" x14ac:dyDescent="0.25">
      <c r="B392">
        <v>0</v>
      </c>
      <c r="C392">
        <v>0.1</v>
      </c>
      <c r="G392">
        <v>8</v>
      </c>
      <c r="H392">
        <v>40</v>
      </c>
    </row>
    <row r="393" spans="1:16" x14ac:dyDescent="0.25">
      <c r="B393">
        <v>0</v>
      </c>
      <c r="C393">
        <v>0.2</v>
      </c>
      <c r="G393">
        <v>7</v>
      </c>
      <c r="H393">
        <v>30</v>
      </c>
    </row>
    <row r="394" spans="1:16" x14ac:dyDescent="0.25">
      <c r="B394">
        <v>1</v>
      </c>
      <c r="C394">
        <v>0.8</v>
      </c>
      <c r="H394">
        <v>10</v>
      </c>
    </row>
    <row r="395" spans="1:16" x14ac:dyDescent="0.25">
      <c r="A395" t="s">
        <v>1654</v>
      </c>
    </row>
    <row r="396" spans="1:16" x14ac:dyDescent="0.25">
      <c r="E396" t="s">
        <v>1303</v>
      </c>
      <c r="F396" t="s">
        <v>1304</v>
      </c>
      <c r="M396" t="s">
        <v>821</v>
      </c>
    </row>
    <row r="397" spans="1:16" x14ac:dyDescent="0.25">
      <c r="B397" t="s">
        <v>1593</v>
      </c>
      <c r="C397" t="s">
        <v>1642</v>
      </c>
      <c r="D397" t="s">
        <v>1641</v>
      </c>
      <c r="E397" t="s">
        <v>1399</v>
      </c>
      <c r="F397" t="s">
        <v>1398</v>
      </c>
      <c r="G397" t="s">
        <v>577</v>
      </c>
      <c r="H397" t="s">
        <v>1643</v>
      </c>
      <c r="I397" t="s">
        <v>1644</v>
      </c>
      <c r="J397" t="s">
        <v>1645</v>
      </c>
      <c r="K397" t="s">
        <v>1646</v>
      </c>
      <c r="L397" t="s">
        <v>1647</v>
      </c>
      <c r="M397" t="s">
        <v>1648</v>
      </c>
      <c r="N397" t="s">
        <v>1652</v>
      </c>
    </row>
    <row r="398" spans="1:16" x14ac:dyDescent="0.25">
      <c r="B398">
        <v>9</v>
      </c>
      <c r="C398">
        <v>0.62978022406642298</v>
      </c>
      <c r="D398">
        <v>0.98681610652083596</v>
      </c>
      <c r="E398">
        <v>37</v>
      </c>
      <c r="F398">
        <v>12</v>
      </c>
      <c r="G398">
        <v>49</v>
      </c>
      <c r="H398" s="40">
        <f>E398/G398</f>
        <v>0.75510204081632648</v>
      </c>
      <c r="I398" s="40">
        <f>E398/$E$408</f>
        <v>0.27611940298507465</v>
      </c>
      <c r="J398" s="40">
        <f>F398/$F$408</f>
        <v>3.3707865168539325E-2</v>
      </c>
      <c r="K398" s="40">
        <f>I398</f>
        <v>0.27611940298507465</v>
      </c>
      <c r="L398" s="40">
        <f>J398</f>
        <v>3.3707865168539325E-2</v>
      </c>
      <c r="M398">
        <f>ABS(K398-L398)</f>
        <v>0.24241153781653532</v>
      </c>
      <c r="N398" s="52">
        <f>H398/H408</f>
        <v>2.761194029850746</v>
      </c>
      <c r="P398" t="s">
        <v>1649</v>
      </c>
    </row>
    <row r="399" spans="1:16" x14ac:dyDescent="0.25">
      <c r="B399">
        <v>8</v>
      </c>
      <c r="C399">
        <v>0.49228881722914802</v>
      </c>
      <c r="D399">
        <v>0.62565756829584596</v>
      </c>
      <c r="E399">
        <v>29</v>
      </c>
      <c r="F399">
        <v>20</v>
      </c>
      <c r="G399">
        <v>49</v>
      </c>
      <c r="H399" s="40">
        <f t="shared" ref="H399:H408" si="5">E399/G399</f>
        <v>0.59183673469387754</v>
      </c>
      <c r="I399" s="40">
        <f t="shared" ref="I399:I407" si="6">E399/$E$408</f>
        <v>0.21641791044776118</v>
      </c>
      <c r="J399" s="40">
        <f t="shared" ref="J399:J407" si="7">F399/$F$408</f>
        <v>5.6179775280898875E-2</v>
      </c>
      <c r="K399" s="40">
        <f>K398+I399</f>
        <v>0.4925373134328358</v>
      </c>
      <c r="L399" s="40">
        <f>L398+J399</f>
        <v>8.98876404494382E-2</v>
      </c>
      <c r="M399">
        <f t="shared" ref="M399:M407" si="8">ABS(K399-L399)</f>
        <v>0.4026496729833976</v>
      </c>
      <c r="N399">
        <f>SUM(E398:E399)/SUM(G398:G399)/H408</f>
        <v>2.4626865671641789</v>
      </c>
      <c r="P399" t="s">
        <v>1650</v>
      </c>
    </row>
    <row r="400" spans="1:16" x14ac:dyDescent="0.25">
      <c r="B400">
        <v>7</v>
      </c>
      <c r="C400">
        <v>0.39665975191764202</v>
      </c>
      <c r="D400">
        <v>0.49182133931609701</v>
      </c>
      <c r="E400">
        <v>18</v>
      </c>
      <c r="F400">
        <v>31</v>
      </c>
      <c r="G400">
        <v>49</v>
      </c>
      <c r="H400" s="40">
        <f t="shared" si="5"/>
        <v>0.36734693877551022</v>
      </c>
      <c r="I400" s="40">
        <f t="shared" si="6"/>
        <v>0.13432835820895522</v>
      </c>
      <c r="J400" s="40">
        <f t="shared" si="7"/>
        <v>8.7078651685393263E-2</v>
      </c>
      <c r="K400" s="40">
        <f t="shared" ref="K400:K407" si="9">K399+I400</f>
        <v>0.62686567164179108</v>
      </c>
      <c r="L400" s="40">
        <f t="shared" ref="L400:L407" si="10">L399+J400</f>
        <v>0.17696629213483145</v>
      </c>
      <c r="M400">
        <f t="shared" si="8"/>
        <v>0.44989937950695963</v>
      </c>
      <c r="P400" t="s">
        <v>1651</v>
      </c>
    </row>
    <row r="401" spans="1:16" x14ac:dyDescent="0.25">
      <c r="B401">
        <v>6</v>
      </c>
      <c r="C401">
        <v>0.28937245551392698</v>
      </c>
      <c r="D401">
        <v>0.39606983087829201</v>
      </c>
      <c r="E401">
        <v>19</v>
      </c>
      <c r="F401">
        <v>30</v>
      </c>
      <c r="G401">
        <v>49</v>
      </c>
      <c r="H401" s="40">
        <f t="shared" si="5"/>
        <v>0.38775510204081631</v>
      </c>
      <c r="I401" s="40">
        <f t="shared" si="6"/>
        <v>0.1417910447761194</v>
      </c>
      <c r="J401" s="40">
        <f t="shared" si="7"/>
        <v>8.4269662921348312E-2</v>
      </c>
      <c r="K401" s="40">
        <f t="shared" si="9"/>
        <v>0.76865671641791045</v>
      </c>
      <c r="L401" s="40">
        <f t="shared" si="10"/>
        <v>0.26123595505617975</v>
      </c>
      <c r="M401">
        <f t="shared" si="8"/>
        <v>0.50742076136173075</v>
      </c>
      <c r="P401" t="s">
        <v>1653</v>
      </c>
    </row>
    <row r="402" spans="1:16" x14ac:dyDescent="0.25">
      <c r="A402" t="s">
        <v>79</v>
      </c>
      <c r="B402" s="1">
        <v>5</v>
      </c>
      <c r="C402" s="1">
        <v>0.21503403837712701</v>
      </c>
      <c r="D402" s="1">
        <v>0.28842192979407899</v>
      </c>
      <c r="E402" s="1">
        <v>15</v>
      </c>
      <c r="F402" s="1">
        <v>34</v>
      </c>
      <c r="G402" s="1">
        <v>49</v>
      </c>
      <c r="H402" s="51">
        <f t="shared" si="5"/>
        <v>0.30612244897959184</v>
      </c>
      <c r="I402" s="51">
        <f t="shared" si="6"/>
        <v>0.11194029850746269</v>
      </c>
      <c r="J402" s="51">
        <f t="shared" si="7"/>
        <v>9.5505617977528087E-2</v>
      </c>
      <c r="K402" s="51">
        <f t="shared" si="9"/>
        <v>0.88059701492537312</v>
      </c>
      <c r="L402" s="51">
        <f t="shared" si="10"/>
        <v>0.35674157303370785</v>
      </c>
      <c r="M402" s="1">
        <f t="shared" si="8"/>
        <v>0.52385544189166522</v>
      </c>
    </row>
    <row r="403" spans="1:16" x14ac:dyDescent="0.25">
      <c r="B403">
        <v>4</v>
      </c>
      <c r="C403">
        <v>0.14443467653347</v>
      </c>
      <c r="D403">
        <v>0.21151452901426401</v>
      </c>
      <c r="E403">
        <v>6</v>
      </c>
      <c r="F403">
        <v>43</v>
      </c>
      <c r="G403">
        <v>49</v>
      </c>
      <c r="H403" s="40">
        <f t="shared" si="5"/>
        <v>0.12244897959183673</v>
      </c>
      <c r="I403" s="40">
        <f t="shared" si="6"/>
        <v>4.4776119402985072E-2</v>
      </c>
      <c r="J403" s="40">
        <f t="shared" si="7"/>
        <v>0.12078651685393259</v>
      </c>
      <c r="K403" s="40">
        <f t="shared" si="9"/>
        <v>0.92537313432835822</v>
      </c>
      <c r="L403" s="40">
        <f t="shared" si="10"/>
        <v>0.47752808988764045</v>
      </c>
      <c r="M403">
        <f t="shared" si="8"/>
        <v>0.44784504444071777</v>
      </c>
    </row>
    <row r="404" spans="1:16" x14ac:dyDescent="0.25">
      <c r="B404">
        <v>3</v>
      </c>
      <c r="C404">
        <v>8.4038240943856105E-2</v>
      </c>
      <c r="D404">
        <v>0.14375843913470501</v>
      </c>
      <c r="E404">
        <v>5</v>
      </c>
      <c r="F404">
        <v>44</v>
      </c>
      <c r="G404">
        <v>49</v>
      </c>
      <c r="H404" s="40">
        <f t="shared" si="5"/>
        <v>0.10204081632653061</v>
      </c>
      <c r="I404" s="40">
        <f t="shared" si="6"/>
        <v>3.7313432835820892E-2</v>
      </c>
      <c r="J404" s="40">
        <f t="shared" si="7"/>
        <v>0.12359550561797752</v>
      </c>
      <c r="K404" s="40">
        <f t="shared" si="9"/>
        <v>0.96268656716417911</v>
      </c>
      <c r="L404" s="40">
        <f t="shared" si="10"/>
        <v>0.601123595505618</v>
      </c>
      <c r="M404">
        <f t="shared" si="8"/>
        <v>0.36156297165856111</v>
      </c>
    </row>
    <row r="405" spans="1:16" x14ac:dyDescent="0.25">
      <c r="B405">
        <v>2</v>
      </c>
      <c r="C405">
        <v>4.0619350627104298E-2</v>
      </c>
      <c r="D405">
        <v>8.3719922830017293E-2</v>
      </c>
      <c r="E405">
        <v>3</v>
      </c>
      <c r="F405">
        <v>46</v>
      </c>
      <c r="G405">
        <v>49</v>
      </c>
      <c r="H405" s="40">
        <f t="shared" si="5"/>
        <v>6.1224489795918366E-2</v>
      </c>
      <c r="I405" s="40">
        <f t="shared" si="6"/>
        <v>2.2388059701492536E-2</v>
      </c>
      <c r="J405" s="40">
        <f t="shared" si="7"/>
        <v>0.12921348314606743</v>
      </c>
      <c r="K405" s="40">
        <f t="shared" si="9"/>
        <v>0.9850746268656716</v>
      </c>
      <c r="L405" s="40">
        <f t="shared" si="10"/>
        <v>0.7303370786516854</v>
      </c>
      <c r="M405">
        <f t="shared" si="8"/>
        <v>0.2547375482139862</v>
      </c>
    </row>
    <row r="406" spans="1:16" x14ac:dyDescent="0.25">
      <c r="B406">
        <v>1</v>
      </c>
      <c r="C406">
        <v>1.35346090689947E-2</v>
      </c>
      <c r="D406">
        <v>4.0587694159179802E-2</v>
      </c>
      <c r="E406">
        <v>2</v>
      </c>
      <c r="F406">
        <v>47</v>
      </c>
      <c r="G406">
        <v>49</v>
      </c>
      <c r="H406" s="40">
        <f t="shared" si="5"/>
        <v>4.0816326530612242E-2</v>
      </c>
      <c r="I406" s="40">
        <f t="shared" si="6"/>
        <v>1.4925373134328358E-2</v>
      </c>
      <c r="J406" s="40">
        <f t="shared" si="7"/>
        <v>0.13202247191011235</v>
      </c>
      <c r="K406" s="40">
        <f t="shared" si="9"/>
        <v>1</v>
      </c>
      <c r="L406" s="40">
        <f t="shared" si="10"/>
        <v>0.86235955056179781</v>
      </c>
      <c r="M406">
        <f t="shared" si="8"/>
        <v>0.13764044943820219</v>
      </c>
    </row>
    <row r="407" spans="1:16" x14ac:dyDescent="0.25">
      <c r="B407">
        <v>0</v>
      </c>
      <c r="C407">
        <v>1.34852910733142E-3</v>
      </c>
      <c r="D407">
        <v>1.2572195145713901E-2</v>
      </c>
      <c r="E407">
        <v>0</v>
      </c>
      <c r="F407">
        <v>49</v>
      </c>
      <c r="G407">
        <v>49</v>
      </c>
      <c r="H407" s="40">
        <f t="shared" si="5"/>
        <v>0</v>
      </c>
      <c r="I407" s="40">
        <f t="shared" si="6"/>
        <v>0</v>
      </c>
      <c r="J407" s="40">
        <f t="shared" si="7"/>
        <v>0.13764044943820225</v>
      </c>
      <c r="K407" s="40">
        <f t="shared" si="9"/>
        <v>1</v>
      </c>
      <c r="L407" s="40">
        <f t="shared" si="10"/>
        <v>1</v>
      </c>
      <c r="M407">
        <f t="shared" si="8"/>
        <v>0</v>
      </c>
    </row>
    <row r="408" spans="1:16" x14ac:dyDescent="0.25">
      <c r="E408">
        <f>SUM(E398:E407)</f>
        <v>134</v>
      </c>
      <c r="F408">
        <f t="shared" ref="F408:G408" si="11">SUM(F398:F407)</f>
        <v>356</v>
      </c>
      <c r="G408">
        <f t="shared" si="11"/>
        <v>490</v>
      </c>
      <c r="H408" s="40">
        <f t="shared" si="5"/>
        <v>0.27346938775510204</v>
      </c>
    </row>
    <row r="410" spans="1:16" x14ac:dyDescent="0.25">
      <c r="B410" t="s">
        <v>1593</v>
      </c>
      <c r="C410" t="s">
        <v>1642</v>
      </c>
      <c r="D410" t="s">
        <v>1641</v>
      </c>
      <c r="E410" t="s">
        <v>1399</v>
      </c>
      <c r="F410" t="s">
        <v>1398</v>
      </c>
      <c r="G410" t="s">
        <v>577</v>
      </c>
      <c r="H410" t="s">
        <v>1643</v>
      </c>
      <c r="I410" t="s">
        <v>1644</v>
      </c>
      <c r="J410" t="s">
        <v>1645</v>
      </c>
      <c r="K410" t="s">
        <v>1646</v>
      </c>
      <c r="L410" t="s">
        <v>1647</v>
      </c>
      <c r="M410" t="s">
        <v>1648</v>
      </c>
    </row>
    <row r="411" spans="1:16" x14ac:dyDescent="0.25">
      <c r="B411">
        <v>9</v>
      </c>
      <c r="C411">
        <v>0.67737561251374001</v>
      </c>
      <c r="D411">
        <v>0.97222114963540496</v>
      </c>
      <c r="E411">
        <v>19</v>
      </c>
      <c r="F411">
        <v>2</v>
      </c>
      <c r="G411">
        <v>21</v>
      </c>
      <c r="H411">
        <f>E411/G411</f>
        <v>0.90476190476190477</v>
      </c>
      <c r="I411">
        <f>E411/$E$421</f>
        <v>0.38775510204081631</v>
      </c>
      <c r="J411">
        <f>F411/$F$421</f>
        <v>1.2422360248447204E-2</v>
      </c>
      <c r="K411" s="40">
        <f>I411</f>
        <v>0.38775510204081631</v>
      </c>
      <c r="L411" s="40">
        <f>J411</f>
        <v>1.2422360248447204E-2</v>
      </c>
      <c r="M411">
        <f>ABS(K411-L411)</f>
        <v>0.37533274179236908</v>
      </c>
    </row>
    <row r="412" spans="1:16" x14ac:dyDescent="0.25">
      <c r="B412">
        <v>8</v>
      </c>
      <c r="C412">
        <v>0.49166714995236899</v>
      </c>
      <c r="D412">
        <v>0.67422839703515502</v>
      </c>
      <c r="E412">
        <v>12</v>
      </c>
      <c r="F412">
        <v>9</v>
      </c>
      <c r="G412">
        <v>21</v>
      </c>
      <c r="H412">
        <f t="shared" ref="H412:H421" si="12">E412/G412</f>
        <v>0.5714285714285714</v>
      </c>
      <c r="I412">
        <f t="shared" ref="I412:I420" si="13">E412/$E$421</f>
        <v>0.24489795918367346</v>
      </c>
      <c r="J412">
        <f t="shared" ref="J412:J420" si="14">F412/$F$421</f>
        <v>5.5900621118012424E-2</v>
      </c>
      <c r="K412" s="40">
        <f>K411+I412</f>
        <v>0.63265306122448983</v>
      </c>
      <c r="L412" s="40">
        <f>L411+J412</f>
        <v>6.8322981366459631E-2</v>
      </c>
      <c r="M412">
        <f t="shared" ref="M412:M420" si="15">ABS(K412-L412)</f>
        <v>0.56433007985803019</v>
      </c>
    </row>
    <row r="413" spans="1:16" x14ac:dyDescent="0.25">
      <c r="B413">
        <v>7</v>
      </c>
      <c r="C413">
        <v>0.320770604504098</v>
      </c>
      <c r="D413">
        <v>0.48154061226603101</v>
      </c>
      <c r="E413">
        <v>5</v>
      </c>
      <c r="F413">
        <v>16</v>
      </c>
      <c r="G413">
        <v>21</v>
      </c>
      <c r="H413">
        <f t="shared" si="12"/>
        <v>0.23809523809523808</v>
      </c>
      <c r="I413">
        <f t="shared" si="13"/>
        <v>0.10204081632653061</v>
      </c>
      <c r="J413">
        <f t="shared" si="14"/>
        <v>9.9378881987577633E-2</v>
      </c>
      <c r="K413" s="40">
        <f t="shared" ref="K413:K420" si="16">K412+I413</f>
        <v>0.73469387755102045</v>
      </c>
      <c r="L413" s="40">
        <f t="shared" ref="L413:L420" si="17">L412+J413</f>
        <v>0.16770186335403725</v>
      </c>
      <c r="M413">
        <f t="shared" si="15"/>
        <v>0.5669920141969832</v>
      </c>
    </row>
    <row r="414" spans="1:16" x14ac:dyDescent="0.25">
      <c r="B414" s="1">
        <v>6</v>
      </c>
      <c r="C414" s="1">
        <v>0.25499597701448801</v>
      </c>
      <c r="D414" s="1">
        <v>0.31285061152650201</v>
      </c>
      <c r="E414" s="1">
        <v>5</v>
      </c>
      <c r="F414" s="1">
        <v>16</v>
      </c>
      <c r="G414" s="1">
        <v>21</v>
      </c>
      <c r="H414" s="1">
        <f t="shared" si="12"/>
        <v>0.23809523809523808</v>
      </c>
      <c r="I414" s="1">
        <f t="shared" si="13"/>
        <v>0.10204081632653061</v>
      </c>
      <c r="J414" s="1">
        <f t="shared" si="14"/>
        <v>9.9378881987577633E-2</v>
      </c>
      <c r="K414" s="51">
        <f t="shared" si="16"/>
        <v>0.83673469387755106</v>
      </c>
      <c r="L414" s="51">
        <f t="shared" si="17"/>
        <v>0.26708074534161486</v>
      </c>
      <c r="M414" s="1">
        <f t="shared" si="15"/>
        <v>0.56965394853593621</v>
      </c>
    </row>
    <row r="415" spans="1:16" x14ac:dyDescent="0.25">
      <c r="B415">
        <v>5</v>
      </c>
      <c r="C415">
        <v>0.16800495504111801</v>
      </c>
      <c r="D415">
        <v>0.24118072422210601</v>
      </c>
      <c r="E415">
        <v>4</v>
      </c>
      <c r="F415">
        <v>17</v>
      </c>
      <c r="G415">
        <v>21</v>
      </c>
      <c r="H415">
        <f t="shared" si="12"/>
        <v>0.19047619047619047</v>
      </c>
      <c r="I415">
        <f t="shared" si="13"/>
        <v>8.1632653061224483E-2</v>
      </c>
      <c r="J415">
        <f t="shared" si="14"/>
        <v>0.10559006211180125</v>
      </c>
      <c r="K415" s="40">
        <f t="shared" si="16"/>
        <v>0.91836734693877553</v>
      </c>
      <c r="L415" s="40">
        <f t="shared" si="17"/>
        <v>0.37267080745341608</v>
      </c>
      <c r="M415">
        <f t="shared" si="15"/>
        <v>0.54569653948535946</v>
      </c>
    </row>
    <row r="416" spans="1:16" x14ac:dyDescent="0.25">
      <c r="B416">
        <v>4</v>
      </c>
      <c r="C416">
        <v>0.117242632407495</v>
      </c>
      <c r="D416">
        <v>0.166776198089718</v>
      </c>
      <c r="E416">
        <v>1</v>
      </c>
      <c r="F416">
        <v>20</v>
      </c>
      <c r="G416">
        <v>21</v>
      </c>
      <c r="H416">
        <f t="shared" si="12"/>
        <v>4.7619047619047616E-2</v>
      </c>
      <c r="I416">
        <f t="shared" si="13"/>
        <v>2.0408163265306121E-2</v>
      </c>
      <c r="J416">
        <f t="shared" si="14"/>
        <v>0.12422360248447205</v>
      </c>
      <c r="K416" s="40">
        <f t="shared" si="16"/>
        <v>0.93877551020408168</v>
      </c>
      <c r="L416" s="40">
        <f t="shared" si="17"/>
        <v>0.49689440993788814</v>
      </c>
      <c r="M416">
        <f t="shared" si="15"/>
        <v>0.44188110026619354</v>
      </c>
    </row>
    <row r="417" spans="1:13" x14ac:dyDescent="0.25">
      <c r="B417">
        <v>3</v>
      </c>
      <c r="C417">
        <v>6.6399266871321E-2</v>
      </c>
      <c r="D417">
        <v>0.116729223247519</v>
      </c>
      <c r="E417">
        <v>2</v>
      </c>
      <c r="F417">
        <v>19</v>
      </c>
      <c r="G417">
        <v>21</v>
      </c>
      <c r="H417">
        <f t="shared" si="12"/>
        <v>9.5238095238095233E-2</v>
      </c>
      <c r="I417">
        <f t="shared" si="13"/>
        <v>4.0816326530612242E-2</v>
      </c>
      <c r="J417">
        <f t="shared" si="14"/>
        <v>0.11801242236024845</v>
      </c>
      <c r="K417" s="40">
        <f t="shared" si="16"/>
        <v>0.97959183673469397</v>
      </c>
      <c r="L417" s="40">
        <f t="shared" si="17"/>
        <v>0.61490683229813659</v>
      </c>
      <c r="M417">
        <f t="shared" si="15"/>
        <v>0.36468500443655738</v>
      </c>
    </row>
    <row r="418" spans="1:13" x14ac:dyDescent="0.25">
      <c r="B418">
        <v>2</v>
      </c>
      <c r="C418">
        <v>4.05923751793427E-2</v>
      </c>
      <c r="D418">
        <v>6.5938133654855999E-2</v>
      </c>
      <c r="E418">
        <v>1</v>
      </c>
      <c r="F418">
        <v>20</v>
      </c>
      <c r="G418">
        <v>21</v>
      </c>
      <c r="H418">
        <f t="shared" si="12"/>
        <v>4.7619047619047616E-2</v>
      </c>
      <c r="I418">
        <f t="shared" si="13"/>
        <v>2.0408163265306121E-2</v>
      </c>
      <c r="J418">
        <f t="shared" si="14"/>
        <v>0.12422360248447205</v>
      </c>
      <c r="K418" s="40">
        <f t="shared" si="16"/>
        <v>1</v>
      </c>
      <c r="L418" s="40">
        <f t="shared" si="17"/>
        <v>0.73913043478260865</v>
      </c>
      <c r="M418">
        <f t="shared" si="15"/>
        <v>0.26086956521739135</v>
      </c>
    </row>
    <row r="419" spans="1:13" x14ac:dyDescent="0.25">
      <c r="B419">
        <v>1</v>
      </c>
      <c r="C419">
        <v>1.74846830134462E-2</v>
      </c>
      <c r="D419">
        <v>3.7296963177847003E-2</v>
      </c>
      <c r="E419">
        <v>0</v>
      </c>
      <c r="F419">
        <v>21</v>
      </c>
      <c r="G419">
        <v>21</v>
      </c>
      <c r="H419">
        <f t="shared" si="12"/>
        <v>0</v>
      </c>
      <c r="I419">
        <f t="shared" si="13"/>
        <v>0</v>
      </c>
      <c r="J419">
        <f t="shared" si="14"/>
        <v>0.13043478260869565</v>
      </c>
      <c r="K419" s="40">
        <f t="shared" si="16"/>
        <v>1</v>
      </c>
      <c r="L419" s="40">
        <f t="shared" si="17"/>
        <v>0.86956521739130432</v>
      </c>
      <c r="M419">
        <f t="shared" si="15"/>
        <v>0.13043478260869568</v>
      </c>
    </row>
    <row r="420" spans="1:13" x14ac:dyDescent="0.25">
      <c r="B420">
        <v>0</v>
      </c>
      <c r="C420">
        <v>8.4242443510568904E-4</v>
      </c>
      <c r="D420">
        <v>1.6228718157957001E-2</v>
      </c>
      <c r="E420">
        <v>0</v>
      </c>
      <c r="F420">
        <v>21</v>
      </c>
      <c r="G420">
        <v>21</v>
      </c>
      <c r="H420">
        <f t="shared" si="12"/>
        <v>0</v>
      </c>
      <c r="I420">
        <f t="shared" si="13"/>
        <v>0</v>
      </c>
      <c r="J420">
        <f t="shared" si="14"/>
        <v>0.13043478260869565</v>
      </c>
      <c r="K420" s="40">
        <f t="shared" si="16"/>
        <v>1</v>
      </c>
      <c r="L420" s="40">
        <f t="shared" si="17"/>
        <v>1</v>
      </c>
      <c r="M420">
        <f t="shared" si="15"/>
        <v>0</v>
      </c>
    </row>
    <row r="421" spans="1:13" x14ac:dyDescent="0.25">
      <c r="E421">
        <f>SUM(E411:E420)</f>
        <v>49</v>
      </c>
      <c r="F421">
        <f t="shared" ref="F421:G421" si="18">SUM(F411:F420)</f>
        <v>161</v>
      </c>
      <c r="G421">
        <f t="shared" si="18"/>
        <v>210</v>
      </c>
      <c r="H421">
        <f t="shared" si="12"/>
        <v>0.23333333333333334</v>
      </c>
    </row>
    <row r="424" spans="1:13" x14ac:dyDescent="0.25">
      <c r="B424" t="s">
        <v>1655</v>
      </c>
    </row>
    <row r="425" spans="1:13" x14ac:dyDescent="0.25">
      <c r="C425" t="s">
        <v>1656</v>
      </c>
    </row>
    <row r="426" spans="1:13" x14ac:dyDescent="0.25">
      <c r="C426" t="s">
        <v>1657</v>
      </c>
    </row>
    <row r="427" spans="1:13" x14ac:dyDescent="0.25">
      <c r="C427" t="s">
        <v>821</v>
      </c>
    </row>
    <row r="428" spans="1:13" x14ac:dyDescent="0.25">
      <c r="C428" t="s">
        <v>1658</v>
      </c>
    </row>
    <row r="430" spans="1:13" x14ac:dyDescent="0.25">
      <c r="A430" t="s">
        <v>1247</v>
      </c>
      <c r="B430" t="s">
        <v>1659</v>
      </c>
    </row>
    <row r="431" spans="1:13" x14ac:dyDescent="0.25">
      <c r="B431" t="s">
        <v>1248</v>
      </c>
    </row>
    <row r="432" spans="1:13" x14ac:dyDescent="0.25">
      <c r="B432" t="s">
        <v>1249</v>
      </c>
    </row>
    <row r="433" spans="1:5" x14ac:dyDescent="0.25">
      <c r="B433" t="s">
        <v>691</v>
      </c>
    </row>
    <row r="434" spans="1:5" x14ac:dyDescent="0.25">
      <c r="C434" t="s">
        <v>1250</v>
      </c>
      <c r="E434" t="s">
        <v>1252</v>
      </c>
    </row>
    <row r="435" spans="1:5" x14ac:dyDescent="0.25">
      <c r="C435" t="s">
        <v>1251</v>
      </c>
      <c r="E435" t="s">
        <v>1253</v>
      </c>
    </row>
    <row r="436" spans="1:5" x14ac:dyDescent="0.25">
      <c r="C436" t="s">
        <v>1254</v>
      </c>
      <c r="E436" t="s">
        <v>1255</v>
      </c>
    </row>
    <row r="437" spans="1:5" x14ac:dyDescent="0.25">
      <c r="C437" t="s">
        <v>1257</v>
      </c>
      <c r="E437" t="s">
        <v>1660</v>
      </c>
    </row>
    <row r="438" spans="1:5" x14ac:dyDescent="0.25">
      <c r="C438" t="s">
        <v>1662</v>
      </c>
      <c r="E438" t="s">
        <v>1661</v>
      </c>
    </row>
    <row r="439" spans="1:5" x14ac:dyDescent="0.25">
      <c r="C439" t="s">
        <v>1259</v>
      </c>
      <c r="E439" t="s">
        <v>1260</v>
      </c>
    </row>
    <row r="440" spans="1:5" x14ac:dyDescent="0.25">
      <c r="C440" t="s">
        <v>1256</v>
      </c>
      <c r="E440" t="s">
        <v>1261</v>
      </c>
    </row>
    <row r="441" spans="1:5" x14ac:dyDescent="0.25">
      <c r="B441" t="s">
        <v>1263</v>
      </c>
    </row>
    <row r="442" spans="1:5" x14ac:dyDescent="0.25">
      <c r="B442" t="s">
        <v>1262</v>
      </c>
    </row>
    <row r="443" spans="1:5" x14ac:dyDescent="0.25">
      <c r="B443" t="s">
        <v>1264</v>
      </c>
    </row>
    <row r="444" spans="1:5" x14ac:dyDescent="0.25">
      <c r="B444" t="s">
        <v>1265</v>
      </c>
    </row>
    <row r="445" spans="1:5" x14ac:dyDescent="0.25">
      <c r="C445" t="s">
        <v>1220</v>
      </c>
      <c r="D445" t="s">
        <v>1227</v>
      </c>
    </row>
    <row r="446" spans="1:5" x14ac:dyDescent="0.25">
      <c r="A446" t="s">
        <v>1631</v>
      </c>
      <c r="B446" t="s">
        <v>1663</v>
      </c>
    </row>
    <row r="447" spans="1:5" x14ac:dyDescent="0.25">
      <c r="B447" t="s">
        <v>1664</v>
      </c>
    </row>
    <row r="448" spans="1:5" x14ac:dyDescent="0.25">
      <c r="A448" t="s">
        <v>1665</v>
      </c>
    </row>
    <row r="449" spans="1:11" x14ac:dyDescent="0.25">
      <c r="A449" t="s">
        <v>1666</v>
      </c>
    </row>
    <row r="450" spans="1:11" x14ac:dyDescent="0.25">
      <c r="B450" t="s">
        <v>1477</v>
      </c>
    </row>
    <row r="451" spans="1:11" x14ac:dyDescent="0.25">
      <c r="B451" t="s">
        <v>1667</v>
      </c>
    </row>
    <row r="452" spans="1:11" x14ac:dyDescent="0.25">
      <c r="B452" t="s">
        <v>1668</v>
      </c>
    </row>
    <row r="453" spans="1:11" x14ac:dyDescent="0.25">
      <c r="B453" t="s">
        <v>1628</v>
      </c>
    </row>
    <row r="454" spans="1:11" x14ac:dyDescent="0.25">
      <c r="A454" t="s">
        <v>1267</v>
      </c>
    </row>
    <row r="455" spans="1:11" x14ac:dyDescent="0.25">
      <c r="B455" t="s">
        <v>1242</v>
      </c>
    </row>
    <row r="456" spans="1:11" x14ac:dyDescent="0.25">
      <c r="B456" t="s">
        <v>1669</v>
      </c>
    </row>
    <row r="457" spans="1:11" x14ac:dyDescent="0.25">
      <c r="B457" t="s">
        <v>1670</v>
      </c>
    </row>
    <row r="458" spans="1:11" x14ac:dyDescent="0.25">
      <c r="B458" t="s">
        <v>1671</v>
      </c>
    </row>
    <row r="460" spans="1:11" x14ac:dyDescent="0.25">
      <c r="B460" t="s">
        <v>1672</v>
      </c>
    </row>
    <row r="461" spans="1:11" ht="15.75" thickBot="1" x14ac:dyDescent="0.3">
      <c r="C461" t="s">
        <v>1673</v>
      </c>
    </row>
    <row r="462" spans="1:11" ht="15.75" thickBot="1" x14ac:dyDescent="0.3">
      <c r="E462" s="75" t="s">
        <v>1674</v>
      </c>
      <c r="F462" s="76"/>
      <c r="G462" s="76"/>
      <c r="H462" s="76"/>
      <c r="I462" s="76"/>
      <c r="J462" s="76"/>
      <c r="K462" s="77"/>
    </row>
    <row r="463" spans="1:11" x14ac:dyDescent="0.25">
      <c r="E463" s="20"/>
      <c r="F463" s="16"/>
      <c r="G463" s="16"/>
      <c r="H463" s="16"/>
      <c r="I463" s="16"/>
      <c r="J463" s="16"/>
      <c r="K463" s="21"/>
    </row>
    <row r="464" spans="1:11" x14ac:dyDescent="0.25">
      <c r="E464" s="20"/>
      <c r="F464" s="16" t="s">
        <v>1675</v>
      </c>
      <c r="G464" s="56">
        <v>27</v>
      </c>
      <c r="H464" s="54">
        <v>-8.3900000000000002E-2</v>
      </c>
      <c r="I464" s="16">
        <f>H464*G464</f>
        <v>-2.2652999999999999</v>
      </c>
      <c r="J464" s="16"/>
      <c r="K464" s="21"/>
    </row>
    <row r="465" spans="2:11" x14ac:dyDescent="0.25">
      <c r="E465" s="20"/>
      <c r="F465" s="16" t="s">
        <v>1608</v>
      </c>
      <c r="G465" s="56">
        <v>50</v>
      </c>
      <c r="H465" s="55">
        <v>3.9199999999999999E-2</v>
      </c>
      <c r="I465" s="16">
        <f t="shared" ref="I465:I468" si="19">H465*G465</f>
        <v>1.96</v>
      </c>
      <c r="J465" s="16"/>
      <c r="K465" s="21"/>
    </row>
    <row r="466" spans="2:11" x14ac:dyDescent="0.25">
      <c r="E466" s="20"/>
      <c r="F466" s="16" t="s">
        <v>1676</v>
      </c>
      <c r="G466" s="56">
        <v>1.3160000000000001</v>
      </c>
      <c r="H466" s="54">
        <v>0.59960000000000002</v>
      </c>
      <c r="I466" s="16">
        <f t="shared" si="19"/>
        <v>0.78907360000000004</v>
      </c>
      <c r="J466" s="16"/>
      <c r="K466" s="21"/>
    </row>
    <row r="467" spans="2:11" x14ac:dyDescent="0.25">
      <c r="E467" s="20"/>
      <c r="F467" s="25" t="s">
        <v>1602</v>
      </c>
      <c r="G467" s="56">
        <v>12.9</v>
      </c>
      <c r="H467" s="55">
        <v>7.0999999999999994E-2</v>
      </c>
      <c r="I467" s="16">
        <f t="shared" si="19"/>
        <v>0.91589999999999994</v>
      </c>
      <c r="J467" s="16"/>
      <c r="K467" s="21"/>
    </row>
    <row r="468" spans="2:11" x14ac:dyDescent="0.25">
      <c r="E468" s="20"/>
      <c r="F468" s="25" t="s">
        <v>1606</v>
      </c>
      <c r="G468" s="56">
        <v>6</v>
      </c>
      <c r="H468" s="54">
        <v>-0.25409999999999999</v>
      </c>
      <c r="I468" s="16">
        <f t="shared" si="19"/>
        <v>-1.5246</v>
      </c>
      <c r="J468" s="16"/>
      <c r="K468" s="21"/>
    </row>
    <row r="469" spans="2:11" x14ac:dyDescent="0.25">
      <c r="E469" s="20"/>
      <c r="F469" s="25" t="s">
        <v>1680</v>
      </c>
      <c r="G469" s="57">
        <v>1</v>
      </c>
      <c r="H469" s="54" t="s">
        <v>1677</v>
      </c>
      <c r="I469" s="16">
        <f>-1.761</f>
        <v>-1.7609999999999999</v>
      </c>
      <c r="J469" s="16"/>
      <c r="K469" s="21"/>
    </row>
    <row r="470" spans="2:11" x14ac:dyDescent="0.25">
      <c r="E470" s="20"/>
      <c r="F470" s="16"/>
      <c r="G470" s="57"/>
      <c r="H470" s="57"/>
      <c r="I470" s="25">
        <f>SUM(I464:I469)</f>
        <v>-1.8859263999999998</v>
      </c>
      <c r="J470" s="16"/>
      <c r="K470" s="21"/>
    </row>
    <row r="471" spans="2:11" x14ac:dyDescent="0.25">
      <c r="E471" s="20"/>
      <c r="F471" s="25" t="s">
        <v>1679</v>
      </c>
      <c r="G471" s="57">
        <f>EXP(I470)/(1+EXP(I470))</f>
        <v>0.13170963681178433</v>
      </c>
      <c r="H471" s="57"/>
      <c r="I471" s="16"/>
      <c r="J471" s="16"/>
      <c r="K471" s="21"/>
    </row>
    <row r="472" spans="2:11" ht="15.75" thickBot="1" x14ac:dyDescent="0.3">
      <c r="E472" s="22"/>
      <c r="F472" s="23" t="s">
        <v>1678</v>
      </c>
      <c r="G472" s="53" t="str">
        <f>IF(G471&gt;0.23, "Bad","Good")</f>
        <v>Good</v>
      </c>
      <c r="H472" s="23"/>
      <c r="I472" s="23"/>
      <c r="J472" s="23"/>
      <c r="K472" s="24"/>
    </row>
    <row r="475" spans="2:11" x14ac:dyDescent="0.25">
      <c r="B475" t="s">
        <v>1681</v>
      </c>
      <c r="D475" t="s">
        <v>1682</v>
      </c>
    </row>
    <row r="477" spans="2:11" x14ac:dyDescent="0.25">
      <c r="B477" t="s">
        <v>1685</v>
      </c>
      <c r="D477" t="s">
        <v>1683</v>
      </c>
    </row>
    <row r="478" spans="2:11" x14ac:dyDescent="0.25">
      <c r="D478" t="s">
        <v>1684</v>
      </c>
    </row>
    <row r="480" spans="2:11" x14ac:dyDescent="0.25">
      <c r="B480" t="s">
        <v>1686</v>
      </c>
      <c r="D480" t="s">
        <v>1687</v>
      </c>
    </row>
    <row r="481" spans="2:10" x14ac:dyDescent="0.25">
      <c r="C481" t="s">
        <v>1690</v>
      </c>
      <c r="D481" t="s">
        <v>1686</v>
      </c>
    </row>
    <row r="482" spans="2:10" x14ac:dyDescent="0.25">
      <c r="B482" t="s">
        <v>1688</v>
      </c>
      <c r="C482" t="s">
        <v>1689</v>
      </c>
      <c r="D482" t="s">
        <v>1691</v>
      </c>
      <c r="E482" t="s">
        <v>1692</v>
      </c>
      <c r="F482" t="s">
        <v>1693</v>
      </c>
      <c r="G482" t="s">
        <v>1694</v>
      </c>
      <c r="H482" t="s">
        <v>1695</v>
      </c>
    </row>
    <row r="483" spans="2:10" x14ac:dyDescent="0.25">
      <c r="B483">
        <v>101</v>
      </c>
      <c r="C483">
        <v>1</v>
      </c>
    </row>
    <row r="484" spans="2:10" x14ac:dyDescent="0.25">
      <c r="B484">
        <v>102</v>
      </c>
      <c r="C484">
        <v>0</v>
      </c>
    </row>
    <row r="485" spans="2:10" x14ac:dyDescent="0.25">
      <c r="B485">
        <v>103</v>
      </c>
      <c r="C485">
        <v>0</v>
      </c>
    </row>
    <row r="486" spans="2:10" x14ac:dyDescent="0.25">
      <c r="B486" t="s">
        <v>124</v>
      </c>
      <c r="C486">
        <v>1</v>
      </c>
    </row>
    <row r="487" spans="2:10" x14ac:dyDescent="0.25">
      <c r="B487">
        <v>900</v>
      </c>
      <c r="C487">
        <v>0</v>
      </c>
    </row>
    <row r="489" spans="2:10" x14ac:dyDescent="0.25">
      <c r="B489" t="s">
        <v>1685</v>
      </c>
      <c r="D489" t="s">
        <v>1683</v>
      </c>
    </row>
    <row r="490" spans="2:10" x14ac:dyDescent="0.25">
      <c r="D490" t="s">
        <v>1684</v>
      </c>
    </row>
    <row r="491" spans="2:10" x14ac:dyDescent="0.25">
      <c r="C491" t="s">
        <v>1697</v>
      </c>
    </row>
    <row r="492" spans="2:10" x14ac:dyDescent="0.25">
      <c r="B492" t="s">
        <v>1696</v>
      </c>
      <c r="C492" t="s">
        <v>1691</v>
      </c>
      <c r="D492" t="s">
        <v>1692</v>
      </c>
      <c r="E492" t="s">
        <v>1693</v>
      </c>
      <c r="F492" t="s">
        <v>1694</v>
      </c>
      <c r="G492" t="s">
        <v>1695</v>
      </c>
      <c r="H492" t="s">
        <v>1392</v>
      </c>
      <c r="I492" t="s">
        <v>1698</v>
      </c>
      <c r="J492" t="s">
        <v>1699</v>
      </c>
    </row>
  </sheetData>
  <mergeCells count="1">
    <mergeCell ref="E462:K4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BA1</vt:lpstr>
      <vt:lpstr>LR</vt:lpstr>
      <vt:lpstr>Modeling Steps</vt:lpstr>
      <vt:lpstr>Sheet2</vt:lpstr>
      <vt:lpstr>Corrm</vt:lpstr>
      <vt:lpstr>Use Case Data</vt:lpstr>
      <vt:lpstr>Sheet3</vt:lpstr>
      <vt:lpstr>Logistic Case study</vt:lpstr>
      <vt:lpstr>Segmentation</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2018-11-11T08:39:07Z</dcterms:created>
  <dcterms:modified xsi:type="dcterms:W3CDTF">2019-01-27T11:58:21Z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15128557-82ac-406f-98dd-8b8fc12df180</vt:lpwstr>
  </property>
</Properties>
</file>