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ray/Desktop/kickstarter-analysis/"/>
    </mc:Choice>
  </mc:AlternateContent>
  <xr:revisionPtr revIDLastSave="0" documentId="8_{949B4FED-FEAC-BD48-BD31-940696ED244F}" xr6:coauthVersionLast="47" xr6:coauthVersionMax="47" xr10:uidLastSave="{00000000-0000-0000-0000-000000000000}"/>
  <bookViews>
    <workbookView xWindow="-38400" yWindow="1240" windowWidth="38400" windowHeight="21100" activeTab="5" xr2:uid="{00000000-000D-0000-FFFF-FFFF00000000}"/>
  </bookViews>
  <sheets>
    <sheet name="Kickstarter Data" sheetId="1" r:id="rId1"/>
    <sheet name="Theater Outcomes by Launch Date" sheetId="13" r:id="rId2"/>
    <sheet name="Outcomes Based on Goals" sheetId="14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externalReferences>
    <externalReference r:id="rId8"/>
  </externalReferences>
  <definedNames>
    <definedName name="_xlnm._FilterDatabase" localSheetId="0" hidden="1">'Kickstarter Data'!$A$1:$U$4115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4" r:id="rId9"/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F3" i="5"/>
  <c r="F4" i="5"/>
  <c r="F5" i="5"/>
  <c r="F6" i="5"/>
  <c r="F2" i="5"/>
  <c r="E2" i="5"/>
  <c r="E3" i="5"/>
  <c r="E4" i="5"/>
  <c r="E5" i="5"/>
  <c r="E6" i="5"/>
  <c r="D6" i="5"/>
  <c r="D5" i="5"/>
  <c r="D4" i="5"/>
  <c r="D3" i="5"/>
  <c r="D2" i="5"/>
  <c r="C2" i="5"/>
  <c r="C3" i="5"/>
  <c r="C4" i="5"/>
  <c r="C5" i="5"/>
  <c r="C6" i="5"/>
  <c r="B6" i="5"/>
  <c r="B5" i="5"/>
  <c r="B4" i="5"/>
  <c r="B3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4" l="1"/>
  <c r="G9" i="14" s="1"/>
  <c r="H9" i="14"/>
  <c r="E8" i="14"/>
  <c r="F8" i="14" s="1"/>
  <c r="F9" i="14"/>
  <c r="E7" i="14"/>
  <c r="G7" i="14" s="1"/>
  <c r="E6" i="14"/>
  <c r="G6" i="14" s="1"/>
  <c r="E5" i="14"/>
  <c r="H5" i="14" s="1"/>
  <c r="E4" i="14"/>
  <c r="H4" i="14" s="1"/>
  <c r="E2" i="14"/>
  <c r="H2" i="14" s="1"/>
  <c r="E3" i="14"/>
  <c r="G3" i="14" s="1"/>
  <c r="E12" i="14"/>
  <c r="F12" i="14" s="1"/>
  <c r="E11" i="14"/>
  <c r="G11" i="14" s="1"/>
  <c r="E10" i="14"/>
  <c r="F10" i="14" s="1"/>
  <c r="E13" i="14"/>
  <c r="F13" i="14" s="1"/>
  <c r="C16" i="14"/>
  <c r="B16" i="14"/>
  <c r="E16" i="14" s="1"/>
  <c r="G13" i="14" l="1"/>
  <c r="G5" i="14"/>
  <c r="H10" i="14"/>
  <c r="G12" i="14"/>
  <c r="G10" i="14"/>
  <c r="F2" i="14"/>
  <c r="H13" i="14"/>
  <c r="F7" i="14"/>
  <c r="H8" i="14"/>
  <c r="F6" i="14"/>
  <c r="H7" i="14"/>
  <c r="H12" i="14"/>
  <c r="F4" i="14"/>
  <c r="F11" i="14"/>
  <c r="G8" i="14"/>
  <c r="H3" i="14"/>
  <c r="G2" i="14"/>
  <c r="F3" i="14"/>
  <c r="H6" i="14"/>
  <c r="G4" i="14"/>
  <c r="F5" i="14"/>
  <c r="H11" i="14"/>
</calcChain>
</file>

<file path=xl/sharedStrings.xml><?xml version="1.0" encoding="utf-8"?>
<sst xmlns="http://schemas.openxmlformats.org/spreadsheetml/2006/main" count="33084" uniqueCount="8402">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</sst>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0" fontId="1" fillId="0" borderId="2" xfId="0" applyFont="1" applyBorder="1"/>
    <xf numFmtId="0" fontId="1" fillId="0" borderId="3" xfId="0" applyFont="1" applyBorder="1"/>
    <xf numFmtId="0" fontId="1" fillId="0" borderId="1" xfId="0" applyFont="1" applyBorder="1"/>
    <xf numFmtId="9" fontId="1" fillId="0" borderId="1" xfId="1" applyFont="1" applyBorder="1"/>
    <xf numFmtId="9" fontId="1" fillId="0" borderId="3" xfId="1" applyFont="1" applyBorder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 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n>
                  <a:noFill/>
                </a:ln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800001232240333E-2"/>
          <c:y val="6.006006006006006E-2"/>
          <c:w val="0.76536557490172885"/>
          <c:h val="0.852890390390390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4-2C44-B69E-FCC2B8E2EA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4-2C44-B69E-FCC2B8E2EA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4-2C44-B69E-FCC2B8E2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139551"/>
        <c:axId val="1532123167"/>
      </c:lineChart>
      <c:catAx>
        <c:axId val="159113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23167"/>
        <c:crosses val="autoZero"/>
        <c:auto val="1"/>
        <c:lblAlgn val="ctr"/>
        <c:lblOffset val="100"/>
        <c:noMultiLvlLbl val="0"/>
      </c:catAx>
      <c:valAx>
        <c:axId val="15321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3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2D-B348-A83C-BA4ECF75F70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2D-B348-A83C-BA4ECF75F70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2D-B348-A83C-BA4ECF75F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846191"/>
        <c:axId val="1540857647"/>
      </c:lineChart>
      <c:catAx>
        <c:axId val="154084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57647"/>
        <c:crosses val="autoZero"/>
        <c:auto val="1"/>
        <c:lblAlgn val="ctr"/>
        <c:lblOffset val="100"/>
        <c:noMultiLvlLbl val="0"/>
      </c:catAx>
      <c:valAx>
        <c:axId val="15408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4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 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D-2C44-9E58-2ACDD8F6C1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8D-2C44-9E58-2ACDD8F6C1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8D-2C44-9E58-2ACDD8F6C1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8D-2C44-9E58-2ACDD8F6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862719"/>
        <c:axId val="748804911"/>
      </c:barChart>
      <c:catAx>
        <c:axId val="7488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04911"/>
        <c:crosses val="autoZero"/>
        <c:auto val="1"/>
        <c:lblAlgn val="ctr"/>
        <c:lblOffset val="100"/>
        <c:noMultiLvlLbl val="0"/>
      </c:catAx>
      <c:valAx>
        <c:axId val="74880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6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 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7-1946-8124-8F9B1736F5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27-1946-8124-8F9B1736F5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27-1946-8124-8F9B1736F59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27-1946-8124-8F9B1736F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340288"/>
        <c:axId val="682935792"/>
      </c:barChart>
      <c:catAx>
        <c:axId val="6833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35792"/>
        <c:crosses val="autoZero"/>
        <c:auto val="1"/>
        <c:lblAlgn val="ctr"/>
        <c:lblOffset val="100"/>
        <c:noMultiLvlLbl val="0"/>
      </c:catAx>
      <c:valAx>
        <c:axId val="6829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 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1-414D-849D-EDFCC388E0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41-414D-849D-EDFCC388E0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41-414D-849D-EDFCC388E0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41-414D-849D-EDFCC388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842992"/>
        <c:axId val="842844640"/>
      </c:lineChart>
      <c:catAx>
        <c:axId val="8428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44640"/>
        <c:crosses val="autoZero"/>
        <c:auto val="1"/>
        <c:lblAlgn val="ctr"/>
        <c:lblOffset val="100"/>
        <c:noMultiLvlLbl val="0"/>
      </c:catAx>
      <c:valAx>
        <c:axId val="8428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913392-FC3C-1A40-B93E-8BB6B8B7D2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6FB402-A322-364F-8997-994261579E2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1352550</xdr:colOff>
      <xdr:row>2927</xdr:row>
      <xdr:rowOff>546100</xdr:rowOff>
    </xdr:from>
    <xdr:to>
      <xdr:col>10</xdr:col>
      <xdr:colOff>222250</xdr:colOff>
      <xdr:row>2932</xdr:row>
      <xdr:rowOff>444500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3C782A4-4992-0D4B-A799-F8FAD05F51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09450" y="11758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12</xdr:row>
      <xdr:rowOff>63500</xdr:rowOff>
    </xdr:from>
    <xdr:to>
      <xdr:col>20</xdr:col>
      <xdr:colOff>228600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F438D-4730-2948-AB80-44757860C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116416</xdr:colOff>
      <xdr:row>18</xdr:row>
      <xdr:rowOff>10582</xdr:rowOff>
    </xdr:from>
    <xdr:to>
      <xdr:col>16</xdr:col>
      <xdr:colOff>402167</xdr:colOff>
      <xdr:row>42</xdr:row>
      <xdr:rowOff>190499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A8BE68-F82E-F348-BE1C-574177B44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107950</xdr:rowOff>
    </xdr:from>
    <xdr:to>
      <xdr:col>5</xdr:col>
      <xdr:colOff>660400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74BB4-367E-D241-87C5-24A56AC90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24</xdr:row>
      <xdr:rowOff>127000</xdr:rowOff>
    </xdr:from>
    <xdr:to>
      <xdr:col>13</xdr:col>
      <xdr:colOff>12700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0AEB9-F076-C34E-84C8-E8A3A19B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21</xdr:row>
      <xdr:rowOff>127000</xdr:rowOff>
    </xdr:from>
    <xdr:to>
      <xdr:col>6</xdr:col>
      <xdr:colOff>254000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D35B6-C1DD-1944-9107-2C7A1449E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Data"/>
      <sheetName val="Category Statistics"/>
      <sheetName val="Subcategory Statistics"/>
      <sheetName val="Outcomes Based on Launch Date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8.696163310182" createdVersion="7" refreshedVersion="7" minRefreshableVersion="3" recordCount="4115" xr:uid="{9963620F-F9B8-3242-9C1B-97D416BC8701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8.730108449075" createdVersion="7" refreshedVersion="7" minRefreshableVersion="3" recordCount="4114" xr:uid="{7E02D146-29CB-D245-84E2-1EA9FA7CF1F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9.599706828703" createdVersion="7" refreshedVersion="7" minRefreshableVersion="3" recordCount="4115" xr:uid="{79EAAB49-5DD4-3D47-83A1-A019B2DB576D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57.654285763892" createdVersion="7" refreshedVersion="7" minRefreshableVersion="3" recordCount="4115" xr:uid="{B17A42AC-35BC-624A-902F-1B1A88051BC9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6AD7E-EEA9-9F43-91A7-FA09C67A956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00170-6B35-9A45-AE82-143DC8E256B5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B9ED3-D3F3-4744-B2D7-CEB9863C2131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807C0-2817-4F4A-BBA5-6E0CB6C254F2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selection activeCell="F7" sqref="F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6.83203125" customWidth="1"/>
    <col min="17" max="17" width="41.1640625" customWidth="1"/>
    <col min="18" max="18" width="15" customWidth="1"/>
    <col min="19" max="19" width="22.83203125" customWidth="1"/>
    <col min="20" max="20" width="21.6640625" customWidth="1"/>
    <col min="21" max="21" width="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  <c r="W522" s="14"/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4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4">
        <f t="shared" si="322"/>
        <v>42344.824502314819</v>
      </c>
      <c r="T4099" s="14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R1:U1 P1"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3445-F6E2-3C42-B227-331EB7680947}">
  <dimension ref="A1:E18"/>
  <sheetViews>
    <sheetView zoomScaleNormal="100" workbookViewId="0">
      <selection activeCell="H50" sqref="H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8382</v>
      </c>
      <c r="B2" t="s">
        <v>8360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FCEE-F11B-5241-92E3-D0C7B6719753}">
  <dimension ref="A1:H16"/>
  <sheetViews>
    <sheetView zoomScale="120" zoomScaleNormal="120" workbookViewId="0">
      <selection activeCell="A13" sqref="A13"/>
    </sheetView>
  </sheetViews>
  <sheetFormatPr baseColWidth="10" defaultRowHeight="15" x14ac:dyDescent="0.2"/>
  <cols>
    <col min="1" max="1" width="15.5" customWidth="1"/>
    <col min="2" max="2" width="16" customWidth="1"/>
    <col min="3" max="3" width="12.83203125" customWidth="1"/>
    <col min="4" max="4" width="14.83203125" customWidth="1"/>
    <col min="5" max="5" width="11.6640625" customWidth="1"/>
    <col min="6" max="6" width="18.1640625" customWidth="1"/>
    <col min="7" max="7" width="17" customWidth="1"/>
    <col min="8" max="8" width="17.5" customWidth="1"/>
  </cols>
  <sheetData>
    <row r="1" spans="1:8" ht="16" thickBot="1" x14ac:dyDescent="0.25">
      <c r="A1" s="16" t="s">
        <v>8380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9" t="s">
        <v>8388</v>
      </c>
      <c r="H1" s="20" t="s">
        <v>8389</v>
      </c>
    </row>
    <row r="2" spans="1:8" x14ac:dyDescent="0.2">
      <c r="A2" t="s">
        <v>8390</v>
      </c>
      <c r="B2">
        <f>COUNTIFS('Kickstarter Data'!$F:$F, "successful",'Kickstarter Data'!$D:$D,"&lt;1000",'Kickstarter Data'!$R:$R,"plays")</f>
        <v>141</v>
      </c>
      <c r="C2">
        <f>COUNTIFS('Kickstarter Data'!$F:$F,"failed",'Kickstarter Data'!$D:$D,"&lt;1000",'Kickstarter Data'!$R:$R,"plays")</f>
        <v>45</v>
      </c>
      <c r="D2">
        <f>COUNTIFS('Kickstarter Data'!$F:$F,"canceled",'Kickstarter Data'!$D:$D,"&lt;1000",'Kickstarter Data'!$R:$R,"plays")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8391</v>
      </c>
      <c r="B3">
        <f>COUNTIFS('Kickstarter Data'!$F:$F, "successful",'Kickstarter Data'!$D:$D,"&gt;=1000",'Kickstarter Data'!$D:$D,"&lt;=4999",'Kickstarter Data'!$R:$R,"plays")</f>
        <v>388</v>
      </c>
      <c r="C3">
        <f>COUNTIFS('Kickstarter Data'!$F:$F,"failed",'Kickstarter Data'!$D:$D,"&gt;=1000",'Kickstarter Data'!$D:$D,"&lt;=4999",'Kickstarter Data'!$R:$R,"plays")</f>
        <v>146</v>
      </c>
      <c r="D3" s="15">
        <f>COUNTIFS('Kickstarter Data'!$F:$F,"canceled",'Kickstarter Data'!$D:$D,"&gt;=1000",'Kickstarter Data'!$D:$D,"&lt;=4999",'Kickstarter Data'!$R:$R,"plays")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8392</v>
      </c>
      <c r="B4">
        <f>COUNTIFS('Kickstarter Data'!$F:$F, "successful",'Kickstarter Data'!$D:$D,"&gt;=5000",'Kickstarter Data'!$D:$D,"&lt;=9999",'Kickstarter Data'!$R:$R,"plays")</f>
        <v>93</v>
      </c>
      <c r="C4">
        <f>COUNTIFS('Kickstarter Data'!$F:$F,"failed",'Kickstarter Data'!$D:$D,"&gt;=5000",'Kickstarter Data'!$D:$D,"&lt;=9999",'Kickstarter Data'!$R:$R,"plays")</f>
        <v>76</v>
      </c>
      <c r="D4" s="15">
        <f>COUNTIFS('Kickstarter Data'!$F:$F,"canceled",'Kickstarter Data'!$D:$D,"&gt;=5000",'Kickstarter Data'!$D:$D,"&lt;=9999",'Kickstarter Data'!$R:$R,"plays")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8401</v>
      </c>
      <c r="B5">
        <f>COUNTIFS('Kickstarter Data'!$F:$F, "successful",'Kickstarter Data'!$D:$D,"&gt;=10000",'Kickstarter Data'!$D:$D,"&lt;=14999",'Kickstarter Data'!$R:$R,"plays")</f>
        <v>39</v>
      </c>
      <c r="C5">
        <f>COUNTIFS('Kickstarter Data'!$F:$F,"failed",'Kickstarter Data'!$D:$D,"&gt;=10000",'Kickstarter Data'!$D:$D,"&lt;=14999",'Kickstarter Data'!$R:$R,"plays")</f>
        <v>33</v>
      </c>
      <c r="D5" s="15">
        <f>COUNTIFS('Kickstarter Data'!$F:$F,"canceled",'Kickstarter Data'!$D:$D,"&gt;=10000",'Kickstarter Data'!$D:$D,"&lt;=14999",'Kickstarter Data'!$R:$R,"plays")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8393</v>
      </c>
      <c r="B6">
        <f>COUNTIFS('Kickstarter Data'!$F:$F, "successful",'Kickstarter Data'!$D:$D,"&gt;=15000",'Kickstarter Data'!$D:$D,"&lt;=19999",'Kickstarter Data'!$R:$R,"plays")</f>
        <v>12</v>
      </c>
      <c r="C6">
        <f>COUNTIFS('Kickstarter Data'!$F:$F,"failed",'Kickstarter Data'!$D:$D,"&gt;=15000",'Kickstarter Data'!$D:$D,"&lt;=19999",'Kickstarter Data'!$R:$R,"plays")</f>
        <v>12</v>
      </c>
      <c r="D6" s="15">
        <f>COUNTIFS('Kickstarter Data'!$F:$F,"canceled",'Kickstarter Data'!$D:$D,"&gt;=15000",'Kickstarter Data'!$D:$D,"&lt;=19999",'Kickstarter Data'!$R:$R,"plays")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8394</v>
      </c>
      <c r="B7">
        <f>COUNTIFS('Kickstarter Data'!$F:$F, "successful",'Kickstarter Data'!$D:$D,"&gt;=20000",'Kickstarter Data'!$D:$D,"&lt;=24999",'Kickstarter Data'!$R:$R,"plays")</f>
        <v>9</v>
      </c>
      <c r="C7">
        <f>COUNTIFS('Kickstarter Data'!$F:$F,"failed",'Kickstarter Data'!$D:$D,"&gt;=20000",'Kickstarter Data'!$D:$D,"&lt;=24999",'Kickstarter Data'!$R:$R,"plays")</f>
        <v>11</v>
      </c>
      <c r="D7" s="15">
        <f>COUNTIFS('Kickstarter Data'!$F:$F,"canceled",'Kickstarter Data'!$D:$D,"&gt;=1000",'Kickstarter Data'!$D:$D,"&lt;=24999",'Kickstarter Data'!$R:$R,"plays")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8395</v>
      </c>
      <c r="B8">
        <f>COUNTIFS('Kickstarter Data'!$F:$F, "successful",'Kickstarter Data'!$D:$D,"&gt;=25000",'Kickstarter Data'!$D:$D,"&lt;=29999",'Kickstarter Data'!$R:$R,"plays")</f>
        <v>1</v>
      </c>
      <c r="C8">
        <f>COUNTIFS('Kickstarter Data'!$F:$F,"failed",'Kickstarter Data'!$D:$D,"&gt;=25000",'Kickstarter Data'!$D:$D,"&lt;=29999",'Kickstarter Data'!$R:$R,"plays")</f>
        <v>4</v>
      </c>
      <c r="D8" s="15">
        <f>COUNTIFS('Kickstarter Data'!$F:$F,"canceled",'Kickstarter Data'!$D:$D,"&gt;=25000",'Kickstarter Data'!$D:$D,"&lt;=29999",'Kickstarter Data'!$R:$R,"plays")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8396</v>
      </c>
      <c r="B9">
        <f>COUNTIFS('Kickstarter Data'!$F:$F, "successful",'Kickstarter Data'!$D:$D,"&gt;=30000",'Kickstarter Data'!$D:$D,"&lt;=34999",'Kickstarter Data'!$R:$R,"plays")</f>
        <v>3</v>
      </c>
      <c r="C9">
        <f>COUNTIFS('Kickstarter Data'!$F:$F,"failed",'Kickstarter Data'!$D:$D,"&gt;=30000",'Kickstarter Data'!$D:$D,"&lt;=34999",'Kickstarter Data'!$R:$R,"plays")</f>
        <v>8</v>
      </c>
      <c r="D9" s="15">
        <f>COUNTIFS('Kickstarter Data'!$F:$F,"canceled",'Kickstarter Data'!$D:$D,"&gt;=30000",'Kickstarter Data'!$D:$D,"&lt;=34999",'Kickstarter Data'!$R:$R,"plays")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8397</v>
      </c>
      <c r="B10">
        <f>COUNTIFS('Kickstarter Data'!$F:$F, "successful",'Kickstarter Data'!$D:$D,"&gt;=35000",'Kickstarter Data'!$D:$D,"&lt;=39999",'Kickstarter Data'!$R:$R,"plays")</f>
        <v>4</v>
      </c>
      <c r="C10">
        <f>COUNTIFS('Kickstarter Data'!$F:$F,"failed",'Kickstarter Data'!$D:$D,"&gt;=35000",'Kickstarter Data'!$D:$D,"&lt;=39999",'Kickstarter Data'!$R:$R,"plays")</f>
        <v>2</v>
      </c>
      <c r="D10" s="15">
        <f>COUNTIFS('Kickstarter Data'!$F:$F,"canceled",'Kickstarter Data'!$D:$D,"&gt;=3500",'Kickstarter Data'!$D:$D,"&lt;=39999",'Kickstarter Data'!$R:$R,"plays")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8398</v>
      </c>
      <c r="B11">
        <f>COUNTIFS('Kickstarter Data'!$F:$F, "successful",'Kickstarter Data'!$D:$D,"&gt;=40000",'Kickstarter Data'!$D:$D,"&lt;=44999",'Kickstarter Data'!$R:$R,"plays")</f>
        <v>2</v>
      </c>
      <c r="C11">
        <f>COUNTIFS('Kickstarter Data'!$F:$F,"failed",'Kickstarter Data'!$D:$D,"&gt;=40000",'Kickstarter Data'!$D:$D,"&lt;=44999",'Kickstarter Data'!$R:$R,"plays")</f>
        <v>1</v>
      </c>
      <c r="D11" s="15">
        <f>COUNTIFS('Kickstarter Data'!$F:$F,"canceled",'Kickstarter Data'!$D:$D,"&gt;=40000",'Kickstarter Data'!$D:$D,"&lt;=44999",'Kickstarter Data'!$R:$R,"plays")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8399</v>
      </c>
      <c r="B12">
        <f>COUNTIFS('Kickstarter Data'!$F:$F, "successful",'Kickstarter Data'!$D:$D,"&gt;=45000",'Kickstarter Data'!$D:$D,"&lt;=49999",'Kickstarter Data'!$R:$R,"plays")</f>
        <v>0</v>
      </c>
      <c r="C12">
        <f>COUNTIFS('Kickstarter Data'!$F:$F,"failed",'Kickstarter Data'!$D:$D,"&gt;=45000",'Kickstarter Data'!$D:$D,"&lt;=49999",'Kickstarter Data'!$R:$R,"plays")</f>
        <v>1</v>
      </c>
      <c r="D12" s="15">
        <f>COUNTIFS('Kickstarter Data'!$F:$F,"canceled",'Kickstarter Data'!$D:$D,"&gt;=45000",'Kickstarter Data'!$D:$D,"&lt;=49999",'Kickstarter Data'!$R:$R,"plays")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8400</v>
      </c>
      <c r="B13">
        <f>COUNTIFS('Kickstarter Data'!$F:$F, "successful",'Kickstarter Data'!$D:$D,"&gt;=50000",'Kickstarter Data'!$R:$R,"plays")</f>
        <v>2</v>
      </c>
      <c r="C13">
        <f>COUNTIFS('Kickstarter Data'!$F:$F,"failed",'Kickstarter Data'!$D:$D,"&gt;=50000",'Kickstarter Data'!$R:$R,"plays")</f>
        <v>14</v>
      </c>
      <c r="D13" s="15">
        <f>COUNTIFS('Kickstarter Data'!$F:$F,"canceled",'Kickstarter Data'!$D:$D,"&gt;=50000",'Kickstarter Data'!$R:$R,"plays")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5" spans="1:8" ht="16" thickBot="1" x14ac:dyDescent="0.25"/>
    <row r="16" spans="1:8" ht="16" thickBot="1" x14ac:dyDescent="0.25">
      <c r="A16" s="18" t="s">
        <v>8362</v>
      </c>
      <c r="B16" s="18">
        <f>SUM(B2:B13)</f>
        <v>694</v>
      </c>
      <c r="C16" s="18">
        <f>SUM(C2:C13)</f>
        <v>353</v>
      </c>
      <c r="D16" s="18">
        <v>0</v>
      </c>
      <c r="E16" s="17">
        <f>SUM(B16:D16)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E681F-9438-3B4C-8C21-5901C3211945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28" customWidth="1"/>
    <col min="2" max="2" width="12.1640625" customWidth="1"/>
    <col min="5" max="5" width="13.83203125" customWidth="1"/>
    <col min="6" max="6" width="14.1640625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8261</v>
      </c>
    </row>
    <row r="2" spans="1:6" x14ac:dyDescent="0.2">
      <c r="A2" t="s">
        <v>3473</v>
      </c>
      <c r="B2" t="str">
        <f>VLOOKUP(A2, '[1]Kickstarter Data'!B:C, 2, FALSE)</f>
        <v>Help us get actor-writer Ian Bonar's debut play - a hilarious, heartbreaking story of grief and loss - to the 2016 Edinburgh Fringe.</v>
      </c>
      <c r="C2">
        <f>VLOOKUP(A2, 'Kickstarter Data'!B:E, 3, FALSE)</f>
        <v>2000</v>
      </c>
      <c r="D2">
        <f>VLOOKUP(A2, '[1]Kickstarter Data'!B:E, 4, FALSE)</f>
        <v>2020</v>
      </c>
      <c r="E2">
        <f>VLOOKUP(A2, '[1]Kickstarter Data'!B:P, 15, FALSE)</f>
        <v>51.79</v>
      </c>
      <c r="F2">
        <f>VLOOKUP(A2, '[1]Kickstarter Data'!B:P, 11, FALSE)</f>
        <v>39</v>
      </c>
    </row>
    <row r="3" spans="1:6" x14ac:dyDescent="0.2">
      <c r="A3" t="s">
        <v>3616</v>
      </c>
      <c r="B3" t="str">
        <f>VLOOKUP(A3, '[1]Kickstarter Data'!B:C, 2, FALSE)</f>
        <v>The play yet to be described as "A surefire Edinburgh Fringe Festival Cult Hit". Coming to the Underbelly, Edinburgh, 5th-30th August.</v>
      </c>
      <c r="C3">
        <f>VLOOKUP(A3, '[1]Kickstarter Data'!B:E, 3, FALSE)</f>
        <v>2000</v>
      </c>
      <c r="D3">
        <f>VLOOKUP(A3, '[1]Kickstarter Data'!B:E, 4, FALSE)</f>
        <v>2020</v>
      </c>
      <c r="E3">
        <f>VLOOKUP(A3, '[1]Kickstarter Data'!B:P, 15, FALSE)</f>
        <v>36.07</v>
      </c>
      <c r="F3">
        <f>VLOOKUP(A3, '[1]Kickstarter Data'!B:P, 11, FALSE)</f>
        <v>56</v>
      </c>
    </row>
    <row r="4" spans="1:6" x14ac:dyDescent="0.2">
      <c r="A4" t="s">
        <v>3178</v>
      </c>
      <c r="B4" t="str">
        <f>VLOOKUP(A4, '[1]Kickstarter Data'!B:C, 2, FALSE)</f>
        <v>Cutting Off Kate Bush is a one-woman show written &amp; performed by Lucy Benson-Brown, premiering at the Edinburgh Fringe Festival 2014</v>
      </c>
      <c r="C4">
        <f>VLOOKUP(A4, '[1]Kickstarter Data'!B:E, 3, FALSE)</f>
        <v>1500</v>
      </c>
      <c r="D4">
        <f>VLOOKUP(A4, '[1]Kickstarter Data'!B:E, 4, FALSE)</f>
        <v>2576</v>
      </c>
      <c r="E4">
        <f>VLOOKUP(A4, '[1]Kickstarter Data'!B:P, 15, FALSE)</f>
        <v>33.03</v>
      </c>
      <c r="F4">
        <f>VLOOKUP(A4, '[1]Kickstarter Data'!B:P, 11, FALSE)</f>
        <v>78</v>
      </c>
    </row>
    <row r="5" spans="1:6" x14ac:dyDescent="0.2">
      <c r="A5" t="s">
        <v>3329</v>
      </c>
      <c r="B5" t="str">
        <f>VLOOKUP(A5, '[1]Kickstarter Data'!B:C, 2, FALSE)</f>
        <v>Jestia and Raedon is a brand new romantic comedy play going to the Edinburgh Fringe Festival this summer.</v>
      </c>
      <c r="C5">
        <f>VLOOKUP(A5, '[1]Kickstarter Data'!B:E, 3, FALSE)</f>
        <v>1000</v>
      </c>
      <c r="D5">
        <f>VLOOKUP(A5, '[1]Kickstarter Data'!B:E, 4, FALSE)</f>
        <v>1168</v>
      </c>
      <c r="E5">
        <f>VLOOKUP(A5, '[1]Kickstarter Data'!B:P, 15, FALSE)</f>
        <v>44.92</v>
      </c>
      <c r="F5">
        <f>VLOOKUP(A5, '[1]Kickstarter Data'!B:P, 11, FALSE)</f>
        <v>26</v>
      </c>
    </row>
    <row r="6" spans="1:6" x14ac:dyDescent="0.2">
      <c r="A6" t="s">
        <v>3221</v>
      </c>
      <c r="B6" t="str">
        <f>VLOOKUP(A6, '[1]Kickstarter Data'!B:C, 2, FALSE)</f>
        <v>A one-man show about love, loss, and motorways, written &amp; performed by Ben Norris. Help us get to the 2015 Edinburgh Fringe and beyond!</v>
      </c>
      <c r="C6">
        <f>VLOOKUP(A6, '[1]Kickstarter Data'!B:E, 3, FALSE)</f>
        <v>4000</v>
      </c>
      <c r="D6">
        <f>VLOOKUP(A6, '[1]Kickstarter Data'!B:E, 4, FALSE)</f>
        <v>4137</v>
      </c>
      <c r="E6">
        <f>VLOOKUP(A6, '[1]Kickstarter Data'!B:P, 15, FALSE)</f>
        <v>36.61</v>
      </c>
      <c r="F6">
        <f>VLOOKUP(A6, '[1]Kickstarter Data'!B:P,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F500-6C77-7A4E-9483-3E35B0929643}">
  <dimension ref="A1:F14"/>
  <sheetViews>
    <sheetView zoomScale="159" workbookViewId="0">
      <selection activeCell="B3" sqref="B3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DCAC-4511-0440-AF32-DC82908A0F4B}">
  <dimension ref="A1:F47"/>
  <sheetViews>
    <sheetView tabSelected="1" workbookViewId="0">
      <selection activeCell="L14" sqref="L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8360</v>
      </c>
    </row>
    <row r="2" spans="1:6" x14ac:dyDescent="0.2">
      <c r="A2" s="11" t="s">
        <v>8358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E1014-E745-0E4B-8D80-140D91B5E844}">
  <dimension ref="A2:F18"/>
  <sheetViews>
    <sheetView zoomScale="108" workbookViewId="0">
      <selection activeCell="J13" sqref="J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8358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J Ray</cp:lastModifiedBy>
  <dcterms:created xsi:type="dcterms:W3CDTF">2017-04-20T15:17:24Z</dcterms:created>
  <dcterms:modified xsi:type="dcterms:W3CDTF">2022-01-10T00:44:30Z</dcterms:modified>
</cp:coreProperties>
</file>