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tanleyyang/Downloads/"/>
    </mc:Choice>
  </mc:AlternateContent>
  <xr:revisionPtr revIDLastSave="0" documentId="13_ncr:1_{F2F44315-A2CE-B140-87C4-D1C2310A4B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6"/>
  <sheetViews>
    <sheetView tabSelected="1" workbookViewId="0">
      <selection activeCell="C27" sqref="C27"/>
    </sheetView>
  </sheetViews>
  <sheetFormatPr baseColWidth="10" defaultColWidth="14.5" defaultRowHeight="15.75" customHeight="1" x14ac:dyDescent="0.15"/>
  <sheetData>
    <row r="1" spans="1:16" ht="15.75" customHeight="1" x14ac:dyDescent="0.15">
      <c r="A1" s="1" t="str">
        <f ca="1">IFERROR(__xludf.DUMMYFUNCTION("importhtml(""https://www.nfl.com/stats/player-stats/category/passing/2020/REG/all/passingyards/desc"",""table"",1)"),"Player")</f>
        <v>Player</v>
      </c>
      <c r="B1" s="1" t="str">
        <f ca="1">IFERROR(__xludf.DUMMYFUNCTION("""COMPUTED_VALUE"""),"Pass Yds")</f>
        <v>Pass Yds</v>
      </c>
      <c r="C1" s="1" t="str">
        <f ca="1">IFERROR(__xludf.DUMMYFUNCTION("""COMPUTED_VALUE"""),"Yds/Att")</f>
        <v>Yds/Att</v>
      </c>
      <c r="D1" s="1" t="str">
        <f ca="1">IFERROR(__xludf.DUMMYFUNCTION("""COMPUTED_VALUE"""),"Att")</f>
        <v>Att</v>
      </c>
      <c r="E1" s="1" t="str">
        <f ca="1">IFERROR(__xludf.DUMMYFUNCTION("""COMPUTED_VALUE"""),"Cmp")</f>
        <v>Cmp</v>
      </c>
      <c r="F1" s="1" t="str">
        <f ca="1">IFERROR(__xludf.DUMMYFUNCTION("""COMPUTED_VALUE"""),"Cmp %")</f>
        <v>Cmp %</v>
      </c>
      <c r="G1" s="1" t="str">
        <f ca="1">IFERROR(__xludf.DUMMYFUNCTION("""COMPUTED_VALUE"""),"TD")</f>
        <v>TD</v>
      </c>
      <c r="H1" s="1" t="str">
        <f ca="1">IFERROR(__xludf.DUMMYFUNCTION("""COMPUTED_VALUE"""),"INT")</f>
        <v>INT</v>
      </c>
      <c r="I1" s="1" t="str">
        <f ca="1">IFERROR(__xludf.DUMMYFUNCTION("""COMPUTED_VALUE"""),"Rate")</f>
        <v>Rate</v>
      </c>
      <c r="J1" s="1" t="str">
        <f ca="1">IFERROR(__xludf.DUMMYFUNCTION("""COMPUTED_VALUE"""),"1st")</f>
        <v>1st</v>
      </c>
      <c r="K1" s="1" t="str">
        <f ca="1">IFERROR(__xludf.DUMMYFUNCTION("""COMPUTED_VALUE"""),"1st%")</f>
        <v>1st%</v>
      </c>
      <c r="L1" s="1" t="str">
        <f ca="1">IFERROR(__xludf.DUMMYFUNCTION("""COMPUTED_VALUE"""),"20+")</f>
        <v>20+</v>
      </c>
      <c r="M1" s="1" t="str">
        <f ca="1">IFERROR(__xludf.DUMMYFUNCTION("""COMPUTED_VALUE"""),"40+")</f>
        <v>40+</v>
      </c>
      <c r="N1" s="1" t="str">
        <f ca="1">IFERROR(__xludf.DUMMYFUNCTION("""COMPUTED_VALUE"""),"Lng")</f>
        <v>Lng</v>
      </c>
      <c r="O1" s="1" t="str">
        <f ca="1">IFERROR(__xludf.DUMMYFUNCTION("""COMPUTED_VALUE"""),"Sck")</f>
        <v>Sck</v>
      </c>
      <c r="P1" s="1" t="str">
        <f ca="1">IFERROR(__xludf.DUMMYFUNCTION("""COMPUTED_VALUE"""),"SckY")</f>
        <v>SckY</v>
      </c>
    </row>
    <row r="2" spans="1:16" ht="15.75" customHeight="1" x14ac:dyDescent="0.15">
      <c r="A2" s="1" t="str">
        <f ca="1">IFERROR(__xludf.DUMMYFUNCTION("""COMPUTED_VALUE"""),"Deshaun Watson")</f>
        <v>Deshaun Watson</v>
      </c>
      <c r="B2" s="1">
        <f ca="1">IFERROR(__xludf.DUMMYFUNCTION("""COMPUTED_VALUE"""),4823)</f>
        <v>4823</v>
      </c>
      <c r="C2" s="1">
        <f ca="1">IFERROR(__xludf.DUMMYFUNCTION("""COMPUTED_VALUE"""),8.9)</f>
        <v>8.9</v>
      </c>
      <c r="D2" s="1">
        <f ca="1">IFERROR(__xludf.DUMMYFUNCTION("""COMPUTED_VALUE"""),544)</f>
        <v>544</v>
      </c>
      <c r="E2" s="1">
        <f ca="1">IFERROR(__xludf.DUMMYFUNCTION("""COMPUTED_VALUE"""),382)</f>
        <v>382</v>
      </c>
      <c r="F2" s="1">
        <f ca="1">IFERROR(__xludf.DUMMYFUNCTION("""COMPUTED_VALUE"""),0.702)</f>
        <v>0.70199999999999996</v>
      </c>
      <c r="G2" s="1">
        <f ca="1">IFERROR(__xludf.DUMMYFUNCTION("""COMPUTED_VALUE"""),33)</f>
        <v>33</v>
      </c>
      <c r="H2" s="1">
        <f ca="1">IFERROR(__xludf.DUMMYFUNCTION("""COMPUTED_VALUE"""),7)</f>
        <v>7</v>
      </c>
      <c r="I2" s="1">
        <f ca="1">IFERROR(__xludf.DUMMYFUNCTION("""COMPUTED_VALUE"""),112.4)</f>
        <v>112.4</v>
      </c>
      <c r="J2" s="1">
        <f ca="1">IFERROR(__xludf.DUMMYFUNCTION("""COMPUTED_VALUE"""),221)</f>
        <v>221</v>
      </c>
      <c r="K2" s="1">
        <f ca="1">IFERROR(__xludf.DUMMYFUNCTION("""COMPUTED_VALUE"""),0.406)</f>
        <v>0.40600000000000003</v>
      </c>
      <c r="L2" s="1">
        <f ca="1">IFERROR(__xludf.DUMMYFUNCTION("""COMPUTED_VALUE"""),69)</f>
        <v>69</v>
      </c>
      <c r="M2" s="1">
        <f ca="1">IFERROR(__xludf.DUMMYFUNCTION("""COMPUTED_VALUE"""),11)</f>
        <v>11</v>
      </c>
      <c r="N2" s="1">
        <f ca="1">IFERROR(__xludf.DUMMYFUNCTION("""COMPUTED_VALUE"""),77)</f>
        <v>77</v>
      </c>
      <c r="O2" s="1">
        <f ca="1">IFERROR(__xludf.DUMMYFUNCTION("""COMPUTED_VALUE"""),49)</f>
        <v>49</v>
      </c>
      <c r="P2" s="1">
        <f ca="1">IFERROR(__xludf.DUMMYFUNCTION("""COMPUTED_VALUE"""),293)</f>
        <v>293</v>
      </c>
    </row>
    <row r="3" spans="1:16" ht="15.75" customHeight="1" x14ac:dyDescent="0.15">
      <c r="A3" s="1" t="str">
        <f ca="1">IFERROR(__xludf.DUMMYFUNCTION("""COMPUTED_VALUE"""),"Patrick Mahomes")</f>
        <v>Patrick Mahomes</v>
      </c>
      <c r="B3" s="1">
        <f ca="1">IFERROR(__xludf.DUMMYFUNCTION("""COMPUTED_VALUE"""),4740)</f>
        <v>4740</v>
      </c>
      <c r="C3" s="1">
        <f ca="1">IFERROR(__xludf.DUMMYFUNCTION("""COMPUTED_VALUE"""),8.1)</f>
        <v>8.1</v>
      </c>
      <c r="D3" s="1">
        <f ca="1">IFERROR(__xludf.DUMMYFUNCTION("""COMPUTED_VALUE"""),588)</f>
        <v>588</v>
      </c>
      <c r="E3" s="1">
        <f ca="1">IFERROR(__xludf.DUMMYFUNCTION("""COMPUTED_VALUE"""),390)</f>
        <v>390</v>
      </c>
      <c r="F3" s="1">
        <f ca="1">IFERROR(__xludf.DUMMYFUNCTION("""COMPUTED_VALUE"""),0.663)</f>
        <v>0.66300000000000003</v>
      </c>
      <c r="G3" s="1">
        <f ca="1">IFERROR(__xludf.DUMMYFUNCTION("""COMPUTED_VALUE"""),38)</f>
        <v>38</v>
      </c>
      <c r="H3" s="1">
        <f ca="1">IFERROR(__xludf.DUMMYFUNCTION("""COMPUTED_VALUE"""),6)</f>
        <v>6</v>
      </c>
      <c r="I3" s="1">
        <f ca="1">IFERROR(__xludf.DUMMYFUNCTION("""COMPUTED_VALUE"""),108.2)</f>
        <v>108.2</v>
      </c>
      <c r="J3" s="1">
        <f ca="1">IFERROR(__xludf.DUMMYFUNCTION("""COMPUTED_VALUE"""),238)</f>
        <v>238</v>
      </c>
      <c r="K3" s="1">
        <f ca="1">IFERROR(__xludf.DUMMYFUNCTION("""COMPUTED_VALUE"""),0.405)</f>
        <v>0.40500000000000003</v>
      </c>
      <c r="L3" s="1">
        <f ca="1">IFERROR(__xludf.DUMMYFUNCTION("""COMPUTED_VALUE"""),67)</f>
        <v>67</v>
      </c>
      <c r="M3" s="1">
        <f ca="1">IFERROR(__xludf.DUMMYFUNCTION("""COMPUTED_VALUE"""),8)</f>
        <v>8</v>
      </c>
      <c r="N3" s="1">
        <f ca="1">IFERROR(__xludf.DUMMYFUNCTION("""COMPUTED_VALUE"""),75)</f>
        <v>75</v>
      </c>
      <c r="O3" s="1">
        <f ca="1">IFERROR(__xludf.DUMMYFUNCTION("""COMPUTED_VALUE"""),22)</f>
        <v>22</v>
      </c>
      <c r="P3" s="1">
        <f ca="1">IFERROR(__xludf.DUMMYFUNCTION("""COMPUTED_VALUE"""),147)</f>
        <v>147</v>
      </c>
    </row>
    <row r="4" spans="1:16" ht="15.75" customHeight="1" x14ac:dyDescent="0.15">
      <c r="A4" s="1" t="str">
        <f ca="1">IFERROR(__xludf.DUMMYFUNCTION("""COMPUTED_VALUE"""),"Tom Brady")</f>
        <v>Tom Brady</v>
      </c>
      <c r="B4" s="1">
        <f ca="1">IFERROR(__xludf.DUMMYFUNCTION("""COMPUTED_VALUE"""),4633)</f>
        <v>4633</v>
      </c>
      <c r="C4" s="1">
        <f ca="1">IFERROR(__xludf.DUMMYFUNCTION("""COMPUTED_VALUE"""),7.6)</f>
        <v>7.6</v>
      </c>
      <c r="D4" s="1">
        <f ca="1">IFERROR(__xludf.DUMMYFUNCTION("""COMPUTED_VALUE"""),610)</f>
        <v>610</v>
      </c>
      <c r="E4" s="1">
        <f ca="1">IFERROR(__xludf.DUMMYFUNCTION("""COMPUTED_VALUE"""),401)</f>
        <v>401</v>
      </c>
      <c r="F4" s="1">
        <f ca="1">IFERROR(__xludf.DUMMYFUNCTION("""COMPUTED_VALUE"""),0.657)</f>
        <v>0.65700000000000003</v>
      </c>
      <c r="G4" s="1">
        <f ca="1">IFERROR(__xludf.DUMMYFUNCTION("""COMPUTED_VALUE"""),40)</f>
        <v>40</v>
      </c>
      <c r="H4" s="1">
        <f ca="1">IFERROR(__xludf.DUMMYFUNCTION("""COMPUTED_VALUE"""),12)</f>
        <v>12</v>
      </c>
      <c r="I4" s="1">
        <f ca="1">IFERROR(__xludf.DUMMYFUNCTION("""COMPUTED_VALUE"""),102.2)</f>
        <v>102.2</v>
      </c>
      <c r="J4" s="1">
        <f ca="1">IFERROR(__xludf.DUMMYFUNCTION("""COMPUTED_VALUE"""),233)</f>
        <v>233</v>
      </c>
      <c r="K4" s="1">
        <f ca="1">IFERROR(__xludf.DUMMYFUNCTION("""COMPUTED_VALUE"""),0.382)</f>
        <v>0.38200000000000001</v>
      </c>
      <c r="L4" s="1">
        <f ca="1">IFERROR(__xludf.DUMMYFUNCTION("""COMPUTED_VALUE"""),63)</f>
        <v>63</v>
      </c>
      <c r="M4" s="1">
        <f ca="1">IFERROR(__xludf.DUMMYFUNCTION("""COMPUTED_VALUE"""),12)</f>
        <v>12</v>
      </c>
      <c r="N4" s="1">
        <f ca="1">IFERROR(__xludf.DUMMYFUNCTION("""COMPUTED_VALUE"""),50)</f>
        <v>50</v>
      </c>
      <c r="O4" s="1">
        <f ca="1">IFERROR(__xludf.DUMMYFUNCTION("""COMPUTED_VALUE"""),21)</f>
        <v>21</v>
      </c>
      <c r="P4" s="1">
        <f ca="1">IFERROR(__xludf.DUMMYFUNCTION("""COMPUTED_VALUE"""),143)</f>
        <v>143</v>
      </c>
    </row>
    <row r="5" spans="1:16" ht="15.75" customHeight="1" x14ac:dyDescent="0.15">
      <c r="A5" s="1" t="str">
        <f ca="1">IFERROR(__xludf.DUMMYFUNCTION("""COMPUTED_VALUE"""),"Matt Ryan")</f>
        <v>Matt Ryan</v>
      </c>
      <c r="B5" s="1">
        <f ca="1">IFERROR(__xludf.DUMMYFUNCTION("""COMPUTED_VALUE"""),4581)</f>
        <v>4581</v>
      </c>
      <c r="C5" s="1">
        <f ca="1">IFERROR(__xludf.DUMMYFUNCTION("""COMPUTED_VALUE"""),7.3)</f>
        <v>7.3</v>
      </c>
      <c r="D5" s="1">
        <f ca="1">IFERROR(__xludf.DUMMYFUNCTION("""COMPUTED_VALUE"""),626)</f>
        <v>626</v>
      </c>
      <c r="E5" s="1">
        <f ca="1">IFERROR(__xludf.DUMMYFUNCTION("""COMPUTED_VALUE"""),407)</f>
        <v>407</v>
      </c>
      <c r="F5" s="1">
        <f ca="1">IFERROR(__xludf.DUMMYFUNCTION("""COMPUTED_VALUE"""),0.65)</f>
        <v>0.65</v>
      </c>
      <c r="G5" s="1">
        <f ca="1">IFERROR(__xludf.DUMMYFUNCTION("""COMPUTED_VALUE"""),26)</f>
        <v>26</v>
      </c>
      <c r="H5" s="1">
        <f ca="1">IFERROR(__xludf.DUMMYFUNCTION("""COMPUTED_VALUE"""),11)</f>
        <v>11</v>
      </c>
      <c r="I5" s="1">
        <f ca="1">IFERROR(__xludf.DUMMYFUNCTION("""COMPUTED_VALUE"""),93.3)</f>
        <v>93.3</v>
      </c>
      <c r="J5" s="1">
        <f ca="1">IFERROR(__xludf.DUMMYFUNCTION("""COMPUTED_VALUE"""),242)</f>
        <v>242</v>
      </c>
      <c r="K5" s="1">
        <f ca="1">IFERROR(__xludf.DUMMYFUNCTION("""COMPUTED_VALUE"""),0.387)</f>
        <v>0.38700000000000001</v>
      </c>
      <c r="L5" s="1">
        <f ca="1">IFERROR(__xludf.DUMMYFUNCTION("""COMPUTED_VALUE"""),58)</f>
        <v>58</v>
      </c>
      <c r="M5" s="1">
        <f ca="1">IFERROR(__xludf.DUMMYFUNCTION("""COMPUTED_VALUE"""),8)</f>
        <v>8</v>
      </c>
      <c r="N5" s="1">
        <f ca="1">IFERROR(__xludf.DUMMYFUNCTION("""COMPUTED_VALUE"""),63)</f>
        <v>63</v>
      </c>
      <c r="O5" s="1">
        <f ca="1">IFERROR(__xludf.DUMMYFUNCTION("""COMPUTED_VALUE"""),41)</f>
        <v>41</v>
      </c>
      <c r="P5" s="1">
        <f ca="1">IFERROR(__xludf.DUMMYFUNCTION("""COMPUTED_VALUE"""),257)</f>
        <v>257</v>
      </c>
    </row>
    <row r="6" spans="1:16" ht="15.75" customHeight="1" x14ac:dyDescent="0.15">
      <c r="A6" s="1" t="str">
        <f ca="1">IFERROR(__xludf.DUMMYFUNCTION("""COMPUTED_VALUE"""),"Josh Allen")</f>
        <v>Josh Allen</v>
      </c>
      <c r="B6" s="1">
        <f ca="1">IFERROR(__xludf.DUMMYFUNCTION("""COMPUTED_VALUE"""),4544)</f>
        <v>4544</v>
      </c>
      <c r="C6" s="1">
        <f ca="1">IFERROR(__xludf.DUMMYFUNCTION("""COMPUTED_VALUE"""),7.9)</f>
        <v>7.9</v>
      </c>
      <c r="D6" s="1">
        <f ca="1">IFERROR(__xludf.DUMMYFUNCTION("""COMPUTED_VALUE"""),572)</f>
        <v>572</v>
      </c>
      <c r="E6" s="1">
        <f ca="1">IFERROR(__xludf.DUMMYFUNCTION("""COMPUTED_VALUE"""),396)</f>
        <v>396</v>
      </c>
      <c r="F6" s="1">
        <f ca="1">IFERROR(__xludf.DUMMYFUNCTION("""COMPUTED_VALUE"""),0.692)</f>
        <v>0.69199999999999995</v>
      </c>
      <c r="G6" s="1">
        <f ca="1">IFERROR(__xludf.DUMMYFUNCTION("""COMPUTED_VALUE"""),37)</f>
        <v>37</v>
      </c>
      <c r="H6" s="1">
        <f ca="1">IFERROR(__xludf.DUMMYFUNCTION("""COMPUTED_VALUE"""),10)</f>
        <v>10</v>
      </c>
      <c r="I6" s="1">
        <f ca="1">IFERROR(__xludf.DUMMYFUNCTION("""COMPUTED_VALUE"""),107.2)</f>
        <v>107.2</v>
      </c>
      <c r="J6" s="1">
        <f ca="1">IFERROR(__xludf.DUMMYFUNCTION("""COMPUTED_VALUE"""),228)</f>
        <v>228</v>
      </c>
      <c r="K6" s="1">
        <f ca="1">IFERROR(__xludf.DUMMYFUNCTION("""COMPUTED_VALUE"""),0.399)</f>
        <v>0.39900000000000002</v>
      </c>
      <c r="L6" s="1">
        <f ca="1">IFERROR(__xludf.DUMMYFUNCTION("""COMPUTED_VALUE"""),62)</f>
        <v>62</v>
      </c>
      <c r="M6" s="1">
        <f ca="1">IFERROR(__xludf.DUMMYFUNCTION("""COMPUTED_VALUE"""),8)</f>
        <v>8</v>
      </c>
      <c r="N6" s="1">
        <f ca="1">IFERROR(__xludf.DUMMYFUNCTION("""COMPUTED_VALUE"""),55)</f>
        <v>55</v>
      </c>
      <c r="O6" s="1">
        <f ca="1">IFERROR(__xludf.DUMMYFUNCTION("""COMPUTED_VALUE"""),26)</f>
        <v>26</v>
      </c>
      <c r="P6" s="1">
        <f ca="1">IFERROR(__xludf.DUMMYFUNCTION("""COMPUTED_VALUE"""),159)</f>
        <v>159</v>
      </c>
    </row>
    <row r="7" spans="1:16" ht="15.75" customHeight="1" x14ac:dyDescent="0.15">
      <c r="A7" s="1" t="str">
        <f ca="1">IFERROR(__xludf.DUMMYFUNCTION("""COMPUTED_VALUE"""),"Justin Herbert")</f>
        <v>Justin Herbert</v>
      </c>
      <c r="B7" s="1">
        <f ca="1">IFERROR(__xludf.DUMMYFUNCTION("""COMPUTED_VALUE"""),4336)</f>
        <v>4336</v>
      </c>
      <c r="C7" s="1">
        <f ca="1">IFERROR(__xludf.DUMMYFUNCTION("""COMPUTED_VALUE"""),7.3)</f>
        <v>7.3</v>
      </c>
      <c r="D7" s="1">
        <f ca="1">IFERROR(__xludf.DUMMYFUNCTION("""COMPUTED_VALUE"""),595)</f>
        <v>595</v>
      </c>
      <c r="E7" s="1">
        <f ca="1">IFERROR(__xludf.DUMMYFUNCTION("""COMPUTED_VALUE"""),396)</f>
        <v>396</v>
      </c>
      <c r="F7" s="1">
        <f ca="1">IFERROR(__xludf.DUMMYFUNCTION("""COMPUTED_VALUE"""),0.666)</f>
        <v>0.66600000000000004</v>
      </c>
      <c r="G7" s="1">
        <f ca="1">IFERROR(__xludf.DUMMYFUNCTION("""COMPUTED_VALUE"""),31)</f>
        <v>31</v>
      </c>
      <c r="H7" s="1">
        <f ca="1">IFERROR(__xludf.DUMMYFUNCTION("""COMPUTED_VALUE"""),10)</f>
        <v>10</v>
      </c>
      <c r="I7" s="1">
        <f ca="1">IFERROR(__xludf.DUMMYFUNCTION("""COMPUTED_VALUE"""),98.3)</f>
        <v>98.3</v>
      </c>
      <c r="J7" s="1">
        <f ca="1">IFERROR(__xludf.DUMMYFUNCTION("""COMPUTED_VALUE"""),216)</f>
        <v>216</v>
      </c>
      <c r="K7" s="1">
        <f ca="1">IFERROR(__xludf.DUMMYFUNCTION("""COMPUTED_VALUE"""),0.363)</f>
        <v>0.36299999999999999</v>
      </c>
      <c r="L7" s="1">
        <f ca="1">IFERROR(__xludf.DUMMYFUNCTION("""COMPUTED_VALUE"""),51)</f>
        <v>51</v>
      </c>
      <c r="M7" s="1">
        <f ca="1">IFERROR(__xludf.DUMMYFUNCTION("""COMPUTED_VALUE"""),10)</f>
        <v>10</v>
      </c>
      <c r="N7" s="1">
        <f ca="1">IFERROR(__xludf.DUMMYFUNCTION("""COMPUTED_VALUE"""),72)</f>
        <v>72</v>
      </c>
      <c r="O7" s="1">
        <f ca="1">IFERROR(__xludf.DUMMYFUNCTION("""COMPUTED_VALUE"""),32)</f>
        <v>32</v>
      </c>
      <c r="P7" s="1">
        <f ca="1">IFERROR(__xludf.DUMMYFUNCTION("""COMPUTED_VALUE"""),218)</f>
        <v>218</v>
      </c>
    </row>
    <row r="8" spans="1:16" ht="15.75" customHeight="1" x14ac:dyDescent="0.15">
      <c r="A8" s="1" t="str">
        <f ca="1">IFERROR(__xludf.DUMMYFUNCTION("""COMPUTED_VALUE"""),"Aaron Rodgers")</f>
        <v>Aaron Rodgers</v>
      </c>
      <c r="B8" s="1">
        <f ca="1">IFERROR(__xludf.DUMMYFUNCTION("""COMPUTED_VALUE"""),4299)</f>
        <v>4299</v>
      </c>
      <c r="C8" s="1">
        <f ca="1">IFERROR(__xludf.DUMMYFUNCTION("""COMPUTED_VALUE"""),8.2)</f>
        <v>8.1999999999999993</v>
      </c>
      <c r="D8" s="1">
        <f ca="1">IFERROR(__xludf.DUMMYFUNCTION("""COMPUTED_VALUE"""),526)</f>
        <v>526</v>
      </c>
      <c r="E8" s="1">
        <f ca="1">IFERROR(__xludf.DUMMYFUNCTION("""COMPUTED_VALUE"""),372)</f>
        <v>372</v>
      </c>
      <c r="F8" s="1">
        <f ca="1">IFERROR(__xludf.DUMMYFUNCTION("""COMPUTED_VALUE"""),0.707)</f>
        <v>0.70699999999999996</v>
      </c>
      <c r="G8" s="1">
        <f ca="1">IFERROR(__xludf.DUMMYFUNCTION("""COMPUTED_VALUE"""),48)</f>
        <v>48</v>
      </c>
      <c r="H8" s="1">
        <f ca="1">IFERROR(__xludf.DUMMYFUNCTION("""COMPUTED_VALUE"""),5)</f>
        <v>5</v>
      </c>
      <c r="I8" s="1">
        <f ca="1">IFERROR(__xludf.DUMMYFUNCTION("""COMPUTED_VALUE"""),121.5)</f>
        <v>121.5</v>
      </c>
      <c r="J8" s="1">
        <f ca="1">IFERROR(__xludf.DUMMYFUNCTION("""COMPUTED_VALUE"""),216)</f>
        <v>216</v>
      </c>
      <c r="K8" s="1">
        <f ca="1">IFERROR(__xludf.DUMMYFUNCTION("""COMPUTED_VALUE"""),0.411)</f>
        <v>0.41099999999999998</v>
      </c>
      <c r="L8" s="1">
        <f ca="1">IFERROR(__xludf.DUMMYFUNCTION("""COMPUTED_VALUE"""),57)</f>
        <v>57</v>
      </c>
      <c r="M8" s="1">
        <f ca="1">IFERROR(__xludf.DUMMYFUNCTION("""COMPUTED_VALUE"""),14)</f>
        <v>14</v>
      </c>
      <c r="N8" s="1">
        <f ca="1">IFERROR(__xludf.DUMMYFUNCTION("""COMPUTED_VALUE"""),78)</f>
        <v>78</v>
      </c>
      <c r="O8" s="1">
        <f ca="1">IFERROR(__xludf.DUMMYFUNCTION("""COMPUTED_VALUE"""),20)</f>
        <v>20</v>
      </c>
      <c r="P8" s="1">
        <f ca="1">IFERROR(__xludf.DUMMYFUNCTION("""COMPUTED_VALUE"""),182)</f>
        <v>182</v>
      </c>
    </row>
    <row r="9" spans="1:16" ht="15.75" customHeight="1" x14ac:dyDescent="0.15">
      <c r="A9" s="1" t="str">
        <f ca="1">IFERROR(__xludf.DUMMYFUNCTION("""COMPUTED_VALUE"""),"Kirk Cousins")</f>
        <v>Kirk Cousins</v>
      </c>
      <c r="B9" s="1">
        <f ca="1">IFERROR(__xludf.DUMMYFUNCTION("""COMPUTED_VALUE"""),4265)</f>
        <v>4265</v>
      </c>
      <c r="C9" s="1">
        <f ca="1">IFERROR(__xludf.DUMMYFUNCTION("""COMPUTED_VALUE"""),8.3)</f>
        <v>8.3000000000000007</v>
      </c>
      <c r="D9" s="1">
        <f ca="1">IFERROR(__xludf.DUMMYFUNCTION("""COMPUTED_VALUE"""),516)</f>
        <v>516</v>
      </c>
      <c r="E9" s="1">
        <f ca="1">IFERROR(__xludf.DUMMYFUNCTION("""COMPUTED_VALUE"""),349)</f>
        <v>349</v>
      </c>
      <c r="F9" s="1">
        <f ca="1">IFERROR(__xludf.DUMMYFUNCTION("""COMPUTED_VALUE"""),0.676)</f>
        <v>0.67600000000000005</v>
      </c>
      <c r="G9" s="1">
        <f ca="1">IFERROR(__xludf.DUMMYFUNCTION("""COMPUTED_VALUE"""),35)</f>
        <v>35</v>
      </c>
      <c r="H9" s="1">
        <f ca="1">IFERROR(__xludf.DUMMYFUNCTION("""COMPUTED_VALUE"""),13)</f>
        <v>13</v>
      </c>
      <c r="I9" s="1">
        <f ca="1">IFERROR(__xludf.DUMMYFUNCTION("""COMPUTED_VALUE"""),105)</f>
        <v>105</v>
      </c>
      <c r="J9" s="1">
        <f ca="1">IFERROR(__xludf.DUMMYFUNCTION("""COMPUTED_VALUE"""),212)</f>
        <v>212</v>
      </c>
      <c r="K9" s="1">
        <f ca="1">IFERROR(__xludf.DUMMYFUNCTION("""COMPUTED_VALUE"""),0.411)</f>
        <v>0.41099999999999998</v>
      </c>
      <c r="L9" s="1">
        <f ca="1">IFERROR(__xludf.DUMMYFUNCTION("""COMPUTED_VALUE"""),58)</f>
        <v>58</v>
      </c>
      <c r="M9" s="1">
        <f ca="1">IFERROR(__xludf.DUMMYFUNCTION("""COMPUTED_VALUE"""),7)</f>
        <v>7</v>
      </c>
      <c r="N9" s="1">
        <f ca="1">IFERROR(__xludf.DUMMYFUNCTION("""COMPUTED_VALUE"""),71)</f>
        <v>71</v>
      </c>
      <c r="O9" s="1">
        <f ca="1">IFERROR(__xludf.DUMMYFUNCTION("""COMPUTED_VALUE"""),39)</f>
        <v>39</v>
      </c>
      <c r="P9" s="1">
        <f ca="1">IFERROR(__xludf.DUMMYFUNCTION("""COMPUTED_VALUE"""),256)</f>
        <v>256</v>
      </c>
    </row>
    <row r="10" spans="1:16" ht="15.75" customHeight="1" x14ac:dyDescent="0.15">
      <c r="A10" s="1" t="str">
        <f ca="1">IFERROR(__xludf.DUMMYFUNCTION("""COMPUTED_VALUE"""),"Russell Wilson")</f>
        <v>Russell Wilson</v>
      </c>
      <c r="B10" s="1">
        <f ca="1">IFERROR(__xludf.DUMMYFUNCTION("""COMPUTED_VALUE"""),4212)</f>
        <v>4212</v>
      </c>
      <c r="C10" s="1">
        <f ca="1">IFERROR(__xludf.DUMMYFUNCTION("""COMPUTED_VALUE"""),7.5)</f>
        <v>7.5</v>
      </c>
      <c r="D10" s="1">
        <f ca="1">IFERROR(__xludf.DUMMYFUNCTION("""COMPUTED_VALUE"""),558)</f>
        <v>558</v>
      </c>
      <c r="E10" s="1">
        <f ca="1">IFERROR(__xludf.DUMMYFUNCTION("""COMPUTED_VALUE"""),384)</f>
        <v>384</v>
      </c>
      <c r="F10" s="1">
        <f ca="1">IFERROR(__xludf.DUMMYFUNCTION("""COMPUTED_VALUE"""),0.688)</f>
        <v>0.68799999999999994</v>
      </c>
      <c r="G10" s="1">
        <f ca="1">IFERROR(__xludf.DUMMYFUNCTION("""COMPUTED_VALUE"""),40)</f>
        <v>40</v>
      </c>
      <c r="H10" s="1">
        <f ca="1">IFERROR(__xludf.DUMMYFUNCTION("""COMPUTED_VALUE"""),13)</f>
        <v>13</v>
      </c>
      <c r="I10" s="1">
        <f ca="1">IFERROR(__xludf.DUMMYFUNCTION("""COMPUTED_VALUE"""),105.1)</f>
        <v>105.1</v>
      </c>
      <c r="J10" s="1">
        <f ca="1">IFERROR(__xludf.DUMMYFUNCTION("""COMPUTED_VALUE"""),213)</f>
        <v>213</v>
      </c>
      <c r="K10" s="1">
        <f ca="1">IFERROR(__xludf.DUMMYFUNCTION("""COMPUTED_VALUE"""),0.382)</f>
        <v>0.38200000000000001</v>
      </c>
      <c r="L10" s="1">
        <f ca="1">IFERROR(__xludf.DUMMYFUNCTION("""COMPUTED_VALUE"""),45)</f>
        <v>45</v>
      </c>
      <c r="M10" s="1">
        <f ca="1">IFERROR(__xludf.DUMMYFUNCTION("""COMPUTED_VALUE"""),11)</f>
        <v>11</v>
      </c>
      <c r="N10" s="1">
        <f ca="1">IFERROR(__xludf.DUMMYFUNCTION("""COMPUTED_VALUE"""),62)</f>
        <v>62</v>
      </c>
      <c r="O10" s="1">
        <f ca="1">IFERROR(__xludf.DUMMYFUNCTION("""COMPUTED_VALUE"""),47)</f>
        <v>47</v>
      </c>
      <c r="P10" s="1">
        <f ca="1">IFERROR(__xludf.DUMMYFUNCTION("""COMPUTED_VALUE"""),301)</f>
        <v>301</v>
      </c>
    </row>
    <row r="11" spans="1:16" ht="15.75" customHeight="1" x14ac:dyDescent="0.15">
      <c r="A11" s="1" t="str">
        <f ca="1">IFERROR(__xludf.DUMMYFUNCTION("""COMPUTED_VALUE"""),"Philip Rivers")</f>
        <v>Philip Rivers</v>
      </c>
      <c r="B11" s="1">
        <f ca="1">IFERROR(__xludf.DUMMYFUNCTION("""COMPUTED_VALUE"""),4169)</f>
        <v>4169</v>
      </c>
      <c r="C11" s="1">
        <f ca="1">IFERROR(__xludf.DUMMYFUNCTION("""COMPUTED_VALUE"""),7.7)</f>
        <v>7.7</v>
      </c>
      <c r="D11" s="1">
        <f ca="1">IFERROR(__xludf.DUMMYFUNCTION("""COMPUTED_VALUE"""),543)</f>
        <v>543</v>
      </c>
      <c r="E11" s="1">
        <f ca="1">IFERROR(__xludf.DUMMYFUNCTION("""COMPUTED_VALUE"""),369)</f>
        <v>369</v>
      </c>
      <c r="F11" s="1">
        <f ca="1">IFERROR(__xludf.DUMMYFUNCTION("""COMPUTED_VALUE"""),0.68)</f>
        <v>0.68</v>
      </c>
      <c r="G11" s="1">
        <f ca="1">IFERROR(__xludf.DUMMYFUNCTION("""COMPUTED_VALUE"""),24)</f>
        <v>24</v>
      </c>
      <c r="H11" s="1">
        <f ca="1">IFERROR(__xludf.DUMMYFUNCTION("""COMPUTED_VALUE"""),11)</f>
        <v>11</v>
      </c>
      <c r="I11" s="1">
        <f ca="1">IFERROR(__xludf.DUMMYFUNCTION("""COMPUTED_VALUE"""),97)</f>
        <v>97</v>
      </c>
      <c r="J11" s="1">
        <f ca="1">IFERROR(__xludf.DUMMYFUNCTION("""COMPUTED_VALUE"""),200)</f>
        <v>200</v>
      </c>
      <c r="K11" s="1">
        <f ca="1">IFERROR(__xludf.DUMMYFUNCTION("""COMPUTED_VALUE"""),0.368)</f>
        <v>0.36799999999999999</v>
      </c>
      <c r="L11" s="1">
        <f ca="1">IFERROR(__xludf.DUMMYFUNCTION("""COMPUTED_VALUE"""),56)</f>
        <v>56</v>
      </c>
      <c r="M11" s="1">
        <f ca="1">IFERROR(__xludf.DUMMYFUNCTION("""COMPUTED_VALUE"""),8)</f>
        <v>8</v>
      </c>
      <c r="N11" s="1">
        <f ca="1">IFERROR(__xludf.DUMMYFUNCTION("""COMPUTED_VALUE"""),55)</f>
        <v>55</v>
      </c>
      <c r="O11" s="1">
        <f ca="1">IFERROR(__xludf.DUMMYFUNCTION("""COMPUTED_VALUE"""),19)</f>
        <v>19</v>
      </c>
      <c r="P11" s="1">
        <f ca="1">IFERROR(__xludf.DUMMYFUNCTION("""COMPUTED_VALUE"""),118)</f>
        <v>118</v>
      </c>
    </row>
    <row r="12" spans="1:16" ht="15.75" customHeight="1" x14ac:dyDescent="0.15">
      <c r="A12" s="1" t="str">
        <f ca="1">IFERROR(__xludf.DUMMYFUNCTION("""COMPUTED_VALUE"""),"Derek Carr")</f>
        <v>Derek Carr</v>
      </c>
      <c r="B12" s="1">
        <f ca="1">IFERROR(__xludf.DUMMYFUNCTION("""COMPUTED_VALUE"""),4103)</f>
        <v>4103</v>
      </c>
      <c r="C12" s="1">
        <f ca="1">IFERROR(__xludf.DUMMYFUNCTION("""COMPUTED_VALUE"""),7.9)</f>
        <v>7.9</v>
      </c>
      <c r="D12" s="1">
        <f ca="1">IFERROR(__xludf.DUMMYFUNCTION("""COMPUTED_VALUE"""),517)</f>
        <v>517</v>
      </c>
      <c r="E12" s="1">
        <f ca="1">IFERROR(__xludf.DUMMYFUNCTION("""COMPUTED_VALUE"""),348)</f>
        <v>348</v>
      </c>
      <c r="F12" s="1">
        <f ca="1">IFERROR(__xludf.DUMMYFUNCTION("""COMPUTED_VALUE"""),0.673)</f>
        <v>0.67300000000000004</v>
      </c>
      <c r="G12" s="1">
        <f ca="1">IFERROR(__xludf.DUMMYFUNCTION("""COMPUTED_VALUE"""),27)</f>
        <v>27</v>
      </c>
      <c r="H12" s="1">
        <f ca="1">IFERROR(__xludf.DUMMYFUNCTION("""COMPUTED_VALUE"""),9)</f>
        <v>9</v>
      </c>
      <c r="I12" s="1">
        <f ca="1">IFERROR(__xludf.DUMMYFUNCTION("""COMPUTED_VALUE"""),101.4)</f>
        <v>101.4</v>
      </c>
      <c r="J12" s="1">
        <f ca="1">IFERROR(__xludf.DUMMYFUNCTION("""COMPUTED_VALUE"""),193)</f>
        <v>193</v>
      </c>
      <c r="K12" s="1">
        <f ca="1">IFERROR(__xludf.DUMMYFUNCTION("""COMPUTED_VALUE"""),0.373)</f>
        <v>0.373</v>
      </c>
      <c r="L12" s="1">
        <f ca="1">IFERROR(__xludf.DUMMYFUNCTION("""COMPUTED_VALUE"""),54)</f>
        <v>54</v>
      </c>
      <c r="M12" s="1">
        <f ca="1">IFERROR(__xludf.DUMMYFUNCTION("""COMPUTED_VALUE"""),12)</f>
        <v>12</v>
      </c>
      <c r="N12" s="1">
        <f ca="1">IFERROR(__xludf.DUMMYFUNCTION("""COMPUTED_VALUE"""),85)</f>
        <v>85</v>
      </c>
      <c r="O12" s="1">
        <f ca="1">IFERROR(__xludf.DUMMYFUNCTION("""COMPUTED_VALUE"""),26)</f>
        <v>26</v>
      </c>
      <c r="P12" s="1">
        <f ca="1">IFERROR(__xludf.DUMMYFUNCTION("""COMPUTED_VALUE"""),150)</f>
        <v>150</v>
      </c>
    </row>
    <row r="13" spans="1:16" ht="15.75" customHeight="1" x14ac:dyDescent="0.15">
      <c r="A13" s="1" t="str">
        <f ca="1">IFERROR(__xludf.DUMMYFUNCTION("""COMPUTED_VALUE"""),"Matthew Stafford")</f>
        <v>Matthew Stafford</v>
      </c>
      <c r="B13" s="1">
        <f ca="1">IFERROR(__xludf.DUMMYFUNCTION("""COMPUTED_VALUE"""),4084)</f>
        <v>4084</v>
      </c>
      <c r="C13" s="1">
        <f ca="1">IFERROR(__xludf.DUMMYFUNCTION("""COMPUTED_VALUE"""),7.7)</f>
        <v>7.7</v>
      </c>
      <c r="D13" s="1">
        <f ca="1">IFERROR(__xludf.DUMMYFUNCTION("""COMPUTED_VALUE"""),528)</f>
        <v>528</v>
      </c>
      <c r="E13" s="1">
        <f ca="1">IFERROR(__xludf.DUMMYFUNCTION("""COMPUTED_VALUE"""),339)</f>
        <v>339</v>
      </c>
      <c r="F13" s="1">
        <f ca="1">IFERROR(__xludf.DUMMYFUNCTION("""COMPUTED_VALUE"""),0.642)</f>
        <v>0.64200000000000002</v>
      </c>
      <c r="G13" s="1">
        <f ca="1">IFERROR(__xludf.DUMMYFUNCTION("""COMPUTED_VALUE"""),26)</f>
        <v>26</v>
      </c>
      <c r="H13" s="1">
        <f ca="1">IFERROR(__xludf.DUMMYFUNCTION("""COMPUTED_VALUE"""),10)</f>
        <v>10</v>
      </c>
      <c r="I13" s="1">
        <f ca="1">IFERROR(__xludf.DUMMYFUNCTION("""COMPUTED_VALUE"""),96.3)</f>
        <v>96.3</v>
      </c>
      <c r="J13" s="1">
        <f ca="1">IFERROR(__xludf.DUMMYFUNCTION("""COMPUTED_VALUE"""),205)</f>
        <v>205</v>
      </c>
      <c r="K13" s="1">
        <f ca="1">IFERROR(__xludf.DUMMYFUNCTION("""COMPUTED_VALUE"""),0.388)</f>
        <v>0.38800000000000001</v>
      </c>
      <c r="L13" s="1">
        <f ca="1">IFERROR(__xludf.DUMMYFUNCTION("""COMPUTED_VALUE"""),54)</f>
        <v>54</v>
      </c>
      <c r="M13" s="1">
        <f ca="1">IFERROR(__xludf.DUMMYFUNCTION("""COMPUTED_VALUE"""),8)</f>
        <v>8</v>
      </c>
      <c r="N13" s="1">
        <f ca="1">IFERROR(__xludf.DUMMYFUNCTION("""COMPUTED_VALUE"""),73)</f>
        <v>73</v>
      </c>
      <c r="O13" s="1">
        <f ca="1">IFERROR(__xludf.DUMMYFUNCTION("""COMPUTED_VALUE"""),38)</f>
        <v>38</v>
      </c>
      <c r="P13" s="1">
        <f ca="1">IFERROR(__xludf.DUMMYFUNCTION("""COMPUTED_VALUE"""),254)</f>
        <v>254</v>
      </c>
    </row>
    <row r="14" spans="1:16" ht="15.75" customHeight="1" x14ac:dyDescent="0.15">
      <c r="A14" s="1" t="str">
        <f ca="1">IFERROR(__xludf.DUMMYFUNCTION("""COMPUTED_VALUE"""),"Kyler Murray")</f>
        <v>Kyler Murray</v>
      </c>
      <c r="B14" s="1">
        <f ca="1">IFERROR(__xludf.DUMMYFUNCTION("""COMPUTED_VALUE"""),3971)</f>
        <v>3971</v>
      </c>
      <c r="C14" s="1">
        <f ca="1">IFERROR(__xludf.DUMMYFUNCTION("""COMPUTED_VALUE"""),7.1)</f>
        <v>7.1</v>
      </c>
      <c r="D14" s="1">
        <f ca="1">IFERROR(__xludf.DUMMYFUNCTION("""COMPUTED_VALUE"""),558)</f>
        <v>558</v>
      </c>
      <c r="E14" s="1">
        <f ca="1">IFERROR(__xludf.DUMMYFUNCTION("""COMPUTED_VALUE"""),375)</f>
        <v>375</v>
      </c>
      <c r="F14" s="1">
        <f ca="1">IFERROR(__xludf.DUMMYFUNCTION("""COMPUTED_VALUE"""),0.672)</f>
        <v>0.67200000000000004</v>
      </c>
      <c r="G14" s="1">
        <f ca="1">IFERROR(__xludf.DUMMYFUNCTION("""COMPUTED_VALUE"""),26)</f>
        <v>26</v>
      </c>
      <c r="H14" s="1">
        <f ca="1">IFERROR(__xludf.DUMMYFUNCTION("""COMPUTED_VALUE"""),12)</f>
        <v>12</v>
      </c>
      <c r="I14" s="1">
        <f ca="1">IFERROR(__xludf.DUMMYFUNCTION("""COMPUTED_VALUE"""),94.3)</f>
        <v>94.3</v>
      </c>
      <c r="J14" s="1">
        <f ca="1">IFERROR(__xludf.DUMMYFUNCTION("""COMPUTED_VALUE"""),205)</f>
        <v>205</v>
      </c>
      <c r="K14" s="1">
        <f ca="1">IFERROR(__xludf.DUMMYFUNCTION("""COMPUTED_VALUE"""),0.367)</f>
        <v>0.36699999999999999</v>
      </c>
      <c r="L14" s="1">
        <f ca="1">IFERROR(__xludf.DUMMYFUNCTION("""COMPUTED_VALUE"""),44)</f>
        <v>44</v>
      </c>
      <c r="M14" s="1">
        <f ca="1">IFERROR(__xludf.DUMMYFUNCTION("""COMPUTED_VALUE"""),14)</f>
        <v>14</v>
      </c>
      <c r="N14" s="1">
        <f ca="1">IFERROR(__xludf.DUMMYFUNCTION("""COMPUTED_VALUE"""),80)</f>
        <v>80</v>
      </c>
      <c r="O14" s="1">
        <f ca="1">IFERROR(__xludf.DUMMYFUNCTION("""COMPUTED_VALUE"""),27)</f>
        <v>27</v>
      </c>
      <c r="P14" s="1">
        <f ca="1">IFERROR(__xludf.DUMMYFUNCTION("""COMPUTED_VALUE"""),176)</f>
        <v>176</v>
      </c>
    </row>
    <row r="15" spans="1:16" ht="15.75" customHeight="1" x14ac:dyDescent="0.15">
      <c r="A15" s="1" t="str">
        <f ca="1">IFERROR(__xludf.DUMMYFUNCTION("""COMPUTED_VALUE"""),"Jared Goff")</f>
        <v>Jared Goff</v>
      </c>
      <c r="B15" s="1">
        <f ca="1">IFERROR(__xludf.DUMMYFUNCTION("""COMPUTED_VALUE"""),3952)</f>
        <v>3952</v>
      </c>
      <c r="C15" s="1">
        <f ca="1">IFERROR(__xludf.DUMMYFUNCTION("""COMPUTED_VALUE"""),7.2)</f>
        <v>7.2</v>
      </c>
      <c r="D15" s="1">
        <f ca="1">IFERROR(__xludf.DUMMYFUNCTION("""COMPUTED_VALUE"""),552)</f>
        <v>552</v>
      </c>
      <c r="E15" s="1">
        <f ca="1">IFERROR(__xludf.DUMMYFUNCTION("""COMPUTED_VALUE"""),370)</f>
        <v>370</v>
      </c>
      <c r="F15" s="1">
        <f ca="1">IFERROR(__xludf.DUMMYFUNCTION("""COMPUTED_VALUE"""),0.67)</f>
        <v>0.67</v>
      </c>
      <c r="G15" s="1">
        <f ca="1">IFERROR(__xludf.DUMMYFUNCTION("""COMPUTED_VALUE"""),20)</f>
        <v>20</v>
      </c>
      <c r="H15" s="1">
        <f ca="1">IFERROR(__xludf.DUMMYFUNCTION("""COMPUTED_VALUE"""),13)</f>
        <v>13</v>
      </c>
      <c r="I15" s="1">
        <f ca="1">IFERROR(__xludf.DUMMYFUNCTION("""COMPUTED_VALUE"""),90)</f>
        <v>90</v>
      </c>
      <c r="J15" s="1">
        <f ca="1">IFERROR(__xludf.DUMMYFUNCTION("""COMPUTED_VALUE"""),194)</f>
        <v>194</v>
      </c>
      <c r="K15" s="1">
        <f ca="1">IFERROR(__xludf.DUMMYFUNCTION("""COMPUTED_VALUE"""),0.351)</f>
        <v>0.35099999999999998</v>
      </c>
      <c r="L15" s="1">
        <f ca="1">IFERROR(__xludf.DUMMYFUNCTION("""COMPUTED_VALUE"""),47)</f>
        <v>47</v>
      </c>
      <c r="M15" s="1">
        <f ca="1">IFERROR(__xludf.DUMMYFUNCTION("""COMPUTED_VALUE"""),6)</f>
        <v>6</v>
      </c>
      <c r="N15" s="1">
        <f ca="1">IFERROR(__xludf.DUMMYFUNCTION("""COMPUTED_VALUE"""),56)</f>
        <v>56</v>
      </c>
      <c r="O15" s="1">
        <f ca="1">IFERROR(__xludf.DUMMYFUNCTION("""COMPUTED_VALUE"""),23)</f>
        <v>23</v>
      </c>
      <c r="P15" s="1">
        <f ca="1">IFERROR(__xludf.DUMMYFUNCTION("""COMPUTED_VALUE"""),161)</f>
        <v>161</v>
      </c>
    </row>
    <row r="16" spans="1:16" ht="15.75" customHeight="1" x14ac:dyDescent="0.15">
      <c r="A16" s="1" t="str">
        <f ca="1">IFERROR(__xludf.DUMMYFUNCTION("""COMPUTED_VALUE"""),"Ryan Tannehill")</f>
        <v>Ryan Tannehill</v>
      </c>
      <c r="B16" s="1">
        <f ca="1">IFERROR(__xludf.DUMMYFUNCTION("""COMPUTED_VALUE"""),3819)</f>
        <v>3819</v>
      </c>
      <c r="C16" s="1">
        <f ca="1">IFERROR(__xludf.DUMMYFUNCTION("""COMPUTED_VALUE"""),7.9)</f>
        <v>7.9</v>
      </c>
      <c r="D16" s="1">
        <f ca="1">IFERROR(__xludf.DUMMYFUNCTION("""COMPUTED_VALUE"""),481)</f>
        <v>481</v>
      </c>
      <c r="E16" s="1">
        <f ca="1">IFERROR(__xludf.DUMMYFUNCTION("""COMPUTED_VALUE"""),315)</f>
        <v>315</v>
      </c>
      <c r="F16" s="1">
        <f ca="1">IFERROR(__xludf.DUMMYFUNCTION("""COMPUTED_VALUE"""),0.655)</f>
        <v>0.65500000000000003</v>
      </c>
      <c r="G16" s="1">
        <f ca="1">IFERROR(__xludf.DUMMYFUNCTION("""COMPUTED_VALUE"""),33)</f>
        <v>33</v>
      </c>
      <c r="H16" s="1">
        <f ca="1">IFERROR(__xludf.DUMMYFUNCTION("""COMPUTED_VALUE"""),7)</f>
        <v>7</v>
      </c>
      <c r="I16" s="1">
        <f ca="1">IFERROR(__xludf.DUMMYFUNCTION("""COMPUTED_VALUE"""),106.5)</f>
        <v>106.5</v>
      </c>
      <c r="J16" s="1">
        <f ca="1">IFERROR(__xludf.DUMMYFUNCTION("""COMPUTED_VALUE"""),202)</f>
        <v>202</v>
      </c>
      <c r="K16" s="1">
        <f ca="1">IFERROR(__xludf.DUMMYFUNCTION("""COMPUTED_VALUE"""),0.42)</f>
        <v>0.42</v>
      </c>
      <c r="L16" s="1">
        <f ca="1">IFERROR(__xludf.DUMMYFUNCTION("""COMPUTED_VALUE"""),44)</f>
        <v>44</v>
      </c>
      <c r="M16" s="1">
        <f ca="1">IFERROR(__xludf.DUMMYFUNCTION("""COMPUTED_VALUE"""),13)</f>
        <v>13</v>
      </c>
      <c r="N16" s="1">
        <f ca="1">IFERROR(__xludf.DUMMYFUNCTION("""COMPUTED_VALUE"""),75)</f>
        <v>75</v>
      </c>
      <c r="O16" s="1">
        <f ca="1">IFERROR(__xludf.DUMMYFUNCTION("""COMPUTED_VALUE"""),24)</f>
        <v>24</v>
      </c>
      <c r="P16" s="1">
        <f ca="1">IFERROR(__xludf.DUMMYFUNCTION("""COMPUTED_VALUE"""),173)</f>
        <v>173</v>
      </c>
    </row>
    <row r="17" spans="1:16" ht="15.75" customHeight="1" x14ac:dyDescent="0.15">
      <c r="A17" s="1" t="str">
        <f ca="1">IFERROR(__xludf.DUMMYFUNCTION("""COMPUTED_VALUE"""),"Ben Roethlisberger")</f>
        <v>Ben Roethlisberger</v>
      </c>
      <c r="B17" s="1">
        <f ca="1">IFERROR(__xludf.DUMMYFUNCTION("""COMPUTED_VALUE"""),3803)</f>
        <v>3803</v>
      </c>
      <c r="C17" s="1">
        <f ca="1">IFERROR(__xludf.DUMMYFUNCTION("""COMPUTED_VALUE"""),6.3)</f>
        <v>6.3</v>
      </c>
      <c r="D17" s="1">
        <f ca="1">IFERROR(__xludf.DUMMYFUNCTION("""COMPUTED_VALUE"""),608)</f>
        <v>608</v>
      </c>
      <c r="E17" s="1">
        <f ca="1">IFERROR(__xludf.DUMMYFUNCTION("""COMPUTED_VALUE"""),399)</f>
        <v>399</v>
      </c>
      <c r="F17" s="1">
        <f ca="1">IFERROR(__xludf.DUMMYFUNCTION("""COMPUTED_VALUE"""),0.656)</f>
        <v>0.65600000000000003</v>
      </c>
      <c r="G17" s="1">
        <f ca="1">IFERROR(__xludf.DUMMYFUNCTION("""COMPUTED_VALUE"""),33)</f>
        <v>33</v>
      </c>
      <c r="H17" s="1">
        <f ca="1">IFERROR(__xludf.DUMMYFUNCTION("""COMPUTED_VALUE"""),10)</f>
        <v>10</v>
      </c>
      <c r="I17" s="1">
        <f ca="1">IFERROR(__xludf.DUMMYFUNCTION("""COMPUTED_VALUE"""),94.1)</f>
        <v>94.1</v>
      </c>
      <c r="J17" s="1">
        <f ca="1">IFERROR(__xludf.DUMMYFUNCTION("""COMPUTED_VALUE"""),193)</f>
        <v>193</v>
      </c>
      <c r="K17" s="1">
        <f ca="1">IFERROR(__xludf.DUMMYFUNCTION("""COMPUTED_VALUE"""),0.317)</f>
        <v>0.317</v>
      </c>
      <c r="L17" s="1">
        <f ca="1">IFERROR(__xludf.DUMMYFUNCTION("""COMPUTED_VALUE"""),43)</f>
        <v>43</v>
      </c>
      <c r="M17" s="1">
        <f ca="1">IFERROR(__xludf.DUMMYFUNCTION("""COMPUTED_VALUE"""),4)</f>
        <v>4</v>
      </c>
      <c r="N17" s="1">
        <f ca="1">IFERROR(__xludf.DUMMYFUNCTION("""COMPUTED_VALUE"""),84)</f>
        <v>84</v>
      </c>
      <c r="O17" s="1">
        <f ca="1">IFERROR(__xludf.DUMMYFUNCTION("""COMPUTED_VALUE"""),13)</f>
        <v>13</v>
      </c>
      <c r="P17" s="1">
        <f ca="1">IFERROR(__xludf.DUMMYFUNCTION("""COMPUTED_VALUE"""),118)</f>
        <v>118</v>
      </c>
    </row>
    <row r="18" spans="1:16" ht="15.75" customHeight="1" x14ac:dyDescent="0.15">
      <c r="A18" s="1" t="str">
        <f ca="1">IFERROR(__xludf.DUMMYFUNCTION("""COMPUTED_VALUE"""),"Teddy Bridgewater")</f>
        <v>Teddy Bridgewater</v>
      </c>
      <c r="B18" s="1">
        <f ca="1">IFERROR(__xludf.DUMMYFUNCTION("""COMPUTED_VALUE"""),3733)</f>
        <v>3733</v>
      </c>
      <c r="C18" s="1">
        <f ca="1">IFERROR(__xludf.DUMMYFUNCTION("""COMPUTED_VALUE"""),7.6)</f>
        <v>7.6</v>
      </c>
      <c r="D18" s="1">
        <f ca="1">IFERROR(__xludf.DUMMYFUNCTION("""COMPUTED_VALUE"""),492)</f>
        <v>492</v>
      </c>
      <c r="E18" s="1">
        <f ca="1">IFERROR(__xludf.DUMMYFUNCTION("""COMPUTED_VALUE"""),340)</f>
        <v>340</v>
      </c>
      <c r="F18" s="1">
        <f ca="1">IFERROR(__xludf.DUMMYFUNCTION("""COMPUTED_VALUE"""),0.691)</f>
        <v>0.69099999999999995</v>
      </c>
      <c r="G18" s="1">
        <f ca="1">IFERROR(__xludf.DUMMYFUNCTION("""COMPUTED_VALUE"""),15)</f>
        <v>15</v>
      </c>
      <c r="H18" s="1">
        <f ca="1">IFERROR(__xludf.DUMMYFUNCTION("""COMPUTED_VALUE"""),11)</f>
        <v>11</v>
      </c>
      <c r="I18" s="1">
        <f ca="1">IFERROR(__xludf.DUMMYFUNCTION("""COMPUTED_VALUE"""),92.1)</f>
        <v>92.1</v>
      </c>
      <c r="J18" s="1">
        <f ca="1">IFERROR(__xludf.DUMMYFUNCTION("""COMPUTED_VALUE"""),174)</f>
        <v>174</v>
      </c>
      <c r="K18" s="1">
        <f ca="1">IFERROR(__xludf.DUMMYFUNCTION("""COMPUTED_VALUE"""),0.354)</f>
        <v>0.35399999999999998</v>
      </c>
      <c r="L18" s="1">
        <f ca="1">IFERROR(__xludf.DUMMYFUNCTION("""COMPUTED_VALUE"""),49)</f>
        <v>49</v>
      </c>
      <c r="M18" s="1">
        <f ca="1">IFERROR(__xludf.DUMMYFUNCTION("""COMPUTED_VALUE"""),8)</f>
        <v>8</v>
      </c>
      <c r="N18" s="1">
        <f ca="1">IFERROR(__xludf.DUMMYFUNCTION("""COMPUTED_VALUE"""),75)</f>
        <v>75</v>
      </c>
      <c r="O18" s="1">
        <f ca="1">IFERROR(__xludf.DUMMYFUNCTION("""COMPUTED_VALUE"""),31)</f>
        <v>31</v>
      </c>
      <c r="P18" s="1">
        <f ca="1">IFERROR(__xludf.DUMMYFUNCTION("""COMPUTED_VALUE"""),205)</f>
        <v>205</v>
      </c>
    </row>
    <row r="19" spans="1:16" ht="15.75" customHeight="1" x14ac:dyDescent="0.15">
      <c r="A19" s="1" t="str">
        <f ca="1">IFERROR(__xludf.DUMMYFUNCTION("""COMPUTED_VALUE"""),"Baker Mayfield")</f>
        <v>Baker Mayfield</v>
      </c>
      <c r="B19" s="1">
        <f ca="1">IFERROR(__xludf.DUMMYFUNCTION("""COMPUTED_VALUE"""),3563)</f>
        <v>3563</v>
      </c>
      <c r="C19" s="1">
        <f ca="1">IFERROR(__xludf.DUMMYFUNCTION("""COMPUTED_VALUE"""),7.3)</f>
        <v>7.3</v>
      </c>
      <c r="D19" s="1">
        <f ca="1">IFERROR(__xludf.DUMMYFUNCTION("""COMPUTED_VALUE"""),486)</f>
        <v>486</v>
      </c>
      <c r="E19" s="1">
        <f ca="1">IFERROR(__xludf.DUMMYFUNCTION("""COMPUTED_VALUE"""),305)</f>
        <v>305</v>
      </c>
      <c r="F19" s="1">
        <f ca="1">IFERROR(__xludf.DUMMYFUNCTION("""COMPUTED_VALUE"""),0.628)</f>
        <v>0.628</v>
      </c>
      <c r="G19" s="1">
        <f ca="1">IFERROR(__xludf.DUMMYFUNCTION("""COMPUTED_VALUE"""),26)</f>
        <v>26</v>
      </c>
      <c r="H19" s="1">
        <f ca="1">IFERROR(__xludf.DUMMYFUNCTION("""COMPUTED_VALUE"""),8)</f>
        <v>8</v>
      </c>
      <c r="I19" s="1">
        <f ca="1">IFERROR(__xludf.DUMMYFUNCTION("""COMPUTED_VALUE"""),95.9)</f>
        <v>95.9</v>
      </c>
      <c r="J19" s="1">
        <f ca="1">IFERROR(__xludf.DUMMYFUNCTION("""COMPUTED_VALUE"""),188)</f>
        <v>188</v>
      </c>
      <c r="K19" s="1">
        <f ca="1">IFERROR(__xludf.DUMMYFUNCTION("""COMPUTED_VALUE"""),0.387)</f>
        <v>0.38700000000000001</v>
      </c>
      <c r="L19" s="1">
        <f ca="1">IFERROR(__xludf.DUMMYFUNCTION("""COMPUTED_VALUE"""),43)</f>
        <v>43</v>
      </c>
      <c r="M19" s="1">
        <f ca="1">IFERROR(__xludf.DUMMYFUNCTION("""COMPUTED_VALUE"""),5)</f>
        <v>5</v>
      </c>
      <c r="N19" s="1">
        <f ca="1">IFERROR(__xludf.DUMMYFUNCTION("""COMPUTED_VALUE"""),75)</f>
        <v>75</v>
      </c>
      <c r="O19" s="1">
        <f ca="1">IFERROR(__xludf.DUMMYFUNCTION("""COMPUTED_VALUE"""),26)</f>
        <v>26</v>
      </c>
      <c r="P19" s="1">
        <f ca="1">IFERROR(__xludf.DUMMYFUNCTION("""COMPUTED_VALUE"""),162)</f>
        <v>162</v>
      </c>
    </row>
    <row r="20" spans="1:16" ht="15.75" customHeight="1" x14ac:dyDescent="0.15">
      <c r="A20" s="1" t="str">
        <f ca="1">IFERROR(__xludf.DUMMYFUNCTION("""COMPUTED_VALUE"""),"Daniel Jones")</f>
        <v>Daniel Jones</v>
      </c>
      <c r="B20" s="1">
        <f ca="1">IFERROR(__xludf.DUMMYFUNCTION("""COMPUTED_VALUE"""),2943)</f>
        <v>2943</v>
      </c>
      <c r="C20" s="1">
        <f ca="1">IFERROR(__xludf.DUMMYFUNCTION("""COMPUTED_VALUE"""),6.6)</f>
        <v>6.6</v>
      </c>
      <c r="D20" s="1">
        <f ca="1">IFERROR(__xludf.DUMMYFUNCTION("""COMPUTED_VALUE"""),448)</f>
        <v>448</v>
      </c>
      <c r="E20" s="1">
        <f ca="1">IFERROR(__xludf.DUMMYFUNCTION("""COMPUTED_VALUE"""),280)</f>
        <v>280</v>
      </c>
      <c r="F20" s="1">
        <f ca="1">IFERROR(__xludf.DUMMYFUNCTION("""COMPUTED_VALUE"""),0.625)</f>
        <v>0.625</v>
      </c>
      <c r="G20" s="1">
        <f ca="1">IFERROR(__xludf.DUMMYFUNCTION("""COMPUTED_VALUE"""),11)</f>
        <v>11</v>
      </c>
      <c r="H20" s="1">
        <f ca="1">IFERROR(__xludf.DUMMYFUNCTION("""COMPUTED_VALUE"""),10)</f>
        <v>10</v>
      </c>
      <c r="I20" s="1">
        <f ca="1">IFERROR(__xludf.DUMMYFUNCTION("""COMPUTED_VALUE"""),80.4)</f>
        <v>80.400000000000006</v>
      </c>
      <c r="J20" s="1">
        <f ca="1">IFERROR(__xludf.DUMMYFUNCTION("""COMPUTED_VALUE"""),158)</f>
        <v>158</v>
      </c>
      <c r="K20" s="1">
        <f ca="1">IFERROR(__xludf.DUMMYFUNCTION("""COMPUTED_VALUE"""),0.353)</f>
        <v>0.35299999999999998</v>
      </c>
      <c r="L20" s="1">
        <f ca="1">IFERROR(__xludf.DUMMYFUNCTION("""COMPUTED_VALUE"""),31)</f>
        <v>31</v>
      </c>
      <c r="M20" s="1">
        <f ca="1">IFERROR(__xludf.DUMMYFUNCTION("""COMPUTED_VALUE"""),5)</f>
        <v>5</v>
      </c>
      <c r="N20" s="1">
        <f ca="1">IFERROR(__xludf.DUMMYFUNCTION("""COMPUTED_VALUE"""),53)</f>
        <v>53</v>
      </c>
      <c r="O20" s="1">
        <f ca="1">IFERROR(__xludf.DUMMYFUNCTION("""COMPUTED_VALUE"""),45)</f>
        <v>45</v>
      </c>
      <c r="P20" s="1">
        <f ca="1">IFERROR(__xludf.DUMMYFUNCTION("""COMPUTED_VALUE"""),286)</f>
        <v>286</v>
      </c>
    </row>
    <row r="21" spans="1:16" ht="15.75" customHeight="1" x14ac:dyDescent="0.15">
      <c r="A21" s="1" t="str">
        <f ca="1">IFERROR(__xludf.DUMMYFUNCTION("""COMPUTED_VALUE"""),"Drew Brees")</f>
        <v>Drew Brees</v>
      </c>
      <c r="B21" s="1">
        <f ca="1">IFERROR(__xludf.DUMMYFUNCTION("""COMPUTED_VALUE"""),2942)</f>
        <v>2942</v>
      </c>
      <c r="C21" s="1">
        <f ca="1">IFERROR(__xludf.DUMMYFUNCTION("""COMPUTED_VALUE"""),7.5)</f>
        <v>7.5</v>
      </c>
      <c r="D21" s="1">
        <f ca="1">IFERROR(__xludf.DUMMYFUNCTION("""COMPUTED_VALUE"""),390)</f>
        <v>390</v>
      </c>
      <c r="E21" s="1">
        <f ca="1">IFERROR(__xludf.DUMMYFUNCTION("""COMPUTED_VALUE"""),275)</f>
        <v>275</v>
      </c>
      <c r="F21" s="1">
        <f ca="1">IFERROR(__xludf.DUMMYFUNCTION("""COMPUTED_VALUE"""),0.705)</f>
        <v>0.70499999999999996</v>
      </c>
      <c r="G21" s="1">
        <f ca="1">IFERROR(__xludf.DUMMYFUNCTION("""COMPUTED_VALUE"""),24)</f>
        <v>24</v>
      </c>
      <c r="H21" s="1">
        <f ca="1">IFERROR(__xludf.DUMMYFUNCTION("""COMPUTED_VALUE"""),6)</f>
        <v>6</v>
      </c>
      <c r="I21" s="1">
        <f ca="1">IFERROR(__xludf.DUMMYFUNCTION("""COMPUTED_VALUE"""),106.4)</f>
        <v>106.4</v>
      </c>
      <c r="J21" s="1">
        <f ca="1">IFERROR(__xludf.DUMMYFUNCTION("""COMPUTED_VALUE"""),149)</f>
        <v>149</v>
      </c>
      <c r="K21" s="1">
        <f ca="1">IFERROR(__xludf.DUMMYFUNCTION("""COMPUTED_VALUE"""),0.382)</f>
        <v>0.38200000000000001</v>
      </c>
      <c r="L21" s="1">
        <f ca="1">IFERROR(__xludf.DUMMYFUNCTION("""COMPUTED_VALUE"""),31)</f>
        <v>31</v>
      </c>
      <c r="M21" s="1">
        <f ca="1">IFERROR(__xludf.DUMMYFUNCTION("""COMPUTED_VALUE"""),8)</f>
        <v>8</v>
      </c>
      <c r="N21" s="1">
        <f ca="1">IFERROR(__xludf.DUMMYFUNCTION("""COMPUTED_VALUE"""),52)</f>
        <v>52</v>
      </c>
      <c r="O21" s="1">
        <f ca="1">IFERROR(__xludf.DUMMYFUNCTION("""COMPUTED_VALUE"""),13)</f>
        <v>13</v>
      </c>
      <c r="P21" s="1">
        <f ca="1">IFERROR(__xludf.DUMMYFUNCTION("""COMPUTED_VALUE"""),89)</f>
        <v>89</v>
      </c>
    </row>
    <row r="22" spans="1:16" ht="15.75" customHeight="1" x14ac:dyDescent="0.15">
      <c r="A22" s="1" t="str">
        <f ca="1">IFERROR(__xludf.DUMMYFUNCTION("""COMPUTED_VALUE"""),"Drew Lock")</f>
        <v>Drew Lock</v>
      </c>
      <c r="B22" s="1">
        <f ca="1">IFERROR(__xludf.DUMMYFUNCTION("""COMPUTED_VALUE"""),2933)</f>
        <v>2933</v>
      </c>
      <c r="C22" s="1">
        <f ca="1">IFERROR(__xludf.DUMMYFUNCTION("""COMPUTED_VALUE"""),6.6)</f>
        <v>6.6</v>
      </c>
      <c r="D22" s="1">
        <f ca="1">IFERROR(__xludf.DUMMYFUNCTION("""COMPUTED_VALUE"""),443)</f>
        <v>443</v>
      </c>
      <c r="E22" s="1">
        <f ca="1">IFERROR(__xludf.DUMMYFUNCTION("""COMPUTED_VALUE"""),254)</f>
        <v>254</v>
      </c>
      <c r="F22" s="1">
        <f ca="1">IFERROR(__xludf.DUMMYFUNCTION("""COMPUTED_VALUE"""),0.573)</f>
        <v>0.57299999999999995</v>
      </c>
      <c r="G22" s="1">
        <f ca="1">IFERROR(__xludf.DUMMYFUNCTION("""COMPUTED_VALUE"""),16)</f>
        <v>16</v>
      </c>
      <c r="H22" s="1">
        <f ca="1">IFERROR(__xludf.DUMMYFUNCTION("""COMPUTED_VALUE"""),15)</f>
        <v>15</v>
      </c>
      <c r="I22" s="1">
        <f ca="1">IFERROR(__xludf.DUMMYFUNCTION("""COMPUTED_VALUE"""),75.4)</f>
        <v>75.400000000000006</v>
      </c>
      <c r="J22" s="1">
        <f ca="1">IFERROR(__xludf.DUMMYFUNCTION("""COMPUTED_VALUE"""),145)</f>
        <v>145</v>
      </c>
      <c r="K22" s="1">
        <f ca="1">IFERROR(__xludf.DUMMYFUNCTION("""COMPUTED_VALUE"""),0.327)</f>
        <v>0.32700000000000001</v>
      </c>
      <c r="L22" s="1">
        <f ca="1">IFERROR(__xludf.DUMMYFUNCTION("""COMPUTED_VALUE"""),38)</f>
        <v>38</v>
      </c>
      <c r="M22" s="1">
        <f ca="1">IFERROR(__xludf.DUMMYFUNCTION("""COMPUTED_VALUE"""),8)</f>
        <v>8</v>
      </c>
      <c r="N22" s="1">
        <f ca="1">IFERROR(__xludf.DUMMYFUNCTION("""COMPUTED_VALUE"""),92)</f>
        <v>92</v>
      </c>
      <c r="O22" s="1">
        <f ca="1">IFERROR(__xludf.DUMMYFUNCTION("""COMPUTED_VALUE"""),19)</f>
        <v>19</v>
      </c>
      <c r="P22" s="1">
        <f ca="1">IFERROR(__xludf.DUMMYFUNCTION("""COMPUTED_VALUE"""),123)</f>
        <v>123</v>
      </c>
    </row>
    <row r="23" spans="1:16" ht="15.75" customHeight="1" x14ac:dyDescent="0.15">
      <c r="A23" s="1" t="str">
        <f ca="1">IFERROR(__xludf.DUMMYFUNCTION("""COMPUTED_VALUE"""),"Lamar Jackson")</f>
        <v>Lamar Jackson</v>
      </c>
      <c r="B23" s="1">
        <f ca="1">IFERROR(__xludf.DUMMYFUNCTION("""COMPUTED_VALUE"""),2757)</f>
        <v>2757</v>
      </c>
      <c r="C23" s="1">
        <f ca="1">IFERROR(__xludf.DUMMYFUNCTION("""COMPUTED_VALUE"""),7.3)</f>
        <v>7.3</v>
      </c>
      <c r="D23" s="1">
        <f ca="1">IFERROR(__xludf.DUMMYFUNCTION("""COMPUTED_VALUE"""),376)</f>
        <v>376</v>
      </c>
      <c r="E23" s="1">
        <f ca="1">IFERROR(__xludf.DUMMYFUNCTION("""COMPUTED_VALUE"""),242)</f>
        <v>242</v>
      </c>
      <c r="F23" s="1">
        <f ca="1">IFERROR(__xludf.DUMMYFUNCTION("""COMPUTED_VALUE"""),0.644)</f>
        <v>0.64400000000000002</v>
      </c>
      <c r="G23" s="1">
        <f ca="1">IFERROR(__xludf.DUMMYFUNCTION("""COMPUTED_VALUE"""),26)</f>
        <v>26</v>
      </c>
      <c r="H23" s="1">
        <f ca="1">IFERROR(__xludf.DUMMYFUNCTION("""COMPUTED_VALUE"""),9)</f>
        <v>9</v>
      </c>
      <c r="I23" s="1">
        <f ca="1">IFERROR(__xludf.DUMMYFUNCTION("""COMPUTED_VALUE"""),99.3)</f>
        <v>99.3</v>
      </c>
      <c r="J23" s="1">
        <f ca="1">IFERROR(__xludf.DUMMYFUNCTION("""COMPUTED_VALUE"""),138)</f>
        <v>138</v>
      </c>
      <c r="K23" s="1">
        <f ca="1">IFERROR(__xludf.DUMMYFUNCTION("""COMPUTED_VALUE"""),0.367)</f>
        <v>0.36699999999999999</v>
      </c>
      <c r="L23" s="1">
        <f ca="1">IFERROR(__xludf.DUMMYFUNCTION("""COMPUTED_VALUE"""),37)</f>
        <v>37</v>
      </c>
      <c r="M23" s="1">
        <f ca="1">IFERROR(__xludf.DUMMYFUNCTION("""COMPUTED_VALUE"""),4)</f>
        <v>4</v>
      </c>
      <c r="N23" s="1">
        <f ca="1">IFERROR(__xludf.DUMMYFUNCTION("""COMPUTED_VALUE"""),47)</f>
        <v>47</v>
      </c>
      <c r="O23" s="1">
        <f ca="1">IFERROR(__xludf.DUMMYFUNCTION("""COMPUTED_VALUE"""),29)</f>
        <v>29</v>
      </c>
      <c r="P23" s="1">
        <f ca="1">IFERROR(__xludf.DUMMYFUNCTION("""COMPUTED_VALUE"""),160)</f>
        <v>160</v>
      </c>
    </row>
    <row r="24" spans="1:16" ht="15.75" customHeight="1" x14ac:dyDescent="0.15">
      <c r="A24" s="1" t="str">
        <f ca="1">IFERROR(__xludf.DUMMYFUNCTION("""COMPUTED_VALUE"""),"Joe Burrow")</f>
        <v>Joe Burrow</v>
      </c>
      <c r="B24" s="1">
        <f ca="1">IFERROR(__xludf.DUMMYFUNCTION("""COMPUTED_VALUE"""),2688)</f>
        <v>2688</v>
      </c>
      <c r="C24" s="1">
        <f ca="1">IFERROR(__xludf.DUMMYFUNCTION("""COMPUTED_VALUE"""),6.7)</f>
        <v>6.7</v>
      </c>
      <c r="D24" s="1">
        <f ca="1">IFERROR(__xludf.DUMMYFUNCTION("""COMPUTED_VALUE"""),404)</f>
        <v>404</v>
      </c>
      <c r="E24" s="1">
        <f ca="1">IFERROR(__xludf.DUMMYFUNCTION("""COMPUTED_VALUE"""),264)</f>
        <v>264</v>
      </c>
      <c r="F24" s="1">
        <f ca="1">IFERROR(__xludf.DUMMYFUNCTION("""COMPUTED_VALUE"""),0.653)</f>
        <v>0.65300000000000002</v>
      </c>
      <c r="G24" s="1">
        <f ca="1">IFERROR(__xludf.DUMMYFUNCTION("""COMPUTED_VALUE"""),13)</f>
        <v>13</v>
      </c>
      <c r="H24" s="1">
        <f ca="1">IFERROR(__xludf.DUMMYFUNCTION("""COMPUTED_VALUE"""),5)</f>
        <v>5</v>
      </c>
      <c r="I24" s="1">
        <f ca="1">IFERROR(__xludf.DUMMYFUNCTION("""COMPUTED_VALUE"""),89.8)</f>
        <v>89.8</v>
      </c>
      <c r="J24" s="1">
        <f ca="1">IFERROR(__xludf.DUMMYFUNCTION("""COMPUTED_VALUE"""),150)</f>
        <v>150</v>
      </c>
      <c r="K24" s="1">
        <f ca="1">IFERROR(__xludf.DUMMYFUNCTION("""COMPUTED_VALUE"""),0.371)</f>
        <v>0.371</v>
      </c>
      <c r="L24" s="1">
        <f ca="1">IFERROR(__xludf.DUMMYFUNCTION("""COMPUTED_VALUE"""),23)</f>
        <v>23</v>
      </c>
      <c r="M24" s="1">
        <f ca="1">IFERROR(__xludf.DUMMYFUNCTION("""COMPUTED_VALUE"""),3)</f>
        <v>3</v>
      </c>
      <c r="N24" s="1">
        <f ca="1">IFERROR(__xludf.DUMMYFUNCTION("""COMPUTED_VALUE"""),67)</f>
        <v>67</v>
      </c>
      <c r="O24" s="1">
        <f ca="1">IFERROR(__xludf.DUMMYFUNCTION("""COMPUTED_VALUE"""),32)</f>
        <v>32</v>
      </c>
      <c r="P24" s="1">
        <f ca="1">IFERROR(__xludf.DUMMYFUNCTION("""COMPUTED_VALUE"""),231)</f>
        <v>231</v>
      </c>
    </row>
    <row r="25" spans="1:16" ht="15.75" customHeight="1" x14ac:dyDescent="0.15">
      <c r="A25" s="1" t="str">
        <f ca="1">IFERROR(__xludf.DUMMYFUNCTION("""COMPUTED_VALUE"""),"Cam Newton")</f>
        <v>Cam Newton</v>
      </c>
      <c r="B25" s="1">
        <f ca="1">IFERROR(__xludf.DUMMYFUNCTION("""COMPUTED_VALUE"""),2657)</f>
        <v>2657</v>
      </c>
      <c r="C25" s="1">
        <f ca="1">IFERROR(__xludf.DUMMYFUNCTION("""COMPUTED_VALUE"""),7.2)</f>
        <v>7.2</v>
      </c>
      <c r="D25" s="1">
        <f ca="1">IFERROR(__xludf.DUMMYFUNCTION("""COMPUTED_VALUE"""),368)</f>
        <v>368</v>
      </c>
      <c r="E25" s="1">
        <f ca="1">IFERROR(__xludf.DUMMYFUNCTION("""COMPUTED_VALUE"""),242)</f>
        <v>242</v>
      </c>
      <c r="F25" s="1">
        <f ca="1">IFERROR(__xludf.DUMMYFUNCTION("""COMPUTED_VALUE"""),0.658)</f>
        <v>0.65800000000000003</v>
      </c>
      <c r="G25" s="1">
        <f ca="1">IFERROR(__xludf.DUMMYFUNCTION("""COMPUTED_VALUE"""),8)</f>
        <v>8</v>
      </c>
      <c r="H25" s="1">
        <f ca="1">IFERROR(__xludf.DUMMYFUNCTION("""COMPUTED_VALUE"""),10)</f>
        <v>10</v>
      </c>
      <c r="I25" s="1">
        <f ca="1">IFERROR(__xludf.DUMMYFUNCTION("""COMPUTED_VALUE"""),82.9)</f>
        <v>82.9</v>
      </c>
      <c r="J25" s="1">
        <f ca="1">IFERROR(__xludf.DUMMYFUNCTION("""COMPUTED_VALUE"""),133)</f>
        <v>133</v>
      </c>
      <c r="K25" s="1">
        <f ca="1">IFERROR(__xludf.DUMMYFUNCTION("""COMPUTED_VALUE"""),0.361)</f>
        <v>0.36099999999999999</v>
      </c>
      <c r="L25" s="1">
        <f ca="1">IFERROR(__xludf.DUMMYFUNCTION("""COMPUTED_VALUE"""),31)</f>
        <v>31</v>
      </c>
      <c r="M25" s="1">
        <f ca="1">IFERROR(__xludf.DUMMYFUNCTION("""COMPUTED_VALUE"""),3)</f>
        <v>3</v>
      </c>
      <c r="N25" s="1">
        <f ca="1">IFERROR(__xludf.DUMMYFUNCTION("""COMPUTED_VALUE"""),50)</f>
        <v>50</v>
      </c>
      <c r="O25" s="1">
        <f ca="1">IFERROR(__xludf.DUMMYFUNCTION("""COMPUTED_VALUE"""),31)</f>
        <v>31</v>
      </c>
      <c r="P25" s="1">
        <f ca="1">IFERROR(__xludf.DUMMYFUNCTION("""COMPUTED_VALUE"""),195)</f>
        <v>195</v>
      </c>
    </row>
    <row r="26" spans="1:16" ht="15.75" customHeight="1" x14ac:dyDescent="0.15">
      <c r="A26" s="1" t="str">
        <f ca="1">IFERROR(__xludf.DUMMYFUNCTION("""COMPUTED_VALUE"""),"Carson Wentz")</f>
        <v>Carson Wentz</v>
      </c>
      <c r="B26" s="1">
        <f ca="1">IFERROR(__xludf.DUMMYFUNCTION("""COMPUTED_VALUE"""),2620)</f>
        <v>2620</v>
      </c>
      <c r="C26" s="1">
        <f ca="1">IFERROR(__xludf.DUMMYFUNCTION("""COMPUTED_VALUE"""),6)</f>
        <v>6</v>
      </c>
      <c r="D26" s="1">
        <f ca="1">IFERROR(__xludf.DUMMYFUNCTION("""COMPUTED_VALUE"""),437)</f>
        <v>437</v>
      </c>
      <c r="E26" s="1">
        <f ca="1">IFERROR(__xludf.DUMMYFUNCTION("""COMPUTED_VALUE"""),251)</f>
        <v>251</v>
      </c>
      <c r="F26" s="1">
        <f ca="1">IFERROR(__xludf.DUMMYFUNCTION("""COMPUTED_VALUE"""),0.574)</f>
        <v>0.57399999999999995</v>
      </c>
      <c r="G26" s="1">
        <f ca="1">IFERROR(__xludf.DUMMYFUNCTION("""COMPUTED_VALUE"""),16)</f>
        <v>16</v>
      </c>
      <c r="H26" s="1">
        <f ca="1">IFERROR(__xludf.DUMMYFUNCTION("""COMPUTED_VALUE"""),15)</f>
        <v>15</v>
      </c>
      <c r="I26" s="1">
        <f ca="1">IFERROR(__xludf.DUMMYFUNCTION("""COMPUTED_VALUE"""),72.8)</f>
        <v>72.8</v>
      </c>
      <c r="J26" s="1">
        <f ca="1">IFERROR(__xludf.DUMMYFUNCTION("""COMPUTED_VALUE"""),130)</f>
        <v>130</v>
      </c>
      <c r="K26" s="1">
        <f ca="1">IFERROR(__xludf.DUMMYFUNCTION("""COMPUTED_VALUE"""),0.297)</f>
        <v>0.29699999999999999</v>
      </c>
      <c r="L26" s="1">
        <f ca="1">IFERROR(__xludf.DUMMYFUNCTION("""COMPUTED_VALUE"""),27)</f>
        <v>27</v>
      </c>
      <c r="M26" s="1">
        <f ca="1">IFERROR(__xludf.DUMMYFUNCTION("""COMPUTED_VALUE"""),6)</f>
        <v>6</v>
      </c>
      <c r="N26" s="1">
        <f ca="1">IFERROR(__xludf.DUMMYFUNCTION("""COMPUTED_VALUE"""),59)</f>
        <v>59</v>
      </c>
      <c r="O26" s="1">
        <f ca="1">IFERROR(__xludf.DUMMYFUNCTION("""COMPUTED_VALUE"""),50)</f>
        <v>50</v>
      </c>
      <c r="P26" s="1">
        <f ca="1">IFERROR(__xludf.DUMMYFUNCTION("""COMPUTED_VALUE"""),326)</f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2021-08-05T10:30:33Z</dcterms:modified>
</cp:coreProperties>
</file>