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0130" yWindow="2880" windowWidth="15480" windowHeight="4275"/>
  </bookViews>
  <sheets>
    <sheet name="1-1 ARM" sheetId="2" r:id="rId1"/>
  </sheets>
  <definedNames>
    <definedName name="_xlnm.Print_Titles" localSheetId="0">'1-1 ARM'!$1:$3</definedName>
  </definedNames>
  <calcPr calcId="145621" fullCalcOnLoad="1"/>
</workbook>
</file>

<file path=xl/calcChain.xml><?xml version="1.0" encoding="utf-8"?>
<calcChain xmlns="http://schemas.openxmlformats.org/spreadsheetml/2006/main">
  <c r="W74" i="2" l="1"/>
  <c r="X74" i="2"/>
  <c r="V74" i="2"/>
  <c r="P46" i="2"/>
  <c r="P54" i="2"/>
  <c r="P56" i="2"/>
  <c r="O54" i="2"/>
  <c r="N54" i="2"/>
  <c r="O53" i="2"/>
  <c r="N53" i="2"/>
  <c r="O52" i="2"/>
  <c r="N52" i="2"/>
  <c r="O51" i="2"/>
  <c r="N51" i="2"/>
  <c r="O50" i="2"/>
  <c r="N50" i="2"/>
  <c r="N49" i="2"/>
  <c r="N48" i="2"/>
  <c r="O47" i="2"/>
  <c r="N47" i="2"/>
  <c r="O46" i="2"/>
  <c r="N46" i="2"/>
  <c r="N45" i="2"/>
  <c r="N44" i="2"/>
  <c r="J54" i="2"/>
  <c r="J53" i="2"/>
  <c r="J52" i="2"/>
  <c r="J51" i="2"/>
  <c r="K50" i="2"/>
  <c r="J50" i="2"/>
  <c r="K49" i="2"/>
  <c r="J49" i="2"/>
  <c r="K48" i="2"/>
  <c r="J48" i="2"/>
  <c r="K47" i="2"/>
  <c r="J47" i="2"/>
  <c r="J46" i="2"/>
  <c r="J45" i="2"/>
  <c r="K44" i="2"/>
  <c r="J44" i="2"/>
  <c r="F55" i="2"/>
  <c r="F54" i="2"/>
  <c r="F53" i="2"/>
  <c r="F52" i="2"/>
  <c r="G51" i="2"/>
  <c r="F51" i="2"/>
  <c r="F50" i="2"/>
  <c r="F49" i="2"/>
  <c r="G48" i="2"/>
  <c r="F48" i="2"/>
  <c r="G47" i="2"/>
  <c r="F47" i="2"/>
  <c r="F46" i="2"/>
  <c r="G45" i="2"/>
  <c r="F45" i="2"/>
  <c r="F44" i="2"/>
  <c r="C55" i="2"/>
  <c r="B55" i="2"/>
  <c r="B54" i="2"/>
  <c r="B53" i="2"/>
  <c r="B52" i="2"/>
  <c r="B51" i="2"/>
  <c r="C50" i="2"/>
  <c r="B50" i="2"/>
  <c r="B49" i="2"/>
  <c r="D48" i="2"/>
  <c r="C48" i="2"/>
  <c r="B48" i="2"/>
  <c r="D47" i="2"/>
  <c r="C47" i="2"/>
  <c r="B47" i="2"/>
  <c r="D46" i="2"/>
  <c r="B46" i="2"/>
  <c r="D45" i="2"/>
  <c r="C45" i="2"/>
  <c r="B45" i="2"/>
  <c r="C44" i="2"/>
  <c r="B44" i="2"/>
  <c r="X37" i="2"/>
  <c r="W37" i="2"/>
  <c r="V37" i="2"/>
  <c r="V36" i="2"/>
  <c r="X35" i="2"/>
  <c r="W35" i="2"/>
  <c r="V35" i="2"/>
  <c r="X34" i="2"/>
  <c r="V34" i="2"/>
  <c r="S26" i="2"/>
  <c r="S27" i="2"/>
  <c r="S28" i="2"/>
  <c r="S29" i="2"/>
  <c r="S30" i="2"/>
  <c r="S31" i="2"/>
  <c r="R26" i="2"/>
  <c r="R27" i="2"/>
  <c r="R28" i="2"/>
  <c r="R29" i="2"/>
  <c r="R30" i="2"/>
  <c r="P38" i="2"/>
  <c r="O35" i="2"/>
  <c r="O36" i="2"/>
  <c r="O37" i="2"/>
  <c r="O38" i="2" s="1"/>
  <c r="N29" i="2"/>
  <c r="N35" i="2"/>
  <c r="N36" i="2"/>
  <c r="N37" i="2"/>
  <c r="L38" i="2"/>
  <c r="K38" i="2"/>
  <c r="J37" i="2"/>
  <c r="H38" i="2"/>
  <c r="G38" i="2"/>
  <c r="D38" i="2"/>
  <c r="C38" i="2"/>
  <c r="X20" i="2"/>
  <c r="W20" i="2"/>
  <c r="T20" i="2"/>
  <c r="S20" i="2"/>
  <c r="O20" i="2"/>
  <c r="K20" i="2"/>
  <c r="G20" i="2"/>
  <c r="C20" i="2"/>
</calcChain>
</file>

<file path=xl/sharedStrings.xml><?xml version="1.0" encoding="utf-8"?>
<sst xmlns="http://schemas.openxmlformats.org/spreadsheetml/2006/main" count="160" uniqueCount="28">
  <si>
    <t>Rate</t>
  </si>
  <si>
    <t>Pts</t>
  </si>
  <si>
    <t>January</t>
  </si>
  <si>
    <t>February</t>
  </si>
  <si>
    <t>March</t>
  </si>
  <si>
    <t>April</t>
  </si>
  <si>
    <t>May</t>
  </si>
  <si>
    <t>June</t>
  </si>
  <si>
    <t>July</t>
  </si>
  <si>
    <t>August</t>
  </si>
  <si>
    <t>September</t>
  </si>
  <si>
    <t>October</t>
  </si>
  <si>
    <t>November</t>
  </si>
  <si>
    <t>December</t>
  </si>
  <si>
    <t>Margin</t>
  </si>
  <si>
    <t>NA</t>
  </si>
  <si>
    <t>Annual Avgs:</t>
  </si>
  <si>
    <t>1997</t>
  </si>
  <si>
    <t>1998</t>
  </si>
  <si>
    <t>1999</t>
  </si>
  <si>
    <t>Note:</t>
  </si>
  <si>
    <t xml:space="preserve">   Before April 1986, the ARM index was not specified: beginning that month, the </t>
  </si>
  <si>
    <t xml:space="preserve">   average rate is for contracts indexed to the 1-year Treasury.</t>
  </si>
  <si>
    <t>Conventional, Conforming, Treasury-Indexed 1-Year Adjustable Rate Mortgage Series Since 1984</t>
  </si>
  <si>
    <r>
      <t>Primary Mortgage Market Survey</t>
    </r>
    <r>
      <rPr>
        <b/>
        <i/>
        <vertAlign val="superscript"/>
        <sz val="14"/>
        <color indexed="56"/>
        <rFont val="Arial"/>
        <family val="2"/>
      </rPr>
      <t>®</t>
    </r>
  </si>
  <si>
    <t>Prepared by:  ___________</t>
  </si>
  <si>
    <t>Checked by:   ___________</t>
  </si>
  <si>
    <t>Reviewed by:  ___________</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</si>
</sst>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0.00_)"/>
    <numFmt numFmtId="166" formatCode="0.0_)"/>
    <numFmt numFmtId="167" formatCode="0.0"/>
    <numFmt numFmtId="172" formatCode="0_)"/>
  </numFmts>
  <fonts count="7" x14ac:knownFonts="1">
    <font>
      <sz val="10"/>
      <name val="Arial"/>
    </font>
    <font>
      <b/>
      <sz val="10"/>
      <name val="Arial"/>
    </font>
    <font>
      <b/>
      <sz val="12"/>
      <name val="Helv"/>
    </font>
    <font>
      <b/>
      <sz val="12"/>
      <color indexed="56"/>
      <name val="Helv"/>
    </font>
    <font>
      <b/>
      <i/>
      <sz val="18"/>
      <color indexed="56"/>
      <name val="Arial"/>
      <family val="2"/>
    </font>
    <font>
      <b/>
      <i/>
      <vertAlign val="superscript"/>
      <sz val="14"/>
      <color indexed="56"/>
      <name val="Arial"/>
      <family val="2"/>
    </font>
    <font>
      <sz val="10"/>
      <name val="Helv"/>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style="thin">
        <color indexed="64"/>
      </top>
      <bottom style="medium">
        <color indexed="64"/>
      </bottom>
      <diagonal/>
    </border>
    <border>
      <left/>
      <right/>
      <top/>
      <bottom style="thin">
        <color indexed="64"/>
      </bottom>
      <diagonal/>
    </border>
    <border>
      <left/>
      <right/>
      <top/>
      <bottom style="thin">
        <color indexed="8"/>
      </bottom>
      <diagonal/>
    </border>
    <border>
      <left/>
      <right/>
      <top/>
      <bottom style="medium">
        <color indexed="64"/>
      </bottom>
      <diagonal/>
    </border>
  </borders>
  <cellStyleXfs count="1">
    <xf numFmtId="0" fontId="0" fillId="0" borderId="0"/>
  </cellStyleXfs>
  <cellXfs count="105">
    <xf numFmtId="0" fontId="0" fillId="0" borderId="0" xfId="0"/>
    <xf numFmtId="166" fontId="0" fillId="0" borderId="0" xfId="0" applyNumberFormat="1"/>
    <xf numFmtId="2" fontId="0" fillId="0" borderId="0" xfId="0" applyNumberFormat="1"/>
    <xf numFmtId="166" fontId="2" fillId="0" borderId="0" xfId="0" applyNumberFormat="1" applyFont="1"/>
    <xf numFmtId="2" fontId="2" fillId="0" borderId="0" xfId="0" applyNumberFormat="1" applyFont="1"/>
    <xf numFmtId="2" fontId="0" fillId="0" borderId="0" xfId="0" applyNumberFormat="1" applyBorder="1" applyAlignment="1">
      <alignment horizontal="right"/>
    </xf>
    <xf numFmtId="0" fontId="0" fillId="0" borderId="0" xfId="0" applyFill="1" applyBorder="1" applyAlignment="1">
      <alignment horizontal="left"/>
    </xf>
    <xf numFmtId="165" fontId="0" fillId="0" borderId="0" xfId="0" applyNumberFormat="1" applyFill="1" applyBorder="1" applyAlignment="1" applyProtection="1"/>
    <xf numFmtId="0" fontId="0" fillId="0" borderId="0" xfId="0" applyFill="1" applyBorder="1" applyAlignment="1"/>
    <xf numFmtId="0" fontId="2" fillId="0" borderId="1" xfId="0" applyFont="1" applyFill="1" applyBorder="1" applyAlignment="1">
      <alignment horizontal="left"/>
    </xf>
    <xf numFmtId="165" fontId="0" fillId="0" borderId="1" xfId="0" applyNumberFormat="1" applyFill="1" applyBorder="1" applyAlignment="1" applyProtection="1"/>
    <xf numFmtId="0" fontId="0" fillId="0" borderId="0" xfId="0" applyBorder="1"/>
    <xf numFmtId="0" fontId="0" fillId="0" borderId="0" xfId="0" applyAlignment="1">
      <alignment horizontal="left"/>
    </xf>
    <xf numFmtId="166" fontId="0" fillId="0" borderId="0" xfId="0" applyNumberFormat="1" applyFill="1" applyBorder="1" applyAlignment="1" applyProtection="1"/>
    <xf numFmtId="0" fontId="0" fillId="0" borderId="0" xfId="0" applyAlignment="1">
      <alignment horizontal="right"/>
    </xf>
    <xf numFmtId="2" fontId="0" fillId="0" borderId="0" xfId="0" applyNumberFormat="1" applyFill="1" applyBorder="1" applyAlignment="1" applyProtection="1"/>
    <xf numFmtId="0" fontId="2" fillId="0" borderId="1" xfId="0" applyFont="1" applyBorder="1" applyAlignment="1">
      <alignment horizontal="left"/>
    </xf>
    <xf numFmtId="166" fontId="0" fillId="0" borderId="0" xfId="0" applyNumberFormat="1" applyProtection="1"/>
    <xf numFmtId="2" fontId="0" fillId="0" borderId="1" xfId="0" applyNumberFormat="1" applyBorder="1" applyAlignment="1">
      <alignment horizontal="center"/>
    </xf>
    <xf numFmtId="0" fontId="2" fillId="0" borderId="0" xfId="0" applyFont="1" applyBorder="1" applyAlignment="1">
      <alignment horizontal="left"/>
    </xf>
    <xf numFmtId="165" fontId="0" fillId="0" borderId="0" xfId="0" applyNumberFormat="1" applyBorder="1" applyProtection="1"/>
    <xf numFmtId="166" fontId="0" fillId="0" borderId="0" xfId="0" applyNumberFormat="1" applyBorder="1" applyProtection="1"/>
    <xf numFmtId="2" fontId="0" fillId="0" borderId="0" xfId="0" applyNumberFormat="1" applyBorder="1" applyProtection="1"/>
    <xf numFmtId="165" fontId="0" fillId="0" borderId="0" xfId="0" applyNumberFormat="1" applyBorder="1" applyAlignment="1" applyProtection="1">
      <alignment horizontal="right"/>
    </xf>
    <xf numFmtId="2" fontId="0" fillId="0" borderId="0" xfId="0" applyNumberFormat="1" applyBorder="1" applyAlignment="1">
      <alignment horizontal="center"/>
    </xf>
    <xf numFmtId="2" fontId="0" fillId="0" borderId="0" xfId="0" applyNumberFormat="1" applyBorder="1" applyAlignment="1" applyProtection="1">
      <alignment horizontal="center"/>
    </xf>
    <xf numFmtId="166" fontId="0" fillId="0" borderId="0" xfId="0" applyNumberFormat="1" applyBorder="1"/>
    <xf numFmtId="0" fontId="0" fillId="0" borderId="0" xfId="0" applyNumberFormat="1" applyBorder="1" applyAlignment="1">
      <alignment horizontal="right"/>
    </xf>
    <xf numFmtId="166" fontId="0" fillId="0" borderId="0" xfId="0" applyNumberFormat="1" applyBorder="1" applyAlignment="1" applyProtection="1">
      <alignment horizontal="right"/>
    </xf>
    <xf numFmtId="2" fontId="0" fillId="0" borderId="0" xfId="0" applyNumberFormat="1" applyBorder="1" applyAlignment="1" applyProtection="1">
      <alignment horizontal="right"/>
    </xf>
    <xf numFmtId="167" fontId="0" fillId="0" borderId="0" xfId="0" applyNumberFormat="1" applyBorder="1" applyProtection="1"/>
    <xf numFmtId="2" fontId="0" fillId="0" borderId="2" xfId="0" applyNumberFormat="1" applyBorder="1" applyAlignment="1">
      <alignment horizontal="center"/>
    </xf>
    <xf numFmtId="167" fontId="0" fillId="0" borderId="0" xfId="0" applyNumberFormat="1" applyBorder="1" applyAlignment="1">
      <alignment horizontal="right"/>
    </xf>
    <xf numFmtId="0" fontId="2" fillId="0" borderId="0" xfId="0" applyFont="1" applyFill="1" applyBorder="1" applyAlignment="1">
      <alignment horizontal="left"/>
    </xf>
    <xf numFmtId="0" fontId="1" fillId="0" borderId="0" xfId="0" applyFont="1" applyBorder="1"/>
    <xf numFmtId="0" fontId="6" fillId="0" borderId="0" xfId="0" applyFont="1"/>
    <xf numFmtId="0" fontId="6" fillId="0" borderId="0" xfId="0" applyFont="1" applyBorder="1"/>
    <xf numFmtId="166" fontId="6" fillId="0" borderId="0" xfId="0" applyNumberFormat="1" applyFont="1"/>
    <xf numFmtId="2" fontId="6" fillId="0" borderId="0" xfId="0" applyNumberFormat="1" applyFont="1"/>
    <xf numFmtId="0" fontId="6" fillId="0" borderId="3" xfId="0" applyFont="1" applyBorder="1" applyAlignment="1">
      <alignment horizontal="right"/>
    </xf>
    <xf numFmtId="166" fontId="6" fillId="0" borderId="3" xfId="0" applyNumberFormat="1" applyFont="1" applyBorder="1" applyAlignment="1">
      <alignment horizontal="right"/>
    </xf>
    <xf numFmtId="2" fontId="6" fillId="0" borderId="0" xfId="0" applyNumberFormat="1" applyFont="1" applyBorder="1" applyAlignment="1">
      <alignment horizontal="right"/>
    </xf>
    <xf numFmtId="2" fontId="6" fillId="0" borderId="2" xfId="0" applyNumberFormat="1" applyFont="1" applyBorder="1" applyAlignment="1">
      <alignment horizontal="right"/>
    </xf>
    <xf numFmtId="0" fontId="6" fillId="0" borderId="2" xfId="0" applyFont="1" applyBorder="1" applyAlignment="1">
      <alignment horizontal="right"/>
    </xf>
    <xf numFmtId="165" fontId="6" fillId="0" borderId="0" xfId="0" applyNumberFormat="1" applyFont="1" applyFill="1" applyBorder="1" applyAlignment="1" applyProtection="1"/>
    <xf numFmtId="166" fontId="6" fillId="0" borderId="0" xfId="0" applyNumberFormat="1" applyFont="1" applyFill="1" applyBorder="1" applyAlignment="1"/>
    <xf numFmtId="2" fontId="6" fillId="0" borderId="0" xfId="0" applyNumberFormat="1" applyFont="1" applyFill="1" applyBorder="1" applyAlignment="1"/>
    <xf numFmtId="0" fontId="6" fillId="0" borderId="0" xfId="0" applyFont="1" applyFill="1" applyBorder="1" applyAlignment="1"/>
    <xf numFmtId="2" fontId="6" fillId="0" borderId="0" xfId="0" applyNumberFormat="1" applyFont="1" applyFill="1" applyBorder="1" applyAlignment="1">
      <alignment horizontal="right"/>
    </xf>
    <xf numFmtId="165" fontId="6" fillId="0" borderId="1" xfId="0" applyNumberFormat="1" applyFont="1" applyFill="1" applyBorder="1" applyAlignment="1" applyProtection="1"/>
    <xf numFmtId="166" fontId="6" fillId="0" borderId="1" xfId="0" applyNumberFormat="1" applyFont="1" applyFill="1" applyBorder="1" applyAlignment="1" applyProtection="1"/>
    <xf numFmtId="2" fontId="6" fillId="0" borderId="1" xfId="0" applyNumberFormat="1" applyFont="1" applyFill="1" applyBorder="1" applyAlignment="1" applyProtection="1"/>
    <xf numFmtId="0" fontId="6" fillId="0" borderId="1" xfId="0" applyFont="1" applyFill="1" applyBorder="1" applyAlignment="1"/>
    <xf numFmtId="166" fontId="6" fillId="0" borderId="0" xfId="0" applyNumberFormat="1" applyFont="1" applyFill="1" applyBorder="1" applyAlignment="1" applyProtection="1"/>
    <xf numFmtId="2" fontId="6" fillId="0" borderId="0" xfId="0" applyNumberFormat="1" applyFont="1" applyFill="1" applyBorder="1" applyAlignment="1" applyProtection="1"/>
    <xf numFmtId="2" fontId="6" fillId="0" borderId="2" xfId="0" applyNumberFormat="1" applyFont="1" applyBorder="1"/>
    <xf numFmtId="166" fontId="6" fillId="0" borderId="2" xfId="0" applyNumberFormat="1" applyFont="1" applyBorder="1" applyAlignment="1">
      <alignment horizontal="right"/>
    </xf>
    <xf numFmtId="165" fontId="6" fillId="0" borderId="0" xfId="0" applyNumberFormat="1" applyFont="1" applyProtection="1"/>
    <xf numFmtId="165" fontId="6" fillId="0" borderId="0" xfId="0" applyNumberFormat="1" applyFont="1" applyAlignment="1" applyProtection="1">
      <alignment horizontal="right"/>
    </xf>
    <xf numFmtId="2" fontId="6" fillId="0" borderId="0" xfId="0" applyNumberFormat="1" applyFont="1" applyAlignment="1">
      <alignment horizontal="center"/>
    </xf>
    <xf numFmtId="0" fontId="6" fillId="0" borderId="0" xfId="0" applyFont="1" applyAlignment="1">
      <alignment horizontal="right"/>
    </xf>
    <xf numFmtId="2" fontId="6" fillId="0" borderId="0" xfId="0" applyNumberFormat="1" applyFont="1" applyAlignment="1" applyProtection="1">
      <alignment horizontal="center"/>
    </xf>
    <xf numFmtId="0" fontId="6" fillId="0" borderId="0" xfId="0" applyFont="1" applyAlignment="1">
      <alignment horizontal="center"/>
    </xf>
    <xf numFmtId="165" fontId="6" fillId="0" borderId="0" xfId="0" applyNumberFormat="1" applyFont="1" applyAlignment="1">
      <alignment horizontal="center"/>
    </xf>
    <xf numFmtId="165" fontId="6" fillId="0" borderId="1" xfId="0" applyNumberFormat="1" applyFont="1" applyBorder="1" applyProtection="1"/>
    <xf numFmtId="166" fontId="6" fillId="0" borderId="1" xfId="0" applyNumberFormat="1" applyFont="1" applyBorder="1" applyProtection="1"/>
    <xf numFmtId="2" fontId="6" fillId="0" borderId="1" xfId="0" applyNumberFormat="1" applyFont="1" applyBorder="1" applyProtection="1"/>
    <xf numFmtId="165" fontId="6" fillId="0" borderId="0" xfId="0" applyNumberFormat="1" applyFont="1" applyBorder="1" applyProtection="1"/>
    <xf numFmtId="165" fontId="6" fillId="0" borderId="1" xfId="0" applyNumberFormat="1" applyFont="1" applyBorder="1" applyAlignment="1" applyProtection="1">
      <alignment horizontal="right"/>
    </xf>
    <xf numFmtId="2" fontId="6" fillId="0" borderId="1" xfId="0" applyNumberFormat="1" applyFont="1" applyBorder="1" applyAlignment="1">
      <alignment horizontal="center"/>
    </xf>
    <xf numFmtId="2" fontId="6" fillId="0" borderId="0" xfId="0" applyNumberFormat="1" applyFont="1" applyBorder="1" applyAlignment="1">
      <alignment horizontal="center"/>
    </xf>
    <xf numFmtId="2" fontId="6" fillId="0" borderId="1" xfId="0" applyNumberFormat="1" applyFont="1" applyBorder="1" applyAlignment="1" applyProtection="1">
      <alignment horizontal="center"/>
    </xf>
    <xf numFmtId="166" fontId="6" fillId="0" borderId="1" xfId="0" applyNumberFormat="1" applyFont="1" applyBorder="1"/>
    <xf numFmtId="2" fontId="6" fillId="0" borderId="1" xfId="0" applyNumberFormat="1" applyFont="1" applyBorder="1" applyAlignment="1">
      <alignment horizontal="right"/>
    </xf>
    <xf numFmtId="166" fontId="6" fillId="0" borderId="0" xfId="0" applyNumberFormat="1" applyFont="1" applyBorder="1" applyProtection="1"/>
    <xf numFmtId="2" fontId="6" fillId="0" borderId="0" xfId="0" applyNumberFormat="1" applyFont="1" applyBorder="1" applyProtection="1"/>
    <xf numFmtId="165" fontId="6" fillId="0" borderId="0" xfId="0" applyNumberFormat="1" applyFont="1" applyBorder="1" applyAlignment="1" applyProtection="1">
      <alignment horizontal="right"/>
    </xf>
    <xf numFmtId="2" fontId="6" fillId="0" borderId="0" xfId="0" applyNumberFormat="1" applyFont="1" applyBorder="1" applyAlignment="1" applyProtection="1">
      <alignment horizontal="center"/>
    </xf>
    <xf numFmtId="166" fontId="6" fillId="0" borderId="0" xfId="0" applyNumberFormat="1" applyFont="1" applyBorder="1"/>
    <xf numFmtId="165" fontId="6" fillId="0" borderId="0" xfId="0" quotePrefix="1" applyNumberFormat="1" applyFont="1" applyFill="1" applyBorder="1" applyAlignment="1" applyProtection="1">
      <alignment horizontal="right"/>
    </xf>
    <xf numFmtId="166" fontId="6" fillId="0" borderId="0" xfId="0" applyNumberFormat="1" applyFont="1" applyFill="1" applyBorder="1" applyAlignment="1" applyProtection="1">
      <alignment horizontal="right"/>
    </xf>
    <xf numFmtId="2" fontId="6" fillId="0" borderId="0" xfId="0" applyNumberFormat="1" applyFont="1" applyFill="1" applyBorder="1" applyAlignment="1" applyProtection="1">
      <alignment horizontal="right"/>
    </xf>
    <xf numFmtId="172" fontId="6" fillId="0" borderId="0" xfId="0" quotePrefix="1" applyNumberFormat="1" applyFont="1" applyFill="1" applyBorder="1" applyAlignment="1" applyProtection="1">
      <alignment horizontal="right"/>
    </xf>
    <xf numFmtId="0" fontId="6" fillId="0" borderId="0" xfId="0" applyNumberFormat="1" applyFont="1" applyBorder="1" applyAlignment="1">
      <alignment horizontal="right"/>
    </xf>
    <xf numFmtId="166" fontId="6" fillId="0" borderId="0" xfId="0" applyNumberFormat="1" applyFont="1" applyBorder="1" applyAlignment="1" applyProtection="1">
      <alignment horizontal="right"/>
    </xf>
    <xf numFmtId="2" fontId="6" fillId="0" borderId="0" xfId="0" applyNumberFormat="1" applyFont="1" applyBorder="1" applyAlignment="1" applyProtection="1">
      <alignment horizontal="right"/>
    </xf>
    <xf numFmtId="165" fontId="6" fillId="0" borderId="2" xfId="0" applyNumberFormat="1" applyFont="1" applyFill="1" applyBorder="1" applyAlignment="1" applyProtection="1">
      <alignment horizontal="right"/>
    </xf>
    <xf numFmtId="166" fontId="6" fillId="0" borderId="2" xfId="0" applyNumberFormat="1" applyFont="1" applyFill="1" applyBorder="1" applyAlignment="1" applyProtection="1">
      <alignment horizontal="right"/>
    </xf>
    <xf numFmtId="2" fontId="6" fillId="0" borderId="2" xfId="0" applyNumberFormat="1" applyFont="1" applyFill="1" applyBorder="1" applyAlignment="1" applyProtection="1">
      <alignment horizontal="right"/>
    </xf>
    <xf numFmtId="166" fontId="6" fillId="0" borderId="2" xfId="0" applyNumberFormat="1" applyFont="1" applyBorder="1" applyAlignment="1" applyProtection="1">
      <alignment horizontal="right"/>
    </xf>
    <xf numFmtId="2" fontId="6" fillId="0" borderId="2" xfId="0" applyNumberFormat="1" applyFont="1" applyBorder="1" applyAlignment="1" applyProtection="1">
      <alignment horizontal="right"/>
    </xf>
    <xf numFmtId="167" fontId="6" fillId="0" borderId="0" xfId="0" applyNumberFormat="1" applyFont="1" applyBorder="1" applyProtection="1"/>
    <xf numFmtId="165" fontId="6" fillId="0" borderId="2" xfId="0" applyNumberFormat="1" applyFont="1" applyBorder="1" applyAlignment="1" applyProtection="1">
      <alignment horizontal="right"/>
    </xf>
    <xf numFmtId="166" fontId="6" fillId="0" borderId="2" xfId="0" applyNumberFormat="1" applyFont="1" applyBorder="1" applyProtection="1"/>
    <xf numFmtId="2" fontId="6" fillId="0" borderId="2" xfId="0" applyNumberFormat="1" applyFont="1" applyBorder="1" applyProtection="1"/>
    <xf numFmtId="165" fontId="6" fillId="0" borderId="4" xfId="0" applyNumberFormat="1" applyFont="1" applyBorder="1" applyAlignment="1" applyProtection="1">
      <alignment horizontal="right"/>
    </xf>
    <xf numFmtId="167" fontId="6" fillId="0" borderId="4" xfId="0" applyNumberFormat="1" applyFont="1" applyBorder="1" applyAlignment="1" applyProtection="1"/>
    <xf numFmtId="167" fontId="6" fillId="0" borderId="1" xfId="0" applyNumberFormat="1" applyFont="1" applyBorder="1" applyAlignment="1">
      <alignment horizontal="right"/>
    </xf>
    <xf numFmtId="165" fontId="6" fillId="0" borderId="2" xfId="0" applyNumberFormat="1" applyFont="1" applyBorder="1" applyProtection="1"/>
    <xf numFmtId="165" fontId="6" fillId="0" borderId="4" xfId="0" applyNumberFormat="1" applyFont="1" applyBorder="1" applyProtection="1"/>
    <xf numFmtId="167" fontId="6" fillId="0" borderId="4" xfId="0" applyNumberFormat="1" applyFont="1" applyBorder="1" applyProtection="1"/>
    <xf numFmtId="0" fontId="4" fillId="0" borderId="0" xfId="0" applyFont="1" applyAlignment="1">
      <alignment horizontal="left"/>
    </xf>
    <xf numFmtId="0" fontId="3" fillId="0" borderId="0" xfId="0" applyFont="1" applyAlignment="1">
      <alignment horizontal="left"/>
    </xf>
    <xf numFmtId="165" fontId="0" fillId="2" borderId="0" xfId="0" applyNumberFormat="1" applyFill="1" applyBorder="1" applyAlignment="1" applyProtection="1">
      <alignment horizontal="right"/>
    </xf>
    <xf numFmtId="166" fontId="0" fillId="2" borderId="0" xfId="0" applyNumberFormat="1" applyFill="1" applyBorder="1" applyProtection="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99</xdr:row>
      <xdr:rowOff>0</xdr:rowOff>
    </xdr:from>
    <xdr:to>
      <xdr:col>17</xdr:col>
      <xdr:colOff>57150</xdr:colOff>
      <xdr:row>102</xdr:row>
      <xdr:rowOff>114300</xdr:rowOff>
    </xdr:to>
    <xdr:sp macro="" textlink="">
      <xdr:nvSpPr>
        <xdr:cNvPr id="4099" name="Text Box 3"/>
        <xdr:cNvSpPr txBox="1">
          <a:spLocks noChangeArrowheads="1"/>
        </xdr:cNvSpPr>
      </xdr:nvSpPr>
      <xdr:spPr bwMode="auto">
        <a:xfrm>
          <a:off x="600075" y="16783050"/>
          <a:ext cx="7229475"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19050</xdr:colOff>
      <xdr:row>98</xdr:row>
      <xdr:rowOff>85725</xdr:rowOff>
    </xdr:from>
    <xdr:to>
      <xdr:col>24</xdr:col>
      <xdr:colOff>85725</xdr:colOff>
      <xdr:row>102</xdr:row>
      <xdr:rowOff>114300</xdr:rowOff>
    </xdr:to>
    <xdr:sp macro="" textlink="">
      <xdr:nvSpPr>
        <xdr:cNvPr id="4100" name="Text Box 4"/>
        <xdr:cNvSpPr txBox="1">
          <a:spLocks noChangeArrowheads="1"/>
        </xdr:cNvSpPr>
      </xdr:nvSpPr>
      <xdr:spPr bwMode="auto">
        <a:xfrm>
          <a:off x="19050" y="16706850"/>
          <a:ext cx="1100137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US" sz="1000" b="0" i="1" u="none" strike="noStrike" baseline="0">
              <a:solidFill>
                <a:srgbClr val="000000"/>
              </a:solidFill>
              <a:latin typeface="Arial"/>
              <a:cs typeface="Arial"/>
            </a:rPr>
            <a:t>Although Freddie Mac attempts to provide reliable, useful information in this document, Freddie Mac does not guarantee that the information is accurate, current or suitable for any particular purpose. Estimates contained in this document are those of Freddie Mac currently and are subject to change without notice.  </a:t>
          </a:r>
        </a:p>
        <a:p>
          <a:pPr algn="l" rtl="0">
            <a:defRPr sz="1000"/>
          </a:pPr>
          <a:endParaRPr lang="en-US" sz="1000" b="0" i="1" u="none" strike="noStrike" baseline="0">
            <a:solidFill>
              <a:srgbClr val="000000"/>
            </a:solidFill>
            <a:latin typeface="Arial"/>
            <a:cs typeface="Arial"/>
          </a:endParaRPr>
        </a:p>
        <a:p>
          <a:pPr algn="l" rtl="0">
            <a:defRPr sz="1000"/>
          </a:pPr>
          <a:r>
            <a:rPr lang="en-US" sz="1000" b="0" i="1" u="none" strike="noStrike" baseline="0">
              <a:solidFill>
                <a:srgbClr val="000000"/>
              </a:solidFill>
              <a:latin typeface="Arial"/>
              <a:cs typeface="Arial"/>
            </a:rPr>
            <a:t>Information from this document may be used with proper attribution. Alteration of this document is strictly prohibited.  © 2012 by Freddie Mac. </a:t>
          </a:r>
          <a:endParaRPr lang="en-US" sz="1000" b="0" i="0" u="none" strike="noStrike" baseline="0">
            <a:solidFill>
              <a:srgbClr val="000000"/>
            </a:solidFill>
            <a:latin typeface="Arial"/>
            <a:cs typeface="Arial"/>
          </a:endParaRPr>
        </a:p>
        <a:p>
          <a:pPr algn="l" rtl="0">
            <a:defRPr sz="1000"/>
          </a:pPr>
          <a:endParaRPr lang="en-US"/>
        </a:p>
      </xdr:txBody>
    </xdr:sp>
    <xdr:clientData/>
  </xdr:twoCellAnchor>
  <xdr:twoCellAnchor>
    <xdr:from>
      <xdr:col>0</xdr:col>
      <xdr:colOff>0</xdr:colOff>
      <xdr:row>0</xdr:row>
      <xdr:rowOff>47625</xdr:rowOff>
    </xdr:from>
    <xdr:to>
      <xdr:col>0</xdr:col>
      <xdr:colOff>1143000</xdr:colOff>
      <xdr:row>2</xdr:row>
      <xdr:rowOff>133350</xdr:rowOff>
    </xdr:to>
    <xdr:pic>
      <xdr:nvPicPr>
        <xdr:cNvPr id="4107" name="Picture 11" descr="New FM Logo (CMYK)s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7625"/>
          <a:ext cx="114300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25"/>
  <sheetViews>
    <sheetView tabSelected="1" topLeftCell="A76" workbookViewId="0">
      <selection activeCell="R83" sqref="R83:S85"/>
    </sheetView>
  </sheetViews>
  <sheetFormatPr defaultRowHeight="12.75" x14ac:dyDescent="0.2"/>
  <cols>
    <col min="1" max="1" width="17.85546875" customWidth="1"/>
    <col min="2" max="2" width="7.85546875" customWidth="1"/>
    <col min="3" max="3" width="6.85546875" customWidth="1"/>
    <col min="4" max="4" width="7.42578125" customWidth="1"/>
    <col min="5" max="5" width="2" style="11" customWidth="1"/>
    <col min="6" max="6" width="7.5703125" customWidth="1"/>
    <col min="7" max="7" width="7.42578125" customWidth="1"/>
    <col min="8" max="8" width="7.5703125" customWidth="1"/>
    <col min="9" max="9" width="2" style="11" customWidth="1"/>
    <col min="10" max="10" width="7.85546875" customWidth="1"/>
    <col min="11" max="11" width="7.42578125" customWidth="1"/>
    <col min="12" max="12" width="7.5703125" customWidth="1"/>
    <col min="13" max="13" width="2" style="11" customWidth="1"/>
    <col min="14" max="14" width="8" customWidth="1"/>
    <col min="15" max="15" width="7.42578125" customWidth="1"/>
    <col min="16" max="16" width="7.7109375" customWidth="1"/>
    <col min="17" max="17" width="2" style="11" customWidth="1"/>
    <col min="18" max="18" width="7.7109375" customWidth="1"/>
    <col min="19" max="19" width="6.7109375" customWidth="1"/>
    <col min="20" max="20" width="7.7109375" customWidth="1"/>
    <col min="21" max="21" width="2" style="11" customWidth="1"/>
    <col min="22" max="22" width="8.28515625" customWidth="1"/>
    <col min="23" max="23" width="7.28515625" customWidth="1"/>
    <col min="24" max="24" width="7.7109375" customWidth="1"/>
    <col min="25" max="25" width="2.140625" customWidth="1"/>
  </cols>
  <sheetData>
    <row r="1" spans="1:25" ht="23.25" x14ac:dyDescent="0.35">
      <c r="B1" s="101" t="s">
        <v>24</v>
      </c>
      <c r="C1" s="101"/>
      <c r="D1" s="101"/>
      <c r="E1" s="101"/>
      <c r="F1" s="101"/>
      <c r="G1" s="101"/>
      <c r="H1" s="101"/>
      <c r="I1" s="101"/>
      <c r="J1" s="101"/>
      <c r="K1" s="101"/>
      <c r="L1" s="101"/>
      <c r="M1" s="101"/>
      <c r="N1" s="101"/>
      <c r="O1" s="101"/>
      <c r="P1" s="101"/>
      <c r="Q1" s="101"/>
      <c r="R1" s="101"/>
      <c r="S1" s="101"/>
      <c r="T1" s="101"/>
      <c r="U1" s="101"/>
    </row>
    <row r="2" spans="1:25" ht="15.75" x14ac:dyDescent="0.25">
      <c r="B2" s="102" t="s">
        <v>23</v>
      </c>
      <c r="C2" s="102"/>
      <c r="D2" s="102"/>
      <c r="E2" s="102"/>
      <c r="F2" s="102"/>
      <c r="G2" s="102"/>
      <c r="H2" s="102"/>
      <c r="I2" s="102"/>
      <c r="J2" s="102"/>
      <c r="K2" s="102"/>
      <c r="L2" s="102"/>
      <c r="M2" s="102"/>
      <c r="N2" s="102"/>
      <c r="O2" s="102"/>
      <c r="P2" s="102"/>
      <c r="Q2" s="102"/>
      <c r="R2" s="102"/>
      <c r="S2" s="102"/>
      <c r="T2" s="102"/>
      <c r="U2" s="102"/>
    </row>
    <row r="3" spans="1:25" x14ac:dyDescent="0.2">
      <c r="W3" s="1"/>
    </row>
    <row r="4" spans="1:25" x14ac:dyDescent="0.2">
      <c r="W4" s="1"/>
    </row>
    <row r="5" spans="1:25" ht="15.75" x14ac:dyDescent="0.25">
      <c r="B5" s="35">
        <v>1984</v>
      </c>
      <c r="C5" s="3"/>
      <c r="D5" s="4"/>
      <c r="E5" s="36"/>
      <c r="F5" s="35">
        <v>1985</v>
      </c>
      <c r="G5" s="3"/>
      <c r="H5" s="4"/>
      <c r="I5" s="36"/>
      <c r="J5" s="35">
        <v>1986</v>
      </c>
      <c r="K5" s="37"/>
      <c r="L5" s="38"/>
      <c r="M5" s="36"/>
      <c r="N5" s="35">
        <v>1987</v>
      </c>
      <c r="O5" s="37"/>
      <c r="P5" s="35"/>
      <c r="Q5" s="36"/>
      <c r="R5" s="35">
        <v>1988</v>
      </c>
      <c r="S5" s="37"/>
      <c r="T5" s="38"/>
      <c r="U5" s="36"/>
      <c r="V5" s="35">
        <v>1989</v>
      </c>
      <c r="W5" s="37"/>
      <c r="X5" s="35"/>
    </row>
    <row r="6" spans="1:25" x14ac:dyDescent="0.2">
      <c r="B6" s="39" t="s">
        <v>0</v>
      </c>
      <c r="C6" s="40" t="s">
        <v>1</v>
      </c>
      <c r="D6" s="41"/>
      <c r="E6" s="36"/>
      <c r="F6" s="39" t="s">
        <v>0</v>
      </c>
      <c r="G6" s="40" t="s">
        <v>1</v>
      </c>
      <c r="H6" s="41"/>
      <c r="I6" s="36"/>
      <c r="J6" s="39" t="s">
        <v>0</v>
      </c>
      <c r="K6" s="40" t="s">
        <v>1</v>
      </c>
      <c r="L6" s="41"/>
      <c r="M6" s="36"/>
      <c r="N6" s="39" t="s">
        <v>0</v>
      </c>
      <c r="O6" s="40" t="s">
        <v>1</v>
      </c>
      <c r="P6" s="35"/>
      <c r="Q6" s="36"/>
      <c r="R6" s="39" t="s">
        <v>0</v>
      </c>
      <c r="S6" s="40" t="s">
        <v>1</v>
      </c>
      <c r="T6" s="42" t="s">
        <v>14</v>
      </c>
      <c r="U6" s="36"/>
      <c r="V6" s="39" t="s">
        <v>0</v>
      </c>
      <c r="W6" s="40" t="s">
        <v>1</v>
      </c>
      <c r="X6" s="43" t="s">
        <v>14</v>
      </c>
    </row>
    <row r="7" spans="1:25" x14ac:dyDescent="0.2">
      <c r="B7" s="35"/>
      <c r="C7" s="37"/>
      <c r="D7" s="38"/>
      <c r="E7" s="36"/>
      <c r="F7" s="35"/>
      <c r="G7" s="37"/>
      <c r="H7" s="38"/>
      <c r="I7" s="36"/>
      <c r="J7" s="35"/>
      <c r="K7" s="37"/>
      <c r="L7" s="38"/>
      <c r="M7" s="36"/>
      <c r="N7" s="35"/>
      <c r="O7" s="37"/>
      <c r="P7" s="35"/>
      <c r="Q7" s="36"/>
      <c r="R7" s="35"/>
      <c r="S7" s="37"/>
      <c r="T7" s="38"/>
      <c r="U7" s="36"/>
      <c r="V7" s="35"/>
      <c r="W7" s="37"/>
      <c r="X7" s="35"/>
    </row>
    <row r="8" spans="1:25" x14ac:dyDescent="0.2">
      <c r="A8" s="6" t="s">
        <v>2</v>
      </c>
      <c r="B8" s="44">
        <v>10.99</v>
      </c>
      <c r="C8" s="45">
        <v>2.2999999999999998</v>
      </c>
      <c r="D8" s="46"/>
      <c r="E8" s="47"/>
      <c r="F8" s="44">
        <v>10.84</v>
      </c>
      <c r="G8" s="45">
        <v>2.5</v>
      </c>
      <c r="H8" s="46"/>
      <c r="I8" s="47"/>
      <c r="J8" s="44">
        <v>9.01</v>
      </c>
      <c r="K8" s="45">
        <v>2.2999999999999998</v>
      </c>
      <c r="L8" s="46"/>
      <c r="M8" s="47"/>
      <c r="N8" s="44">
        <v>7.62</v>
      </c>
      <c r="O8" s="45">
        <v>2.2000000000000002</v>
      </c>
      <c r="P8" s="47"/>
      <c r="Q8" s="47"/>
      <c r="R8" s="44">
        <v>7.83</v>
      </c>
      <c r="S8" s="45">
        <v>2.2000000000000002</v>
      </c>
      <c r="T8" s="48" t="s">
        <v>15</v>
      </c>
      <c r="U8" s="47"/>
      <c r="V8" s="44">
        <v>8.5500000000000007</v>
      </c>
      <c r="W8" s="45">
        <v>2.4</v>
      </c>
      <c r="X8" s="46">
        <v>2.76</v>
      </c>
      <c r="Y8" s="8"/>
    </row>
    <row r="9" spans="1:25" x14ac:dyDescent="0.2">
      <c r="A9" s="6" t="s">
        <v>3</v>
      </c>
      <c r="B9" s="44">
        <v>10.89</v>
      </c>
      <c r="C9" s="45">
        <v>2.4</v>
      </c>
      <c r="D9" s="46"/>
      <c r="E9" s="47"/>
      <c r="F9" s="44">
        <v>10.63</v>
      </c>
      <c r="G9" s="45">
        <v>2.4</v>
      </c>
      <c r="H9" s="46"/>
      <c r="I9" s="47"/>
      <c r="J9" s="44">
        <v>8.93</v>
      </c>
      <c r="K9" s="45">
        <v>2.2999999999999998</v>
      </c>
      <c r="L9" s="46"/>
      <c r="M9" s="47"/>
      <c r="N9" s="44">
        <v>7.56</v>
      </c>
      <c r="O9" s="45">
        <v>2.1</v>
      </c>
      <c r="P9" s="47"/>
      <c r="Q9" s="47"/>
      <c r="R9" s="44">
        <v>7.61</v>
      </c>
      <c r="S9" s="45">
        <v>2.2000000000000002</v>
      </c>
      <c r="T9" s="46">
        <v>2.74</v>
      </c>
      <c r="U9" s="47"/>
      <c r="V9" s="44">
        <v>8.65</v>
      </c>
      <c r="W9" s="45">
        <v>2.4</v>
      </c>
      <c r="X9" s="46">
        <v>2.77</v>
      </c>
      <c r="Y9" s="8"/>
    </row>
    <row r="10" spans="1:25" x14ac:dyDescent="0.2">
      <c r="A10" s="6" t="s">
        <v>4</v>
      </c>
      <c r="B10" s="44">
        <v>11.02</v>
      </c>
      <c r="C10" s="45">
        <v>2.4</v>
      </c>
      <c r="D10" s="46"/>
      <c r="E10" s="47"/>
      <c r="F10" s="44">
        <v>10.9</v>
      </c>
      <c r="G10" s="45">
        <v>2.6</v>
      </c>
      <c r="H10" s="46"/>
      <c r="I10" s="47"/>
      <c r="J10" s="44">
        <v>8.64</v>
      </c>
      <c r="K10" s="45">
        <v>2.2999999999999998</v>
      </c>
      <c r="L10" s="46"/>
      <c r="M10" s="47"/>
      <c r="N10" s="44">
        <v>7.54</v>
      </c>
      <c r="O10" s="45">
        <v>2.1</v>
      </c>
      <c r="P10" s="47"/>
      <c r="Q10" s="47"/>
      <c r="R10" s="44">
        <v>7.52</v>
      </c>
      <c r="S10" s="45">
        <v>2.2000000000000002</v>
      </c>
      <c r="T10" s="46">
        <v>2.74</v>
      </c>
      <c r="U10" s="47"/>
      <c r="V10" s="44">
        <v>9.09</v>
      </c>
      <c r="W10" s="45">
        <v>2.4</v>
      </c>
      <c r="X10" s="46">
        <v>2.77</v>
      </c>
      <c r="Y10" s="8"/>
    </row>
    <row r="11" spans="1:25" x14ac:dyDescent="0.2">
      <c r="A11" s="6" t="s">
        <v>5</v>
      </c>
      <c r="B11" s="44">
        <v>11.16</v>
      </c>
      <c r="C11" s="45">
        <v>2.4</v>
      </c>
      <c r="D11" s="46"/>
      <c r="E11" s="47"/>
      <c r="F11" s="44">
        <v>10.83</v>
      </c>
      <c r="G11" s="45">
        <v>2.6</v>
      </c>
      <c r="H11" s="46"/>
      <c r="I11" s="47"/>
      <c r="J11" s="44">
        <v>8.5399999999999991</v>
      </c>
      <c r="K11" s="45">
        <v>2.4</v>
      </c>
      <c r="L11" s="46"/>
      <c r="M11" s="47"/>
      <c r="N11" s="44">
        <v>7.58</v>
      </c>
      <c r="O11" s="45">
        <v>2.2000000000000002</v>
      </c>
      <c r="P11" s="47"/>
      <c r="Q11" s="47"/>
      <c r="R11" s="44">
        <v>7.58</v>
      </c>
      <c r="S11" s="45">
        <v>2.2000000000000002</v>
      </c>
      <c r="T11" s="46">
        <v>2.75</v>
      </c>
      <c r="U11" s="47"/>
      <c r="V11" s="44">
        <v>9.4</v>
      </c>
      <c r="W11" s="45">
        <v>2.4</v>
      </c>
      <c r="X11" s="46">
        <v>2.77</v>
      </c>
      <c r="Y11" s="8"/>
    </row>
    <row r="12" spans="1:25" x14ac:dyDescent="0.2">
      <c r="A12" s="6" t="s">
        <v>6</v>
      </c>
      <c r="B12" s="44">
        <v>11.35</v>
      </c>
      <c r="C12" s="45">
        <v>2.5</v>
      </c>
      <c r="D12" s="46"/>
      <c r="E12" s="47"/>
      <c r="F12" s="44">
        <v>10.55</v>
      </c>
      <c r="G12" s="45">
        <v>2.5</v>
      </c>
      <c r="H12" s="46"/>
      <c r="I12" s="47"/>
      <c r="J12" s="44">
        <v>8.5399999999999991</v>
      </c>
      <c r="K12" s="45">
        <v>2.4</v>
      </c>
      <c r="L12" s="46"/>
      <c r="M12" s="47"/>
      <c r="N12" s="44">
        <v>7.88</v>
      </c>
      <c r="O12" s="45">
        <v>2.4</v>
      </c>
      <c r="P12" s="47"/>
      <c r="Q12" s="47"/>
      <c r="R12" s="44">
        <v>7.69</v>
      </c>
      <c r="S12" s="45">
        <v>2.2999999999999998</v>
      </c>
      <c r="T12" s="46">
        <v>2.75</v>
      </c>
      <c r="U12" s="47"/>
      <c r="V12" s="44">
        <v>9.3000000000000007</v>
      </c>
      <c r="W12" s="45">
        <v>2.2999999999999998</v>
      </c>
      <c r="X12" s="46">
        <v>2.77</v>
      </c>
      <c r="Y12" s="8"/>
    </row>
    <row r="13" spans="1:25" x14ac:dyDescent="0.2">
      <c r="A13" s="6" t="s">
        <v>7</v>
      </c>
      <c r="B13" s="44">
        <v>11.67</v>
      </c>
      <c r="C13" s="45">
        <v>2.5</v>
      </c>
      <c r="D13" s="46"/>
      <c r="E13" s="47"/>
      <c r="F13" s="44">
        <v>9.89</v>
      </c>
      <c r="G13" s="45">
        <v>2.5</v>
      </c>
      <c r="H13" s="46"/>
      <c r="I13" s="47"/>
      <c r="J13" s="44">
        <v>8.6</v>
      </c>
      <c r="K13" s="45">
        <v>2.4</v>
      </c>
      <c r="L13" s="46"/>
      <c r="M13" s="47"/>
      <c r="N13" s="44">
        <v>7.93</v>
      </c>
      <c r="O13" s="45">
        <v>2.2000000000000002</v>
      </c>
      <c r="P13" s="47"/>
      <c r="Q13" s="47"/>
      <c r="R13" s="44">
        <v>7.85</v>
      </c>
      <c r="S13" s="45">
        <v>2.2999999999999998</v>
      </c>
      <c r="T13" s="46">
        <v>2.75</v>
      </c>
      <c r="U13" s="47"/>
      <c r="V13" s="44">
        <v>9.0299999999999994</v>
      </c>
      <c r="W13" s="45">
        <v>2.2999999999999998</v>
      </c>
      <c r="X13" s="46">
        <v>2.78</v>
      </c>
      <c r="Y13" s="8"/>
    </row>
    <row r="14" spans="1:25" x14ac:dyDescent="0.2">
      <c r="A14" s="6" t="s">
        <v>8</v>
      </c>
      <c r="B14" s="44">
        <v>12.2</v>
      </c>
      <c r="C14" s="45">
        <v>2.6</v>
      </c>
      <c r="D14" s="46"/>
      <c r="E14" s="47"/>
      <c r="F14" s="44">
        <v>9.6999999999999993</v>
      </c>
      <c r="G14" s="45">
        <v>2.5</v>
      </c>
      <c r="H14" s="46"/>
      <c r="I14" s="47"/>
      <c r="J14" s="44">
        <v>8.52</v>
      </c>
      <c r="K14" s="45">
        <v>2.4</v>
      </c>
      <c r="L14" s="46"/>
      <c r="M14" s="47"/>
      <c r="N14" s="44">
        <v>7.81</v>
      </c>
      <c r="O14" s="45">
        <v>2.2000000000000002</v>
      </c>
      <c r="P14" s="47"/>
      <c r="Q14" s="47"/>
      <c r="R14" s="44">
        <v>7.84</v>
      </c>
      <c r="S14" s="45">
        <v>2.2999999999999998</v>
      </c>
      <c r="T14" s="46">
        <v>2.76</v>
      </c>
      <c r="U14" s="47"/>
      <c r="V14" s="44">
        <v>8.74</v>
      </c>
      <c r="W14" s="45">
        <v>2.2999999999999998</v>
      </c>
      <c r="X14" s="46">
        <v>2.77</v>
      </c>
      <c r="Y14" s="8"/>
    </row>
    <row r="15" spans="1:25" x14ac:dyDescent="0.2">
      <c r="A15" s="6" t="s">
        <v>9</v>
      </c>
      <c r="B15" s="44">
        <v>12.14</v>
      </c>
      <c r="C15" s="45">
        <v>2.6</v>
      </c>
      <c r="D15" s="46"/>
      <c r="E15" s="47"/>
      <c r="F15" s="44">
        <v>9.5399999999999991</v>
      </c>
      <c r="G15" s="45">
        <v>2.6</v>
      </c>
      <c r="H15" s="46"/>
      <c r="I15" s="47"/>
      <c r="J15" s="44">
        <v>8.4</v>
      </c>
      <c r="K15" s="45">
        <v>2.2000000000000002</v>
      </c>
      <c r="L15" s="46"/>
      <c r="M15" s="47"/>
      <c r="N15" s="44">
        <v>7.76</v>
      </c>
      <c r="O15" s="45">
        <v>2.1</v>
      </c>
      <c r="P15" s="47"/>
      <c r="Q15" s="47"/>
      <c r="R15" s="44">
        <v>8.01</v>
      </c>
      <c r="S15" s="45">
        <v>2.2999999999999998</v>
      </c>
      <c r="T15" s="46">
        <v>2.74</v>
      </c>
      <c r="U15" s="47"/>
      <c r="V15" s="44">
        <v>8.65</v>
      </c>
      <c r="W15" s="45">
        <v>2.2999999999999998</v>
      </c>
      <c r="X15" s="46">
        <v>2.76</v>
      </c>
      <c r="Y15" s="8"/>
    </row>
    <row r="16" spans="1:25" x14ac:dyDescent="0.2">
      <c r="A16" s="6" t="s">
        <v>10</v>
      </c>
      <c r="B16" s="44">
        <v>12</v>
      </c>
      <c r="C16" s="45">
        <v>2.6</v>
      </c>
      <c r="D16" s="46"/>
      <c r="E16" s="47"/>
      <c r="F16" s="44">
        <v>9.52</v>
      </c>
      <c r="G16" s="45">
        <v>2.6</v>
      </c>
      <c r="H16" s="46"/>
      <c r="I16" s="47"/>
      <c r="J16" s="44">
        <v>8.1999999999999993</v>
      </c>
      <c r="K16" s="45">
        <v>2.2000000000000002</v>
      </c>
      <c r="L16" s="46"/>
      <c r="M16" s="47"/>
      <c r="N16" s="44">
        <v>7.95</v>
      </c>
      <c r="O16" s="45">
        <v>2.4</v>
      </c>
      <c r="P16" s="47"/>
      <c r="Q16" s="47"/>
      <c r="R16" s="44">
        <v>8.14</v>
      </c>
      <c r="S16" s="45">
        <v>2.4</v>
      </c>
      <c r="T16" s="46">
        <v>2.76</v>
      </c>
      <c r="U16" s="47"/>
      <c r="V16" s="44">
        <v>8.7100000000000009</v>
      </c>
      <c r="W16" s="45">
        <v>2.2000000000000002</v>
      </c>
      <c r="X16" s="46">
        <v>2.77</v>
      </c>
      <c r="Y16" s="8"/>
    </row>
    <row r="17" spans="1:25" x14ac:dyDescent="0.2">
      <c r="A17" s="6" t="s">
        <v>11</v>
      </c>
      <c r="B17" s="44">
        <v>11.96</v>
      </c>
      <c r="C17" s="45">
        <v>2.6</v>
      </c>
      <c r="D17" s="46"/>
      <c r="E17" s="47"/>
      <c r="F17" s="44">
        <v>9.5500000000000007</v>
      </c>
      <c r="G17" s="45">
        <v>2.5</v>
      </c>
      <c r="H17" s="46"/>
      <c r="I17" s="47"/>
      <c r="J17" s="44">
        <v>8.06</v>
      </c>
      <c r="K17" s="45">
        <v>2.1</v>
      </c>
      <c r="L17" s="46"/>
      <c r="M17" s="47"/>
      <c r="N17" s="44">
        <v>8.25</v>
      </c>
      <c r="O17" s="45">
        <v>2.4</v>
      </c>
      <c r="P17" s="47"/>
      <c r="Q17" s="47"/>
      <c r="R17" s="44">
        <v>8.1199999999999992</v>
      </c>
      <c r="S17" s="45">
        <v>2.4</v>
      </c>
      <c r="T17" s="46">
        <v>2.75</v>
      </c>
      <c r="U17" s="47"/>
      <c r="V17" s="44">
        <v>8.6199999999999992</v>
      </c>
      <c r="W17" s="45">
        <v>2.2999999999999998</v>
      </c>
      <c r="X17" s="46">
        <v>2.77</v>
      </c>
      <c r="Y17" s="8"/>
    </row>
    <row r="18" spans="1:25" x14ac:dyDescent="0.2">
      <c r="A18" s="6" t="s">
        <v>12</v>
      </c>
      <c r="B18" s="44">
        <v>11.54</v>
      </c>
      <c r="C18" s="45">
        <v>2.5</v>
      </c>
      <c r="D18" s="46"/>
      <c r="E18" s="47"/>
      <c r="F18" s="44">
        <v>9.36</v>
      </c>
      <c r="G18" s="45">
        <v>2.4</v>
      </c>
      <c r="H18" s="46"/>
      <c r="I18" s="47"/>
      <c r="J18" s="44">
        <v>7.9</v>
      </c>
      <c r="K18" s="45">
        <v>2.1</v>
      </c>
      <c r="L18" s="46"/>
      <c r="M18" s="47"/>
      <c r="N18" s="44">
        <v>8</v>
      </c>
      <c r="O18" s="45">
        <v>2.2999999999999998</v>
      </c>
      <c r="P18" s="47"/>
      <c r="Q18" s="47"/>
      <c r="R18" s="44">
        <v>8.16</v>
      </c>
      <c r="S18" s="45">
        <v>2.2999999999999998</v>
      </c>
      <c r="T18" s="46">
        <v>2.76</v>
      </c>
      <c r="U18" s="47"/>
      <c r="V18" s="44">
        <v>8.51</v>
      </c>
      <c r="W18" s="45">
        <v>2.2000000000000002</v>
      </c>
      <c r="X18" s="46">
        <v>2.77</v>
      </c>
      <c r="Y18" s="8"/>
    </row>
    <row r="19" spans="1:25" x14ac:dyDescent="0.2">
      <c r="A19" s="6" t="s">
        <v>13</v>
      </c>
      <c r="B19" s="44">
        <v>11.01</v>
      </c>
      <c r="C19" s="45">
        <v>2.5</v>
      </c>
      <c r="D19" s="46"/>
      <c r="E19" s="47"/>
      <c r="F19" s="44">
        <v>9.19</v>
      </c>
      <c r="G19" s="45">
        <v>2.2999999999999998</v>
      </c>
      <c r="H19" s="46"/>
      <c r="I19" s="47"/>
      <c r="J19" s="44">
        <v>7.68</v>
      </c>
      <c r="K19" s="45">
        <v>2.1</v>
      </c>
      <c r="L19" s="46"/>
      <c r="M19" s="47"/>
      <c r="N19" s="44">
        <v>7.96</v>
      </c>
      <c r="O19" s="45">
        <v>2.2999999999999998</v>
      </c>
      <c r="P19" s="47"/>
      <c r="Q19" s="47"/>
      <c r="R19" s="44">
        <v>8.4</v>
      </c>
      <c r="S19" s="45">
        <v>2.4</v>
      </c>
      <c r="T19" s="46">
        <v>2.76</v>
      </c>
      <c r="U19" s="47"/>
      <c r="V19" s="44">
        <v>8.39</v>
      </c>
      <c r="W19" s="45">
        <v>2.2999999999999998</v>
      </c>
      <c r="X19" s="46">
        <v>2.77</v>
      </c>
      <c r="Y19" s="8"/>
    </row>
    <row r="20" spans="1:25" ht="16.5" thickBot="1" x14ac:dyDescent="0.3">
      <c r="A20" s="9" t="s">
        <v>16</v>
      </c>
      <c r="B20" s="49">
        <v>11.51</v>
      </c>
      <c r="C20" s="50">
        <f>AVERAGE(C8:C19)</f>
        <v>2.4916666666666671</v>
      </c>
      <c r="D20" s="51"/>
      <c r="E20" s="44"/>
      <c r="F20" s="49">
        <v>10.050000000000001</v>
      </c>
      <c r="G20" s="50">
        <f>AVERAGE(G8:G19)</f>
        <v>2.5000000000000004</v>
      </c>
      <c r="H20" s="51"/>
      <c r="I20" s="44"/>
      <c r="J20" s="49">
        <v>8.43</v>
      </c>
      <c r="K20" s="50">
        <f>AVERAGE(K8:K19)</f>
        <v>2.2666666666666671</v>
      </c>
      <c r="L20" s="51"/>
      <c r="M20" s="44"/>
      <c r="N20" s="49">
        <v>7.83</v>
      </c>
      <c r="O20" s="50">
        <f>AVERAGE(O8:O19)</f>
        <v>2.2416666666666667</v>
      </c>
      <c r="P20" s="52"/>
      <c r="Q20" s="44"/>
      <c r="R20" s="49">
        <v>7.9</v>
      </c>
      <c r="S20" s="50">
        <f>AVERAGE(S8:S19)</f>
        <v>2.2916666666666665</v>
      </c>
      <c r="T20" s="51">
        <f>AVERAGE(T9:T19)</f>
        <v>2.7509090909090905</v>
      </c>
      <c r="U20" s="44"/>
      <c r="V20" s="49">
        <v>8.8000000000000007</v>
      </c>
      <c r="W20" s="50">
        <f>AVERAGE(W8:W19)</f>
        <v>2.3166666666666669</v>
      </c>
      <c r="X20" s="51">
        <f>AVERAGE(X8:X19)</f>
        <v>2.7691666666666666</v>
      </c>
      <c r="Y20" s="10"/>
    </row>
    <row r="21" spans="1:25" ht="15.75" x14ac:dyDescent="0.25">
      <c r="A21" s="33"/>
      <c r="B21" s="44"/>
      <c r="C21" s="53"/>
      <c r="D21" s="54"/>
      <c r="E21" s="44"/>
      <c r="F21" s="44"/>
      <c r="G21" s="53"/>
      <c r="H21" s="54"/>
      <c r="I21" s="44"/>
      <c r="J21" s="44"/>
      <c r="K21" s="53"/>
      <c r="L21" s="54"/>
      <c r="M21" s="44"/>
      <c r="N21" s="44"/>
      <c r="O21" s="53"/>
      <c r="P21" s="47"/>
      <c r="Q21" s="44"/>
      <c r="R21" s="44"/>
      <c r="S21" s="53"/>
      <c r="T21" s="54"/>
      <c r="U21" s="44"/>
      <c r="V21" s="44"/>
      <c r="W21" s="53"/>
      <c r="X21" s="54"/>
      <c r="Y21" s="7"/>
    </row>
    <row r="22" spans="1:25" x14ac:dyDescent="0.2">
      <c r="B22" s="35"/>
      <c r="C22" s="37"/>
      <c r="D22" s="38"/>
      <c r="E22" s="36"/>
      <c r="F22" s="35"/>
      <c r="G22" s="37"/>
      <c r="H22" s="38"/>
      <c r="I22" s="36"/>
      <c r="J22" s="35"/>
      <c r="K22" s="37"/>
      <c r="L22" s="38"/>
      <c r="M22" s="36"/>
      <c r="N22" s="35"/>
      <c r="O22" s="37"/>
      <c r="P22" s="38"/>
      <c r="Q22" s="36"/>
      <c r="R22" s="35"/>
      <c r="S22" s="37"/>
      <c r="T22" s="38"/>
      <c r="U22" s="36"/>
      <c r="V22" s="35"/>
      <c r="W22" s="37"/>
      <c r="X22" s="35"/>
    </row>
    <row r="23" spans="1:25" x14ac:dyDescent="0.2">
      <c r="B23" s="35">
        <v>1990</v>
      </c>
      <c r="C23" s="37"/>
      <c r="D23" s="38"/>
      <c r="E23" s="36"/>
      <c r="F23" s="35">
        <v>1991</v>
      </c>
      <c r="G23" s="37"/>
      <c r="H23" s="38"/>
      <c r="I23" s="36"/>
      <c r="J23" s="35">
        <v>1992</v>
      </c>
      <c r="K23" s="37"/>
      <c r="L23" s="38"/>
      <c r="M23" s="36"/>
      <c r="N23" s="35">
        <v>1993</v>
      </c>
      <c r="O23" s="37"/>
      <c r="P23" s="38"/>
      <c r="Q23" s="36"/>
      <c r="R23" s="35">
        <v>1994</v>
      </c>
      <c r="S23" s="37"/>
      <c r="T23" s="38"/>
      <c r="U23" s="36"/>
      <c r="V23" s="35">
        <v>1995</v>
      </c>
      <c r="W23" s="37"/>
      <c r="X23" s="38"/>
    </row>
    <row r="24" spans="1:25" x14ac:dyDescent="0.2">
      <c r="A24" s="11"/>
      <c r="B24" s="39" t="s">
        <v>0</v>
      </c>
      <c r="C24" s="40" t="s">
        <v>1</v>
      </c>
      <c r="D24" s="42" t="s">
        <v>14</v>
      </c>
      <c r="E24" s="36"/>
      <c r="F24" s="39" t="s">
        <v>0</v>
      </c>
      <c r="G24" s="40" t="s">
        <v>1</v>
      </c>
      <c r="H24" s="55" t="s">
        <v>14</v>
      </c>
      <c r="I24" s="36"/>
      <c r="J24" s="39" t="s">
        <v>0</v>
      </c>
      <c r="K24" s="40" t="s">
        <v>1</v>
      </c>
      <c r="L24" s="42" t="s">
        <v>14</v>
      </c>
      <c r="M24" s="36"/>
      <c r="N24" s="39" t="s">
        <v>0</v>
      </c>
      <c r="O24" s="40" t="s">
        <v>1</v>
      </c>
      <c r="P24" s="42" t="s">
        <v>14</v>
      </c>
      <c r="Q24" s="36"/>
      <c r="R24" s="43" t="s">
        <v>0</v>
      </c>
      <c r="S24" s="56" t="s">
        <v>1</v>
      </c>
      <c r="T24" s="42" t="s">
        <v>14</v>
      </c>
      <c r="U24" s="36"/>
      <c r="V24" s="43" t="s">
        <v>0</v>
      </c>
      <c r="W24" s="56" t="s">
        <v>1</v>
      </c>
      <c r="X24" s="42" t="s">
        <v>14</v>
      </c>
    </row>
    <row r="25" spans="1:25" x14ac:dyDescent="0.2">
      <c r="B25" s="35"/>
      <c r="C25" s="37"/>
      <c r="D25" s="38"/>
      <c r="E25" s="36"/>
      <c r="F25" s="35"/>
      <c r="G25" s="37"/>
      <c r="H25" s="38"/>
      <c r="I25" s="36"/>
      <c r="J25" s="35"/>
      <c r="K25" s="37"/>
      <c r="L25" s="38"/>
      <c r="M25" s="36"/>
      <c r="N25" s="35"/>
      <c r="O25" s="37"/>
      <c r="P25" s="38"/>
      <c r="Q25" s="36"/>
      <c r="R25" s="35"/>
      <c r="S25" s="37"/>
      <c r="T25" s="38"/>
      <c r="U25" s="36"/>
      <c r="V25" s="35"/>
      <c r="W25" s="37"/>
      <c r="X25" s="38"/>
    </row>
    <row r="26" spans="1:25" x14ac:dyDescent="0.2">
      <c r="A26" s="12" t="s">
        <v>2</v>
      </c>
      <c r="B26" s="44">
        <v>8.39</v>
      </c>
      <c r="C26" s="45">
        <v>2.2000000000000002</v>
      </c>
      <c r="D26" s="46">
        <v>2.77</v>
      </c>
      <c r="E26" s="47"/>
      <c r="F26" s="44">
        <v>7.74</v>
      </c>
      <c r="G26" s="53">
        <v>2</v>
      </c>
      <c r="H26" s="46">
        <v>2.78</v>
      </c>
      <c r="I26" s="36"/>
      <c r="J26" s="57">
        <v>5.89</v>
      </c>
      <c r="K26" s="37">
        <v>1.7</v>
      </c>
      <c r="L26" s="38">
        <v>2.75</v>
      </c>
      <c r="M26" s="36"/>
      <c r="N26" s="58">
        <v>5.2</v>
      </c>
      <c r="O26" s="37">
        <v>1.7</v>
      </c>
      <c r="P26" s="38">
        <v>2.76</v>
      </c>
      <c r="Q26" s="36"/>
      <c r="R26" s="59">
        <f>(4.23+4.2+4.24+4.16)/4</f>
        <v>4.2074999999999996</v>
      </c>
      <c r="S26" s="37">
        <f>(+1.4+1.4+1.3+1.4)/4</f>
        <v>1.3750000000000002</v>
      </c>
      <c r="T26" s="38">
        <v>2.79</v>
      </c>
      <c r="U26" s="36"/>
      <c r="V26" s="59">
        <v>6.82</v>
      </c>
      <c r="W26" s="37">
        <v>1.5</v>
      </c>
      <c r="X26" s="38">
        <v>2.8</v>
      </c>
    </row>
    <row r="27" spans="1:25" x14ac:dyDescent="0.2">
      <c r="A27" s="12" t="s">
        <v>3</v>
      </c>
      <c r="B27" s="44">
        <v>8.4600000000000009</v>
      </c>
      <c r="C27" s="45">
        <v>2.2000000000000002</v>
      </c>
      <c r="D27" s="46">
        <v>2.77</v>
      </c>
      <c r="E27" s="47"/>
      <c r="F27" s="44">
        <v>7.65</v>
      </c>
      <c r="G27" s="53">
        <v>2</v>
      </c>
      <c r="H27" s="46">
        <v>2.78</v>
      </c>
      <c r="I27" s="36"/>
      <c r="J27" s="57">
        <v>5.88</v>
      </c>
      <c r="K27" s="37">
        <v>1.8</v>
      </c>
      <c r="L27" s="38">
        <v>2.76</v>
      </c>
      <c r="M27" s="36"/>
      <c r="N27" s="60">
        <v>4.9800000000000004</v>
      </c>
      <c r="O27" s="37">
        <v>1.5</v>
      </c>
      <c r="P27" s="38">
        <v>2.76</v>
      </c>
      <c r="Q27" s="36"/>
      <c r="R27" s="61">
        <f>(4.12+4.25+4.18+4.25)/4</f>
        <v>4.2</v>
      </c>
      <c r="S27" s="37">
        <f>(+1.4+1.4+1.5+1.5)/4</f>
        <v>1.4500000000000002</v>
      </c>
      <c r="T27" s="38">
        <v>2.78</v>
      </c>
      <c r="U27" s="36"/>
      <c r="V27" s="59">
        <v>6.68</v>
      </c>
      <c r="W27" s="37">
        <v>1.5</v>
      </c>
      <c r="X27" s="38">
        <v>2.8</v>
      </c>
    </row>
    <row r="28" spans="1:25" x14ac:dyDescent="0.2">
      <c r="A28" s="12" t="s">
        <v>4</v>
      </c>
      <c r="B28" s="44">
        <v>8.5299999999999994</v>
      </c>
      <c r="C28" s="45">
        <v>2.2000000000000002</v>
      </c>
      <c r="D28" s="46">
        <v>2.77</v>
      </c>
      <c r="E28" s="47"/>
      <c r="F28" s="44">
        <v>7.47</v>
      </c>
      <c r="G28" s="53">
        <v>2</v>
      </c>
      <c r="H28" s="46">
        <v>2.77</v>
      </c>
      <c r="I28" s="36"/>
      <c r="J28" s="57">
        <v>6.11</v>
      </c>
      <c r="K28" s="37">
        <v>1.9</v>
      </c>
      <c r="L28" s="38">
        <v>2.76</v>
      </c>
      <c r="M28" s="36"/>
      <c r="N28" s="58">
        <v>4.78</v>
      </c>
      <c r="O28" s="37">
        <v>1.6</v>
      </c>
      <c r="P28" s="38">
        <v>2.77</v>
      </c>
      <c r="Q28" s="36"/>
      <c r="R28" s="61">
        <f>(+4.48+4.51+4.6+4.6)/4</f>
        <v>4.5475000000000003</v>
      </c>
      <c r="S28" s="37">
        <f>(+1.4+1.5+1.5+1.5)/4</f>
        <v>1.4750000000000001</v>
      </c>
      <c r="T28" s="38">
        <v>2.79</v>
      </c>
      <c r="U28" s="36"/>
      <c r="V28" s="62">
        <v>6.45</v>
      </c>
      <c r="W28" s="37">
        <v>1.5</v>
      </c>
      <c r="X28" s="38">
        <v>2.8</v>
      </c>
    </row>
    <row r="29" spans="1:25" x14ac:dyDescent="0.2">
      <c r="A29" s="12" t="s">
        <v>5</v>
      </c>
      <c r="B29" s="44">
        <v>8.5500000000000007</v>
      </c>
      <c r="C29" s="45">
        <v>2.2000000000000002</v>
      </c>
      <c r="D29" s="46">
        <v>2.78</v>
      </c>
      <c r="E29" s="47"/>
      <c r="F29" s="44">
        <v>7.38</v>
      </c>
      <c r="G29" s="53">
        <v>1.9</v>
      </c>
      <c r="H29" s="46">
        <v>2.77</v>
      </c>
      <c r="I29" s="36"/>
      <c r="J29" s="57">
        <v>6.15</v>
      </c>
      <c r="K29" s="37">
        <v>1.7</v>
      </c>
      <c r="L29" s="38">
        <v>2.76</v>
      </c>
      <c r="M29" s="36"/>
      <c r="N29" s="58">
        <f>(+4.81+4.7+4.64+4.67)/4</f>
        <v>4.7050000000000001</v>
      </c>
      <c r="O29" s="37">
        <v>1.6</v>
      </c>
      <c r="P29" s="38">
        <v>2.77</v>
      </c>
      <c r="Q29" s="36"/>
      <c r="R29" s="61">
        <f>(+4.96+4.96+5.06+5.15+4.65)/5</f>
        <v>4.9560000000000004</v>
      </c>
      <c r="S29" s="37">
        <f>(+1.5+1.4+1.5+1.6+1.5)/5</f>
        <v>1.5</v>
      </c>
      <c r="T29" s="38">
        <v>2.8</v>
      </c>
      <c r="U29" s="36"/>
      <c r="V29" s="63">
        <v>6.35</v>
      </c>
      <c r="W29" s="37">
        <v>1.5</v>
      </c>
      <c r="X29" s="38">
        <v>2.8</v>
      </c>
    </row>
    <row r="30" spans="1:25" x14ac:dyDescent="0.2">
      <c r="A30" s="12" t="s">
        <v>6</v>
      </c>
      <c r="B30" s="44">
        <v>8.59</v>
      </c>
      <c r="C30" s="45">
        <v>2.1</v>
      </c>
      <c r="D30" s="46">
        <v>2.77</v>
      </c>
      <c r="E30" s="47"/>
      <c r="F30" s="44">
        <v>7.22</v>
      </c>
      <c r="G30" s="53">
        <v>1.9</v>
      </c>
      <c r="H30" s="46">
        <v>2.77</v>
      </c>
      <c r="I30" s="36"/>
      <c r="J30" s="57">
        <v>6</v>
      </c>
      <c r="K30" s="37">
        <v>1.7</v>
      </c>
      <c r="L30" s="38">
        <v>2.76</v>
      </c>
      <c r="M30" s="36"/>
      <c r="N30" s="35">
        <v>4.6500000000000004</v>
      </c>
      <c r="O30" s="37">
        <v>1.6</v>
      </c>
      <c r="P30" s="38">
        <v>2.77</v>
      </c>
      <c r="Q30" s="36"/>
      <c r="R30" s="59">
        <f>(+5.25+5.54+5.58+5.48)/4</f>
        <v>5.4624999999999995</v>
      </c>
      <c r="S30" s="37">
        <f>(1.5+1.5+1.4+1.6)/4</f>
        <v>1.5</v>
      </c>
      <c r="T30" s="38">
        <v>2.79</v>
      </c>
      <c r="U30" s="36"/>
      <c r="V30" s="63">
        <v>6.14</v>
      </c>
      <c r="W30" s="37">
        <v>1.5</v>
      </c>
      <c r="X30" s="38">
        <v>2.79</v>
      </c>
    </row>
    <row r="31" spans="1:25" x14ac:dyDescent="0.2">
      <c r="A31" s="12" t="s">
        <v>7</v>
      </c>
      <c r="B31" s="44">
        <v>8.49</v>
      </c>
      <c r="C31" s="45">
        <v>2.1</v>
      </c>
      <c r="D31" s="46">
        <v>2.78</v>
      </c>
      <c r="E31" s="47"/>
      <c r="F31" s="44">
        <v>7.24</v>
      </c>
      <c r="G31" s="53">
        <v>1.9</v>
      </c>
      <c r="H31" s="46">
        <v>2.77</v>
      </c>
      <c r="I31" s="36"/>
      <c r="J31" s="57">
        <v>5.87</v>
      </c>
      <c r="K31" s="37">
        <v>1.7</v>
      </c>
      <c r="L31" s="38">
        <v>2.75</v>
      </c>
      <c r="M31" s="36"/>
      <c r="N31" s="35">
        <v>4.6399999999999997</v>
      </c>
      <c r="O31" s="37">
        <v>1.6</v>
      </c>
      <c r="P31" s="38">
        <v>2.77</v>
      </c>
      <c r="Q31" s="36"/>
      <c r="R31" s="59">
        <v>5.45</v>
      </c>
      <c r="S31" s="37">
        <f>(1.6+1.5+1.5+1.5+1.4)/5</f>
        <v>1.5</v>
      </c>
      <c r="T31" s="38">
        <v>2.76</v>
      </c>
      <c r="U31" s="36"/>
      <c r="V31" s="63">
        <v>5.87</v>
      </c>
      <c r="W31" s="37">
        <v>1.4</v>
      </c>
      <c r="X31" s="38">
        <v>2.8</v>
      </c>
    </row>
    <row r="32" spans="1:25" x14ac:dyDescent="0.2">
      <c r="A32" s="12" t="s">
        <v>8</v>
      </c>
      <c r="B32" s="44">
        <v>8.43</v>
      </c>
      <c r="C32" s="45">
        <v>2.1</v>
      </c>
      <c r="D32" s="46">
        <v>2.77</v>
      </c>
      <c r="E32" s="47"/>
      <c r="F32" s="44">
        <v>7.23</v>
      </c>
      <c r="G32" s="53">
        <v>1.9</v>
      </c>
      <c r="H32" s="46">
        <v>2.76</v>
      </c>
      <c r="I32" s="36"/>
      <c r="J32" s="57">
        <v>5.51</v>
      </c>
      <c r="K32" s="37">
        <v>1.6</v>
      </c>
      <c r="L32" s="38">
        <v>2.76</v>
      </c>
      <c r="M32" s="36"/>
      <c r="N32" s="35">
        <v>4.5599999999999996</v>
      </c>
      <c r="O32" s="37">
        <v>1.5</v>
      </c>
      <c r="P32" s="38">
        <v>2.77</v>
      </c>
      <c r="Q32" s="36"/>
      <c r="R32" s="59">
        <v>5.52</v>
      </c>
      <c r="S32" s="37">
        <v>1.5</v>
      </c>
      <c r="T32" s="38">
        <v>2.79</v>
      </c>
      <c r="U32" s="36"/>
      <c r="V32" s="63">
        <v>5.83</v>
      </c>
      <c r="W32" s="37">
        <v>1.4</v>
      </c>
      <c r="X32" s="38">
        <v>2.8</v>
      </c>
    </row>
    <row r="33" spans="1:28" x14ac:dyDescent="0.2">
      <c r="A33" s="12" t="s">
        <v>9</v>
      </c>
      <c r="B33" s="44">
        <v>8.35</v>
      </c>
      <c r="C33" s="45">
        <v>2.1</v>
      </c>
      <c r="D33" s="46">
        <v>2.77</v>
      </c>
      <c r="E33" s="47"/>
      <c r="F33" s="44">
        <v>7.08</v>
      </c>
      <c r="G33" s="53">
        <v>1.9</v>
      </c>
      <c r="H33" s="46">
        <v>2.77</v>
      </c>
      <c r="I33" s="36"/>
      <c r="J33" s="57">
        <v>5.27</v>
      </c>
      <c r="K33" s="37">
        <v>1.6</v>
      </c>
      <c r="L33" s="38">
        <v>2.76</v>
      </c>
      <c r="M33" s="36"/>
      <c r="N33" s="35">
        <v>4.4800000000000004</v>
      </c>
      <c r="O33" s="37">
        <v>1.6</v>
      </c>
      <c r="P33" s="38">
        <v>2.77</v>
      </c>
      <c r="Q33" s="36"/>
      <c r="R33" s="59">
        <v>5.53</v>
      </c>
      <c r="S33" s="37">
        <v>1.5</v>
      </c>
      <c r="T33" s="38">
        <v>2.8</v>
      </c>
      <c r="U33" s="36"/>
      <c r="V33" s="63">
        <v>5.93</v>
      </c>
      <c r="W33" s="37">
        <v>1.5</v>
      </c>
      <c r="X33" s="38">
        <v>2.79</v>
      </c>
    </row>
    <row r="34" spans="1:28" x14ac:dyDescent="0.2">
      <c r="A34" s="12" t="s">
        <v>10</v>
      </c>
      <c r="B34" s="44">
        <v>8.2799999999999994</v>
      </c>
      <c r="C34" s="45">
        <v>2.1</v>
      </c>
      <c r="D34" s="46">
        <v>2.77</v>
      </c>
      <c r="E34" s="47"/>
      <c r="F34" s="44">
        <v>6.87</v>
      </c>
      <c r="G34" s="53">
        <v>1.7</v>
      </c>
      <c r="H34" s="46">
        <v>2.77</v>
      </c>
      <c r="I34" s="36"/>
      <c r="J34" s="57">
        <v>5.1100000000000003</v>
      </c>
      <c r="K34" s="37">
        <v>1.6</v>
      </c>
      <c r="L34" s="38">
        <v>2.76</v>
      </c>
      <c r="M34" s="36"/>
      <c r="N34" s="35">
        <v>4.34</v>
      </c>
      <c r="O34" s="37">
        <v>1.5</v>
      </c>
      <c r="P34" s="38">
        <v>2.78</v>
      </c>
      <c r="Q34" s="36"/>
      <c r="R34" s="59">
        <v>5.54</v>
      </c>
      <c r="S34" s="37">
        <v>1.5</v>
      </c>
      <c r="T34" s="38">
        <v>2.8</v>
      </c>
      <c r="U34" s="36"/>
      <c r="V34" s="63">
        <f>(5.86+5.86+5.8+5.77+5.77)/5</f>
        <v>5.8119999999999994</v>
      </c>
      <c r="W34" s="37">
        <v>1.5</v>
      </c>
      <c r="X34" s="38">
        <f>(2.78+2.8+2.79+2.79+2.8)/5</f>
        <v>2.7920000000000003</v>
      </c>
    </row>
    <row r="35" spans="1:28" x14ac:dyDescent="0.2">
      <c r="A35" s="12" t="s">
        <v>11</v>
      </c>
      <c r="B35" s="44">
        <v>8.1999999999999993</v>
      </c>
      <c r="C35" s="45">
        <v>2.1</v>
      </c>
      <c r="D35" s="46">
        <v>2.77</v>
      </c>
      <c r="E35" s="47"/>
      <c r="F35" s="44">
        <v>6.71</v>
      </c>
      <c r="G35" s="53">
        <v>1.8</v>
      </c>
      <c r="H35" s="46">
        <v>2.77</v>
      </c>
      <c r="I35" s="36"/>
      <c r="J35" s="57">
        <v>5.0599999999999996</v>
      </c>
      <c r="K35" s="37">
        <v>1.7</v>
      </c>
      <c r="L35" s="38">
        <v>2.76</v>
      </c>
      <c r="M35" s="36"/>
      <c r="N35" s="38">
        <f>(+4.29+4.28+4.33+4.14+4.2)/5</f>
        <v>4.2479999999999993</v>
      </c>
      <c r="O35" s="37">
        <f>(+1.5+1.5+1.4+1.3+1.2)/5</f>
        <v>1.3800000000000001</v>
      </c>
      <c r="P35" s="38">
        <v>2.77</v>
      </c>
      <c r="Q35" s="36"/>
      <c r="R35" s="59">
        <v>5.79</v>
      </c>
      <c r="S35" s="37">
        <v>1.5</v>
      </c>
      <c r="T35" s="38">
        <v>2.8</v>
      </c>
      <c r="U35" s="36"/>
      <c r="V35" s="63">
        <f>(5.76+5.75+5.72+5.73)/4</f>
        <v>5.74</v>
      </c>
      <c r="W35" s="37">
        <f>(1.5+1.4+1.4+1.4)/4</f>
        <v>1.4249999999999998</v>
      </c>
      <c r="X35" s="38">
        <f>(2.8+2.8+2.79+2.79)/4</f>
        <v>2.7949999999999999</v>
      </c>
    </row>
    <row r="36" spans="1:28" x14ac:dyDescent="0.2">
      <c r="A36" s="12" t="s">
        <v>12</v>
      </c>
      <c r="B36" s="44">
        <v>8.1</v>
      </c>
      <c r="C36" s="45">
        <v>2.1</v>
      </c>
      <c r="D36" s="46">
        <v>2.77</v>
      </c>
      <c r="E36" s="47"/>
      <c r="F36" s="44">
        <v>6.42</v>
      </c>
      <c r="G36" s="53">
        <v>1.8</v>
      </c>
      <c r="H36" s="46">
        <v>2.77</v>
      </c>
      <c r="I36" s="36"/>
      <c r="J36" s="57">
        <v>5.26</v>
      </c>
      <c r="K36" s="37">
        <v>1.8</v>
      </c>
      <c r="L36" s="38">
        <v>2.76</v>
      </c>
      <c r="M36" s="36"/>
      <c r="N36" s="38">
        <f>(4.17+4.27+4.2+4.3)/4</f>
        <v>4.2350000000000003</v>
      </c>
      <c r="O36" s="37">
        <f>(+1.4+1.3+1.4+1.4)/4</f>
        <v>1.3750000000000002</v>
      </c>
      <c r="P36" s="38">
        <v>2.79</v>
      </c>
      <c r="Q36" s="36"/>
      <c r="R36" s="59">
        <v>6.1</v>
      </c>
      <c r="S36" s="37">
        <v>1.5</v>
      </c>
      <c r="T36" s="38">
        <v>2.81</v>
      </c>
      <c r="U36" s="36"/>
      <c r="V36" s="63">
        <f>(5.67+5.64+5.65+5.61)/4</f>
        <v>5.6425000000000001</v>
      </c>
      <c r="W36" s="37">
        <v>1.4</v>
      </c>
      <c r="X36" s="38">
        <v>2.8</v>
      </c>
    </row>
    <row r="37" spans="1:28" x14ac:dyDescent="0.2">
      <c r="A37" s="12" t="s">
        <v>13</v>
      </c>
      <c r="B37" s="44">
        <v>7.93</v>
      </c>
      <c r="C37" s="53">
        <v>2</v>
      </c>
      <c r="D37" s="54">
        <v>2.77</v>
      </c>
      <c r="E37" s="47"/>
      <c r="F37" s="44">
        <v>6.19</v>
      </c>
      <c r="G37" s="53">
        <v>1.7</v>
      </c>
      <c r="H37" s="46">
        <v>2.76</v>
      </c>
      <c r="I37" s="36"/>
      <c r="J37" s="57">
        <f>(+5.52+5.47+5.44+5.38+5.36)/5</f>
        <v>5.4339999999999993</v>
      </c>
      <c r="K37" s="37">
        <v>1.7</v>
      </c>
      <c r="L37" s="38">
        <v>2.77</v>
      </c>
      <c r="M37" s="36"/>
      <c r="N37" s="38">
        <f>(4.31+4.25+4.2+4.21+4.2)/5</f>
        <v>4.234</v>
      </c>
      <c r="O37" s="37">
        <f>(+1.4+1.4+1.5+1.4+1.3)/5</f>
        <v>1.4000000000000001</v>
      </c>
      <c r="P37" s="38">
        <v>2.78</v>
      </c>
      <c r="Q37" s="36"/>
      <c r="R37" s="59">
        <v>6.66</v>
      </c>
      <c r="S37" s="37">
        <v>1.5</v>
      </c>
      <c r="T37" s="38">
        <v>2.81</v>
      </c>
      <c r="U37" s="36"/>
      <c r="V37" s="63">
        <f>(5.6+5.53+5.55+5.64+5.55)/5</f>
        <v>5.5739999999999998</v>
      </c>
      <c r="W37" s="37">
        <f>(1.4+1.5+1.5+1.4+1.4)/5</f>
        <v>1.4400000000000002</v>
      </c>
      <c r="X37" s="38">
        <f>(2.8+2.8+2.8+2.79+2.79)/5</f>
        <v>2.7959999999999994</v>
      </c>
    </row>
    <row r="38" spans="1:28" ht="16.5" thickBot="1" x14ac:dyDescent="0.3">
      <c r="A38" s="16" t="s">
        <v>16</v>
      </c>
      <c r="B38" s="49">
        <v>8.36</v>
      </c>
      <c r="C38" s="50">
        <f>AVERAGE(C26:C37)</f>
        <v>2.1250000000000004</v>
      </c>
      <c r="D38" s="51">
        <f>AVERAGE(D26:D37)</f>
        <v>2.7716666666666665</v>
      </c>
      <c r="E38" s="44"/>
      <c r="F38" s="49">
        <v>7.09</v>
      </c>
      <c r="G38" s="50">
        <f>AVERAGE(G26:G37)</f>
        <v>1.8750000000000002</v>
      </c>
      <c r="H38" s="51">
        <f>AVERAGE(H26:H37)</f>
        <v>2.7699999999999996</v>
      </c>
      <c r="I38" s="36"/>
      <c r="J38" s="64">
        <v>5.62</v>
      </c>
      <c r="K38" s="65">
        <f>AVERAGE(K26:K37)</f>
        <v>1.7083333333333333</v>
      </c>
      <c r="L38" s="66">
        <f>AVERAGE(L26:L37)</f>
        <v>2.7591666666666659</v>
      </c>
      <c r="M38" s="67"/>
      <c r="N38" s="68">
        <v>4.58</v>
      </c>
      <c r="O38" s="65">
        <f>AVERAGE(O26:O37)</f>
        <v>1.5295833333333333</v>
      </c>
      <c r="P38" s="66">
        <f>AVERAGE(P26:P37)</f>
        <v>2.7716666666666665</v>
      </c>
      <c r="Q38" s="36"/>
      <c r="R38" s="69">
        <v>5.36</v>
      </c>
      <c r="S38" s="65">
        <v>1.5</v>
      </c>
      <c r="T38" s="66">
        <v>2.79</v>
      </c>
      <c r="U38" s="70"/>
      <c r="V38" s="71">
        <v>6.06</v>
      </c>
      <c r="W38" s="72">
        <v>1.5</v>
      </c>
      <c r="X38" s="73">
        <v>2.8</v>
      </c>
    </row>
    <row r="39" spans="1:28" ht="15.75" x14ac:dyDescent="0.25">
      <c r="A39" s="19"/>
      <c r="B39" s="44"/>
      <c r="C39" s="53"/>
      <c r="D39" s="54"/>
      <c r="E39" s="44"/>
      <c r="F39" s="44"/>
      <c r="G39" s="53"/>
      <c r="H39" s="54"/>
      <c r="I39" s="36"/>
      <c r="J39" s="67"/>
      <c r="K39" s="74"/>
      <c r="L39" s="75"/>
      <c r="M39" s="67"/>
      <c r="N39" s="76"/>
      <c r="O39" s="74"/>
      <c r="P39" s="75"/>
      <c r="Q39" s="36"/>
      <c r="R39" s="70"/>
      <c r="S39" s="74"/>
      <c r="T39" s="75"/>
      <c r="U39" s="70"/>
      <c r="V39" s="77"/>
      <c r="W39" s="78"/>
      <c r="X39" s="41"/>
    </row>
    <row r="40" spans="1:28" ht="15.75" x14ac:dyDescent="0.25">
      <c r="A40" s="19"/>
      <c r="B40" s="44"/>
      <c r="C40" s="53"/>
      <c r="D40" s="54"/>
      <c r="E40" s="44"/>
      <c r="F40" s="44"/>
      <c r="G40" s="53"/>
      <c r="H40" s="54"/>
      <c r="I40" s="36"/>
      <c r="J40" s="67"/>
      <c r="K40" s="74"/>
      <c r="L40" s="75"/>
      <c r="M40" s="67"/>
      <c r="N40" s="76"/>
      <c r="O40" s="74"/>
      <c r="P40" s="75"/>
      <c r="Q40" s="36"/>
      <c r="R40" s="70"/>
      <c r="S40" s="74"/>
      <c r="T40" s="75"/>
      <c r="U40" s="70"/>
      <c r="V40" s="77"/>
      <c r="W40" s="78"/>
      <c r="X40" s="41"/>
    </row>
    <row r="41" spans="1:28" x14ac:dyDescent="0.2">
      <c r="B41" s="35">
        <v>1996</v>
      </c>
      <c r="C41" s="37"/>
      <c r="D41" s="38"/>
      <c r="E41" s="44"/>
      <c r="F41" s="79" t="s">
        <v>17</v>
      </c>
      <c r="G41" s="80"/>
      <c r="H41" s="81"/>
      <c r="I41" s="36"/>
      <c r="J41" s="79" t="s">
        <v>18</v>
      </c>
      <c r="K41" s="80"/>
      <c r="L41" s="81"/>
      <c r="M41" s="67"/>
      <c r="N41" s="82" t="s">
        <v>19</v>
      </c>
      <c r="O41" s="80"/>
      <c r="P41" s="81"/>
      <c r="Q41" s="36"/>
      <c r="R41" s="83">
        <v>2000</v>
      </c>
      <c r="S41" s="84"/>
      <c r="T41" s="85"/>
      <c r="U41" s="70"/>
      <c r="V41" s="83">
        <v>2001</v>
      </c>
      <c r="W41" s="84"/>
      <c r="X41" s="85"/>
      <c r="Y41" s="24"/>
      <c r="Z41" s="27"/>
      <c r="AA41" s="28"/>
      <c r="AB41" s="29"/>
    </row>
    <row r="42" spans="1:28" x14ac:dyDescent="0.2">
      <c r="A42" s="11"/>
      <c r="B42" s="39" t="s">
        <v>0</v>
      </c>
      <c r="C42" s="40" t="s">
        <v>1</v>
      </c>
      <c r="D42" s="42" t="s">
        <v>14</v>
      </c>
      <c r="E42" s="44"/>
      <c r="F42" s="86" t="s">
        <v>0</v>
      </c>
      <c r="G42" s="87" t="s">
        <v>1</v>
      </c>
      <c r="H42" s="88" t="s">
        <v>14</v>
      </c>
      <c r="I42" s="36"/>
      <c r="J42" s="86" t="s">
        <v>0</v>
      </c>
      <c r="K42" s="87" t="s">
        <v>1</v>
      </c>
      <c r="L42" s="88" t="s">
        <v>14</v>
      </c>
      <c r="M42" s="67"/>
      <c r="N42" s="86" t="s">
        <v>0</v>
      </c>
      <c r="O42" s="87" t="s">
        <v>1</v>
      </c>
      <c r="P42" s="88" t="s">
        <v>14</v>
      </c>
      <c r="Q42" s="36"/>
      <c r="R42" s="42" t="s">
        <v>0</v>
      </c>
      <c r="S42" s="89" t="s">
        <v>1</v>
      </c>
      <c r="T42" s="90" t="s">
        <v>14</v>
      </c>
      <c r="U42" s="70"/>
      <c r="V42" s="42" t="s">
        <v>0</v>
      </c>
      <c r="W42" s="89" t="s">
        <v>1</v>
      </c>
      <c r="X42" s="90" t="s">
        <v>14</v>
      </c>
      <c r="Y42" s="24"/>
      <c r="Z42" s="5"/>
      <c r="AA42" s="28"/>
      <c r="AB42" s="29"/>
    </row>
    <row r="43" spans="1:28" x14ac:dyDescent="0.2">
      <c r="B43" s="35"/>
      <c r="C43" s="37"/>
      <c r="D43" s="38"/>
      <c r="E43" s="44"/>
      <c r="F43" s="44"/>
      <c r="G43" s="53"/>
      <c r="H43" s="54"/>
      <c r="I43" s="36"/>
      <c r="J43" s="44"/>
      <c r="K43" s="53"/>
      <c r="L43" s="54"/>
      <c r="M43" s="67"/>
      <c r="N43" s="76"/>
      <c r="O43" s="74"/>
      <c r="P43" s="75"/>
      <c r="Q43" s="36"/>
      <c r="R43" s="70"/>
      <c r="S43" s="74"/>
      <c r="T43" s="75"/>
      <c r="U43" s="70"/>
      <c r="V43" s="70"/>
      <c r="W43" s="74"/>
      <c r="X43" s="75"/>
      <c r="Y43" s="24"/>
      <c r="Z43" s="24"/>
      <c r="AA43" s="21"/>
      <c r="AB43" s="22"/>
    </row>
    <row r="44" spans="1:28" x14ac:dyDescent="0.2">
      <c r="A44" s="12" t="s">
        <v>2</v>
      </c>
      <c r="B44" s="44">
        <f>(5.46+5.45+5.48+5.37)/4</f>
        <v>5.44</v>
      </c>
      <c r="C44" s="45">
        <f>(1.3+1.4+1.4+1.5)/4</f>
        <v>1.4</v>
      </c>
      <c r="D44" s="46">
        <v>2.79</v>
      </c>
      <c r="E44" s="44"/>
      <c r="F44" s="44">
        <f>(5.56+5.54+5.57+5.57+5.55)/5</f>
        <v>5.5580000000000007</v>
      </c>
      <c r="G44" s="53">
        <v>1.4</v>
      </c>
      <c r="H44" s="54">
        <v>2.79</v>
      </c>
      <c r="I44" s="36"/>
      <c r="J44" s="67">
        <f>(5.5+5.5+5.56+5.53+5.59)/5</f>
        <v>5.5359999999999996</v>
      </c>
      <c r="K44" s="74">
        <f>(1.5+1.2+1.1+1.2+1.2)/5</f>
        <v>1.24</v>
      </c>
      <c r="L44" s="75">
        <v>2.79</v>
      </c>
      <c r="M44" s="67"/>
      <c r="N44" s="76">
        <f>(5.61+5.61+5.57+5.57)/4</f>
        <v>5.59</v>
      </c>
      <c r="O44" s="74">
        <v>1.1000000000000001</v>
      </c>
      <c r="P44" s="75">
        <v>2.79</v>
      </c>
      <c r="Q44" s="36"/>
      <c r="R44" s="70">
        <v>6.61</v>
      </c>
      <c r="S44" s="91">
        <v>1.1000000000000001</v>
      </c>
      <c r="T44" s="75">
        <v>2.78</v>
      </c>
      <c r="U44" s="70"/>
      <c r="V44" s="70">
        <v>6.7</v>
      </c>
      <c r="W44" s="91">
        <v>0.9</v>
      </c>
      <c r="X44" s="75">
        <v>2.78</v>
      </c>
      <c r="Y44" s="24"/>
      <c r="Z44" s="24"/>
      <c r="AA44" s="30"/>
      <c r="AB44" s="22"/>
    </row>
    <row r="45" spans="1:28" x14ac:dyDescent="0.2">
      <c r="A45" s="12" t="s">
        <v>3</v>
      </c>
      <c r="B45" s="44">
        <f>(5.37+5.33+5.19+5.34)/4</f>
        <v>5.3075000000000001</v>
      </c>
      <c r="C45" s="45">
        <f>(1.3+1.4+1.4+1.3)/4</f>
        <v>1.3499999999999999</v>
      </c>
      <c r="D45" s="46">
        <f>(2.79+2.8+2.8+2.8)/4</f>
        <v>2.7975000000000003</v>
      </c>
      <c r="E45" s="44"/>
      <c r="F45" s="44">
        <f>(5.51+5.52+5.45+5.49)/4</f>
        <v>5.4924999999999997</v>
      </c>
      <c r="G45" s="53">
        <f>(1.3+1.3+1.4+1.4)/4</f>
        <v>1.35</v>
      </c>
      <c r="H45" s="54">
        <v>2.78</v>
      </c>
      <c r="I45" s="36"/>
      <c r="J45" s="67">
        <f>(5.57+5.58+5.59+5.65)/4</f>
        <v>5.5975000000000001</v>
      </c>
      <c r="K45" s="74">
        <v>1.2</v>
      </c>
      <c r="L45" s="75">
        <v>2.79</v>
      </c>
      <c r="M45" s="67"/>
      <c r="N45" s="76">
        <f>(5.63+5.58+5.67+5.71)/4</f>
        <v>5.6475000000000009</v>
      </c>
      <c r="O45" s="74">
        <v>1</v>
      </c>
      <c r="P45" s="75">
        <v>2.79</v>
      </c>
      <c r="Q45" s="36"/>
      <c r="R45" s="70">
        <v>6.72</v>
      </c>
      <c r="S45" s="91">
        <v>1</v>
      </c>
      <c r="T45" s="75">
        <v>2.78</v>
      </c>
      <c r="U45" s="70"/>
      <c r="V45" s="70">
        <v>6.46</v>
      </c>
      <c r="W45" s="91">
        <v>0.9</v>
      </c>
      <c r="X45" s="75">
        <v>2.78</v>
      </c>
      <c r="Y45" s="24"/>
      <c r="Z45" s="24"/>
      <c r="AA45" s="30"/>
      <c r="AB45" s="22"/>
    </row>
    <row r="46" spans="1:28" x14ac:dyDescent="0.2">
      <c r="A46" s="12" t="s">
        <v>4</v>
      </c>
      <c r="B46" s="44">
        <f>(5.38+5.4+5.55+5.6+5.62)/5</f>
        <v>5.51</v>
      </c>
      <c r="C46" s="45">
        <v>1.4</v>
      </c>
      <c r="D46" s="46">
        <f>(2.79+2.8+2.8+2.8+2.78)/5</f>
        <v>2.794</v>
      </c>
      <c r="E46" s="44"/>
      <c r="F46" s="44">
        <f>(5.54+5.61+5.71+5.71)/4</f>
        <v>5.6425000000000001</v>
      </c>
      <c r="G46" s="53">
        <v>1.4</v>
      </c>
      <c r="H46" s="54">
        <v>2.78</v>
      </c>
      <c r="I46" s="36"/>
      <c r="J46" s="67">
        <f>(5.7+5.7+5.67+5.7)/4</f>
        <v>5.6924999999999999</v>
      </c>
      <c r="K46" s="74">
        <v>1.2</v>
      </c>
      <c r="L46" s="75">
        <v>2.79</v>
      </c>
      <c r="M46" s="67"/>
      <c r="N46" s="76">
        <f>(5.74+5.88+5.75+5.69)/4</f>
        <v>5.7650000000000006</v>
      </c>
      <c r="O46" s="74">
        <f>(1+0.8+0.9+0.9)/4</f>
        <v>0.9</v>
      </c>
      <c r="P46" s="75">
        <f>(2.8+2.79+2.79+2.79)/4</f>
        <v>2.7924999999999995</v>
      </c>
      <c r="Q46" s="36"/>
      <c r="R46" s="70">
        <v>6.72</v>
      </c>
      <c r="S46" s="91">
        <v>1</v>
      </c>
      <c r="T46" s="75">
        <v>2.78</v>
      </c>
      <c r="U46" s="70"/>
      <c r="V46" s="70">
        <v>6.28</v>
      </c>
      <c r="W46" s="91">
        <v>0.9</v>
      </c>
      <c r="X46" s="75">
        <v>2.78</v>
      </c>
      <c r="Y46" s="24"/>
      <c r="Z46" s="24"/>
      <c r="AA46" s="30"/>
      <c r="AB46" s="22"/>
    </row>
    <row r="47" spans="1:28" x14ac:dyDescent="0.2">
      <c r="A47" s="12" t="s">
        <v>5</v>
      </c>
      <c r="B47" s="44">
        <f>(5.62+5.8+5.75+5.74)/4</f>
        <v>5.7275000000000009</v>
      </c>
      <c r="C47" s="45">
        <f>(1.4+1.4+1.4+1.5)/4</f>
        <v>1.4249999999999998</v>
      </c>
      <c r="D47" s="46">
        <f>(2.8+2.79+2.79+2.79)/4</f>
        <v>2.7924999999999995</v>
      </c>
      <c r="E47" s="44"/>
      <c r="F47" s="44">
        <f>(5.8+5.91+5.89+5.86)/4</f>
        <v>5.8650000000000002</v>
      </c>
      <c r="G47" s="53">
        <f>(1.4+1.5+1.4+1.5)/4</f>
        <v>1.45</v>
      </c>
      <c r="H47" s="54">
        <v>2.79</v>
      </c>
      <c r="I47" s="36"/>
      <c r="J47" s="67">
        <f>(5.68+5.68+5.67+5.64)/4</f>
        <v>5.6675000000000004</v>
      </c>
      <c r="K47" s="74">
        <f>(1.1+1+1.2+1.1)/4</f>
        <v>1.1000000000000001</v>
      </c>
      <c r="L47" s="75">
        <v>2.79</v>
      </c>
      <c r="M47" s="67"/>
      <c r="N47" s="76">
        <f>(5.65+5.59+5.56+5.56+5.63)/5</f>
        <v>5.5979999999999999</v>
      </c>
      <c r="O47" s="74">
        <f>(1+1.1+1.1+1.2+1.1)/5</f>
        <v>1.1000000000000001</v>
      </c>
      <c r="P47" s="75">
        <v>2.8</v>
      </c>
      <c r="Q47" s="36"/>
      <c r="R47" s="70">
        <v>6.8</v>
      </c>
      <c r="S47" s="91">
        <v>1</v>
      </c>
      <c r="T47" s="75">
        <v>2.78</v>
      </c>
      <c r="U47" s="70"/>
      <c r="V47" s="70">
        <v>6.11</v>
      </c>
      <c r="W47" s="91">
        <v>0.9</v>
      </c>
      <c r="X47" s="75">
        <v>2.78</v>
      </c>
      <c r="Y47" s="24"/>
      <c r="Z47" s="24"/>
      <c r="AA47" s="30"/>
      <c r="AB47" s="22"/>
    </row>
    <row r="48" spans="1:28" x14ac:dyDescent="0.2">
      <c r="A48" s="12" t="s">
        <v>6</v>
      </c>
      <c r="B48" s="44">
        <f>(5.76+5.8+5.78+5.75+5.76)/5</f>
        <v>5.7700000000000005</v>
      </c>
      <c r="C48" s="45">
        <f>(1.5+1.4+1.5+1.5+1.4)/5</f>
        <v>1.4600000000000002</v>
      </c>
      <c r="D48" s="46">
        <f>(2.79+2.79+2.79+2.79+2.8)/5</f>
        <v>2.7920000000000003</v>
      </c>
      <c r="E48" s="44"/>
      <c r="F48" s="44">
        <f>(5.84+5.82+5.78+5.8+5.83)/5</f>
        <v>5.8140000000000001</v>
      </c>
      <c r="G48" s="53">
        <f>(1.4+1.4+1.4+1.5+1.5)/5</f>
        <v>1.44</v>
      </c>
      <c r="H48" s="54">
        <v>2.79</v>
      </c>
      <c r="I48" s="36"/>
      <c r="J48" s="67">
        <f>(5.69+5.65+5.71+5.7+5.7)/5</f>
        <v>5.6899999999999995</v>
      </c>
      <c r="K48" s="74">
        <f>(1.1+1.1+1.1+1.2+1.2)/5</f>
        <v>1.1400000000000001</v>
      </c>
      <c r="L48" s="75">
        <v>2.79</v>
      </c>
      <c r="M48" s="67"/>
      <c r="N48" s="76">
        <f>(5.68+5.71+5.76+5.73)/4</f>
        <v>5.72</v>
      </c>
      <c r="O48" s="74">
        <v>1.1000000000000001</v>
      </c>
      <c r="P48" s="75">
        <v>2.79</v>
      </c>
      <c r="Q48" s="36"/>
      <c r="R48" s="70">
        <v>7.07</v>
      </c>
      <c r="S48" s="91">
        <v>1</v>
      </c>
      <c r="T48" s="75">
        <v>2.78</v>
      </c>
      <c r="U48" s="70"/>
      <c r="V48" s="70">
        <v>5.88</v>
      </c>
      <c r="W48" s="91">
        <v>0.9</v>
      </c>
      <c r="X48" s="75">
        <v>2.78</v>
      </c>
      <c r="Y48" s="24"/>
      <c r="Z48" s="24"/>
      <c r="AA48" s="30"/>
      <c r="AB48" s="22"/>
    </row>
    <row r="49" spans="1:28" x14ac:dyDescent="0.2">
      <c r="A49" s="12" t="s">
        <v>7</v>
      </c>
      <c r="B49" s="44">
        <f>(5.86+5.91+5.93+5.98)/4</f>
        <v>5.92</v>
      </c>
      <c r="C49" s="45">
        <v>1.4</v>
      </c>
      <c r="D49" s="46">
        <v>2.79</v>
      </c>
      <c r="E49" s="44"/>
      <c r="F49" s="44">
        <f>(5.78+5.67+5.66+5.66)/4</f>
        <v>5.6924999999999999</v>
      </c>
      <c r="G49" s="53">
        <v>1.5</v>
      </c>
      <c r="H49" s="54">
        <v>2.79</v>
      </c>
      <c r="I49" s="36"/>
      <c r="J49" s="67">
        <f>(5.68+5.71+5.68+5.68)/4</f>
        <v>5.6875</v>
      </c>
      <c r="K49" s="74">
        <f>(1.2+1.1+1.1+1.1)/4</f>
        <v>1.125</v>
      </c>
      <c r="L49" s="75">
        <v>2.79</v>
      </c>
      <c r="M49" s="67"/>
      <c r="N49" s="76">
        <f>(5.85+5.92+5.94+5.93)/4</f>
        <v>5.91</v>
      </c>
      <c r="O49" s="74">
        <v>1</v>
      </c>
      <c r="P49" s="75">
        <v>2.79</v>
      </c>
      <c r="Q49" s="36"/>
      <c r="R49" s="70">
        <v>7.24</v>
      </c>
      <c r="S49" s="91">
        <v>0.9</v>
      </c>
      <c r="T49" s="75">
        <v>2.78</v>
      </c>
      <c r="U49" s="70"/>
      <c r="V49" s="70">
        <v>5.81</v>
      </c>
      <c r="W49" s="91">
        <v>0.9</v>
      </c>
      <c r="X49" s="75">
        <v>2.78</v>
      </c>
      <c r="Y49" s="24"/>
      <c r="Z49" s="24"/>
      <c r="AA49" s="30"/>
      <c r="AB49" s="22"/>
    </row>
    <row r="50" spans="1:28" x14ac:dyDescent="0.2">
      <c r="A50" s="12" t="s">
        <v>8</v>
      </c>
      <c r="B50" s="44">
        <f>(5.94+6.01+5.97+6.01)/4</f>
        <v>5.9824999999999999</v>
      </c>
      <c r="C50" s="45">
        <f>(1.4+1.5+1.5+1.4)/4</f>
        <v>1.4500000000000002</v>
      </c>
      <c r="D50" s="46">
        <v>2.8</v>
      </c>
      <c r="E50" s="44"/>
      <c r="F50" s="44">
        <f>(5.67+5.53+5.55+5.54)/4</f>
        <v>5.5724999999999998</v>
      </c>
      <c r="G50" s="53">
        <v>1.4</v>
      </c>
      <c r="H50" s="54">
        <v>2.79</v>
      </c>
      <c r="I50" s="36"/>
      <c r="J50" s="67">
        <f>(5.66+5.6+5.64+5.65+5.62)/5</f>
        <v>5.6339999999999995</v>
      </c>
      <c r="K50" s="74">
        <f>(1.1+1.1+1.1+1.1+1.2)/5</f>
        <v>1.1200000000000001</v>
      </c>
      <c r="L50" s="75">
        <v>2.79</v>
      </c>
      <c r="M50" s="67"/>
      <c r="N50" s="76">
        <f>(6.05+5.96+5.97+5.97+5.99)/5</f>
        <v>5.9879999999999995</v>
      </c>
      <c r="O50" s="74">
        <f>(1.1+0.9+1.1+1+1)/5</f>
        <v>1.02</v>
      </c>
      <c r="P50" s="75">
        <v>2.79</v>
      </c>
      <c r="Q50" s="36"/>
      <c r="R50" s="70">
        <v>7.28</v>
      </c>
      <c r="S50" s="91">
        <v>0.9</v>
      </c>
      <c r="T50" s="75">
        <v>2.78</v>
      </c>
      <c r="U50" s="70"/>
      <c r="V50" s="70">
        <v>5.71</v>
      </c>
      <c r="W50" s="91">
        <v>0.9</v>
      </c>
      <c r="X50" s="75">
        <v>2.78</v>
      </c>
      <c r="Y50" s="24"/>
      <c r="Z50" s="24"/>
      <c r="AA50" s="30"/>
      <c r="AB50" s="22"/>
    </row>
    <row r="51" spans="1:28" x14ac:dyDescent="0.2">
      <c r="A51" s="12" t="s">
        <v>9</v>
      </c>
      <c r="B51" s="44">
        <f>(5.98+5.89+5.81+5.79+5.75)/5</f>
        <v>5.8439999999999994</v>
      </c>
      <c r="C51" s="45">
        <v>1.4</v>
      </c>
      <c r="D51" s="46">
        <v>2.79</v>
      </c>
      <c r="E51" s="44"/>
      <c r="F51" s="44">
        <f>(5.49+5.53+5.56+5.56+5.62)/5</f>
        <v>5.5519999999999996</v>
      </c>
      <c r="G51" s="53">
        <f>(1.4+1.5+1.5+1.5+1.4)/5</f>
        <v>1.4600000000000002</v>
      </c>
      <c r="H51" s="54">
        <v>2.79</v>
      </c>
      <c r="I51" s="36"/>
      <c r="J51" s="67">
        <f>(5.61+5.6+5.58+5.58)/4</f>
        <v>5.5924999999999994</v>
      </c>
      <c r="K51" s="74">
        <v>1.1000000000000001</v>
      </c>
      <c r="L51" s="75">
        <v>2.79</v>
      </c>
      <c r="M51" s="67"/>
      <c r="N51" s="76">
        <f>(6.09+6.24+6.18+6.22)/4</f>
        <v>6.1824999999999992</v>
      </c>
      <c r="O51" s="74">
        <f>(1.1+1+1+1.1)/4</f>
        <v>1.05</v>
      </c>
      <c r="P51" s="75">
        <v>2.79</v>
      </c>
      <c r="Q51" s="36"/>
      <c r="R51" s="70">
        <v>7.2850000000000001</v>
      </c>
      <c r="S51" s="91">
        <v>0.92500000000000004</v>
      </c>
      <c r="T51" s="75">
        <v>2.78</v>
      </c>
      <c r="U51" s="70"/>
      <c r="V51" s="70">
        <v>5.71</v>
      </c>
      <c r="W51" s="91">
        <v>0.9</v>
      </c>
      <c r="X51" s="75">
        <v>2.78</v>
      </c>
      <c r="Y51" s="24"/>
      <c r="Z51" s="24"/>
      <c r="AA51" s="30"/>
      <c r="AB51" s="22"/>
    </row>
    <row r="52" spans="1:28" x14ac:dyDescent="0.2">
      <c r="A52" s="12" t="s">
        <v>10</v>
      </c>
      <c r="B52" s="44">
        <f>(5.85+5.9+5.83+5.82)/4</f>
        <v>5.85</v>
      </c>
      <c r="C52" s="45">
        <v>1.4</v>
      </c>
      <c r="D52" s="46">
        <v>2.79</v>
      </c>
      <c r="E52" s="44"/>
      <c r="F52" s="44">
        <f>(5.58+5.59+5.53+5.51)/4</f>
        <v>5.5525000000000002</v>
      </c>
      <c r="G52" s="53">
        <v>1.4</v>
      </c>
      <c r="H52" s="54">
        <v>2.79</v>
      </c>
      <c r="I52" s="36"/>
      <c r="J52" s="67">
        <f>(5.51+5.5+5.43+5.42)/4</f>
        <v>5.4649999999999999</v>
      </c>
      <c r="K52" s="74">
        <v>1.1000000000000001</v>
      </c>
      <c r="L52" s="75">
        <v>2.79</v>
      </c>
      <c r="M52" s="67"/>
      <c r="N52" s="76">
        <f>(6.18+6.2+6.22+6.19)/4</f>
        <v>6.1974999999999998</v>
      </c>
      <c r="O52" s="74">
        <f>(1.1+1.2+1.1+1.1)/4</f>
        <v>1.125</v>
      </c>
      <c r="P52" s="75">
        <v>2.79</v>
      </c>
      <c r="Q52" s="36"/>
      <c r="R52" s="70">
        <v>7.27</v>
      </c>
      <c r="S52" s="91">
        <v>1</v>
      </c>
      <c r="T52" s="75">
        <v>2.78</v>
      </c>
      <c r="U52" s="70"/>
      <c r="V52" s="70">
        <v>5.57</v>
      </c>
      <c r="W52" s="91">
        <v>0.9</v>
      </c>
      <c r="X52" s="75">
        <v>2.77</v>
      </c>
      <c r="Y52" s="24"/>
      <c r="Z52" s="24"/>
      <c r="AA52" s="30"/>
      <c r="AB52" s="22"/>
    </row>
    <row r="53" spans="1:28" x14ac:dyDescent="0.2">
      <c r="A53" s="12" t="s">
        <v>11</v>
      </c>
      <c r="B53" s="44">
        <f>(5.7+5.68+5.62+5.57)/4</f>
        <v>5.6425000000000001</v>
      </c>
      <c r="C53" s="45">
        <v>1.4</v>
      </c>
      <c r="D53" s="46">
        <v>2.79</v>
      </c>
      <c r="E53" s="44"/>
      <c r="F53" s="44">
        <f>(5.52+5.49+5.55+5.55+5.46)/5</f>
        <v>5.5140000000000002</v>
      </c>
      <c r="G53" s="53">
        <v>1.4</v>
      </c>
      <c r="H53" s="54">
        <v>2.79</v>
      </c>
      <c r="I53" s="36"/>
      <c r="J53" s="67">
        <f>(5.39+5.36+5.35+5.37+5.42)/5</f>
        <v>5.3780000000000001</v>
      </c>
      <c r="K53" s="74">
        <v>1</v>
      </c>
      <c r="L53" s="75">
        <v>2.79</v>
      </c>
      <c r="M53" s="67"/>
      <c r="N53" s="76">
        <f>(6.12+6.27+6.31+6.3+6.35)/5</f>
        <v>6.2700000000000005</v>
      </c>
      <c r="O53" s="74">
        <f>(1.1+1+1.1+1.1+1)/5</f>
        <v>1.06</v>
      </c>
      <c r="P53" s="75">
        <v>2.79</v>
      </c>
      <c r="Q53" s="36"/>
      <c r="R53" s="70">
        <v>7.23</v>
      </c>
      <c r="S53" s="91">
        <v>1</v>
      </c>
      <c r="T53" s="75">
        <v>2.78</v>
      </c>
      <c r="U53" s="70"/>
      <c r="V53" s="70">
        <v>5.28</v>
      </c>
      <c r="W53" s="91">
        <v>0.9</v>
      </c>
      <c r="X53" s="75">
        <v>2.76</v>
      </c>
      <c r="Y53" s="24"/>
      <c r="Z53" s="24"/>
      <c r="AA53" s="30"/>
      <c r="AB53" s="22"/>
    </row>
    <row r="54" spans="1:28" x14ac:dyDescent="0.2">
      <c r="A54" s="12" t="s">
        <v>12</v>
      </c>
      <c r="B54" s="44">
        <f>(5.6+5.56+5.52+5.48+5.5)/5</f>
        <v>5.532</v>
      </c>
      <c r="C54" s="45">
        <v>1.4</v>
      </c>
      <c r="D54" s="46">
        <v>2.78</v>
      </c>
      <c r="E54" s="44"/>
      <c r="F54" s="44">
        <f>(5.48+5.53+5.48+5.47)/4</f>
        <v>5.49</v>
      </c>
      <c r="G54" s="53">
        <v>1.4</v>
      </c>
      <c r="H54" s="54">
        <v>2.79</v>
      </c>
      <c r="I54" s="36"/>
      <c r="J54" s="67">
        <f>(5.48+5.56+5.52+5.54)/4</f>
        <v>5.5249999999999995</v>
      </c>
      <c r="K54" s="74">
        <v>1</v>
      </c>
      <c r="L54" s="75">
        <v>2.79</v>
      </c>
      <c r="M54" s="67"/>
      <c r="N54" s="76">
        <f>(6.34+6.3+6.35+6.45)/4</f>
        <v>6.36</v>
      </c>
      <c r="O54" s="74">
        <f>(1+1+1.1+1.1)/4</f>
        <v>1.05</v>
      </c>
      <c r="P54" s="75">
        <f>(2.79+2.78+2.78+2.78)/4</f>
        <v>2.7824999999999998</v>
      </c>
      <c r="Q54" s="36"/>
      <c r="R54" s="70">
        <v>7.22</v>
      </c>
      <c r="S54" s="91">
        <v>0.9</v>
      </c>
      <c r="T54" s="75">
        <v>2.78</v>
      </c>
      <c r="U54" s="70"/>
      <c r="V54" s="70">
        <v>5.2</v>
      </c>
      <c r="W54" s="91">
        <v>0.8</v>
      </c>
      <c r="X54" s="75">
        <v>2.74</v>
      </c>
      <c r="Y54" s="24"/>
      <c r="Z54" s="24"/>
      <c r="AA54" s="30"/>
      <c r="AB54" s="22"/>
    </row>
    <row r="55" spans="1:28" x14ac:dyDescent="0.2">
      <c r="A55" s="12" t="s">
        <v>13</v>
      </c>
      <c r="B55" s="44">
        <f>(5.47+5.52+5.53+5.57)/4</f>
        <v>5.5225</v>
      </c>
      <c r="C55" s="53">
        <f>(1.3+1.4+1.4+1.3)/4</f>
        <v>1.3499999999999999</v>
      </c>
      <c r="D55" s="54">
        <v>2.79</v>
      </c>
      <c r="E55" s="44"/>
      <c r="F55" s="44">
        <f>(5.5+5.52+5.51+5.53)/4</f>
        <v>5.5150000000000006</v>
      </c>
      <c r="G55" s="53">
        <v>1.5</v>
      </c>
      <c r="H55" s="54">
        <v>2.79</v>
      </c>
      <c r="I55" s="36"/>
      <c r="J55" s="67">
        <v>5.56</v>
      </c>
      <c r="K55" s="74">
        <v>1</v>
      </c>
      <c r="L55" s="75">
        <v>2.79</v>
      </c>
      <c r="M55" s="67"/>
      <c r="N55" s="92">
        <v>6.53</v>
      </c>
      <c r="O55" s="93">
        <v>1.1000000000000001</v>
      </c>
      <c r="P55" s="94">
        <v>2.79</v>
      </c>
      <c r="Q55" s="36"/>
      <c r="R55" s="70">
        <v>7.09</v>
      </c>
      <c r="S55" s="91">
        <v>0.9</v>
      </c>
      <c r="T55" s="75">
        <v>2.78</v>
      </c>
      <c r="U55" s="70"/>
      <c r="V55" s="70">
        <v>5.23</v>
      </c>
      <c r="W55" s="91">
        <v>0.8</v>
      </c>
      <c r="X55" s="75">
        <v>2.78</v>
      </c>
      <c r="Y55" s="31"/>
      <c r="Z55" s="24"/>
      <c r="AA55" s="30"/>
      <c r="AB55" s="22"/>
    </row>
    <row r="56" spans="1:28" ht="16.5" thickBot="1" x14ac:dyDescent="0.3">
      <c r="A56" s="16" t="s">
        <v>16</v>
      </c>
      <c r="B56" s="49">
        <v>5.67</v>
      </c>
      <c r="C56" s="50">
        <v>1.4</v>
      </c>
      <c r="D56" s="51">
        <v>2.79</v>
      </c>
      <c r="E56" s="44"/>
      <c r="F56" s="49">
        <v>5.61</v>
      </c>
      <c r="G56" s="50">
        <v>1.4</v>
      </c>
      <c r="H56" s="51">
        <v>2.79</v>
      </c>
      <c r="I56" s="36"/>
      <c r="J56" s="64">
        <v>5.58</v>
      </c>
      <c r="K56" s="65">
        <v>1.1000000000000001</v>
      </c>
      <c r="L56" s="66">
        <v>2.79</v>
      </c>
      <c r="M56" s="67"/>
      <c r="N56" s="95">
        <v>5.99</v>
      </c>
      <c r="O56" s="96">
        <v>1.1000000000000001</v>
      </c>
      <c r="P56" s="95">
        <f>SUM(P44:P55)/12</f>
        <v>2.7904166666666659</v>
      </c>
      <c r="Q56" s="36"/>
      <c r="R56" s="69">
        <v>7.04</v>
      </c>
      <c r="S56" s="97">
        <v>1</v>
      </c>
      <c r="T56" s="73">
        <v>2.78</v>
      </c>
      <c r="U56" s="70"/>
      <c r="V56" s="69">
        <v>5.82</v>
      </c>
      <c r="W56" s="97">
        <v>0.9</v>
      </c>
      <c r="X56" s="73">
        <v>2.77</v>
      </c>
      <c r="Y56" s="18"/>
      <c r="Z56" s="24"/>
      <c r="AA56" s="32"/>
      <c r="AB56" s="5"/>
    </row>
    <row r="57" spans="1:28" ht="15.75" x14ac:dyDescent="0.25">
      <c r="A57" s="19"/>
      <c r="B57" s="44"/>
      <c r="C57" s="53"/>
      <c r="D57" s="54"/>
      <c r="E57" s="44"/>
      <c r="F57" s="44"/>
      <c r="G57" s="53"/>
      <c r="H57" s="54"/>
      <c r="I57" s="36"/>
      <c r="J57" s="67"/>
      <c r="K57" s="74"/>
      <c r="L57" s="75"/>
      <c r="M57" s="67"/>
      <c r="N57" s="76"/>
      <c r="O57" s="74"/>
      <c r="P57" s="75"/>
      <c r="Q57" s="36"/>
      <c r="R57" s="70"/>
      <c r="S57" s="74"/>
      <c r="T57" s="75"/>
      <c r="U57" s="70"/>
      <c r="V57" s="77"/>
      <c r="W57" s="78"/>
      <c r="X57" s="41"/>
      <c r="Z57" s="11"/>
      <c r="AA57" s="11"/>
      <c r="AB57" s="11"/>
    </row>
    <row r="58" spans="1:28" ht="15.75" x14ac:dyDescent="0.25">
      <c r="A58" s="19"/>
      <c r="B58" s="44"/>
      <c r="C58" s="53"/>
      <c r="D58" s="54"/>
      <c r="E58" s="44"/>
      <c r="F58" s="44"/>
      <c r="G58" s="53"/>
      <c r="H58" s="54"/>
      <c r="I58" s="36"/>
      <c r="J58" s="67"/>
      <c r="K58" s="74"/>
      <c r="L58" s="75"/>
      <c r="M58" s="67"/>
      <c r="N58" s="76"/>
      <c r="O58" s="74"/>
      <c r="P58" s="75"/>
      <c r="Q58" s="36"/>
      <c r="R58" s="70"/>
      <c r="S58" s="74"/>
      <c r="T58" s="75"/>
      <c r="U58" s="70"/>
      <c r="V58" s="77"/>
      <c r="W58" s="78"/>
      <c r="X58" s="41"/>
      <c r="Z58" s="11"/>
      <c r="AA58" s="11"/>
      <c r="AB58" s="11"/>
    </row>
    <row r="59" spans="1:28" x14ac:dyDescent="0.2">
      <c r="B59" s="35">
        <v>2002</v>
      </c>
      <c r="C59" s="37"/>
      <c r="D59" s="38"/>
      <c r="E59" s="44"/>
      <c r="F59" s="35">
        <v>2003</v>
      </c>
      <c r="G59" s="37"/>
      <c r="H59" s="38"/>
      <c r="I59" s="36"/>
      <c r="J59" s="35">
        <v>2004</v>
      </c>
      <c r="K59" s="37"/>
      <c r="L59" s="38"/>
      <c r="M59" s="67"/>
      <c r="N59" s="82">
        <v>2005</v>
      </c>
      <c r="O59" s="80"/>
      <c r="P59" s="81"/>
      <c r="Q59" s="36"/>
      <c r="R59" s="82">
        <v>2006</v>
      </c>
      <c r="S59" s="80"/>
      <c r="T59" s="81"/>
      <c r="U59" s="70"/>
      <c r="V59" s="82">
        <v>2007</v>
      </c>
      <c r="W59" s="80"/>
      <c r="X59" s="81"/>
      <c r="Y59" s="24"/>
      <c r="Z59" s="27"/>
      <c r="AA59" s="28"/>
      <c r="AB59" s="29"/>
    </row>
    <row r="60" spans="1:28" x14ac:dyDescent="0.2">
      <c r="A60" s="11"/>
      <c r="B60" s="39" t="s">
        <v>0</v>
      </c>
      <c r="C60" s="40" t="s">
        <v>1</v>
      </c>
      <c r="D60" s="42" t="s">
        <v>14</v>
      </c>
      <c r="E60" s="44"/>
      <c r="F60" s="39" t="s">
        <v>0</v>
      </c>
      <c r="G60" s="40" t="s">
        <v>1</v>
      </c>
      <c r="H60" s="42" t="s">
        <v>14</v>
      </c>
      <c r="I60" s="36"/>
      <c r="J60" s="39" t="s">
        <v>0</v>
      </c>
      <c r="K60" s="40" t="s">
        <v>1</v>
      </c>
      <c r="L60" s="42" t="s">
        <v>14</v>
      </c>
      <c r="M60" s="67"/>
      <c r="N60" s="39" t="s">
        <v>0</v>
      </c>
      <c r="O60" s="40" t="s">
        <v>1</v>
      </c>
      <c r="P60" s="42" t="s">
        <v>14</v>
      </c>
      <c r="Q60" s="36"/>
      <c r="R60" s="39" t="s">
        <v>0</v>
      </c>
      <c r="S60" s="40" t="s">
        <v>1</v>
      </c>
      <c r="T60" s="42" t="s">
        <v>14</v>
      </c>
      <c r="U60" s="70"/>
      <c r="V60" s="39" t="s">
        <v>0</v>
      </c>
      <c r="W60" s="40" t="s">
        <v>1</v>
      </c>
      <c r="X60" s="42" t="s">
        <v>14</v>
      </c>
      <c r="Y60" s="24"/>
      <c r="Z60" s="5"/>
      <c r="AA60" s="28"/>
      <c r="AB60" s="29"/>
    </row>
    <row r="61" spans="1:28" x14ac:dyDescent="0.2">
      <c r="B61" s="35"/>
      <c r="C61" s="37"/>
      <c r="D61" s="38"/>
      <c r="E61" s="44"/>
      <c r="F61" s="35"/>
      <c r="G61" s="37"/>
      <c r="H61" s="38"/>
      <c r="I61" s="36"/>
      <c r="J61" s="44"/>
      <c r="K61" s="53"/>
      <c r="L61" s="54"/>
      <c r="M61" s="67"/>
      <c r="N61" s="76"/>
      <c r="O61" s="74"/>
      <c r="P61" s="75"/>
      <c r="Q61" s="36"/>
      <c r="R61" s="76"/>
      <c r="S61" s="74"/>
      <c r="T61" s="75"/>
      <c r="U61" s="70"/>
      <c r="V61" s="70"/>
      <c r="W61" s="74"/>
      <c r="X61" s="75"/>
      <c r="Y61" s="24"/>
      <c r="Z61" s="24"/>
      <c r="AA61" s="21"/>
      <c r="AB61" s="22"/>
    </row>
    <row r="62" spans="1:28" x14ac:dyDescent="0.2">
      <c r="A62" s="12" t="s">
        <v>2</v>
      </c>
      <c r="B62" s="44">
        <v>5.18</v>
      </c>
      <c r="C62" s="45">
        <v>0.8</v>
      </c>
      <c r="D62" s="46">
        <v>2.78</v>
      </c>
      <c r="E62" s="44"/>
      <c r="F62" s="44">
        <v>3.99</v>
      </c>
      <c r="G62" s="45">
        <v>0.7</v>
      </c>
      <c r="H62" s="46">
        <v>2.77</v>
      </c>
      <c r="I62" s="36"/>
      <c r="J62" s="67">
        <v>3.63</v>
      </c>
      <c r="K62" s="74">
        <v>0.7</v>
      </c>
      <c r="L62" s="75">
        <v>2.76</v>
      </c>
      <c r="M62" s="67"/>
      <c r="N62" s="76">
        <v>4.1224999999999996</v>
      </c>
      <c r="O62" s="74">
        <v>0.65</v>
      </c>
      <c r="P62" s="75">
        <v>2.7850000000000001</v>
      </c>
      <c r="Q62" s="36"/>
      <c r="R62" s="76">
        <v>5.17</v>
      </c>
      <c r="S62" s="74">
        <v>0.6</v>
      </c>
      <c r="T62" s="75">
        <v>2.77</v>
      </c>
      <c r="U62" s="70"/>
      <c r="V62" s="76">
        <v>5.4649999999999999</v>
      </c>
      <c r="W62" s="74">
        <v>0.52500000000000002</v>
      </c>
      <c r="X62" s="75">
        <v>2.7524999999999999</v>
      </c>
      <c r="Y62" s="24"/>
      <c r="Z62" s="24"/>
      <c r="AA62" s="30"/>
      <c r="AB62" s="22"/>
    </row>
    <row r="63" spans="1:28" x14ac:dyDescent="0.2">
      <c r="A63" s="12" t="s">
        <v>3</v>
      </c>
      <c r="B63" s="44">
        <v>5.03</v>
      </c>
      <c r="C63" s="45">
        <v>0.7</v>
      </c>
      <c r="D63" s="46">
        <v>2.78</v>
      </c>
      <c r="E63" s="44"/>
      <c r="F63" s="44">
        <v>3.86</v>
      </c>
      <c r="G63" s="45">
        <v>0.7</v>
      </c>
      <c r="H63" s="46">
        <v>2.77</v>
      </c>
      <c r="I63" s="36"/>
      <c r="J63" s="67">
        <v>3.55</v>
      </c>
      <c r="K63" s="74">
        <v>0.7</v>
      </c>
      <c r="L63" s="75">
        <v>2.76</v>
      </c>
      <c r="M63" s="67"/>
      <c r="N63" s="76">
        <v>4.16</v>
      </c>
      <c r="O63" s="74">
        <v>0.78</v>
      </c>
      <c r="P63" s="75">
        <v>2.78</v>
      </c>
      <c r="Q63" s="36"/>
      <c r="R63" s="76">
        <v>5.34</v>
      </c>
      <c r="S63" s="74">
        <v>0.7</v>
      </c>
      <c r="T63" s="75">
        <v>2.79</v>
      </c>
      <c r="U63" s="70"/>
      <c r="V63" s="76">
        <v>5.51</v>
      </c>
      <c r="W63" s="74">
        <v>0.7</v>
      </c>
      <c r="X63" s="75">
        <v>2.76</v>
      </c>
      <c r="Y63" s="24"/>
      <c r="Z63" s="24"/>
      <c r="AA63" s="30"/>
      <c r="AB63" s="22"/>
    </row>
    <row r="64" spans="1:28" x14ac:dyDescent="0.2">
      <c r="A64" s="12" t="s">
        <v>4</v>
      </c>
      <c r="B64" s="44">
        <v>5.0599999999999996</v>
      </c>
      <c r="C64" s="45">
        <v>0.7</v>
      </c>
      <c r="D64" s="46">
        <v>2.78</v>
      </c>
      <c r="E64" s="44"/>
      <c r="F64" s="44">
        <v>3.76</v>
      </c>
      <c r="G64" s="45">
        <v>0.6</v>
      </c>
      <c r="H64" s="46">
        <v>2.77</v>
      </c>
      <c r="I64" s="36"/>
      <c r="J64" s="67">
        <v>3.41</v>
      </c>
      <c r="K64" s="74">
        <v>0.6</v>
      </c>
      <c r="L64" s="75">
        <v>2.77</v>
      </c>
      <c r="M64" s="67"/>
      <c r="N64" s="76">
        <v>4.2300000000000004</v>
      </c>
      <c r="O64" s="74">
        <v>0.8</v>
      </c>
      <c r="P64" s="75">
        <v>2.78</v>
      </c>
      <c r="Q64" s="36"/>
      <c r="R64" s="76">
        <v>5.42</v>
      </c>
      <c r="S64" s="74">
        <v>0.8</v>
      </c>
      <c r="T64" s="75">
        <v>2.77</v>
      </c>
      <c r="U64" s="70"/>
      <c r="V64" s="76">
        <v>5.44</v>
      </c>
      <c r="W64" s="74">
        <v>0.6</v>
      </c>
      <c r="X64" s="75">
        <v>2.75</v>
      </c>
      <c r="Y64" s="24"/>
      <c r="Z64" s="24"/>
      <c r="AA64" s="30"/>
      <c r="AB64" s="22"/>
    </row>
    <row r="65" spans="1:28" x14ac:dyDescent="0.2">
      <c r="A65" s="12" t="s">
        <v>5</v>
      </c>
      <c r="B65" s="44">
        <v>4.96</v>
      </c>
      <c r="C65" s="45">
        <v>0.8</v>
      </c>
      <c r="D65" s="46">
        <v>2.78</v>
      </c>
      <c r="E65" s="44"/>
      <c r="F65" s="44">
        <v>3.8</v>
      </c>
      <c r="G65" s="45">
        <v>0.6</v>
      </c>
      <c r="H65" s="46">
        <v>2.77</v>
      </c>
      <c r="I65" s="36"/>
      <c r="J65" s="67">
        <v>3.65</v>
      </c>
      <c r="K65" s="74">
        <v>0.6</v>
      </c>
      <c r="L65" s="75">
        <v>2.76</v>
      </c>
      <c r="M65" s="67"/>
      <c r="N65" s="76">
        <v>4.25</v>
      </c>
      <c r="O65" s="74">
        <v>0.63</v>
      </c>
      <c r="P65" s="75">
        <v>2.77</v>
      </c>
      <c r="Q65" s="36"/>
      <c r="R65" s="76">
        <v>5.62</v>
      </c>
      <c r="S65" s="74">
        <v>0.8</v>
      </c>
      <c r="T65" s="75">
        <v>2.77</v>
      </c>
      <c r="U65" s="70"/>
      <c r="V65" s="76">
        <v>5.45</v>
      </c>
      <c r="W65" s="74">
        <v>0.6</v>
      </c>
      <c r="X65" s="75">
        <v>2.76</v>
      </c>
      <c r="Y65" s="24"/>
      <c r="Z65" s="24"/>
      <c r="AA65" s="30"/>
      <c r="AB65" s="22"/>
    </row>
    <row r="66" spans="1:28" x14ac:dyDescent="0.2">
      <c r="A66" s="12" t="s">
        <v>6</v>
      </c>
      <c r="B66" s="44">
        <v>4.79</v>
      </c>
      <c r="C66" s="45">
        <v>0.7</v>
      </c>
      <c r="D66" s="46">
        <v>2.77</v>
      </c>
      <c r="E66" s="44"/>
      <c r="F66" s="44">
        <v>3.66</v>
      </c>
      <c r="G66" s="45">
        <v>0.6</v>
      </c>
      <c r="H66" s="46">
        <v>2.77</v>
      </c>
      <c r="I66" s="36"/>
      <c r="J66" s="67">
        <v>3.88</v>
      </c>
      <c r="K66" s="74">
        <v>0.7</v>
      </c>
      <c r="L66" s="75">
        <v>2.75</v>
      </c>
      <c r="M66" s="67"/>
      <c r="N66" s="76">
        <v>4.2300000000000004</v>
      </c>
      <c r="O66" s="74">
        <v>0.68</v>
      </c>
      <c r="P66" s="75">
        <v>2.77</v>
      </c>
      <c r="Q66" s="36"/>
      <c r="R66" s="76">
        <v>5.63</v>
      </c>
      <c r="S66" s="74">
        <v>0.7</v>
      </c>
      <c r="T66" s="75">
        <v>2.77</v>
      </c>
      <c r="U66" s="70"/>
      <c r="V66" s="76">
        <v>5.52</v>
      </c>
      <c r="W66" s="74">
        <v>0.7</v>
      </c>
      <c r="X66" s="75">
        <v>2.76</v>
      </c>
      <c r="Y66" s="24"/>
      <c r="Z66" s="24"/>
      <c r="AA66" s="30"/>
      <c r="AB66" s="22"/>
    </row>
    <row r="67" spans="1:28" x14ac:dyDescent="0.2">
      <c r="A67" s="12" t="s">
        <v>7</v>
      </c>
      <c r="B67" s="44">
        <v>4.6500000000000004</v>
      </c>
      <c r="C67" s="45">
        <v>0.5</v>
      </c>
      <c r="D67" s="46">
        <v>2.76</v>
      </c>
      <c r="E67" s="44"/>
      <c r="F67" s="44">
        <v>3.52</v>
      </c>
      <c r="G67" s="45">
        <v>0.625</v>
      </c>
      <c r="H67" s="46">
        <v>2.76</v>
      </c>
      <c r="I67" s="36"/>
      <c r="J67" s="67">
        <v>4.0999999999999996</v>
      </c>
      <c r="K67" s="74">
        <v>0.68</v>
      </c>
      <c r="L67" s="75">
        <v>2.76</v>
      </c>
      <c r="M67" s="67"/>
      <c r="N67" s="76">
        <v>4.24</v>
      </c>
      <c r="O67" s="74">
        <v>0.64</v>
      </c>
      <c r="P67" s="75">
        <v>2.77</v>
      </c>
      <c r="Q67" s="36"/>
      <c r="R67" s="76">
        <v>5.71</v>
      </c>
      <c r="S67" s="74">
        <v>0.7</v>
      </c>
      <c r="T67" s="75">
        <v>2.76</v>
      </c>
      <c r="U67" s="70"/>
      <c r="V67" s="76">
        <v>5.68</v>
      </c>
      <c r="W67" s="74">
        <v>0.7</v>
      </c>
      <c r="X67" s="75">
        <v>2.77</v>
      </c>
      <c r="Y67" s="24"/>
      <c r="Z67" s="24"/>
      <c r="AA67" s="30"/>
      <c r="AB67" s="22"/>
    </row>
    <row r="68" spans="1:28" x14ac:dyDescent="0.2">
      <c r="A68" s="12" t="s">
        <v>8</v>
      </c>
      <c r="B68" s="44">
        <v>4.51</v>
      </c>
      <c r="C68" s="45">
        <v>0.5</v>
      </c>
      <c r="D68" s="46">
        <v>2.77</v>
      </c>
      <c r="E68" s="44"/>
      <c r="F68" s="44">
        <v>3.57</v>
      </c>
      <c r="G68" s="45">
        <v>0.63</v>
      </c>
      <c r="H68" s="46">
        <v>2.76</v>
      </c>
      <c r="I68" s="36"/>
      <c r="J68" s="67">
        <v>4.1100000000000003</v>
      </c>
      <c r="K68" s="74">
        <v>0.7</v>
      </c>
      <c r="L68" s="75">
        <v>2.77</v>
      </c>
      <c r="M68" s="67"/>
      <c r="N68" s="76">
        <v>4.4000000000000004</v>
      </c>
      <c r="O68" s="74">
        <v>0.68</v>
      </c>
      <c r="P68" s="75">
        <v>2.76</v>
      </c>
      <c r="Q68" s="36"/>
      <c r="R68" s="76">
        <v>5.79</v>
      </c>
      <c r="S68" s="74">
        <v>0.7</v>
      </c>
      <c r="T68" s="75">
        <v>2.75</v>
      </c>
      <c r="U68" s="70"/>
      <c r="V68" s="76">
        <v>5.71</v>
      </c>
      <c r="W68" s="74">
        <v>0.5</v>
      </c>
      <c r="X68" s="75">
        <v>2.75</v>
      </c>
      <c r="Y68" s="24"/>
      <c r="Z68" s="24"/>
      <c r="AA68" s="30"/>
      <c r="AB68" s="22"/>
    </row>
    <row r="69" spans="1:28" x14ac:dyDescent="0.2">
      <c r="A69" s="12" t="s">
        <v>9</v>
      </c>
      <c r="B69" s="44">
        <v>4.38</v>
      </c>
      <c r="C69" s="45">
        <v>0.6</v>
      </c>
      <c r="D69" s="46">
        <v>2.76</v>
      </c>
      <c r="E69" s="44"/>
      <c r="F69" s="44">
        <v>3.79</v>
      </c>
      <c r="G69" s="45">
        <v>0.7</v>
      </c>
      <c r="H69" s="46">
        <v>2.76</v>
      </c>
      <c r="I69" s="36"/>
      <c r="J69" s="67">
        <v>4.0599999999999996</v>
      </c>
      <c r="K69" s="74">
        <v>0.6</v>
      </c>
      <c r="L69" s="75">
        <v>2.77</v>
      </c>
      <c r="M69" s="67"/>
      <c r="N69" s="76">
        <v>4.55</v>
      </c>
      <c r="O69" s="74">
        <v>0.7</v>
      </c>
      <c r="P69" s="75">
        <v>2.77</v>
      </c>
      <c r="Q69" s="36"/>
      <c r="R69" s="76">
        <v>5.64</v>
      </c>
      <c r="S69" s="74">
        <v>0.7</v>
      </c>
      <c r="T69" s="75">
        <v>2.74</v>
      </c>
      <c r="U69" s="70"/>
      <c r="V69" s="76">
        <v>5.67</v>
      </c>
      <c r="W69" s="74">
        <v>0.6</v>
      </c>
      <c r="X69" s="75">
        <v>2.75</v>
      </c>
      <c r="Y69" s="24"/>
      <c r="Z69" s="24"/>
      <c r="AA69" s="30"/>
      <c r="AB69" s="22"/>
    </row>
    <row r="70" spans="1:28" x14ac:dyDescent="0.2">
      <c r="A70" s="12" t="s">
        <v>10</v>
      </c>
      <c r="B70" s="44">
        <v>4.29</v>
      </c>
      <c r="C70" s="45">
        <v>0.6</v>
      </c>
      <c r="D70" s="46">
        <v>2.78</v>
      </c>
      <c r="E70" s="44"/>
      <c r="F70" s="44">
        <v>3.86</v>
      </c>
      <c r="G70" s="45">
        <v>0.6</v>
      </c>
      <c r="H70" s="46">
        <v>2.77</v>
      </c>
      <c r="I70" s="36"/>
      <c r="J70" s="67">
        <v>3.99</v>
      </c>
      <c r="K70" s="74">
        <v>0.7</v>
      </c>
      <c r="L70" s="75">
        <v>2.8</v>
      </c>
      <c r="M70" s="67"/>
      <c r="N70" s="76">
        <v>4.51</v>
      </c>
      <c r="O70" s="74">
        <v>0.7</v>
      </c>
      <c r="P70" s="75">
        <v>2.77</v>
      </c>
      <c r="Q70" s="36"/>
      <c r="R70" s="76">
        <v>5.56</v>
      </c>
      <c r="S70" s="74">
        <v>0.7</v>
      </c>
      <c r="T70" s="75">
        <v>2.76</v>
      </c>
      <c r="U70" s="70"/>
      <c r="V70" s="76">
        <v>5.66</v>
      </c>
      <c r="W70" s="74">
        <v>0.7</v>
      </c>
      <c r="X70" s="75">
        <v>2.76</v>
      </c>
      <c r="Y70" s="24"/>
      <c r="Z70" s="24"/>
      <c r="AA70" s="30"/>
      <c r="AB70" s="22"/>
    </row>
    <row r="71" spans="1:28" x14ac:dyDescent="0.2">
      <c r="A71" s="12" t="s">
        <v>11</v>
      </c>
      <c r="B71" s="44">
        <v>4.2699999999999996</v>
      </c>
      <c r="C71" s="45">
        <v>0.6</v>
      </c>
      <c r="D71" s="46">
        <v>2.78</v>
      </c>
      <c r="E71" s="44"/>
      <c r="F71" s="44">
        <v>3.74</v>
      </c>
      <c r="G71" s="45">
        <v>0.6</v>
      </c>
      <c r="H71" s="46">
        <v>2.76</v>
      </c>
      <c r="I71" s="36"/>
      <c r="J71" s="67">
        <v>4.0199999999999996</v>
      </c>
      <c r="K71" s="74">
        <v>0.7</v>
      </c>
      <c r="L71" s="75">
        <v>2.78</v>
      </c>
      <c r="M71" s="67"/>
      <c r="N71" s="76">
        <v>4.8600000000000003</v>
      </c>
      <c r="O71" s="74">
        <v>0.65</v>
      </c>
      <c r="P71" s="75">
        <v>2.77</v>
      </c>
      <c r="Q71" s="36"/>
      <c r="R71" s="76">
        <v>5.55</v>
      </c>
      <c r="S71" s="74">
        <v>0.7</v>
      </c>
      <c r="T71" s="75">
        <v>2.76</v>
      </c>
      <c r="U71" s="70"/>
      <c r="V71" s="76">
        <v>5.68</v>
      </c>
      <c r="W71" s="74">
        <v>0.6</v>
      </c>
      <c r="X71" s="75">
        <v>2.76</v>
      </c>
      <c r="Y71" s="24"/>
      <c r="Z71" s="24"/>
      <c r="AA71" s="30"/>
      <c r="AB71" s="22"/>
    </row>
    <row r="72" spans="1:28" x14ac:dyDescent="0.2">
      <c r="A72" s="12" t="s">
        <v>12</v>
      </c>
      <c r="B72" s="44">
        <v>4.16</v>
      </c>
      <c r="C72" s="45">
        <v>0.6</v>
      </c>
      <c r="D72" s="46">
        <v>2.77</v>
      </c>
      <c r="E72" s="44"/>
      <c r="F72" s="44">
        <v>3.75</v>
      </c>
      <c r="G72" s="45">
        <v>0.7</v>
      </c>
      <c r="H72" s="46">
        <v>2.77</v>
      </c>
      <c r="I72" s="36"/>
      <c r="J72" s="67">
        <v>4.1500000000000004</v>
      </c>
      <c r="K72" s="74">
        <v>0.7</v>
      </c>
      <c r="L72" s="75">
        <v>2.78</v>
      </c>
      <c r="M72" s="67"/>
      <c r="N72" s="76">
        <v>5.14</v>
      </c>
      <c r="O72" s="74">
        <v>0.6</v>
      </c>
      <c r="P72" s="75">
        <v>2.76</v>
      </c>
      <c r="Q72" s="36"/>
      <c r="R72" s="76">
        <v>5.51</v>
      </c>
      <c r="S72" s="74">
        <v>0.64</v>
      </c>
      <c r="T72" s="75">
        <v>2.75</v>
      </c>
      <c r="U72" s="70"/>
      <c r="V72" s="76">
        <v>5.48</v>
      </c>
      <c r="W72" s="74">
        <v>0.6</v>
      </c>
      <c r="X72" s="75">
        <v>2.74</v>
      </c>
      <c r="Y72" s="24"/>
      <c r="Z72" s="24"/>
      <c r="AA72" s="30"/>
      <c r="AB72" s="22"/>
    </row>
    <row r="73" spans="1:28" x14ac:dyDescent="0.2">
      <c r="A73" s="12" t="s">
        <v>13</v>
      </c>
      <c r="B73" s="44">
        <v>4.12</v>
      </c>
      <c r="C73" s="53">
        <v>0.6</v>
      </c>
      <c r="D73" s="54">
        <v>2.78</v>
      </c>
      <c r="E73" s="44"/>
      <c r="F73" s="44">
        <v>3.75</v>
      </c>
      <c r="G73" s="53">
        <v>0.6</v>
      </c>
      <c r="H73" s="54">
        <v>2.76</v>
      </c>
      <c r="I73" s="36"/>
      <c r="J73" s="98">
        <v>4.18</v>
      </c>
      <c r="K73" s="93">
        <v>0.6</v>
      </c>
      <c r="L73" s="75">
        <v>2.79</v>
      </c>
      <c r="M73" s="67"/>
      <c r="N73" s="76">
        <v>5.17</v>
      </c>
      <c r="O73" s="74">
        <v>0.72</v>
      </c>
      <c r="P73" s="75">
        <v>2.77</v>
      </c>
      <c r="Q73" s="36"/>
      <c r="R73" s="76">
        <v>5.45</v>
      </c>
      <c r="S73" s="74">
        <v>0.7</v>
      </c>
      <c r="T73" s="75">
        <v>2.77</v>
      </c>
      <c r="U73" s="70"/>
      <c r="V73" s="76">
        <v>5.5</v>
      </c>
      <c r="W73" s="74">
        <v>0.6</v>
      </c>
      <c r="X73" s="75">
        <v>2.74</v>
      </c>
      <c r="Y73" s="24"/>
      <c r="Z73" s="24"/>
      <c r="AA73" s="30"/>
      <c r="AB73" s="22"/>
    </row>
    <row r="74" spans="1:28" ht="16.5" thickBot="1" x14ac:dyDescent="0.3">
      <c r="A74" s="16" t="s">
        <v>16</v>
      </c>
      <c r="B74" s="49">
        <v>4.62</v>
      </c>
      <c r="C74" s="50">
        <v>0.7</v>
      </c>
      <c r="D74" s="51">
        <v>2.77</v>
      </c>
      <c r="E74" s="44"/>
      <c r="F74" s="49">
        <v>3.76</v>
      </c>
      <c r="G74" s="50">
        <v>0.6</v>
      </c>
      <c r="H74" s="51">
        <v>2.76</v>
      </c>
      <c r="I74" s="36"/>
      <c r="J74" s="99">
        <v>3.9</v>
      </c>
      <c r="K74" s="100">
        <v>0.7</v>
      </c>
      <c r="L74" s="66">
        <v>2.77</v>
      </c>
      <c r="M74" s="67"/>
      <c r="N74" s="68">
        <v>4.4885416666666664</v>
      </c>
      <c r="O74" s="65">
        <v>0.68583333333333341</v>
      </c>
      <c r="P74" s="66">
        <v>2.7704166666666663</v>
      </c>
      <c r="Q74" s="67"/>
      <c r="R74" s="68">
        <v>5.54</v>
      </c>
      <c r="S74" s="65">
        <v>0.7</v>
      </c>
      <c r="T74" s="66">
        <v>2.76</v>
      </c>
      <c r="U74" s="70"/>
      <c r="V74" s="68">
        <f>AVERAGE(V62:V73)</f>
        <v>5.5637499999999998</v>
      </c>
      <c r="W74" s="65">
        <f>AVERAGE(W62:W73)</f>
        <v>0.61874999999999991</v>
      </c>
      <c r="X74" s="66">
        <f>AVERAGE(X62:X73)</f>
        <v>2.754375</v>
      </c>
      <c r="Y74" s="24"/>
      <c r="Z74" s="24"/>
      <c r="AA74" s="32"/>
      <c r="AB74" s="5"/>
    </row>
    <row r="75" spans="1:28" ht="15.75" x14ac:dyDescent="0.25">
      <c r="A75" s="19"/>
      <c r="B75" s="7"/>
      <c r="C75" s="13"/>
      <c r="D75" s="15"/>
      <c r="E75" s="7"/>
      <c r="F75" s="7"/>
      <c r="G75" s="13"/>
      <c r="H75" s="15"/>
      <c r="J75" s="20"/>
      <c r="K75" s="21"/>
      <c r="L75" s="22"/>
      <c r="M75" s="20"/>
      <c r="N75" s="23"/>
      <c r="O75" s="21"/>
      <c r="P75" s="22"/>
      <c r="R75" s="24"/>
      <c r="S75" s="21"/>
      <c r="T75" s="22"/>
      <c r="U75" s="24"/>
      <c r="V75" s="25"/>
      <c r="W75" s="26"/>
      <c r="X75" s="5"/>
      <c r="Y75" s="11"/>
      <c r="Z75" s="11"/>
      <c r="AA75" s="11"/>
      <c r="AB75" s="11"/>
    </row>
    <row r="76" spans="1:28" ht="15.75" x14ac:dyDescent="0.25">
      <c r="A76" s="19"/>
      <c r="B76" s="7"/>
      <c r="C76" s="13"/>
      <c r="D76" s="15"/>
      <c r="E76" s="7"/>
      <c r="F76" s="7"/>
      <c r="G76" s="13"/>
      <c r="H76" s="15"/>
      <c r="J76" s="20"/>
      <c r="K76" s="21"/>
      <c r="L76" s="22"/>
      <c r="M76" s="20"/>
      <c r="N76" s="23"/>
      <c r="O76" s="21"/>
      <c r="P76" s="22"/>
      <c r="R76" s="24"/>
      <c r="S76" s="21"/>
      <c r="T76" s="22"/>
      <c r="U76" s="24"/>
      <c r="V76" s="25"/>
      <c r="W76" s="26"/>
      <c r="X76" s="5"/>
      <c r="Y76" s="11"/>
      <c r="Z76" s="11"/>
      <c r="AA76" s="11"/>
      <c r="AB76" s="11"/>
    </row>
    <row r="77" spans="1:28" x14ac:dyDescent="0.2">
      <c r="B77" s="35">
        <v>2008</v>
      </c>
      <c r="C77" s="37"/>
      <c r="D77" s="38"/>
      <c r="E77" s="7"/>
      <c r="F77" s="35">
        <v>2009</v>
      </c>
      <c r="G77" s="37"/>
      <c r="H77" s="38"/>
      <c r="J77" s="35">
        <v>2010</v>
      </c>
      <c r="K77" s="37"/>
      <c r="L77" s="38"/>
      <c r="M77" s="20"/>
      <c r="N77" s="35">
        <v>2011</v>
      </c>
      <c r="O77" s="37"/>
      <c r="P77" s="38"/>
      <c r="R77" s="35">
        <v>2012</v>
      </c>
      <c r="S77" s="37"/>
      <c r="T77" s="38"/>
      <c r="U77" s="24"/>
      <c r="V77" s="25"/>
      <c r="W77" s="26"/>
      <c r="X77" s="5"/>
      <c r="Y77" s="11"/>
      <c r="Z77" s="11"/>
      <c r="AA77" s="11"/>
      <c r="AB77" s="11"/>
    </row>
    <row r="78" spans="1:28" x14ac:dyDescent="0.2">
      <c r="A78" s="11"/>
      <c r="B78" s="39" t="s">
        <v>0</v>
      </c>
      <c r="C78" s="40" t="s">
        <v>1</v>
      </c>
      <c r="D78" s="42" t="s">
        <v>14</v>
      </c>
      <c r="E78" s="7"/>
      <c r="F78" s="39" t="s">
        <v>0</v>
      </c>
      <c r="G78" s="40" t="s">
        <v>1</v>
      </c>
      <c r="H78" s="42" t="s">
        <v>14</v>
      </c>
      <c r="J78" s="39" t="s">
        <v>0</v>
      </c>
      <c r="K78" s="40" t="s">
        <v>1</v>
      </c>
      <c r="L78" s="42" t="s">
        <v>14</v>
      </c>
      <c r="M78" s="20"/>
      <c r="N78" s="39" t="s">
        <v>0</v>
      </c>
      <c r="O78" s="40" t="s">
        <v>1</v>
      </c>
      <c r="P78" s="42" t="s">
        <v>14</v>
      </c>
      <c r="R78" s="39" t="s">
        <v>0</v>
      </c>
      <c r="S78" s="40" t="s">
        <v>1</v>
      </c>
      <c r="T78" s="42" t="s">
        <v>14</v>
      </c>
      <c r="U78" s="24"/>
      <c r="V78" s="25"/>
      <c r="W78" s="26"/>
      <c r="X78" s="5"/>
      <c r="Y78" s="11"/>
      <c r="Z78" s="11"/>
      <c r="AA78" s="11"/>
      <c r="AB78" s="11"/>
    </row>
    <row r="79" spans="1:28" x14ac:dyDescent="0.2">
      <c r="B79" s="35"/>
      <c r="C79" s="37"/>
      <c r="D79" s="38"/>
      <c r="E79" s="7"/>
      <c r="F79" s="7"/>
      <c r="G79" s="13"/>
      <c r="H79" s="15"/>
      <c r="J79" s="20"/>
      <c r="K79" s="21"/>
      <c r="L79" s="22"/>
      <c r="M79" s="20"/>
      <c r="N79" s="23"/>
      <c r="O79" s="21"/>
      <c r="P79" s="22"/>
      <c r="R79" s="23"/>
      <c r="S79" s="21"/>
      <c r="T79" s="22"/>
      <c r="U79" s="24"/>
      <c r="V79" s="25"/>
      <c r="W79" s="26"/>
      <c r="X79" s="5"/>
      <c r="Y79" s="11"/>
      <c r="Z79" s="11"/>
      <c r="AA79" s="11"/>
      <c r="AB79" s="11"/>
    </row>
    <row r="80" spans="1:28" x14ac:dyDescent="0.2">
      <c r="A80" s="12" t="s">
        <v>2</v>
      </c>
      <c r="B80" s="44">
        <v>5.23</v>
      </c>
      <c r="C80" s="45">
        <v>0.6</v>
      </c>
      <c r="D80" s="46">
        <v>2.75</v>
      </c>
      <c r="E80" s="7"/>
      <c r="F80" s="44">
        <v>4.92</v>
      </c>
      <c r="G80" s="45">
        <v>0.6</v>
      </c>
      <c r="H80" s="46">
        <v>2.76</v>
      </c>
      <c r="J80" s="20">
        <v>4.33</v>
      </c>
      <c r="K80" s="21">
        <v>0.6</v>
      </c>
      <c r="L80" s="22">
        <v>2.75</v>
      </c>
      <c r="M80" s="20"/>
      <c r="N80" s="23">
        <v>3.25</v>
      </c>
      <c r="O80" s="21">
        <v>0.6</v>
      </c>
      <c r="P80" s="22">
        <v>2.77</v>
      </c>
      <c r="R80" s="23">
        <v>2.76</v>
      </c>
      <c r="S80" s="21">
        <v>0.6</v>
      </c>
      <c r="T80" s="22">
        <v>2.76</v>
      </c>
      <c r="U80" s="24"/>
      <c r="V80" s="25"/>
      <c r="W80" s="26"/>
      <c r="X80" s="5"/>
      <c r="Y80" s="11"/>
      <c r="Z80" s="11"/>
      <c r="AA80" s="11"/>
      <c r="AB80" s="11"/>
    </row>
    <row r="81" spans="1:28" x14ac:dyDescent="0.2">
      <c r="A81" s="12" t="s">
        <v>3</v>
      </c>
      <c r="B81" s="44">
        <v>5.03</v>
      </c>
      <c r="C81" s="45">
        <v>0.6</v>
      </c>
      <c r="D81" s="46">
        <v>2.75</v>
      </c>
      <c r="E81" s="7"/>
      <c r="F81" s="44">
        <v>4.87</v>
      </c>
      <c r="G81" s="45">
        <v>0.5</v>
      </c>
      <c r="H81" s="46">
        <v>2.75</v>
      </c>
      <c r="J81" s="20">
        <v>4.2300000000000004</v>
      </c>
      <c r="K81" s="21">
        <v>0.6</v>
      </c>
      <c r="L81" s="22">
        <v>2.75</v>
      </c>
      <c r="M81" s="20"/>
      <c r="N81" s="23">
        <v>3.35</v>
      </c>
      <c r="O81" s="21">
        <v>0.6</v>
      </c>
      <c r="P81" s="22">
        <v>2.76</v>
      </c>
      <c r="R81" s="23">
        <v>2.78</v>
      </c>
      <c r="S81" s="21">
        <v>0.6</v>
      </c>
      <c r="T81" s="22">
        <v>2.76</v>
      </c>
      <c r="U81" s="24"/>
      <c r="V81" s="25"/>
      <c r="W81" s="26"/>
      <c r="X81" s="5"/>
      <c r="Y81" s="11"/>
      <c r="Z81" s="11"/>
      <c r="AA81" s="11"/>
      <c r="AB81" s="11"/>
    </row>
    <row r="82" spans="1:28" x14ac:dyDescent="0.2">
      <c r="A82" s="12" t="s">
        <v>4</v>
      </c>
      <c r="B82" s="44">
        <v>5.12</v>
      </c>
      <c r="C82" s="45">
        <v>0.6</v>
      </c>
      <c r="D82" s="46">
        <v>2.74</v>
      </c>
      <c r="E82" s="7"/>
      <c r="F82" s="44">
        <v>4.8600000000000003</v>
      </c>
      <c r="G82" s="45">
        <v>0.6</v>
      </c>
      <c r="H82" s="46">
        <v>2.75</v>
      </c>
      <c r="J82" s="20">
        <v>4.2</v>
      </c>
      <c r="K82" s="21">
        <v>0.6</v>
      </c>
      <c r="L82" s="22">
        <v>2.75</v>
      </c>
      <c r="M82" s="20"/>
      <c r="N82" s="23">
        <v>3.22</v>
      </c>
      <c r="O82" s="21">
        <v>0.6</v>
      </c>
      <c r="P82" s="22">
        <v>2.76</v>
      </c>
      <c r="R82" s="23">
        <v>2.77</v>
      </c>
      <c r="S82" s="21">
        <v>0.6</v>
      </c>
      <c r="T82" s="22">
        <v>2.76</v>
      </c>
      <c r="U82" s="24"/>
      <c r="V82" s="25"/>
      <c r="W82" s="26"/>
      <c r="X82" s="5"/>
      <c r="Y82" s="11"/>
      <c r="Z82" s="11"/>
      <c r="AA82" s="11"/>
      <c r="AB82" s="11"/>
    </row>
    <row r="83" spans="1:28" x14ac:dyDescent="0.2">
      <c r="A83" s="12" t="s">
        <v>5</v>
      </c>
      <c r="B83" s="44">
        <v>5.19</v>
      </c>
      <c r="C83" s="45">
        <v>0.6</v>
      </c>
      <c r="D83" s="46">
        <v>2.75</v>
      </c>
      <c r="E83" s="7"/>
      <c r="F83" s="44">
        <v>4.82</v>
      </c>
      <c r="G83" s="45">
        <v>0.6</v>
      </c>
      <c r="H83" s="46">
        <v>2.76</v>
      </c>
      <c r="J83" s="20">
        <v>4.16</v>
      </c>
      <c r="K83" s="21">
        <v>0.5</v>
      </c>
      <c r="L83" s="22">
        <v>2.75</v>
      </c>
      <c r="M83" s="20"/>
      <c r="N83" s="23">
        <v>3.2</v>
      </c>
      <c r="O83" s="21">
        <v>0.63</v>
      </c>
      <c r="P83" s="22">
        <v>2.76</v>
      </c>
      <c r="R83" s="103">
        <v>2.78</v>
      </c>
      <c r="S83" s="104">
        <v>0.6</v>
      </c>
      <c r="T83" s="22">
        <v>2.76</v>
      </c>
      <c r="U83" s="24"/>
      <c r="V83" s="25"/>
      <c r="W83" s="26"/>
      <c r="X83" s="5"/>
      <c r="Y83" s="11"/>
      <c r="Z83" s="11"/>
      <c r="AA83" s="11"/>
      <c r="AB83" s="11"/>
    </row>
    <row r="84" spans="1:28" x14ac:dyDescent="0.2">
      <c r="A84" s="12" t="s">
        <v>6</v>
      </c>
      <c r="B84" s="44">
        <v>5.24</v>
      </c>
      <c r="C84" s="45">
        <v>0.6</v>
      </c>
      <c r="D84" s="46">
        <v>2.75</v>
      </c>
      <c r="E84" s="7"/>
      <c r="F84" s="44">
        <v>4.75</v>
      </c>
      <c r="G84" s="45">
        <v>0.6</v>
      </c>
      <c r="H84" s="46">
        <v>2.76</v>
      </c>
      <c r="J84" s="20">
        <v>4.01</v>
      </c>
      <c r="K84" s="21">
        <v>0.6</v>
      </c>
      <c r="L84" s="22">
        <v>2.75</v>
      </c>
      <c r="M84" s="20"/>
      <c r="N84" s="23">
        <v>3.13</v>
      </c>
      <c r="O84" s="21">
        <v>0.5</v>
      </c>
      <c r="P84" s="22">
        <v>2.76</v>
      </c>
      <c r="R84" s="103">
        <v>2.74</v>
      </c>
      <c r="S84" s="104">
        <v>0.5</v>
      </c>
      <c r="T84" s="22">
        <v>2.76</v>
      </c>
      <c r="U84" s="24"/>
      <c r="V84" s="25"/>
      <c r="W84" s="26"/>
      <c r="X84" s="5"/>
      <c r="Y84" s="11"/>
      <c r="Z84" s="11"/>
      <c r="AA84" s="11"/>
      <c r="AB84" s="11"/>
    </row>
    <row r="85" spans="1:28" x14ac:dyDescent="0.2">
      <c r="A85" s="12" t="s">
        <v>7</v>
      </c>
      <c r="B85" s="44">
        <v>5.15</v>
      </c>
      <c r="C85" s="45">
        <v>0.6</v>
      </c>
      <c r="D85" s="46">
        <v>2.75</v>
      </c>
      <c r="E85" s="7"/>
      <c r="F85" s="44">
        <v>4.93</v>
      </c>
      <c r="G85" s="45">
        <v>0.7</v>
      </c>
      <c r="H85" s="46">
        <v>2.75</v>
      </c>
      <c r="J85" s="20">
        <v>3.86</v>
      </c>
      <c r="K85" s="21">
        <v>0.7</v>
      </c>
      <c r="L85" s="22">
        <v>2.75</v>
      </c>
      <c r="M85" s="20"/>
      <c r="N85" s="23">
        <v>3</v>
      </c>
      <c r="O85" s="21">
        <v>0.5</v>
      </c>
      <c r="P85" s="22">
        <v>2.76</v>
      </c>
      <c r="R85" s="103">
        <v>2.76</v>
      </c>
      <c r="S85" s="104">
        <v>0.5</v>
      </c>
      <c r="T85" s="22">
        <v>2.76</v>
      </c>
      <c r="U85" s="24"/>
      <c r="V85" s="25"/>
      <c r="W85" s="26"/>
      <c r="X85" s="5"/>
      <c r="Y85" s="11"/>
      <c r="Z85" s="11"/>
      <c r="AA85" s="11"/>
      <c r="AB85" s="11"/>
    </row>
    <row r="86" spans="1:28" x14ac:dyDescent="0.2">
      <c r="A86" s="12" t="s">
        <v>8</v>
      </c>
      <c r="B86" s="44">
        <v>5.24</v>
      </c>
      <c r="C86" s="45">
        <v>0.6</v>
      </c>
      <c r="D86" s="46">
        <v>2.73</v>
      </c>
      <c r="E86" s="7"/>
      <c r="F86" s="44">
        <v>4.82</v>
      </c>
      <c r="G86" s="45">
        <v>0.6</v>
      </c>
      <c r="H86" s="46">
        <v>2.75</v>
      </c>
      <c r="J86" s="20">
        <v>3.73</v>
      </c>
      <c r="K86" s="21">
        <v>0.7</v>
      </c>
      <c r="L86" s="22">
        <v>2.77</v>
      </c>
      <c r="M86" s="20"/>
      <c r="N86" s="23">
        <v>2.97</v>
      </c>
      <c r="O86" s="21">
        <v>0.5</v>
      </c>
      <c r="P86" s="22">
        <v>2.76</v>
      </c>
      <c r="R86" s="23">
        <v>2.69</v>
      </c>
      <c r="S86" s="21">
        <v>0.5</v>
      </c>
      <c r="T86" s="22">
        <v>2.76</v>
      </c>
      <c r="U86" s="24"/>
      <c r="V86" s="25"/>
      <c r="W86" s="26"/>
      <c r="X86" s="5"/>
      <c r="Y86" s="11"/>
      <c r="Z86" s="11"/>
      <c r="AA86" s="11"/>
      <c r="AB86" s="11"/>
    </row>
    <row r="87" spans="1:28" x14ac:dyDescent="0.2">
      <c r="A87" s="12" t="s">
        <v>9</v>
      </c>
      <c r="B87" s="44">
        <v>5.26</v>
      </c>
      <c r="C87" s="45">
        <v>0.6</v>
      </c>
      <c r="D87" s="46">
        <v>2.74</v>
      </c>
      <c r="E87" s="7"/>
      <c r="F87" s="44">
        <v>4.72</v>
      </c>
      <c r="G87" s="45">
        <v>0.5</v>
      </c>
      <c r="H87" s="46">
        <v>2.74</v>
      </c>
      <c r="J87" s="20">
        <v>3.53</v>
      </c>
      <c r="K87" s="21">
        <v>0.7</v>
      </c>
      <c r="L87" s="22">
        <v>2.77</v>
      </c>
      <c r="M87" s="20"/>
      <c r="N87" s="23">
        <v>2.93</v>
      </c>
      <c r="O87" s="21">
        <v>0.5</v>
      </c>
      <c r="P87" s="22">
        <v>2.76</v>
      </c>
      <c r="R87" s="23"/>
      <c r="S87" s="21"/>
      <c r="T87" s="22"/>
      <c r="U87" s="24"/>
      <c r="V87" s="25"/>
      <c r="W87" s="26"/>
      <c r="X87" s="5"/>
      <c r="Y87" s="11"/>
      <c r="Z87" s="11"/>
      <c r="AA87" s="11"/>
      <c r="AB87" s="11"/>
    </row>
    <row r="88" spans="1:28" x14ac:dyDescent="0.2">
      <c r="A88" s="12" t="s">
        <v>10</v>
      </c>
      <c r="B88" s="44">
        <v>5.14</v>
      </c>
      <c r="C88" s="45">
        <v>0.6</v>
      </c>
      <c r="D88" s="46">
        <v>2.74</v>
      </c>
      <c r="E88" s="7"/>
      <c r="F88" s="44">
        <v>4.59</v>
      </c>
      <c r="G88" s="45">
        <v>0.6</v>
      </c>
      <c r="H88" s="46">
        <v>2.75</v>
      </c>
      <c r="J88" s="20">
        <v>3.46</v>
      </c>
      <c r="K88" s="21">
        <v>0.7</v>
      </c>
      <c r="L88" s="22">
        <v>2.77</v>
      </c>
      <c r="M88" s="20"/>
      <c r="N88" s="23">
        <v>2.84</v>
      </c>
      <c r="O88" s="21">
        <v>0.6</v>
      </c>
      <c r="P88" s="22">
        <v>2.76</v>
      </c>
      <c r="R88" s="23"/>
      <c r="S88" s="21"/>
      <c r="T88" s="22"/>
      <c r="U88" s="24"/>
      <c r="V88" s="25"/>
      <c r="W88" s="26"/>
      <c r="X88" s="5"/>
      <c r="Y88" s="11"/>
      <c r="Z88" s="11"/>
      <c r="AA88" s="11"/>
      <c r="AB88" s="11"/>
    </row>
    <row r="89" spans="1:28" x14ac:dyDescent="0.2">
      <c r="A89" s="12" t="s">
        <v>11</v>
      </c>
      <c r="B89" s="44">
        <v>5.21</v>
      </c>
      <c r="C89" s="45">
        <v>0.6</v>
      </c>
      <c r="D89" s="46">
        <v>2.75</v>
      </c>
      <c r="E89" s="7"/>
      <c r="F89" s="44">
        <v>4.55</v>
      </c>
      <c r="G89" s="45">
        <v>0.5</v>
      </c>
      <c r="H89" s="46">
        <v>2.76</v>
      </c>
      <c r="J89" s="20">
        <v>3.36</v>
      </c>
      <c r="K89" s="21">
        <v>0.7</v>
      </c>
      <c r="L89" s="22">
        <v>2.77</v>
      </c>
      <c r="M89" s="20"/>
      <c r="N89" s="23">
        <v>2.92</v>
      </c>
      <c r="O89" s="21">
        <v>0.6</v>
      </c>
      <c r="P89" s="22">
        <v>2.76</v>
      </c>
      <c r="R89" s="23"/>
      <c r="S89" s="21"/>
      <c r="T89" s="22"/>
      <c r="U89" s="24"/>
      <c r="V89" s="25"/>
      <c r="W89" s="26"/>
      <c r="X89" s="5"/>
      <c r="Y89" s="11"/>
      <c r="Z89" s="11"/>
      <c r="AA89" s="11"/>
      <c r="AB89" s="11"/>
    </row>
    <row r="90" spans="1:28" x14ac:dyDescent="0.2">
      <c r="A90" s="12" t="s">
        <v>12</v>
      </c>
      <c r="B90" s="44">
        <v>5.26</v>
      </c>
      <c r="C90" s="45">
        <v>0.5</v>
      </c>
      <c r="D90" s="46">
        <v>2.74</v>
      </c>
      <c r="E90" s="7"/>
      <c r="F90" s="44">
        <v>4.41</v>
      </c>
      <c r="G90" s="45">
        <v>0.6</v>
      </c>
      <c r="H90" s="46">
        <v>2.75</v>
      </c>
      <c r="J90" s="20">
        <v>3.25</v>
      </c>
      <c r="K90" s="21">
        <v>0.7</v>
      </c>
      <c r="L90" s="22">
        <v>2.77</v>
      </c>
      <c r="M90" s="20"/>
      <c r="N90" s="23">
        <v>2.9</v>
      </c>
      <c r="O90" s="21">
        <v>0.6</v>
      </c>
      <c r="P90" s="22">
        <v>2.76</v>
      </c>
      <c r="R90" s="23"/>
      <c r="S90" s="21"/>
      <c r="T90" s="22"/>
      <c r="U90" s="24"/>
      <c r="V90" s="25"/>
      <c r="W90" s="26"/>
      <c r="X90" s="5"/>
      <c r="Y90" s="11"/>
      <c r="Z90" s="11"/>
      <c r="AA90" s="11"/>
      <c r="AB90" s="11"/>
    </row>
    <row r="91" spans="1:28" x14ac:dyDescent="0.2">
      <c r="A91" s="12" t="s">
        <v>13</v>
      </c>
      <c r="B91" s="44">
        <v>4.97</v>
      </c>
      <c r="C91" s="53">
        <v>0.5</v>
      </c>
      <c r="D91" s="54">
        <v>2.74</v>
      </c>
      <c r="E91" s="7"/>
      <c r="F91" s="44">
        <v>4.3099999999999996</v>
      </c>
      <c r="G91" s="45">
        <v>0.6</v>
      </c>
      <c r="H91" s="46">
        <v>2.75</v>
      </c>
      <c r="J91" s="20">
        <v>3.31</v>
      </c>
      <c r="K91" s="21">
        <v>0.6</v>
      </c>
      <c r="L91" s="22">
        <v>2.76</v>
      </c>
      <c r="M91" s="20"/>
      <c r="N91" s="23">
        <v>2.79</v>
      </c>
      <c r="O91" s="21">
        <v>0.6</v>
      </c>
      <c r="P91" s="22">
        <v>2.76</v>
      </c>
      <c r="R91" s="23"/>
      <c r="S91" s="21"/>
      <c r="T91" s="22"/>
      <c r="U91" s="24"/>
      <c r="V91" s="25"/>
      <c r="W91" s="26"/>
      <c r="X91" s="5"/>
      <c r="Y91" s="11"/>
      <c r="Z91" s="11"/>
      <c r="AA91" s="11"/>
      <c r="AB91" s="11"/>
    </row>
    <row r="92" spans="1:28" ht="16.5" thickBot="1" x14ac:dyDescent="0.3">
      <c r="A92" s="16" t="s">
        <v>16</v>
      </c>
      <c r="B92" s="49">
        <v>5.17</v>
      </c>
      <c r="C92" s="50">
        <v>0.6</v>
      </c>
      <c r="D92" s="51">
        <v>2.74</v>
      </c>
      <c r="E92" s="7"/>
      <c r="F92" s="49">
        <v>4.7</v>
      </c>
      <c r="G92" s="50">
        <v>0.6</v>
      </c>
      <c r="H92" s="51">
        <v>2.75</v>
      </c>
      <c r="J92" s="49">
        <v>3.78</v>
      </c>
      <c r="K92" s="50">
        <v>0.6</v>
      </c>
      <c r="L92" s="51">
        <v>2.76</v>
      </c>
      <c r="M92" s="20"/>
      <c r="N92" s="49">
        <v>3.03</v>
      </c>
      <c r="O92" s="50">
        <v>0.6</v>
      </c>
      <c r="P92" s="51">
        <v>2.76</v>
      </c>
      <c r="R92" s="49"/>
      <c r="S92" s="50"/>
      <c r="T92" s="51"/>
      <c r="U92" s="24"/>
      <c r="V92" s="25"/>
      <c r="W92" s="26"/>
      <c r="X92" s="5"/>
      <c r="Y92" s="11"/>
      <c r="Z92" s="11"/>
      <c r="AA92" s="11"/>
      <c r="AB92" s="11"/>
    </row>
    <row r="93" spans="1:28" ht="15.75" x14ac:dyDescent="0.25">
      <c r="A93" s="19"/>
      <c r="B93" s="44"/>
      <c r="C93" s="53"/>
      <c r="D93" s="54"/>
      <c r="E93" s="7"/>
      <c r="F93" s="7"/>
      <c r="G93" s="13"/>
      <c r="H93" s="15"/>
      <c r="J93" s="20"/>
      <c r="K93" s="21"/>
      <c r="L93" s="22"/>
      <c r="M93" s="20"/>
      <c r="N93" s="23"/>
      <c r="O93" s="21"/>
      <c r="P93" s="22"/>
      <c r="R93" s="24"/>
      <c r="S93" s="21"/>
      <c r="T93" s="22"/>
      <c r="U93" s="24"/>
      <c r="V93" s="25"/>
      <c r="W93" s="26"/>
      <c r="X93" s="5"/>
      <c r="Y93" s="11"/>
      <c r="Z93" s="11"/>
      <c r="AA93" s="11"/>
      <c r="AB93" s="11"/>
    </row>
    <row r="94" spans="1:28" x14ac:dyDescent="0.2">
      <c r="A94" s="14" t="s">
        <v>20</v>
      </c>
      <c r="B94" s="12" t="s">
        <v>21</v>
      </c>
      <c r="C94" s="1"/>
      <c r="D94" s="2"/>
      <c r="G94" s="1"/>
      <c r="H94" s="2"/>
      <c r="K94" s="1"/>
      <c r="L94" s="2"/>
      <c r="M94" s="20"/>
      <c r="N94" s="23"/>
      <c r="O94" s="21"/>
      <c r="P94" s="22"/>
      <c r="R94" s="24"/>
      <c r="S94" s="21"/>
      <c r="T94" s="22"/>
      <c r="U94" s="24"/>
      <c r="V94" s="25"/>
      <c r="W94" s="25"/>
      <c r="X94" s="25"/>
    </row>
    <row r="95" spans="1:28" x14ac:dyDescent="0.2">
      <c r="B95" s="12" t="s">
        <v>22</v>
      </c>
      <c r="C95" s="1"/>
      <c r="D95" s="2"/>
      <c r="G95" s="1"/>
      <c r="H95" s="2"/>
      <c r="K95" s="1"/>
      <c r="L95" s="2"/>
      <c r="M95" s="20"/>
      <c r="N95" s="23"/>
      <c r="O95" s="21"/>
      <c r="P95" s="22"/>
      <c r="R95" s="24"/>
      <c r="S95" s="21"/>
      <c r="T95" s="22"/>
      <c r="U95" s="24"/>
      <c r="V95" s="25"/>
      <c r="W95" s="26"/>
      <c r="X95" s="5"/>
    </row>
    <row r="96" spans="1:28" x14ac:dyDescent="0.2">
      <c r="C96" s="1"/>
      <c r="D96" s="2"/>
      <c r="G96" s="1"/>
      <c r="H96" s="2"/>
      <c r="K96" s="1"/>
      <c r="L96" s="2"/>
      <c r="O96" s="1"/>
      <c r="P96" s="2"/>
      <c r="R96" t="s">
        <v>25</v>
      </c>
      <c r="S96" s="1"/>
      <c r="T96" s="2"/>
      <c r="W96" s="1"/>
    </row>
    <row r="97" spans="15:26" x14ac:dyDescent="0.2">
      <c r="O97" s="1"/>
      <c r="P97" s="2"/>
      <c r="R97" t="s">
        <v>26</v>
      </c>
      <c r="S97" s="1"/>
      <c r="T97" s="2"/>
      <c r="U97" s="34"/>
      <c r="W97" s="1"/>
    </row>
    <row r="98" spans="15:26" x14ac:dyDescent="0.2">
      <c r="O98" s="1"/>
      <c r="P98" s="2"/>
      <c r="R98" t="s">
        <v>27</v>
      </c>
      <c r="S98" s="1"/>
      <c r="T98" s="2"/>
      <c r="W98" s="1"/>
    </row>
    <row r="99" spans="15:26" x14ac:dyDescent="0.2">
      <c r="W99" s="1"/>
    </row>
    <row r="100" spans="15:26" x14ac:dyDescent="0.2">
      <c r="W100" s="1"/>
    </row>
    <row r="101" spans="15:26" x14ac:dyDescent="0.2">
      <c r="W101" s="1"/>
    </row>
    <row r="102" spans="15:26" x14ac:dyDescent="0.2">
      <c r="W102" s="1"/>
    </row>
    <row r="103" spans="15:26" x14ac:dyDescent="0.2">
      <c r="W103" s="1"/>
    </row>
    <row r="104" spans="15:26" x14ac:dyDescent="0.2">
      <c r="W104" s="1"/>
    </row>
    <row r="105" spans="15:26" x14ac:dyDescent="0.2">
      <c r="W105" s="1"/>
    </row>
    <row r="106" spans="15:26" x14ac:dyDescent="0.2">
      <c r="W106" s="1"/>
    </row>
    <row r="107" spans="15:26" x14ac:dyDescent="0.2">
      <c r="W107" s="1"/>
    </row>
    <row r="108" spans="15:26" x14ac:dyDescent="0.2">
      <c r="W108" s="1"/>
    </row>
    <row r="109" spans="15:26" x14ac:dyDescent="0.2">
      <c r="W109" s="1"/>
    </row>
    <row r="110" spans="15:26" x14ac:dyDescent="0.2">
      <c r="W110" s="1"/>
    </row>
    <row r="111" spans="15:26" x14ac:dyDescent="0.2">
      <c r="U111" s="21"/>
      <c r="V111" s="17"/>
      <c r="W111" s="17"/>
      <c r="X111" s="17"/>
      <c r="Y111" s="17"/>
      <c r="Z111" s="17"/>
    </row>
    <row r="112" spans="15:26" x14ac:dyDescent="0.2">
      <c r="W112" s="1"/>
    </row>
    <row r="113" spans="3:23" x14ac:dyDescent="0.2">
      <c r="W113" s="1"/>
    </row>
    <row r="114" spans="3:23" x14ac:dyDescent="0.2">
      <c r="W114" s="1"/>
    </row>
    <row r="115" spans="3:23" x14ac:dyDescent="0.2">
      <c r="W115" s="1"/>
    </row>
    <row r="116" spans="3:23" x14ac:dyDescent="0.2">
      <c r="W116" s="1"/>
    </row>
    <row r="117" spans="3:23" x14ac:dyDescent="0.2">
      <c r="W117" s="1"/>
    </row>
    <row r="118" spans="3:23" x14ac:dyDescent="0.2">
      <c r="W118" s="1"/>
    </row>
    <row r="119" spans="3:23" x14ac:dyDescent="0.2">
      <c r="W119" s="1"/>
    </row>
    <row r="120" spans="3:23" x14ac:dyDescent="0.2">
      <c r="C120" s="1"/>
      <c r="D120" s="2"/>
      <c r="G120" s="1"/>
      <c r="H120" s="2"/>
      <c r="K120" s="1"/>
      <c r="L120" s="2"/>
      <c r="O120" s="1"/>
      <c r="P120" s="2"/>
      <c r="S120" s="1"/>
      <c r="T120" s="2"/>
      <c r="W120" s="1"/>
    </row>
    <row r="121" spans="3:23" x14ac:dyDescent="0.2">
      <c r="C121" s="1"/>
      <c r="D121" s="2"/>
      <c r="G121" s="1"/>
      <c r="H121" s="2"/>
      <c r="K121" s="1"/>
      <c r="L121" s="2"/>
      <c r="O121" s="1"/>
      <c r="P121" s="2"/>
      <c r="S121" s="1"/>
      <c r="T121" s="2"/>
      <c r="W121" s="1"/>
    </row>
    <row r="122" spans="3:23" x14ac:dyDescent="0.2">
      <c r="C122" s="1"/>
      <c r="D122" s="2"/>
      <c r="G122" s="1"/>
      <c r="H122" s="2"/>
      <c r="K122" s="1"/>
      <c r="L122" s="2"/>
      <c r="O122" s="1"/>
      <c r="P122" s="2"/>
      <c r="S122" s="1"/>
      <c r="T122" s="2"/>
      <c r="W122" s="1"/>
    </row>
    <row r="123" spans="3:23" x14ac:dyDescent="0.2">
      <c r="C123" s="1"/>
      <c r="D123" s="2"/>
      <c r="G123" s="1"/>
      <c r="H123" s="2"/>
      <c r="K123" s="1"/>
      <c r="L123" s="2"/>
      <c r="O123" s="1"/>
      <c r="P123" s="2"/>
      <c r="S123" s="1"/>
      <c r="T123" s="2"/>
      <c r="W123" s="1"/>
    </row>
    <row r="124" spans="3:23" x14ac:dyDescent="0.2">
      <c r="C124" s="1"/>
      <c r="D124" s="2"/>
      <c r="G124" s="1"/>
      <c r="H124" s="2"/>
      <c r="K124" s="1"/>
      <c r="L124" s="2"/>
      <c r="O124" s="1"/>
      <c r="P124" s="2"/>
      <c r="S124" s="1"/>
      <c r="T124" s="2"/>
      <c r="W124" s="1"/>
    </row>
    <row r="125" spans="3:23" x14ac:dyDescent="0.2">
      <c r="C125" s="1"/>
      <c r="D125" s="2"/>
      <c r="G125" s="1"/>
      <c r="H125" s="2"/>
      <c r="K125" s="1"/>
      <c r="L125" s="2"/>
      <c r="O125" s="1"/>
      <c r="P125" s="2"/>
      <c r="S125" s="1"/>
      <c r="T125" s="2"/>
      <c r="W125" s="1"/>
    </row>
  </sheetData>
  <mergeCells count="2">
    <mergeCell ref="B1:U1"/>
    <mergeCell ref="B2:U2"/>
  </mergeCells>
  <phoneticPr fontId="0" type="noConversion"/>
  <printOptions horizontalCentered="1"/>
  <pageMargins left="0.25" right="0.25" top="0.5" bottom="0.5" header="0.42" footer="0.2"/>
  <pageSetup scale="80" orientation="landscape" horizontalDpi="4294967292" verticalDpi="300" r:id="rId1"/>
  <headerFooter alignWithMargins="0"/>
  <rowBreaks count="2" manualBreakCount="2">
    <brk id="38" max="16383" man="1"/>
    <brk id="7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1-1 ARM</vt:lpstr>
      <vt:lpstr>'1-1 ARM'!Print_Titles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Hirciag</dc:creator>
  <cp:lastModifiedBy>Carmen Hirciag</cp:lastModifiedBy>
  <cp:lastPrinted>2012-01-26T14:36:34Z</cp:lastPrinted>
  <dcterms:created xsi:type="dcterms:W3CDTF">2002-04-26T15:51:49Z</dcterms:created>
  <dcterms:modified xsi:type="dcterms:W3CDTF">2012-08-06T20:14:01Z</dcterms:modified>
</cp:coreProperties>
</file>