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T470\Desktop\My Files\Data analysis\PORTFOLIO\WORK\Excel Projects\"/>
    </mc:Choice>
  </mc:AlternateContent>
  <xr:revisionPtr revIDLastSave="0" documentId="13_ncr:1_{9B354C32-BC50-4D56-9207-40DD71D10D59}" xr6:coauthVersionLast="47" xr6:coauthVersionMax="47" xr10:uidLastSave="{00000000-0000-0000-0000-000000000000}"/>
  <bookViews>
    <workbookView xWindow="-110" yWindow="-110" windowWidth="19420" windowHeight="10420" tabRatio="948" xr2:uid="{26D4546B-D2A1-4444-8EAF-A6228F96F0C1}"/>
  </bookViews>
  <sheets>
    <sheet name="Data" sheetId="1" r:id="rId1"/>
    <sheet name="Worksheet" sheetId="4" r:id="rId2"/>
    <sheet name="Quick Stats" sheetId="2" r:id="rId3"/>
    <sheet name="Sales by Country" sheetId="3" r:id="rId4"/>
    <sheet name="Top 5 products by $ per unit" sheetId="5" r:id="rId5"/>
    <sheet name="Anomaly Detection" sheetId="6" r:id="rId6"/>
    <sheet name="Sales person by contry" sheetId="7" r:id="rId7"/>
    <sheet name="Profit Calculation" sheetId="10" r:id="rId8"/>
    <sheet name="Profits By product" sheetId="11" r:id="rId9"/>
    <sheet name="Dynamic sales report" sheetId="12" r:id="rId10"/>
    <sheet name="Analysis of profit %" sheetId="13" r:id="rId11"/>
  </sheets>
  <definedNames>
    <definedName name="_xlnm._FilterDatabase" localSheetId="0" hidden="1">Data!$C$9:$G$9</definedName>
    <definedName name="_xlnm._FilterDatabase" localSheetId="9" hidden="1">'Dynamic sales report'!$P$8:$P$14</definedName>
    <definedName name="_xlnm._FilterDatabase" localSheetId="3" hidden="1">'Sales by Country'!$B$3:$E$3</definedName>
    <definedName name="_xlchart.v1.0" hidden="1">'Anomaly Detection'!$M$6:$M$305</definedName>
    <definedName name="_xlchart.v1.1" hidden="1">'Anomaly Detection'!$O$6:$O$305</definedName>
    <definedName name="_xlchart.v1.2" hidden="1">'Anomaly Detection'!$O$1:$O$4</definedName>
    <definedName name="_xlchart.v1.3" hidden="1">'Anomaly Detection'!$O$5:$O$305</definedName>
    <definedName name="Slicer_Geography">#N/A</definedName>
    <definedName name="Slicer_Geography1">#N/A</definedName>
    <definedName name="Slicer_Sales_Person">#N/A</definedName>
  </definedNames>
  <calcPr calcId="181029"/>
  <pivotCaches>
    <pivotCache cacheId="35" r:id="rId12"/>
    <pivotCache cacheId="36"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10" i="12" l="1"/>
  <c r="J11" i="12"/>
  <c r="J12" i="12"/>
  <c r="J13" i="12"/>
  <c r="J14" i="12"/>
  <c r="J15" i="12"/>
  <c r="J16" i="12"/>
  <c r="J17" i="12"/>
  <c r="J18" i="12"/>
  <c r="J9" i="12"/>
  <c r="I10" i="12"/>
  <c r="K10" i="12" s="1"/>
  <c r="I11" i="12"/>
  <c r="K11" i="12" s="1"/>
  <c r="I12" i="12"/>
  <c r="K12" i="12" s="1"/>
  <c r="I13" i="12"/>
  <c r="K13" i="12" s="1"/>
  <c r="I14" i="12"/>
  <c r="K14" i="12" s="1"/>
  <c r="I15" i="12"/>
  <c r="K15" i="12" s="1"/>
  <c r="I16" i="12"/>
  <c r="K16" i="12" s="1"/>
  <c r="I17" i="12"/>
  <c r="K17" i="12" s="1"/>
  <c r="I18" i="12"/>
  <c r="K18" i="12" s="1"/>
  <c r="I9" i="12"/>
  <c r="K9" i="12" s="1"/>
  <c r="E14" i="12"/>
  <c r="D14" i="12"/>
  <c r="E11" i="12"/>
  <c r="D11" i="12"/>
  <c r="E8" i="12"/>
  <c r="C5" i="3"/>
  <c r="C6" i="3"/>
  <c r="C7" i="3"/>
  <c r="C8" i="3"/>
  <c r="C9" i="3"/>
  <c r="C10" i="3"/>
  <c r="C4" i="3"/>
  <c r="E8" i="3"/>
  <c r="E5" i="3"/>
  <c r="E9" i="3"/>
  <c r="E10" i="3"/>
  <c r="E7" i="3"/>
  <c r="E4" i="3"/>
  <c r="E6" i="3"/>
  <c r="D11" i="2"/>
  <c r="C11" i="2"/>
  <c r="C10" i="2"/>
  <c r="D10" i="2"/>
  <c r="D8" i="2"/>
  <c r="C8" i="2"/>
  <c r="D7" i="2"/>
  <c r="C7" i="2"/>
  <c r="D6" i="2"/>
  <c r="C6" i="2"/>
  <c r="D5" i="2"/>
  <c r="C5" i="2"/>
  <c r="F240" i="10"/>
  <c r="F294" i="10"/>
  <c r="F218" i="10"/>
  <c r="F176" i="10"/>
  <c r="F33" i="10"/>
  <c r="F31" i="10"/>
  <c r="F242" i="10"/>
  <c r="F45" i="10"/>
  <c r="F84" i="10"/>
  <c r="F80" i="10"/>
  <c r="F39" i="10"/>
  <c r="F231" i="10"/>
  <c r="F129" i="10"/>
  <c r="F29" i="10"/>
  <c r="F187" i="10"/>
  <c r="F201" i="10"/>
  <c r="F12" i="10"/>
  <c r="F130" i="10"/>
  <c r="F3" i="10"/>
  <c r="F291" i="10"/>
  <c r="F28" i="10"/>
  <c r="F273" i="10"/>
  <c r="F280" i="10"/>
  <c r="F128" i="10"/>
  <c r="F146" i="10"/>
  <c r="F210" i="10"/>
  <c r="F15" i="10"/>
  <c r="F226" i="10"/>
  <c r="F94" i="10"/>
  <c r="F198" i="10"/>
  <c r="F284" i="10"/>
  <c r="F265" i="10"/>
  <c r="F91" i="10"/>
  <c r="F155" i="10"/>
  <c r="F50" i="10"/>
  <c r="F287" i="10"/>
  <c r="F13" i="10"/>
  <c r="F195" i="10"/>
  <c r="F23" i="10"/>
  <c r="F73" i="10"/>
  <c r="F56" i="10"/>
  <c r="F153" i="10"/>
  <c r="F293" i="10"/>
  <c r="F72" i="10"/>
  <c r="F220" i="10"/>
  <c r="F193" i="10"/>
  <c r="F100" i="10"/>
  <c r="F196" i="10"/>
  <c r="F292" i="10"/>
  <c r="F229" i="10"/>
  <c r="F10" i="10"/>
  <c r="F217" i="10"/>
  <c r="F234" i="10"/>
  <c r="F44" i="10"/>
  <c r="F108" i="10"/>
  <c r="F189" i="10"/>
  <c r="F98" i="10"/>
  <c r="F52" i="10"/>
  <c r="F170" i="10"/>
  <c r="F85" i="10"/>
  <c r="F78" i="10"/>
  <c r="F19" i="10"/>
  <c r="F113" i="10"/>
  <c r="F172" i="10"/>
  <c r="F138" i="10"/>
  <c r="F62" i="10"/>
  <c r="F247" i="10"/>
  <c r="F282" i="10"/>
  <c r="F37" i="10"/>
  <c r="F123" i="10"/>
  <c r="F152" i="10"/>
  <c r="F65" i="10"/>
  <c r="F182" i="10"/>
  <c r="F207" i="10"/>
  <c r="F133" i="10"/>
  <c r="F107" i="10"/>
  <c r="F76" i="10"/>
  <c r="F250" i="10"/>
  <c r="F5" i="10"/>
  <c r="F228" i="10"/>
  <c r="F21" i="10"/>
  <c r="F81" i="10"/>
  <c r="F58" i="10"/>
  <c r="F281" i="10"/>
  <c r="F109" i="10"/>
  <c r="F102" i="10"/>
  <c r="F79" i="10"/>
  <c r="F77" i="10"/>
  <c r="F111" i="10"/>
  <c r="F48" i="10"/>
  <c r="F203" i="10"/>
  <c r="F261" i="10"/>
  <c r="F115" i="10"/>
  <c r="F82" i="10"/>
  <c r="F254" i="10"/>
  <c r="F43" i="10"/>
  <c r="F236" i="10"/>
  <c r="F256" i="10"/>
  <c r="F194" i="10"/>
  <c r="F301" i="10"/>
  <c r="F222" i="10"/>
  <c r="F200" i="10"/>
  <c r="F64" i="10"/>
  <c r="F120" i="10"/>
  <c r="F74" i="10"/>
  <c r="F158" i="10"/>
  <c r="F103" i="10"/>
  <c r="F54" i="10"/>
  <c r="F167" i="10"/>
  <c r="F271" i="10"/>
  <c r="F298" i="10"/>
  <c r="F35" i="10"/>
  <c r="F270" i="10"/>
  <c r="F283" i="10"/>
  <c r="F299" i="10"/>
  <c r="F4" i="10"/>
  <c r="F145" i="10"/>
  <c r="F232" i="10"/>
  <c r="F16" i="10"/>
  <c r="F131" i="10"/>
  <c r="F92" i="10"/>
  <c r="F63" i="10"/>
  <c r="F55" i="10"/>
  <c r="F143" i="10"/>
  <c r="F263" i="10"/>
  <c r="F66" i="10"/>
  <c r="F204" i="10"/>
  <c r="F46" i="10"/>
  <c r="F289" i="10"/>
  <c r="F255" i="10"/>
  <c r="F179" i="10"/>
  <c r="F140" i="10"/>
  <c r="F90" i="10"/>
  <c r="F285" i="10"/>
  <c r="F149" i="10"/>
  <c r="F290" i="10"/>
  <c r="F206" i="10"/>
  <c r="F61" i="10"/>
  <c r="F233" i="10"/>
  <c r="F209" i="10"/>
  <c r="F185" i="10"/>
  <c r="F89" i="10"/>
  <c r="F110" i="10"/>
  <c r="F192" i="10"/>
  <c r="F87" i="10"/>
  <c r="F18" i="10"/>
  <c r="F114" i="10"/>
  <c r="F60" i="10"/>
  <c r="F267" i="10"/>
  <c r="F148" i="10"/>
  <c r="F300" i="10"/>
  <c r="F259" i="10"/>
  <c r="F272" i="10"/>
  <c r="F199" i="10"/>
  <c r="F279" i="10"/>
  <c r="F51" i="10"/>
  <c r="F119" i="10"/>
  <c r="F137" i="10"/>
  <c r="F191" i="10"/>
  <c r="F75" i="10"/>
  <c r="F2" i="10"/>
  <c r="F88" i="10"/>
  <c r="F269" i="10"/>
  <c r="F208" i="10"/>
  <c r="F86" i="10"/>
  <c r="F257" i="10"/>
  <c r="F161" i="10"/>
  <c r="F268" i="10"/>
  <c r="F127" i="10"/>
  <c r="F32" i="10"/>
  <c r="F38" i="10"/>
  <c r="F162" i="10"/>
  <c r="F9" i="10"/>
  <c r="F126" i="10"/>
  <c r="F6" i="10"/>
  <c r="F71" i="10"/>
  <c r="F225" i="10"/>
  <c r="F8" i="10"/>
  <c r="F278" i="10"/>
  <c r="F97" i="10"/>
  <c r="F262" i="10"/>
  <c r="F249" i="10"/>
  <c r="F166" i="10"/>
  <c r="F163" i="10"/>
  <c r="F221" i="10"/>
  <c r="F275" i="10"/>
  <c r="F24" i="10"/>
  <c r="F154" i="10"/>
  <c r="F125" i="10"/>
  <c r="F180" i="10"/>
  <c r="F132" i="10"/>
  <c r="F227" i="10"/>
  <c r="F184" i="10"/>
  <c r="F188" i="10"/>
  <c r="F49" i="10"/>
  <c r="F190" i="10"/>
  <c r="F260" i="10"/>
  <c r="F116" i="10"/>
  <c r="F238" i="10"/>
  <c r="F118" i="10"/>
  <c r="F246" i="10"/>
  <c r="F144" i="10"/>
  <c r="F277" i="10"/>
  <c r="F104" i="10"/>
  <c r="F20" i="10"/>
  <c r="F17" i="10"/>
  <c r="F230" i="10"/>
  <c r="F296" i="10"/>
  <c r="F11" i="10"/>
  <c r="F274" i="10"/>
  <c r="F160" i="10"/>
  <c r="F248" i="10"/>
  <c r="F252" i="10"/>
  <c r="F57" i="10"/>
  <c r="F105" i="10"/>
  <c r="F147" i="10"/>
  <c r="F136" i="10"/>
  <c r="F112" i="10"/>
  <c r="F122" i="10"/>
  <c r="F215" i="10"/>
  <c r="F219" i="10"/>
  <c r="F177" i="10"/>
  <c r="F286" i="10"/>
  <c r="F34" i="10"/>
  <c r="F26" i="10"/>
  <c r="F124" i="10"/>
  <c r="F106" i="10"/>
  <c r="F174" i="10"/>
  <c r="F27" i="10"/>
  <c r="F224" i="10"/>
  <c r="F245" i="10"/>
  <c r="F214" i="10"/>
  <c r="F297" i="10"/>
  <c r="F235" i="10"/>
  <c r="F258" i="10"/>
  <c r="F14" i="10"/>
  <c r="F243" i="10"/>
  <c r="F69" i="10"/>
  <c r="F244" i="10"/>
  <c r="F197" i="10"/>
  <c r="F151" i="10"/>
  <c r="F175" i="10"/>
  <c r="F134" i="10"/>
  <c r="F7" i="10"/>
  <c r="F165" i="10"/>
  <c r="F264" i="10"/>
  <c r="F68" i="10"/>
  <c r="F156" i="10"/>
  <c r="F213" i="10"/>
  <c r="F135" i="10"/>
  <c r="F42" i="10"/>
  <c r="F212" i="10"/>
  <c r="F241" i="10"/>
  <c r="F186" i="10"/>
  <c r="F251" i="10"/>
  <c r="F101" i="10"/>
  <c r="F30" i="10"/>
  <c r="F121" i="10"/>
  <c r="F288" i="10"/>
  <c r="F59" i="10"/>
  <c r="F41" i="10"/>
  <c r="F157" i="10"/>
  <c r="F276" i="10"/>
  <c r="F70" i="10"/>
  <c r="F168" i="10"/>
  <c r="F171" i="10"/>
  <c r="F211" i="10"/>
  <c r="F164" i="10"/>
  <c r="F22" i="10"/>
  <c r="F93" i="10"/>
  <c r="F159" i="10"/>
  <c r="F239" i="10"/>
  <c r="F181" i="10"/>
  <c r="F117" i="10"/>
  <c r="F202" i="10"/>
  <c r="F266" i="10"/>
  <c r="F25" i="10"/>
  <c r="F150" i="10"/>
  <c r="F178" i="10"/>
  <c r="F83" i="10"/>
  <c r="F142" i="10"/>
  <c r="F47" i="10"/>
  <c r="F53" i="10"/>
  <c r="F96" i="10"/>
  <c r="F169" i="10"/>
  <c r="F216" i="10"/>
  <c r="F223" i="10"/>
  <c r="F95" i="10"/>
  <c r="F253" i="10"/>
  <c r="F183" i="10"/>
  <c r="F67" i="10"/>
  <c r="F205" i="10"/>
  <c r="F173" i="10"/>
  <c r="F40" i="10"/>
  <c r="F36" i="10"/>
  <c r="F99" i="10"/>
  <c r="F237" i="10"/>
  <c r="F295" i="10"/>
  <c r="F139" i="10"/>
  <c r="F141" i="10"/>
  <c r="G141" i="10" l="1"/>
  <c r="H141" i="10" s="1"/>
  <c r="G139" i="10"/>
  <c r="H139" i="10" s="1"/>
  <c r="G295" i="10"/>
  <c r="H295" i="10" s="1"/>
  <c r="G237" i="10"/>
  <c r="H237" i="10" s="1"/>
  <c r="G99" i="10"/>
  <c r="H99" i="10" s="1"/>
  <c r="G36" i="10"/>
  <c r="H36" i="10" s="1"/>
  <c r="G40" i="10"/>
  <c r="H40" i="10" s="1"/>
  <c r="G173" i="10"/>
  <c r="H173" i="10" s="1"/>
  <c r="G205" i="10"/>
  <c r="H205" i="10" s="1"/>
  <c r="G67" i="10"/>
  <c r="H67" i="10" s="1"/>
  <c r="G183" i="10"/>
  <c r="H183" i="10" s="1"/>
  <c r="G253" i="10"/>
  <c r="H253" i="10" s="1"/>
  <c r="G95" i="10"/>
  <c r="H95" i="10" s="1"/>
  <c r="G223" i="10"/>
  <c r="H223" i="10" s="1"/>
  <c r="G216" i="10"/>
  <c r="H216" i="10" s="1"/>
  <c r="G169" i="10"/>
  <c r="H169" i="10" s="1"/>
  <c r="G96" i="10"/>
  <c r="H96" i="10" s="1"/>
  <c r="G53" i="10"/>
  <c r="H53" i="10" s="1"/>
  <c r="G47" i="10"/>
  <c r="H47" i="10" s="1"/>
  <c r="G142" i="10"/>
  <c r="H142" i="10" s="1"/>
  <c r="G83" i="10"/>
  <c r="H83" i="10" s="1"/>
  <c r="G178" i="10"/>
  <c r="H178" i="10" s="1"/>
  <c r="G150" i="10"/>
  <c r="H150" i="10" s="1"/>
  <c r="G25" i="10"/>
  <c r="H25" i="10" s="1"/>
  <c r="G266" i="10"/>
  <c r="H266" i="10" s="1"/>
  <c r="G202" i="10"/>
  <c r="H202" i="10" s="1"/>
  <c r="G117" i="10"/>
  <c r="H117" i="10" s="1"/>
  <c r="G181" i="10"/>
  <c r="H181" i="10" s="1"/>
  <c r="G239" i="10"/>
  <c r="H239" i="10" s="1"/>
  <c r="G159" i="10"/>
  <c r="H159" i="10" s="1"/>
  <c r="G93" i="10"/>
  <c r="H93" i="10" s="1"/>
  <c r="G22" i="10"/>
  <c r="H22" i="10" s="1"/>
  <c r="G164" i="10"/>
  <c r="H164" i="10" s="1"/>
  <c r="G211" i="10"/>
  <c r="H211" i="10" s="1"/>
  <c r="G171" i="10"/>
  <c r="H171" i="10" s="1"/>
  <c r="G168" i="10"/>
  <c r="H168" i="10" s="1"/>
  <c r="G70" i="10"/>
  <c r="H70" i="10" s="1"/>
  <c r="G276" i="10"/>
  <c r="H276" i="10" s="1"/>
  <c r="G157" i="10"/>
  <c r="H157" i="10" s="1"/>
  <c r="G41" i="10"/>
  <c r="H41" i="10" s="1"/>
  <c r="G59" i="10"/>
  <c r="H59" i="10" s="1"/>
  <c r="G288" i="10"/>
  <c r="H288" i="10" s="1"/>
  <c r="G121" i="10"/>
  <c r="H121" i="10" s="1"/>
  <c r="G30" i="10"/>
  <c r="H30" i="10" s="1"/>
  <c r="G101" i="10"/>
  <c r="H101" i="10" s="1"/>
  <c r="G251" i="10"/>
  <c r="H251" i="10" s="1"/>
  <c r="G186" i="10"/>
  <c r="H186" i="10" s="1"/>
  <c r="G241" i="10"/>
  <c r="H241" i="10" s="1"/>
  <c r="G212" i="10"/>
  <c r="H212" i="10" s="1"/>
  <c r="G42" i="10"/>
  <c r="H42" i="10" s="1"/>
  <c r="G135" i="10"/>
  <c r="H135" i="10" s="1"/>
  <c r="G213" i="10"/>
  <c r="H213" i="10" s="1"/>
  <c r="G156" i="10"/>
  <c r="H156" i="10" s="1"/>
  <c r="G68" i="10"/>
  <c r="H68" i="10" s="1"/>
  <c r="G264" i="10"/>
  <c r="H264" i="10" s="1"/>
  <c r="G165" i="10"/>
  <c r="H165" i="10" s="1"/>
  <c r="G7" i="10"/>
  <c r="H7" i="10" s="1"/>
  <c r="G134" i="10"/>
  <c r="H134" i="10" s="1"/>
  <c r="G175" i="10"/>
  <c r="H175" i="10" s="1"/>
  <c r="G151" i="10"/>
  <c r="H151" i="10" s="1"/>
  <c r="G197" i="10"/>
  <c r="H197" i="10" s="1"/>
  <c r="G244" i="10"/>
  <c r="H244" i="10" s="1"/>
  <c r="G69" i="10"/>
  <c r="H69" i="10" s="1"/>
  <c r="G243" i="10"/>
  <c r="H243" i="10" s="1"/>
  <c r="G14" i="10"/>
  <c r="H14" i="10" s="1"/>
  <c r="G258" i="10"/>
  <c r="H258" i="10" s="1"/>
  <c r="G235" i="10"/>
  <c r="H235" i="10" s="1"/>
  <c r="G297" i="10"/>
  <c r="H297" i="10" s="1"/>
  <c r="G214" i="10"/>
  <c r="H214" i="10" s="1"/>
  <c r="G245" i="10"/>
  <c r="H245" i="10" s="1"/>
  <c r="G224" i="10"/>
  <c r="H224" i="10" s="1"/>
  <c r="G27" i="10"/>
  <c r="H27" i="10" s="1"/>
  <c r="G174" i="10"/>
  <c r="H174" i="10" s="1"/>
  <c r="G106" i="10"/>
  <c r="H106" i="10" s="1"/>
  <c r="G124" i="10"/>
  <c r="H124" i="10" s="1"/>
  <c r="G26" i="10"/>
  <c r="H26" i="10" s="1"/>
  <c r="G34" i="10"/>
  <c r="H34" i="10" s="1"/>
  <c r="G286" i="10"/>
  <c r="H286" i="10" s="1"/>
  <c r="G177" i="10"/>
  <c r="H177" i="10" s="1"/>
  <c r="G219" i="10"/>
  <c r="H219" i="10" s="1"/>
  <c r="G215" i="10"/>
  <c r="H215" i="10" s="1"/>
  <c r="G122" i="10"/>
  <c r="H122" i="10" s="1"/>
  <c r="G112" i="10"/>
  <c r="H112" i="10" s="1"/>
  <c r="G136" i="10"/>
  <c r="H136" i="10" s="1"/>
  <c r="G147" i="10"/>
  <c r="H147" i="10" s="1"/>
  <c r="G105" i="10"/>
  <c r="H105" i="10" s="1"/>
  <c r="G57" i="10"/>
  <c r="H57" i="10" s="1"/>
  <c r="G252" i="10"/>
  <c r="H252" i="10" s="1"/>
  <c r="G248" i="10"/>
  <c r="H248" i="10" s="1"/>
  <c r="G160" i="10"/>
  <c r="H160" i="10" s="1"/>
  <c r="G274" i="10"/>
  <c r="H274" i="10" s="1"/>
  <c r="G11" i="10"/>
  <c r="H11" i="10" s="1"/>
  <c r="G296" i="10"/>
  <c r="H296" i="10" s="1"/>
  <c r="G230" i="10"/>
  <c r="H230" i="10" s="1"/>
  <c r="G17" i="10"/>
  <c r="H17" i="10" s="1"/>
  <c r="G20" i="10"/>
  <c r="H20" i="10" s="1"/>
  <c r="G104" i="10"/>
  <c r="H104" i="10" s="1"/>
  <c r="G277" i="10"/>
  <c r="H277" i="10" s="1"/>
  <c r="G144" i="10"/>
  <c r="H144" i="10" s="1"/>
  <c r="G246" i="10"/>
  <c r="H246" i="10" s="1"/>
  <c r="G118" i="10"/>
  <c r="H118" i="10" s="1"/>
  <c r="G238" i="10"/>
  <c r="H238" i="10" s="1"/>
  <c r="G116" i="10"/>
  <c r="H116" i="10" s="1"/>
  <c r="G260" i="10"/>
  <c r="H260" i="10" s="1"/>
  <c r="G190" i="10"/>
  <c r="H190" i="10" s="1"/>
  <c r="G49" i="10"/>
  <c r="H49" i="10" s="1"/>
  <c r="G188" i="10"/>
  <c r="H188" i="10" s="1"/>
  <c r="G184" i="10"/>
  <c r="H184" i="10" s="1"/>
  <c r="G227" i="10"/>
  <c r="H227" i="10" s="1"/>
  <c r="G132" i="10"/>
  <c r="H132" i="10" s="1"/>
  <c r="G180" i="10"/>
  <c r="H180" i="10" s="1"/>
  <c r="G125" i="10"/>
  <c r="H125" i="10" s="1"/>
  <c r="G154" i="10"/>
  <c r="H154" i="10" s="1"/>
  <c r="G24" i="10"/>
  <c r="H24" i="10" s="1"/>
  <c r="G275" i="10"/>
  <c r="H275" i="10" s="1"/>
  <c r="G221" i="10"/>
  <c r="H221" i="10" s="1"/>
  <c r="G163" i="10"/>
  <c r="H163" i="10" s="1"/>
  <c r="G166" i="10"/>
  <c r="H166" i="10" s="1"/>
  <c r="G249" i="10"/>
  <c r="H249" i="10" s="1"/>
  <c r="G262" i="10"/>
  <c r="H262" i="10" s="1"/>
  <c r="G97" i="10"/>
  <c r="H97" i="10" s="1"/>
  <c r="G278" i="10"/>
  <c r="H278" i="10" s="1"/>
  <c r="G8" i="10"/>
  <c r="H8" i="10" s="1"/>
  <c r="G225" i="10"/>
  <c r="H225" i="10" s="1"/>
  <c r="G71" i="10"/>
  <c r="H71" i="10" s="1"/>
  <c r="G6" i="10"/>
  <c r="H6" i="10" s="1"/>
  <c r="G126" i="10"/>
  <c r="H126" i="10" s="1"/>
  <c r="G9" i="10"/>
  <c r="H9" i="10" s="1"/>
  <c r="G162" i="10"/>
  <c r="H162" i="10" s="1"/>
  <c r="G38" i="10"/>
  <c r="H38" i="10" s="1"/>
  <c r="G32" i="10"/>
  <c r="H32" i="10" s="1"/>
  <c r="G127" i="10"/>
  <c r="H127" i="10" s="1"/>
  <c r="G268" i="10"/>
  <c r="H268" i="10" s="1"/>
  <c r="G161" i="10"/>
  <c r="H161" i="10" s="1"/>
  <c r="G257" i="10"/>
  <c r="H257" i="10" s="1"/>
  <c r="G86" i="10"/>
  <c r="H86" i="10" s="1"/>
  <c r="G208" i="10"/>
  <c r="H208" i="10" s="1"/>
  <c r="G269" i="10"/>
  <c r="H269" i="10" s="1"/>
  <c r="G88" i="10"/>
  <c r="H88" i="10" s="1"/>
  <c r="G2" i="10"/>
  <c r="G75" i="10"/>
  <c r="H75" i="10" s="1"/>
  <c r="G191" i="10"/>
  <c r="H191" i="10" s="1"/>
  <c r="G137" i="10"/>
  <c r="H137" i="10" s="1"/>
  <c r="G119" i="10"/>
  <c r="H119" i="10" s="1"/>
  <c r="G51" i="10"/>
  <c r="H51" i="10" s="1"/>
  <c r="G279" i="10"/>
  <c r="H279" i="10" s="1"/>
  <c r="G199" i="10"/>
  <c r="H199" i="10" s="1"/>
  <c r="G272" i="10"/>
  <c r="H272" i="10" s="1"/>
  <c r="G259" i="10"/>
  <c r="H259" i="10" s="1"/>
  <c r="G300" i="10"/>
  <c r="H300" i="10" s="1"/>
  <c r="G148" i="10"/>
  <c r="H148" i="10" s="1"/>
  <c r="G267" i="10"/>
  <c r="H267" i="10" s="1"/>
  <c r="G60" i="10"/>
  <c r="H60" i="10" s="1"/>
  <c r="G114" i="10"/>
  <c r="H114" i="10" s="1"/>
  <c r="G18" i="10"/>
  <c r="H18" i="10" s="1"/>
  <c r="G87" i="10"/>
  <c r="H87" i="10" s="1"/>
  <c r="G192" i="10"/>
  <c r="H192" i="10" s="1"/>
  <c r="G110" i="10"/>
  <c r="H110" i="10" s="1"/>
  <c r="G89" i="10"/>
  <c r="H89" i="10" s="1"/>
  <c r="G185" i="10"/>
  <c r="H185" i="10" s="1"/>
  <c r="G209" i="10"/>
  <c r="H209" i="10" s="1"/>
  <c r="G233" i="10"/>
  <c r="H233" i="10" s="1"/>
  <c r="G61" i="10"/>
  <c r="H61" i="10" s="1"/>
  <c r="G206" i="10"/>
  <c r="H206" i="10" s="1"/>
  <c r="G290" i="10"/>
  <c r="H290" i="10" s="1"/>
  <c r="G149" i="10"/>
  <c r="H149" i="10" s="1"/>
  <c r="G285" i="10"/>
  <c r="H285" i="10" s="1"/>
  <c r="G90" i="10"/>
  <c r="H90" i="10" s="1"/>
  <c r="G140" i="10"/>
  <c r="H140" i="10" s="1"/>
  <c r="G179" i="10"/>
  <c r="H179" i="10" s="1"/>
  <c r="G255" i="10"/>
  <c r="H255" i="10" s="1"/>
  <c r="G289" i="10"/>
  <c r="H289" i="10" s="1"/>
  <c r="G46" i="10"/>
  <c r="H46" i="10" s="1"/>
  <c r="G204" i="10"/>
  <c r="H204" i="10" s="1"/>
  <c r="G66" i="10"/>
  <c r="H66" i="10" s="1"/>
  <c r="G263" i="10"/>
  <c r="H263" i="10" s="1"/>
  <c r="G143" i="10"/>
  <c r="H143" i="10" s="1"/>
  <c r="G55" i="10"/>
  <c r="H55" i="10" s="1"/>
  <c r="G63" i="10"/>
  <c r="H63" i="10" s="1"/>
  <c r="G92" i="10"/>
  <c r="H92" i="10" s="1"/>
  <c r="G131" i="10"/>
  <c r="H131" i="10" s="1"/>
  <c r="G16" i="10"/>
  <c r="H16" i="10" s="1"/>
  <c r="G232" i="10"/>
  <c r="H232" i="10" s="1"/>
  <c r="G145" i="10"/>
  <c r="H145" i="10" s="1"/>
  <c r="G4" i="10"/>
  <c r="H4" i="10" s="1"/>
  <c r="G299" i="10"/>
  <c r="H299" i="10" s="1"/>
  <c r="G283" i="10"/>
  <c r="H283" i="10" s="1"/>
  <c r="G270" i="10"/>
  <c r="H270" i="10" s="1"/>
  <c r="G35" i="10"/>
  <c r="H35" i="10" s="1"/>
  <c r="G298" i="10"/>
  <c r="H298" i="10" s="1"/>
  <c r="G271" i="10"/>
  <c r="H271" i="10" s="1"/>
  <c r="G167" i="10"/>
  <c r="H167" i="10" s="1"/>
  <c r="G54" i="10"/>
  <c r="H54" i="10" s="1"/>
  <c r="G103" i="10"/>
  <c r="H103" i="10" s="1"/>
  <c r="G158" i="10"/>
  <c r="H158" i="10" s="1"/>
  <c r="G74" i="10"/>
  <c r="H74" i="10" s="1"/>
  <c r="G120" i="10"/>
  <c r="H120" i="10" s="1"/>
  <c r="G64" i="10"/>
  <c r="H64" i="10" s="1"/>
  <c r="G200" i="10"/>
  <c r="H200" i="10" s="1"/>
  <c r="G222" i="10"/>
  <c r="H222" i="10" s="1"/>
  <c r="G301" i="10"/>
  <c r="H301" i="10" s="1"/>
  <c r="G194" i="10"/>
  <c r="H194" i="10" s="1"/>
  <c r="G256" i="10"/>
  <c r="H256" i="10" s="1"/>
  <c r="G236" i="10"/>
  <c r="H236" i="10" s="1"/>
  <c r="G43" i="10"/>
  <c r="H43" i="10" s="1"/>
  <c r="G254" i="10"/>
  <c r="H254" i="10" s="1"/>
  <c r="G82" i="10"/>
  <c r="H82" i="10" s="1"/>
  <c r="G115" i="10"/>
  <c r="H115" i="10" s="1"/>
  <c r="G261" i="10"/>
  <c r="H261" i="10" s="1"/>
  <c r="G203" i="10"/>
  <c r="H203" i="10" s="1"/>
  <c r="G48" i="10"/>
  <c r="H48" i="10" s="1"/>
  <c r="G111" i="10"/>
  <c r="H111" i="10" s="1"/>
  <c r="G77" i="10"/>
  <c r="H77" i="10" s="1"/>
  <c r="G79" i="10"/>
  <c r="H79" i="10" s="1"/>
  <c r="G102" i="10"/>
  <c r="H102" i="10" s="1"/>
  <c r="G109" i="10"/>
  <c r="H109" i="10" s="1"/>
  <c r="G281" i="10"/>
  <c r="H281" i="10" s="1"/>
  <c r="G58" i="10"/>
  <c r="H58" i="10" s="1"/>
  <c r="G81" i="10"/>
  <c r="H81" i="10" s="1"/>
  <c r="G21" i="10"/>
  <c r="H21" i="10" s="1"/>
  <c r="G228" i="10"/>
  <c r="H228" i="10" s="1"/>
  <c r="G5" i="10"/>
  <c r="H5" i="10" s="1"/>
  <c r="G250" i="10"/>
  <c r="G76" i="10"/>
  <c r="H76" i="10" s="1"/>
  <c r="G107" i="10"/>
  <c r="H107" i="10" s="1"/>
  <c r="G133" i="10"/>
  <c r="H133" i="10" s="1"/>
  <c r="G207" i="10"/>
  <c r="H207" i="10" s="1"/>
  <c r="G182" i="10"/>
  <c r="H182" i="10" s="1"/>
  <c r="G65" i="10"/>
  <c r="H65" i="10" s="1"/>
  <c r="G152" i="10"/>
  <c r="H152" i="10" s="1"/>
  <c r="G123" i="10"/>
  <c r="H123" i="10" s="1"/>
  <c r="G37" i="10"/>
  <c r="H37" i="10" s="1"/>
  <c r="G282" i="10"/>
  <c r="H282" i="10" s="1"/>
  <c r="G247" i="10"/>
  <c r="H247" i="10" s="1"/>
  <c r="G62" i="10"/>
  <c r="H62" i="10" s="1"/>
  <c r="G138" i="10"/>
  <c r="H138" i="10" s="1"/>
  <c r="G172" i="10"/>
  <c r="H172" i="10" s="1"/>
  <c r="G113" i="10"/>
  <c r="H113" i="10" s="1"/>
  <c r="G19" i="10"/>
  <c r="H19" i="10" s="1"/>
  <c r="G78" i="10"/>
  <c r="H78" i="10" s="1"/>
  <c r="G85" i="10"/>
  <c r="H85" i="10" s="1"/>
  <c r="G170" i="10"/>
  <c r="H170" i="10" s="1"/>
  <c r="G52" i="10"/>
  <c r="H52" i="10" s="1"/>
  <c r="G98" i="10"/>
  <c r="H98" i="10" s="1"/>
  <c r="G189" i="10"/>
  <c r="H189" i="10" s="1"/>
  <c r="G108" i="10"/>
  <c r="H108" i="10" s="1"/>
  <c r="G44" i="10"/>
  <c r="H44" i="10" s="1"/>
  <c r="G234" i="10"/>
  <c r="H234" i="10" s="1"/>
  <c r="G217" i="10"/>
  <c r="H217" i="10" s="1"/>
  <c r="G10" i="10"/>
  <c r="H10" i="10" s="1"/>
  <c r="G229" i="10"/>
  <c r="H229" i="10" s="1"/>
  <c r="G292" i="10"/>
  <c r="H292" i="10" s="1"/>
  <c r="G196" i="10"/>
  <c r="H196" i="10" s="1"/>
  <c r="G100" i="10"/>
  <c r="H100" i="10" s="1"/>
  <c r="G193" i="10"/>
  <c r="H193" i="10" s="1"/>
  <c r="G220" i="10"/>
  <c r="H220" i="10" s="1"/>
  <c r="G72" i="10"/>
  <c r="H72" i="10" s="1"/>
  <c r="G293" i="10"/>
  <c r="H293" i="10" s="1"/>
  <c r="G153" i="10"/>
  <c r="H153" i="10" s="1"/>
  <c r="G56" i="10"/>
  <c r="H56" i="10" s="1"/>
  <c r="G73" i="10"/>
  <c r="H73" i="10" s="1"/>
  <c r="G23" i="10"/>
  <c r="H23" i="10" s="1"/>
  <c r="G195" i="10"/>
  <c r="H195" i="10" s="1"/>
  <c r="G13" i="10"/>
  <c r="H13" i="10" s="1"/>
  <c r="G287" i="10"/>
  <c r="H287" i="10" s="1"/>
  <c r="G50" i="10"/>
  <c r="H50" i="10" s="1"/>
  <c r="G155" i="10"/>
  <c r="H155" i="10" s="1"/>
  <c r="G91" i="10"/>
  <c r="H91" i="10" s="1"/>
  <c r="G265" i="10"/>
  <c r="H265" i="10" s="1"/>
  <c r="G284" i="10"/>
  <c r="H284" i="10" s="1"/>
  <c r="G198" i="10"/>
  <c r="H198" i="10" s="1"/>
  <c r="G94" i="10"/>
  <c r="H94" i="10" s="1"/>
  <c r="G226" i="10"/>
  <c r="H226" i="10" s="1"/>
  <c r="G15" i="10"/>
  <c r="H15" i="10" s="1"/>
  <c r="G210" i="10"/>
  <c r="H210" i="10" s="1"/>
  <c r="G146" i="10"/>
  <c r="H146" i="10" s="1"/>
  <c r="G128" i="10"/>
  <c r="H128" i="10" s="1"/>
  <c r="G280" i="10"/>
  <c r="H280" i="10" s="1"/>
  <c r="G273" i="10"/>
  <c r="H273" i="10" s="1"/>
  <c r="G28" i="10"/>
  <c r="H28" i="10" s="1"/>
  <c r="G291" i="10"/>
  <c r="H291" i="10" s="1"/>
  <c r="G3" i="10"/>
  <c r="H3" i="10" s="1"/>
  <c r="G130" i="10"/>
  <c r="H130" i="10" s="1"/>
  <c r="G12" i="10"/>
  <c r="H12" i="10" s="1"/>
  <c r="G201" i="10"/>
  <c r="H201" i="10" s="1"/>
  <c r="G187" i="10"/>
  <c r="H187" i="10" s="1"/>
  <c r="G29" i="10"/>
  <c r="H29" i="10" s="1"/>
  <c r="G129" i="10"/>
  <c r="H129" i="10" s="1"/>
  <c r="G231" i="10"/>
  <c r="H231" i="10" s="1"/>
  <c r="G39" i="10"/>
  <c r="H39" i="10" s="1"/>
  <c r="G80" i="10"/>
  <c r="H80" i="10" s="1"/>
  <c r="G84" i="10"/>
  <c r="H84" i="10" s="1"/>
  <c r="G45" i="10"/>
  <c r="H45" i="10" s="1"/>
  <c r="G242" i="10"/>
  <c r="H242" i="10" s="1"/>
  <c r="G31" i="10"/>
  <c r="H31" i="10" s="1"/>
  <c r="G33" i="10"/>
  <c r="H33" i="10" s="1"/>
  <c r="G176" i="10"/>
  <c r="H176" i="10" s="1"/>
  <c r="G218" i="10"/>
  <c r="H218" i="10" s="1"/>
  <c r="G294" i="10"/>
  <c r="H294" i="10" s="1"/>
  <c r="G240" i="10"/>
  <c r="H240" i="10" s="1"/>
  <c r="H2" i="10" l="1"/>
  <c r="E12" i="12"/>
  <c r="D12" i="12"/>
  <c r="H250" i="10"/>
  <c r="E13" i="12" l="1"/>
  <c r="D13" i="12"/>
</calcChain>
</file>

<file path=xl/sharedStrings.xml><?xml version="1.0" encoding="utf-8"?>
<sst xmlns="http://schemas.openxmlformats.org/spreadsheetml/2006/main" count="3850" uniqueCount="99">
  <si>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</si>
  <si>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</si>
  <si>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</si>
  <si>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</si>
  <si>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</si>
  <si>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</si>
  <si>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</si>
  <si>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</si>
  <si>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</si>
  <si>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</si>
  <si>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</si>
  <si>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</si>
  <si>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</si>
  <si>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</si>
  <si>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</si>
  <si>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</si>
  <si>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</si>
  <si>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</si>
  <si>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</si>
  <si>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</si>
  <si>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</si>
  <si>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</si>
  <si>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</si>
  <si>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</si>
  <si>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</si>
  <si>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</si>
  <si>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</si>
  <si>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</si>
  <si>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</si>
  <si>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</si>
  <si>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</si>
  <si>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</si>
  <si>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</si>
  <si>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</si>
  <si>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</si>
  <si>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</si>
  <si>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</si>
  <si>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</si>
  <si>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</si>
  <si>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</si>
  <si>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</si>
  <si>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</si>
  <si>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</si>
  <si>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</si>
  <si>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</si>
  <si>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</si>
  <si>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</si>
  <si>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</si>
  <si>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</si>
  <si>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</si>
  <si>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</si>
  <si>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</si>
  <si>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</si>
  <si>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</si>
  <si>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</si>
  <si>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Quick Statistics</t>
  </si>
  <si>
    <t>Average</t>
  </si>
  <si>
    <t>Unit</t>
  </si>
  <si>
    <t>Sales Amount</t>
  </si>
  <si>
    <t>Median</t>
  </si>
  <si>
    <t>Min</t>
  </si>
  <si>
    <t>Max</t>
  </si>
  <si>
    <t>First Quartile</t>
  </si>
  <si>
    <t>Third Quartile</t>
  </si>
  <si>
    <t>Sales by Country(With Formulas)</t>
  </si>
  <si>
    <t>Country</t>
  </si>
  <si>
    <t>Sum of Amount</t>
  </si>
  <si>
    <t>Row Labels</t>
  </si>
  <si>
    <t>Grand Total</t>
  </si>
  <si>
    <t>Sum of Units</t>
  </si>
  <si>
    <t>Sum of Amount2</t>
  </si>
  <si>
    <t>Sales by Country(Pivot)</t>
  </si>
  <si>
    <t>$ Per Unit</t>
  </si>
  <si>
    <t>Determining Outliers</t>
  </si>
  <si>
    <t>Anomalies in Data</t>
  </si>
  <si>
    <t>Worst Sales Persons By Country</t>
  </si>
  <si>
    <t>Cost Per Unit</t>
  </si>
  <si>
    <t>Total Cost</t>
  </si>
  <si>
    <t>Sum of Total Cost</t>
  </si>
  <si>
    <t>Sum of Profit</t>
  </si>
  <si>
    <t xml:space="preserve"> Products by Profit</t>
  </si>
  <si>
    <t>Quick Summary</t>
  </si>
  <si>
    <t>Number of Transaction</t>
  </si>
  <si>
    <t>Pick a country</t>
  </si>
  <si>
    <t>Total</t>
  </si>
  <si>
    <t xml:space="preserve">Sales </t>
  </si>
  <si>
    <t>Cost</t>
  </si>
  <si>
    <t>Profit</t>
  </si>
  <si>
    <t>Quantity</t>
  </si>
  <si>
    <t>By Sales Person</t>
  </si>
  <si>
    <t>Dynamic Country wise Sales Report</t>
  </si>
  <si>
    <t>Which Products should be discontinued?</t>
  </si>
  <si>
    <t>Profit By Product</t>
  </si>
  <si>
    <r>
      <t xml:space="preserve"> </t>
    </r>
    <r>
      <rPr>
        <b/>
        <i/>
        <sz val="18"/>
        <color theme="0"/>
        <rFont val="Calibri"/>
        <family val="2"/>
        <scheme val="minor"/>
      </rPr>
      <t>Best Sales Persons By Country</t>
    </r>
  </si>
  <si>
    <t xml:space="preserve"> Profit %</t>
  </si>
  <si>
    <t>From the below analysis of Profit percentage for each product, it can be decided which product to discontinue. However,with Red fill marked for the profit percentage less than 30% we can consider those products for discontinuation.But upon further analysis with country wise profit % values it can be seen than the value varies differently in different countries for a certain product. For example,for organic choco syrup the profit % is negative in Australia and Canada meaning it is occuring loss but in India,Newzealand and UK it has a  very good profit percentage. But with more detail analysis it can also be seen that the selling unit of organic choco chips is highest in Canada and USA. In order to gain profit one managerial decision can be to work on reducing production cost per unit in these two countries. Thus, final recommendation would be to make further analysis on products based on country level performances and take further steps.</t>
  </si>
  <si>
    <t>product.It also consists  Unit cost for each product. The KPI calculaitons are doe in each sheets and finally in final sheets a managerial decision is made based on findings.</t>
  </si>
  <si>
    <t xml:space="preserve">This is a project to showcase my excel skills to analyse a dataset containing a companies product information with total sale amount with units based on geography,sales person and </t>
  </si>
  <si>
    <t>Welcome to the Data analysis project with Excel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</si>
</sst>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164" formatCode="_(&quot;$&quot;* #,##0_);_(&quot;$&quot;* \(#,##0\);_(&quot;$&quot;* &quot;-&quot;??_);_(@_)"/>
    <numFmt numFmtId="165" formatCode="0.0%"/>
  </numFmts>
  <fonts count="18"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2"/>
      <color theme="1"/>
      <name val="Calibri"/>
      <family val="2"/>
      <scheme val="minor"/>
    </font>
    <font>
      <sz val="18"/>
      <color theme="0"/>
      <name val="Calibri"/>
      <family val="2"/>
      <scheme val="minor"/>
    </font>
    <font>
      <b/>
      <sz val="18"/>
      <color theme="0"/>
      <name val="Calibri"/>
      <family val="2"/>
      <scheme val="minor"/>
    </font>
    <font>
      <sz val="20"/>
      <color theme="0"/>
      <name val="Calibri"/>
      <family val="2"/>
      <scheme val="minor"/>
    </font>
    <font>
      <b/>
      <sz val="20"/>
      <color theme="0"/>
      <name val="Calibri"/>
      <family val="2"/>
      <scheme val="minor"/>
    </font>
    <font>
      <b/>
      <sz val="12"/>
      <color theme="0"/>
      <name val="Calibri"/>
      <family val="2"/>
      <scheme val="minor"/>
    </font>
    <font>
      <sz val="14"/>
      <color theme="0"/>
      <name val="Calibri"/>
      <family val="2"/>
      <scheme val="minor"/>
    </font>
    <font>
      <b/>
      <sz val="16"/>
      <color theme="4"/>
      <name val="Calibri"/>
      <family val="2"/>
      <scheme val="minor"/>
    </font>
    <font>
      <b/>
      <i/>
      <sz val="12"/>
      <color theme="1"/>
      <name val="Calibri"/>
      <family val="2"/>
      <scheme val="minor"/>
    </font>
    <font>
      <b/>
      <sz val="14"/>
      <color theme="0"/>
      <name val="Calibri"/>
      <family val="2"/>
      <scheme val="minor"/>
    </font>
    <font>
      <b/>
      <sz val="16"/>
      <color theme="0"/>
      <name val="Calibri"/>
      <family val="2"/>
      <scheme val="minor"/>
    </font>
    <font>
      <b/>
      <i/>
      <sz val="18"/>
      <color theme="0"/>
      <name val="Calibri"/>
      <family val="2"/>
      <scheme val="minor"/>
    </font>
    <font>
      <b/>
      <i/>
      <sz val="11"/>
      <color theme="0"/>
      <name val="Calibri"/>
      <family val="2"/>
      <scheme val="minor"/>
    </font>
    <font>
      <b/>
      <i/>
      <sz val="20"/>
      <color theme="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5" tint="-0.249977111117893"/>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49">
    <xf numFmtId="0" fontId="0" fillId="0" borderId="0" xfId="0"/>
    <xf numFmtId="6" fontId="0" fillId="0" borderId="0" xfId="0" applyNumberFormat="1"/>
    <xf numFmtId="3" fontId="0" fillId="0" borderId="0" xfId="0" applyNumberFormat="1"/>
    <xf numFmtId="0" fontId="1" fillId="0" borderId="0" xfId="0" applyFont="1"/>
    <xf numFmtId="0" fontId="1" fillId="0" borderId="0" xfId="0" applyFont="1" applyAlignment="1">
      <alignment horizontal="right"/>
    </xf>
    <xf numFmtId="8" fontId="0" fillId="0" borderId="0" xfId="0" applyNumberFormat="1"/>
    <xf numFmtId="0" fontId="0" fillId="3" borderId="0" xfId="0" applyFill="1" applyAlignment="1">
      <alignment horizontal="center"/>
    </xf>
    <xf numFmtId="164" fontId="0" fillId="0" borderId="0" xfId="1" applyNumberFormat="1" applyFont="1"/>
    <xf numFmtId="0" fontId="4" fillId="0" borderId="0" xfId="0" applyFont="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0" fillId="0" borderId="0" xfId="0" applyAlignment="1">
      <alignment horizontal="left" indent="1"/>
    </xf>
    <xf numFmtId="0" fontId="0" fillId="0" borderId="0" xfId="0" applyFill="1" applyAlignment="1">
      <alignment horizontal="center" vertical="center"/>
    </xf>
    <xf numFmtId="0" fontId="1" fillId="0" borderId="0" xfId="0" applyFont="1" applyAlignment="1">
      <alignment horizontal="left"/>
    </xf>
    <xf numFmtId="0" fontId="1" fillId="0" borderId="0" xfId="0" applyFont="1" applyAlignment="1">
      <alignment horizontal="center"/>
    </xf>
    <xf numFmtId="164" fontId="0" fillId="0" borderId="0" xfId="0" pivotButton="1" applyNumberFormat="1"/>
    <xf numFmtId="164" fontId="0" fillId="0" borderId="0" xfId="0" applyNumberFormat="1"/>
    <xf numFmtId="164" fontId="0" fillId="0" borderId="0" xfId="0" applyNumberFormat="1" applyAlignment="1">
      <alignment horizontal="left"/>
    </xf>
    <xf numFmtId="0" fontId="11" fillId="0" borderId="0" xfId="0" applyFont="1" applyFill="1"/>
    <xf numFmtId="0" fontId="0" fillId="0" borderId="0" xfId="0" applyFill="1"/>
    <xf numFmtId="0" fontId="9" fillId="4" borderId="0" xfId="0" applyFont="1" applyFill="1"/>
    <xf numFmtId="44" fontId="1" fillId="0" borderId="0" xfId="1" applyFont="1"/>
    <xf numFmtId="1" fontId="4" fillId="0" borderId="0" xfId="0" applyNumberFormat="1" applyFont="1"/>
    <xf numFmtId="0" fontId="12" fillId="0" borderId="0" xfId="0" applyFont="1"/>
    <xf numFmtId="0" fontId="13" fillId="2" borderId="0" xfId="0" applyFont="1" applyFill="1"/>
    <xf numFmtId="6" fontId="4" fillId="0" borderId="0" xfId="0" applyNumberFormat="1" applyFont="1"/>
    <xf numFmtId="165" fontId="0" fillId="0" borderId="0" xfId="0" applyNumberFormat="1"/>
    <xf numFmtId="0" fontId="1" fillId="0" borderId="0" xfId="0" applyFont="1" applyAlignment="1">
      <alignment horizontal="left" vertical="center"/>
    </xf>
    <xf numFmtId="0" fontId="8" fillId="2" borderId="0" xfId="0" applyFont="1" applyFill="1" applyAlignment="1">
      <alignment horizontal="center" vertical="center"/>
    </xf>
    <xf numFmtId="0" fontId="14" fillId="2" borderId="0" xfId="0" applyFont="1" applyFill="1" applyAlignment="1">
      <alignment horizontal="center" vertical="center"/>
    </xf>
    <xf numFmtId="0" fontId="8" fillId="2" borderId="0" xfId="0" applyFont="1" applyFill="1" applyAlignment="1">
      <alignment horizontal="center"/>
    </xf>
    <xf numFmtId="0" fontId="3" fillId="2" borderId="0" xfId="0" applyFont="1" applyFill="1" applyAlignment="1">
      <alignment horizontal="center"/>
    </xf>
    <xf numFmtId="0" fontId="6" fillId="2" borderId="0" xfId="0" applyFont="1" applyFill="1" applyAlignment="1">
      <alignment horizontal="center"/>
    </xf>
    <xf numFmtId="0" fontId="0" fillId="2" borderId="0" xfId="0" applyFill="1" applyAlignment="1">
      <alignment horizontal="center"/>
    </xf>
    <xf numFmtId="0" fontId="7" fillId="2" borderId="0" xfId="0" applyFont="1" applyFill="1" applyAlignment="1">
      <alignment horizontal="center" vertical="center"/>
    </xf>
    <xf numFmtId="0" fontId="17" fillId="2" borderId="0" xfId="0" applyFont="1" applyFill="1" applyAlignment="1">
      <alignment horizontal="center"/>
    </xf>
    <xf numFmtId="0" fontId="10" fillId="2" borderId="0" xfId="0" applyFont="1" applyFill="1" applyAlignment="1">
      <alignment horizontal="center"/>
    </xf>
    <xf numFmtId="0" fontId="5" fillId="2" borderId="0" xfId="0" applyFont="1" applyFill="1" applyAlignment="1">
      <alignment horizontal="center" vertical="center"/>
    </xf>
    <xf numFmtId="0" fontId="15" fillId="2" borderId="0" xfId="0" applyFont="1" applyFill="1" applyAlignment="1">
      <alignment horizontal="center" vertical="center"/>
    </xf>
    <xf numFmtId="0" fontId="3" fillId="2" borderId="0" xfId="0" applyFont="1" applyFill="1" applyAlignment="1">
      <alignment horizontal="center" vertical="center"/>
    </xf>
    <xf numFmtId="0" fontId="13" fillId="2" borderId="0" xfId="0" applyFont="1" applyFill="1" applyAlignment="1">
      <alignment horizontal="center"/>
    </xf>
    <xf numFmtId="0" fontId="15" fillId="2" borderId="0" xfId="0" applyFont="1" applyFill="1" applyAlignment="1">
      <alignment horizontal="center"/>
    </xf>
    <xf numFmtId="0" fontId="16" fillId="2" borderId="0" xfId="0" applyFont="1" applyFill="1" applyAlignment="1">
      <alignment horizontal="center"/>
    </xf>
    <xf numFmtId="0" fontId="5" fillId="2" borderId="0" xfId="0" applyFont="1" applyFill="1" applyAlignment="1">
      <alignment horizontal="center"/>
    </xf>
    <xf numFmtId="0" fontId="0" fillId="0" borderId="0" xfId="0" applyFont="1" applyAlignment="1">
      <alignment horizontal="center" vertical="center" wrapText="1"/>
    </xf>
    <xf numFmtId="0" fontId="0" fillId="2" borderId="0" xfId="0" applyFill="1"/>
    <xf numFmtId="0" fontId="9" fillId="2" borderId="0" xfId="0" applyFont="1" applyFill="1"/>
  </cellXfs>
  <cellStyles count="2">
    <cellStyle name="Currency" xfId="1" builtinId="4"/>
    <cellStyle name="Normal" xfId="0" builtinId="0"/>
  </cellStyles>
  <dxfs count="25">
    <dxf>
      <numFmt numFmtId="34" formatCode="_(&quot;$&quot;* #,##0.00_);_(&quot;$&quot;* \(#,##0.00\);_(&quot;$&quot;* &quot;-&quot;??_);_(@_)"/>
    </dxf>
    <dxf>
      <numFmt numFmtId="165" formatCode="0.0%"/>
    </dxf>
    <dxf>
      <font>
        <color rgb="FF9C0006"/>
      </font>
      <fill>
        <patternFill>
          <bgColor rgb="FFFFC7CE"/>
        </patternFill>
      </fill>
    </dxf>
    <dxf>
      <font>
        <color rgb="FF9C0006"/>
      </font>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2" formatCode="&quot;$&quot;#,##0.00_);[Red]\(&quot;$&quot;#,##0.00\)"/>
    </dxf>
    <dxf>
      <numFmt numFmtId="10" formatCode="&quot;$&quot;#,##0_);[Red]\(&quot;$&quot;#,##0\)"/>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4" formatCode="_(&quot;$&quot;* #,##0.00_);_(&quot;$&quot;* \(#,##0.00\);_(&quot;$&quot;* &quot;-&quot;??_);_(@_)"/>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'Anomaly Detection'!$P$5</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'Anomaly Detection'!$O$6:$O$305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'Anomaly Detection'!$P$6:$P$305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200B-41B5-AB49-5E7DFAF3771E}"/>
            </c:ext>
          </c:extLst>
        </c:ser>
        <c:dLbls>
          <c:showLegendKey val="0"/>
          <c:showVal val="0"/>
          <c:showCatName val="0"/>
          <c:showSerName val="0"/>
          <c:showPercent val="0"/>
          <c:showBubbleSize val="0"/>
        </c:dLbls>
        <c:axId val="449733136"/>
        <c:axId val="449733552"/>
      </c:scatterChart>
      <c:valAx>
        <c:axId val="4497331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733552"/>
        <c:crosses val="autoZero"/>
        <c:crossBetween val="midCat"/>
      </c:valAx>
      <c:valAx>
        <c:axId val="449733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733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Sale Amount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 Amount</a:t>
          </a:r>
        </a:p>
      </cx:txPr>
    </cx:title>
    <cx:plotArea>
      <cx:plotAreaRegion>
        <cx:series layoutId="boxWhisker" uniqueId="{328EBB38-6402-4451-BF0D-77DA44469D88}">
          <cx:tx>
            <cx:txData>
              <cx:f>_xlchart.v1.2</cx:f>
              <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Sale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 by country</a:t>
          </a:r>
        </a:p>
      </cx:txPr>
    </cx:title>
    <cx:plotArea>
      <cx:plotAreaRegion>
        <cx:series layoutId="boxWhisker" uniqueId="{AA728E16-F35F-4676-A3A7-372AC6B4BA7D}">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13</xdr:col>
      <xdr:colOff>19050</xdr:colOff>
      <xdr:row>0</xdr:row>
      <xdr:rowOff>6350</xdr:rowOff>
    </xdr:from>
    <xdr:to>
      <xdr:col>16</xdr:col>
      <xdr:colOff>19050</xdr:colOff>
      <xdr:row>13</xdr:row>
      <xdr:rowOff>123825</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FCAB6D16-35A1-46DE-9A15-8F8D94742192}"/>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9842500" y="6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339725</xdr:colOff>
      <xdr:row>3</xdr:row>
      <xdr:rowOff>161925</xdr:rowOff>
    </xdr:from>
    <xdr:to>
      <xdr:col>7</xdr:col>
      <xdr:colOff>19050</xdr:colOff>
      <xdr:row>18</xdr:row>
      <xdr:rowOff>142875</xdr:rowOff>
    </xdr:to>
    <xdr:graphicFrame macro="">
      <xdr:nvGraphicFramePr>
        <xdr:cNvPr id="2" name="Chart 1">
          <a:extLst>
            <a:ext uri="{FF2B5EF4-FFF2-40B4-BE49-F238E27FC236}">
              <a16:creationId xmlns:a16="http://schemas.microsoft.com/office/drawing/2014/main" id="{B9B105A4-7C30-4CE7-B361-78A91AFFE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295275</xdr:colOff>
      <xdr:row>22</xdr:row>
      <xdr:rowOff>15875</xdr:rowOff>
    </xdr:from>
    <xdr:to>
      <xdr:col>3</xdr:col>
      <xdr:colOff>361950</xdr:colOff>
      <xdr:row>38</xdr:row>
      <xdr:rowOff>101601</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5C44B76-E6F6-4A67-8614-0BB58A00C7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95275" y="4117975"/>
              <a:ext cx="1895475" cy="30321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415925</xdr:colOff>
      <xdr:row>21</xdr:row>
      <xdr:rowOff>180974</xdr:rowOff>
    </xdr:from>
    <xdr:to>
      <xdr:col>10</xdr:col>
      <xdr:colOff>279400</xdr:colOff>
      <xdr:row>38</xdr:row>
      <xdr:rowOff>120649</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CC303095-0526-4E77-8910-B194476D4C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244725" y="4098924"/>
              <a:ext cx="4130675" cy="30702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679450</xdr:colOff>
      <xdr:row>7</xdr:row>
      <xdr:rowOff>57150</xdr:rowOff>
    </xdr:from>
    <xdr:to>
      <xdr:col>6</xdr:col>
      <xdr:colOff>57150</xdr:colOff>
      <xdr:row>21</xdr:row>
      <xdr:rowOff>3175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29F05F44-7A1D-4C8C-B53B-9F3307023A92}"/>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727450" y="134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101600</xdr:colOff>
      <xdr:row>14</xdr:row>
      <xdr:rowOff>31750</xdr:rowOff>
    </xdr:from>
    <xdr:to>
      <xdr:col>10</xdr:col>
      <xdr:colOff>101600</xdr:colOff>
      <xdr:row>27</xdr:row>
      <xdr:rowOff>161925</xdr:rowOff>
    </xdr:to>
    <mc:AlternateContent xmlns:mc="http://schemas.openxmlformats.org/markup-compatibility/2006" xmlns:a14="http://schemas.microsoft.com/office/drawing/2010/main">
      <mc:Choice Requires="a14">
        <xdr:graphicFrame macro="">
          <xdr:nvGraphicFramePr>
            <xdr:cNvPr id="4" name="Geography 1">
              <a:extLst>
                <a:ext uri="{FF2B5EF4-FFF2-40B4-BE49-F238E27FC236}">
                  <a16:creationId xmlns:a16="http://schemas.microsoft.com/office/drawing/2014/main" id="{92F7E696-E0F9-4F5F-9BED-00D8E5675AC5}"/>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381750" y="2609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470" refreshedDate="44645.786700810182" createdVersion="7" refreshedVersion="7" minRefreshableVersion="3" recordCount="300" xr:uid="{7AD25A85-53E2-4FB4-9A67-932E00AF7B2E}">
  <cacheSource type="worksheet">
    <worksheetSource name="Table2"/>
  </cacheSource>
  <cacheFields count="6">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Sale Per Unit" numFmtId="0" formula="Amount/Units" databaseField="0"/>
  </cacheFields>
  <extLst>
    <ext xmlns:x14="http://schemas.microsoft.com/office/spreadsheetml/2009/9/main" uri="{725AE2AE-9491-48be-B2B4-4EB974FC3084}">
      <x14:pivotCacheDefinition pivotCacheId="6575420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470" refreshedDate="44645.849911921294" createdVersion="7" refreshedVersion="7" minRefreshableVersion="3" recordCount="300" xr:uid="{20A44395-4D3A-4387-8A4B-6BA689D99941}">
  <cacheSource type="worksheet">
    <worksheetSource name="Table27"/>
  </cacheSource>
  <cacheFields count="10">
    <cacheField name="Sales Person" numFmtId="0">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3.11" maxValue="16.73"/>
    </cacheField>
    <cacheField name="Total Cost" numFmtId="0">
      <sharedItems containsSemiMixedTypes="0" containsString="0" containsNumber="1" minValue="0" maxValue="8682.8700000000008"/>
    </cacheField>
    <cacheField name="Profit" numFmtId="0" formula="Amount-'Total Cost'" databaseField="0"/>
    <cacheField name="Field1" numFmtId="0" formula="Profit/Amount" databaseField="0"/>
    <cacheField name="Profit %" numFmtId="0" formula="(Profit/Amount)" databaseField="0"/>
  </cacheFields>
  <extLst>
    <ext xmlns:x14="http://schemas.microsoft.com/office/spreadsheetml/2009/9/main" uri="{725AE2AE-9491-48be-B2B4-4EB974FC3084}">
      <x14:pivotCacheDefinition pivotCacheId="667251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Ram Mahesh"/>
    <x v="0"/>
    <x v="0"/>
    <n v="1624"/>
    <n v="114"/>
    <n v="14.49"/>
    <n v="1651.8600000000001"/>
  </r>
  <r>
    <s v="Brien Boise"/>
    <x v="1"/>
    <x v="1"/>
    <n v="6706"/>
    <n v="459"/>
    <n v="8.65"/>
    <n v="3970.3500000000004"/>
  </r>
  <r>
    <s v="Husein Augar"/>
    <x v="1"/>
    <x v="2"/>
    <n v="959"/>
    <n v="147"/>
    <n v="11.88"/>
    <n v="1746.3600000000001"/>
  </r>
  <r>
    <s v="Carla Molina"/>
    <x v="2"/>
    <x v="3"/>
    <n v="9632"/>
    <n v="288"/>
    <n v="6.47"/>
    <n v="1863.36"/>
  </r>
  <r>
    <s v="Curtice Advani"/>
    <x v="3"/>
    <x v="4"/>
    <n v="2100"/>
    <n v="414"/>
    <n v="13.15"/>
    <n v="5444.1"/>
  </r>
  <r>
    <s v="Ram Mahesh"/>
    <x v="1"/>
    <x v="5"/>
    <n v="8869"/>
    <n v="432"/>
    <n v="12.37"/>
    <n v="5343.8399999999992"/>
  </r>
  <r>
    <s v="Curtice Advani"/>
    <x v="4"/>
    <x v="6"/>
    <n v="2681"/>
    <n v="54"/>
    <n v="5.79"/>
    <n v="312.66000000000003"/>
  </r>
  <r>
    <s v="Brien Boise"/>
    <x v="1"/>
    <x v="7"/>
    <n v="5012"/>
    <n v="210"/>
    <n v="9.77"/>
    <n v="2051.6999999999998"/>
  </r>
  <r>
    <s v="Ches Bonnell"/>
    <x v="4"/>
    <x v="8"/>
    <n v="1281"/>
    <n v="75"/>
    <n v="11.7"/>
    <n v="877.5"/>
  </r>
  <r>
    <s v="Gigi Bohling"/>
    <x v="0"/>
    <x v="8"/>
    <n v="4991"/>
    <n v="12"/>
    <n v="11.7"/>
    <n v="140.39999999999998"/>
  </r>
  <r>
    <s v="Barr Faughny"/>
    <x v="3"/>
    <x v="4"/>
    <n v="1785"/>
    <n v="462"/>
    <n v="13.15"/>
    <n v="6075.3"/>
  </r>
  <r>
    <s v="Gunar Cockshoot"/>
    <x v="0"/>
    <x v="9"/>
    <n v="3983"/>
    <n v="144"/>
    <n v="3.11"/>
    <n v="447.84"/>
  </r>
  <r>
    <s v="Husein Augar"/>
    <x v="4"/>
    <x v="10"/>
    <n v="2646"/>
    <n v="120"/>
    <n v="8.7899999999999991"/>
    <n v="1054.8"/>
  </r>
  <r>
    <s v="Barr Faughny"/>
    <x v="5"/>
    <x v="11"/>
    <n v="252"/>
    <n v="54"/>
    <n v="9.33"/>
    <n v="503.82"/>
  </r>
  <r>
    <s v="Gunar Cockshoot"/>
    <x v="1"/>
    <x v="4"/>
    <n v="2464"/>
    <n v="234"/>
    <n v="13.15"/>
    <n v="3077.1"/>
  </r>
  <r>
    <s v="Gunar Cockshoot"/>
    <x v="1"/>
    <x v="12"/>
    <n v="2114"/>
    <n v="66"/>
    <n v="7.16"/>
    <n v="472.56"/>
  </r>
  <r>
    <s v="Curtice Advani"/>
    <x v="0"/>
    <x v="6"/>
    <n v="7693"/>
    <n v="87"/>
    <n v="5.79"/>
    <n v="503.73"/>
  </r>
  <r>
    <s v="Gigi Bohling"/>
    <x v="5"/>
    <x v="13"/>
    <n v="15610"/>
    <n v="339"/>
    <n v="10.62"/>
    <n v="3600.18"/>
  </r>
  <r>
    <s v="Carla Molina"/>
    <x v="5"/>
    <x v="7"/>
    <n v="336"/>
    <n v="144"/>
    <n v="9.77"/>
    <n v="1406.8799999999999"/>
  </r>
  <r>
    <s v="Barr Faughny"/>
    <x v="3"/>
    <x v="13"/>
    <n v="9443"/>
    <n v="162"/>
    <n v="10.62"/>
    <n v="1720.4399999999998"/>
  </r>
  <r>
    <s v="Husein Augar"/>
    <x v="5"/>
    <x v="14"/>
    <n v="8155"/>
    <n v="90"/>
    <n v="6.49"/>
    <n v="584.1"/>
  </r>
  <r>
    <s v="Brien Boise"/>
    <x v="4"/>
    <x v="14"/>
    <n v="1701"/>
    <n v="234"/>
    <n v="6.49"/>
    <n v="1518.66"/>
  </r>
  <r>
    <s v="Oby Sorrel"/>
    <x v="4"/>
    <x v="7"/>
    <n v="2205"/>
    <n v="141"/>
    <n v="9.77"/>
    <n v="1377.57"/>
  </r>
  <r>
    <s v="Brien Boise"/>
    <x v="0"/>
    <x v="15"/>
    <n v="1771"/>
    <n v="204"/>
    <n v="7.64"/>
    <n v="1558.56"/>
  </r>
  <r>
    <s v="Carla Molina"/>
    <x v="1"/>
    <x v="16"/>
    <n v="2114"/>
    <n v="186"/>
    <n v="11.73"/>
    <n v="2181.7800000000002"/>
  </r>
  <r>
    <s v="Carla Molina"/>
    <x v="2"/>
    <x v="11"/>
    <n v="10311"/>
    <n v="231"/>
    <n v="9.33"/>
    <n v="2155.23"/>
  </r>
  <r>
    <s v="Gunar Cockshoot"/>
    <x v="3"/>
    <x v="10"/>
    <n v="21"/>
    <n v="168"/>
    <n v="8.7899999999999991"/>
    <n v="1476.7199999999998"/>
  </r>
  <r>
    <s v="Oby Sorrel"/>
    <x v="1"/>
    <x v="13"/>
    <n v="1974"/>
    <n v="195"/>
    <n v="10.62"/>
    <n v="2070.8999999999996"/>
  </r>
  <r>
    <s v="Gigi Bohling"/>
    <x v="2"/>
    <x v="14"/>
    <n v="6314"/>
    <n v="15"/>
    <n v="6.49"/>
    <n v="97.350000000000009"/>
  </r>
  <r>
    <s v="Oby Sorrel"/>
    <x v="0"/>
    <x v="14"/>
    <n v="4683"/>
    <n v="30"/>
    <n v="6.49"/>
    <n v="194.70000000000002"/>
  </r>
  <r>
    <s v="Carla Molina"/>
    <x v="0"/>
    <x v="17"/>
    <n v="6398"/>
    <n v="102"/>
    <n v="4.97"/>
    <n v="506.94"/>
  </r>
  <r>
    <s v="Barr Faughny"/>
    <x v="1"/>
    <x v="15"/>
    <n v="553"/>
    <n v="15"/>
    <n v="7.64"/>
    <n v="114.6"/>
  </r>
  <r>
    <s v="Brien Boise"/>
    <x v="3"/>
    <x v="0"/>
    <n v="7021"/>
    <n v="183"/>
    <n v="14.49"/>
    <n v="2651.67"/>
  </r>
  <r>
    <s v="Ram Mahesh"/>
    <x v="3"/>
    <x v="7"/>
    <n v="5817"/>
    <n v="12"/>
    <n v="9.77"/>
    <n v="117.24"/>
  </r>
  <r>
    <s v="Carla Molina"/>
    <x v="3"/>
    <x v="8"/>
    <n v="3976"/>
    <n v="72"/>
    <n v="11.7"/>
    <n v="842.4"/>
  </r>
  <r>
    <s v="Curtice Advani"/>
    <x v="4"/>
    <x v="18"/>
    <n v="1134"/>
    <n v="282"/>
    <n v="16.73"/>
    <n v="4717.8599999999997"/>
  </r>
  <r>
    <s v="Barr Faughny"/>
    <x v="3"/>
    <x v="19"/>
    <n v="6027"/>
    <n v="144"/>
    <n v="10.38"/>
    <n v="1494.72"/>
  </r>
  <r>
    <s v="Curtice Advani"/>
    <x v="0"/>
    <x v="10"/>
    <n v="1904"/>
    <n v="405"/>
    <n v="8.7899999999999991"/>
    <n v="3559.95"/>
  </r>
  <r>
    <s v="Ches Bonnell"/>
    <x v="5"/>
    <x v="1"/>
    <n v="3262"/>
    <n v="75"/>
    <n v="8.65"/>
    <n v="648.75"/>
  </r>
  <r>
    <s v="Ram Mahesh"/>
    <x v="5"/>
    <x v="18"/>
    <n v="2289"/>
    <n v="135"/>
    <n v="16.73"/>
    <n v="2258.5500000000002"/>
  </r>
  <r>
    <s v="Gigi Bohling"/>
    <x v="5"/>
    <x v="18"/>
    <n v="6986"/>
    <n v="21"/>
    <n v="16.73"/>
    <n v="351.33"/>
  </r>
  <r>
    <s v="Barr Faughny"/>
    <x v="4"/>
    <x v="14"/>
    <n v="4417"/>
    <n v="153"/>
    <n v="6.49"/>
    <n v="992.97"/>
  </r>
  <r>
    <s v="Curtice Advani"/>
    <x v="5"/>
    <x v="16"/>
    <n v="1442"/>
    <n v="15"/>
    <n v="11.73"/>
    <n v="175.95000000000002"/>
  </r>
  <r>
    <s v="Gunar Cockshoot"/>
    <x v="1"/>
    <x v="8"/>
    <n v="2415"/>
    <n v="255"/>
    <n v="11.7"/>
    <n v="2983.5"/>
  </r>
  <r>
    <s v="Barr Faughny"/>
    <x v="0"/>
    <x v="15"/>
    <n v="238"/>
    <n v="18"/>
    <n v="7.64"/>
    <n v="137.51999999999998"/>
  </r>
  <r>
    <s v="Curtice Advani"/>
    <x v="0"/>
    <x v="14"/>
    <n v="4949"/>
    <n v="189"/>
    <n v="6.49"/>
    <n v="1226.6100000000001"/>
  </r>
  <r>
    <s v="Gigi Bohling"/>
    <x v="4"/>
    <x v="1"/>
    <n v="5075"/>
    <n v="21"/>
    <n v="8.65"/>
    <n v="181.65"/>
  </r>
  <r>
    <s v="Gunar Cockshoot"/>
    <x v="2"/>
    <x v="10"/>
    <n v="9198"/>
    <n v="36"/>
    <n v="8.7899999999999991"/>
    <n v="316.43999999999994"/>
  </r>
  <r>
    <s v="Curtice Advani"/>
    <x v="5"/>
    <x v="12"/>
    <n v="3339"/>
    <n v="75"/>
    <n v="7.16"/>
    <n v="537"/>
  </r>
  <r>
    <s v="Ram Mahesh"/>
    <x v="5"/>
    <x v="9"/>
    <n v="5019"/>
    <n v="156"/>
    <n v="3.11"/>
    <n v="485.15999999999997"/>
  </r>
  <r>
    <s v="Gigi Bohling"/>
    <x v="2"/>
    <x v="10"/>
    <n v="16184"/>
    <n v="39"/>
    <n v="8.7899999999999991"/>
    <n v="342.80999999999995"/>
  </r>
  <r>
    <s v="Curtice Advani"/>
    <x v="2"/>
    <x v="20"/>
    <n v="497"/>
    <n v="63"/>
    <n v="9"/>
    <n v="567"/>
  </r>
  <r>
    <s v="Barr Faughny"/>
    <x v="2"/>
    <x v="12"/>
    <n v="8211"/>
    <n v="75"/>
    <n v="7.16"/>
    <n v="537"/>
  </r>
  <r>
    <s v="Barr Faughny"/>
    <x v="4"/>
    <x v="19"/>
    <n v="6580"/>
    <n v="183"/>
    <n v="10.38"/>
    <n v="1899.5400000000002"/>
  </r>
  <r>
    <s v="Carla Molina"/>
    <x v="1"/>
    <x v="11"/>
    <n v="4760"/>
    <n v="69"/>
    <n v="9.33"/>
    <n v="643.77"/>
  </r>
  <r>
    <s v="Ram Mahesh"/>
    <x v="2"/>
    <x v="4"/>
    <n v="5439"/>
    <n v="30"/>
    <n v="13.15"/>
    <n v="394.5"/>
  </r>
  <r>
    <s v="Carla Molina"/>
    <x v="5"/>
    <x v="9"/>
    <n v="1463"/>
    <n v="39"/>
    <n v="3.11"/>
    <n v="121.28999999999999"/>
  </r>
  <r>
    <s v="Gunar Cockshoot"/>
    <x v="5"/>
    <x v="1"/>
    <n v="7777"/>
    <n v="504"/>
    <n v="8.65"/>
    <n v="4359.6000000000004"/>
  </r>
  <r>
    <s v="Husein Augar"/>
    <x v="0"/>
    <x v="12"/>
    <n v="1085"/>
    <n v="273"/>
    <n v="7.16"/>
    <n v="1954.68"/>
  </r>
  <r>
    <s v="Gigi Bohling"/>
    <x v="0"/>
    <x v="6"/>
    <n v="182"/>
    <n v="48"/>
    <n v="5.79"/>
    <n v="277.92"/>
  </r>
  <r>
    <s v="Curtice Advani"/>
    <x v="5"/>
    <x v="18"/>
    <n v="4242"/>
    <n v="207"/>
    <n v="16.73"/>
    <n v="3463.11"/>
  </r>
  <r>
    <s v="Curtice Advani"/>
    <x v="2"/>
    <x v="1"/>
    <n v="6118"/>
    <n v="9"/>
    <n v="8.65"/>
    <n v="77.850000000000009"/>
  </r>
  <r>
    <s v="Oby Sorrel"/>
    <x v="2"/>
    <x v="14"/>
    <n v="2317"/>
    <n v="261"/>
    <n v="6.49"/>
    <n v="1693.89"/>
  </r>
  <r>
    <s v="Curtice Advani"/>
    <x v="4"/>
    <x v="10"/>
    <n v="938"/>
    <n v="6"/>
    <n v="8.7899999999999991"/>
    <n v="52.739999999999995"/>
  </r>
  <r>
    <s v="Brien Boise"/>
    <x v="0"/>
    <x v="16"/>
    <n v="9709"/>
    <n v="30"/>
    <n v="11.73"/>
    <n v="351.90000000000003"/>
  </r>
  <r>
    <s v="Ches Bonnell"/>
    <x v="5"/>
    <x v="13"/>
    <n v="2205"/>
    <n v="138"/>
    <n v="10.62"/>
    <n v="1465.56"/>
  </r>
  <r>
    <s v="Ches Bonnell"/>
    <x v="0"/>
    <x v="9"/>
    <n v="4487"/>
    <n v="111"/>
    <n v="3.11"/>
    <n v="345.21"/>
  </r>
  <r>
    <s v="Gigi Bohling"/>
    <x v="1"/>
    <x v="3"/>
    <n v="2415"/>
    <n v="15"/>
    <n v="6.47"/>
    <n v="97.05"/>
  </r>
  <r>
    <s v="Ram Mahesh"/>
    <x v="5"/>
    <x v="15"/>
    <n v="4018"/>
    <n v="162"/>
    <n v="7.64"/>
    <n v="1237.6799999999998"/>
  </r>
  <r>
    <s v="Gigi Bohling"/>
    <x v="5"/>
    <x v="15"/>
    <n v="861"/>
    <n v="195"/>
    <n v="7.64"/>
    <n v="1489.8"/>
  </r>
  <r>
    <s v="Oby Sorrel"/>
    <x v="4"/>
    <x v="8"/>
    <n v="5586"/>
    <n v="525"/>
    <n v="11.7"/>
    <n v="6142.5"/>
  </r>
  <r>
    <s v="Ches Bonnell"/>
    <x v="5"/>
    <x v="5"/>
    <n v="2226"/>
    <n v="48"/>
    <n v="12.37"/>
    <n v="593.76"/>
  </r>
  <r>
    <s v="Husein Augar"/>
    <x v="5"/>
    <x v="19"/>
    <n v="14329"/>
    <n v="150"/>
    <n v="10.38"/>
    <n v="1557.0000000000002"/>
  </r>
  <r>
    <s v="Husein Augar"/>
    <x v="5"/>
    <x v="13"/>
    <n v="8463"/>
    <n v="492"/>
    <n v="10.62"/>
    <n v="5225.04"/>
  </r>
  <r>
    <s v="Gigi Bohling"/>
    <x v="5"/>
    <x v="12"/>
    <n v="2891"/>
    <n v="102"/>
    <n v="7.16"/>
    <n v="730.32"/>
  </r>
  <r>
    <s v="Gunar Cockshoot"/>
    <x v="2"/>
    <x v="14"/>
    <n v="3773"/>
    <n v="165"/>
    <n v="6.49"/>
    <n v="1070.8500000000001"/>
  </r>
  <r>
    <s v="Carla Molina"/>
    <x v="2"/>
    <x v="19"/>
    <n v="854"/>
    <n v="309"/>
    <n v="10.38"/>
    <n v="3207.42"/>
  </r>
  <r>
    <s v="Curtice Advani"/>
    <x v="2"/>
    <x v="9"/>
    <n v="4970"/>
    <n v="156"/>
    <n v="3.11"/>
    <n v="485.15999999999997"/>
  </r>
  <r>
    <s v="Husein Augar"/>
    <x v="1"/>
    <x v="21"/>
    <n v="98"/>
    <n v="159"/>
    <n v="5.6"/>
    <n v="890.4"/>
  </r>
  <r>
    <s v="Gigi Bohling"/>
    <x v="1"/>
    <x v="16"/>
    <n v="13391"/>
    <n v="201"/>
    <n v="11.73"/>
    <n v="2357.73"/>
  </r>
  <r>
    <s v="Brien Boise"/>
    <x v="3"/>
    <x v="6"/>
    <n v="8890"/>
    <n v="210"/>
    <n v="5.79"/>
    <n v="1215.9000000000001"/>
  </r>
  <r>
    <s v="Barr Faughny"/>
    <x v="4"/>
    <x v="11"/>
    <n v="56"/>
    <n v="51"/>
    <n v="9.33"/>
    <n v="475.83"/>
  </r>
  <r>
    <s v="Gunar Cockshoot"/>
    <x v="2"/>
    <x v="4"/>
    <n v="3339"/>
    <n v="39"/>
    <n v="13.15"/>
    <n v="512.85"/>
  </r>
  <r>
    <s v="Oby Sorrel"/>
    <x v="1"/>
    <x v="3"/>
    <n v="3808"/>
    <n v="279"/>
    <n v="6.47"/>
    <n v="1805.1299999999999"/>
  </r>
  <r>
    <s v="Oby Sorrel"/>
    <x v="4"/>
    <x v="11"/>
    <n v="63"/>
    <n v="123"/>
    <n v="9.33"/>
    <n v="1147.5899999999999"/>
  </r>
  <r>
    <s v="Barr Faughny"/>
    <x v="3"/>
    <x v="18"/>
    <n v="7812"/>
    <n v="81"/>
    <n v="16.73"/>
    <n v="1355.13"/>
  </r>
  <r>
    <s v="Ram Mahesh"/>
    <x v="0"/>
    <x v="15"/>
    <n v="7693"/>
    <n v="21"/>
    <n v="7.64"/>
    <n v="160.44"/>
  </r>
  <r>
    <s v="Gunar Cockshoot"/>
    <x v="2"/>
    <x v="19"/>
    <n v="973"/>
    <n v="162"/>
    <n v="10.38"/>
    <n v="1681.5600000000002"/>
  </r>
  <r>
    <s v="Oby Sorrel"/>
    <x v="1"/>
    <x v="20"/>
    <n v="567"/>
    <n v="228"/>
    <n v="9"/>
    <n v="2052"/>
  </r>
  <r>
    <s v="Oby Sorrel"/>
    <x v="2"/>
    <x v="12"/>
    <n v="2471"/>
    <n v="342"/>
    <n v="7.16"/>
    <n v="2448.7200000000003"/>
  </r>
  <r>
    <s v="Gigi Bohling"/>
    <x v="4"/>
    <x v="11"/>
    <n v="7189"/>
    <n v="54"/>
    <n v="9.33"/>
    <n v="503.82"/>
  </r>
  <r>
    <s v="Carla Molina"/>
    <x v="1"/>
    <x v="19"/>
    <n v="7455"/>
    <n v="216"/>
    <n v="10.38"/>
    <n v="2242.0800000000004"/>
  </r>
  <r>
    <s v="Gunar Cockshoot"/>
    <x v="5"/>
    <x v="21"/>
    <n v="3108"/>
    <n v="54"/>
    <n v="5.6"/>
    <n v="302.39999999999998"/>
  </r>
  <r>
    <s v="Curtice Advani"/>
    <x v="4"/>
    <x v="4"/>
    <n v="469"/>
    <n v="75"/>
    <n v="13.15"/>
    <n v="986.25"/>
  </r>
  <r>
    <s v="Husein Augar"/>
    <x v="0"/>
    <x v="14"/>
    <n v="2737"/>
    <n v="93"/>
    <n v="6.49"/>
    <n v="603.57000000000005"/>
  </r>
  <r>
    <s v="Husein Augar"/>
    <x v="0"/>
    <x v="4"/>
    <n v="4305"/>
    <n v="156"/>
    <n v="13.15"/>
    <n v="2051.4"/>
  </r>
  <r>
    <s v="Husein Augar"/>
    <x v="4"/>
    <x v="9"/>
    <n v="2408"/>
    <n v="9"/>
    <n v="3.11"/>
    <n v="27.99"/>
  </r>
  <r>
    <s v="Gunar Cockshoot"/>
    <x v="2"/>
    <x v="15"/>
    <n v="1281"/>
    <n v="18"/>
    <n v="7.64"/>
    <n v="137.51999999999998"/>
  </r>
  <r>
    <s v="Ram Mahesh"/>
    <x v="1"/>
    <x v="1"/>
    <n v="12348"/>
    <n v="234"/>
    <n v="8.65"/>
    <n v="2024.1000000000001"/>
  </r>
  <r>
    <s v="Gunar Cockshoot"/>
    <x v="5"/>
    <x v="19"/>
    <n v="3689"/>
    <n v="312"/>
    <n v="10.38"/>
    <n v="3238.5600000000004"/>
  </r>
  <r>
    <s v="Ches Bonnell"/>
    <x v="2"/>
    <x v="15"/>
    <n v="2870"/>
    <n v="300"/>
    <n v="7.64"/>
    <n v="2292"/>
  </r>
  <r>
    <s v="Barr Faughny"/>
    <x v="2"/>
    <x v="18"/>
    <n v="798"/>
    <n v="519"/>
    <n v="16.73"/>
    <n v="8682.8700000000008"/>
  </r>
  <r>
    <s v="Carla Molina"/>
    <x v="0"/>
    <x v="20"/>
    <n v="2933"/>
    <n v="9"/>
    <n v="9"/>
    <n v="81"/>
  </r>
  <r>
    <s v="Gigi Bohling"/>
    <x v="1"/>
    <x v="2"/>
    <n v="2744"/>
    <n v="9"/>
    <n v="11.88"/>
    <n v="106.92"/>
  </r>
  <r>
    <s v="Ram Mahesh"/>
    <x v="2"/>
    <x v="5"/>
    <n v="9772"/>
    <n v="90"/>
    <n v="12.37"/>
    <n v="1113.3"/>
  </r>
  <r>
    <s v="Ches Bonnell"/>
    <x v="5"/>
    <x v="4"/>
    <n v="1568"/>
    <n v="96"/>
    <n v="13.15"/>
    <n v="1262.4000000000001"/>
  </r>
  <r>
    <s v="Barr Faughny"/>
    <x v="2"/>
    <x v="10"/>
    <n v="11417"/>
    <n v="21"/>
    <n v="8.7899999999999991"/>
    <n v="184.58999999999997"/>
  </r>
  <r>
    <s v="Ram Mahesh"/>
    <x v="5"/>
    <x v="21"/>
    <n v="6748"/>
    <n v="48"/>
    <n v="5.6"/>
    <n v="268.79999999999995"/>
  </r>
  <r>
    <s v="Oby Sorrel"/>
    <x v="2"/>
    <x v="18"/>
    <n v="1407"/>
    <n v="72"/>
    <n v="16.73"/>
    <n v="1204.56"/>
  </r>
  <r>
    <s v="Brien Boise"/>
    <x v="1"/>
    <x v="12"/>
    <n v="2023"/>
    <n v="168"/>
    <n v="7.16"/>
    <n v="1202.8800000000001"/>
  </r>
  <r>
    <s v="Gigi Bohling"/>
    <x v="3"/>
    <x v="21"/>
    <n v="5236"/>
    <n v="51"/>
    <n v="5.6"/>
    <n v="285.59999999999997"/>
  </r>
  <r>
    <s v="Carla Molina"/>
    <x v="2"/>
    <x v="15"/>
    <n v="1925"/>
    <n v="192"/>
    <n v="7.64"/>
    <n v="1466.8799999999999"/>
  </r>
  <r>
    <s v="Ches Bonnell"/>
    <x v="0"/>
    <x v="8"/>
    <n v="6608"/>
    <n v="225"/>
    <n v="11.7"/>
    <n v="2632.5"/>
  </r>
  <r>
    <s v="Curtice Advani"/>
    <x v="5"/>
    <x v="21"/>
    <n v="8008"/>
    <n v="456"/>
    <n v="5.6"/>
    <n v="2553.6"/>
  </r>
  <r>
    <s v="Oby Sorrel"/>
    <x v="5"/>
    <x v="4"/>
    <n v="1428"/>
    <n v="93"/>
    <n v="13.15"/>
    <n v="1222.95"/>
  </r>
  <r>
    <s v="Curtice Advani"/>
    <x v="5"/>
    <x v="2"/>
    <n v="525"/>
    <n v="48"/>
    <n v="11.88"/>
    <n v="570.24"/>
  </r>
  <r>
    <s v="Curtice Advani"/>
    <x v="0"/>
    <x v="3"/>
    <n v="1505"/>
    <n v="102"/>
    <n v="6.47"/>
    <n v="659.93999999999994"/>
  </r>
  <r>
    <s v="Ches Bonnell"/>
    <x v="1"/>
    <x v="0"/>
    <n v="6755"/>
    <n v="252"/>
    <n v="14.49"/>
    <n v="3651.48"/>
  </r>
  <r>
    <s v="Barr Faughny"/>
    <x v="0"/>
    <x v="3"/>
    <n v="11571"/>
    <n v="138"/>
    <n v="6.47"/>
    <n v="892.86"/>
  </r>
  <r>
    <s v="Ram Mahesh"/>
    <x v="4"/>
    <x v="4"/>
    <n v="2541"/>
    <n v="90"/>
    <n v="13.15"/>
    <n v="1183.5"/>
  </r>
  <r>
    <s v="Carla Molina"/>
    <x v="0"/>
    <x v="0"/>
    <n v="1526"/>
    <n v="240"/>
    <n v="14.49"/>
    <n v="3477.6"/>
  </r>
  <r>
    <s v="Ram Mahesh"/>
    <x v="4"/>
    <x v="2"/>
    <n v="6125"/>
    <n v="102"/>
    <n v="11.88"/>
    <n v="1211.76"/>
  </r>
  <r>
    <s v="Carla Molina"/>
    <x v="1"/>
    <x v="18"/>
    <n v="847"/>
    <n v="129"/>
    <n v="16.73"/>
    <n v="2158.17"/>
  </r>
  <r>
    <s v="Brien Boise"/>
    <x v="1"/>
    <x v="18"/>
    <n v="4753"/>
    <n v="300"/>
    <n v="16.73"/>
    <n v="5019"/>
  </r>
  <r>
    <s v="Curtice Advani"/>
    <x v="4"/>
    <x v="5"/>
    <n v="959"/>
    <n v="135"/>
    <n v="12.37"/>
    <n v="1669.9499999999998"/>
  </r>
  <r>
    <s v="Ches Bonnell"/>
    <x v="1"/>
    <x v="17"/>
    <n v="2793"/>
    <n v="114"/>
    <n v="4.97"/>
    <n v="566.57999999999993"/>
  </r>
  <r>
    <s v="Ches Bonnell"/>
    <x v="1"/>
    <x v="8"/>
    <n v="4606"/>
    <n v="63"/>
    <n v="11.7"/>
    <n v="737.09999999999991"/>
  </r>
  <r>
    <s v="Ches Bonnell"/>
    <x v="2"/>
    <x v="12"/>
    <n v="5551"/>
    <n v="252"/>
    <n v="7.16"/>
    <n v="1804.32"/>
  </r>
  <r>
    <s v="Oby Sorrel"/>
    <x v="2"/>
    <x v="1"/>
    <n v="6657"/>
    <n v="303"/>
    <n v="8.65"/>
    <n v="2620.9500000000003"/>
  </r>
  <r>
    <s v="Ches Bonnell"/>
    <x v="3"/>
    <x v="9"/>
    <n v="4438"/>
    <n v="246"/>
    <n v="3.11"/>
    <n v="765.06"/>
  </r>
  <r>
    <s v="Brien Boise"/>
    <x v="4"/>
    <x v="7"/>
    <n v="168"/>
    <n v="84"/>
    <n v="9.77"/>
    <n v="820.68"/>
  </r>
  <r>
    <s v="Ches Bonnell"/>
    <x v="5"/>
    <x v="9"/>
    <n v="7777"/>
    <n v="39"/>
    <n v="3.11"/>
    <n v="121.28999999999999"/>
  </r>
  <r>
    <s v="Gigi Bohling"/>
    <x v="2"/>
    <x v="9"/>
    <n v="3339"/>
    <n v="348"/>
    <n v="3.11"/>
    <n v="1082.28"/>
  </r>
  <r>
    <s v="Ches Bonnell"/>
    <x v="0"/>
    <x v="5"/>
    <n v="6391"/>
    <n v="48"/>
    <n v="12.37"/>
    <n v="593.76"/>
  </r>
  <r>
    <s v="Gigi Bohling"/>
    <x v="0"/>
    <x v="7"/>
    <n v="518"/>
    <n v="75"/>
    <n v="9.77"/>
    <n v="732.75"/>
  </r>
  <r>
    <s v="Ches Bonnell"/>
    <x v="4"/>
    <x v="19"/>
    <n v="5677"/>
    <n v="258"/>
    <n v="10.38"/>
    <n v="2678.0400000000004"/>
  </r>
  <r>
    <s v="Curtice Advani"/>
    <x v="3"/>
    <x v="9"/>
    <n v="6048"/>
    <n v="27"/>
    <n v="3.11"/>
    <n v="83.97"/>
  </r>
  <r>
    <s v="Brien Boise"/>
    <x v="4"/>
    <x v="1"/>
    <n v="3752"/>
    <n v="213"/>
    <n v="8.65"/>
    <n v="1842.45"/>
  </r>
  <r>
    <s v="Gigi Bohling"/>
    <x v="1"/>
    <x v="12"/>
    <n v="4480"/>
    <n v="357"/>
    <n v="7.16"/>
    <n v="2556.12"/>
  </r>
  <r>
    <s v="Husein Augar"/>
    <x v="0"/>
    <x v="2"/>
    <n v="259"/>
    <n v="207"/>
    <n v="11.88"/>
    <n v="2459.1600000000003"/>
  </r>
  <r>
    <s v="Brien Boise"/>
    <x v="0"/>
    <x v="0"/>
    <n v="42"/>
    <n v="150"/>
    <n v="14.49"/>
    <n v="2173.5"/>
  </r>
  <r>
    <s v="Carla Molina"/>
    <x v="2"/>
    <x v="21"/>
    <n v="98"/>
    <n v="204"/>
    <n v="5.6"/>
    <n v="1142.3999999999999"/>
  </r>
  <r>
    <s v="Ches Bonnell"/>
    <x v="1"/>
    <x v="18"/>
    <n v="2478"/>
    <n v="21"/>
    <n v="16.73"/>
    <n v="351.33"/>
  </r>
  <r>
    <s v="Carla Molina"/>
    <x v="5"/>
    <x v="5"/>
    <n v="7847"/>
    <n v="174"/>
    <n v="12.37"/>
    <n v="2152.3799999999997"/>
  </r>
  <r>
    <s v="Barr Faughny"/>
    <x v="0"/>
    <x v="9"/>
    <n v="9926"/>
    <n v="201"/>
    <n v="3.11"/>
    <n v="625.11"/>
  </r>
  <r>
    <s v="Brien Boise"/>
    <x v="4"/>
    <x v="11"/>
    <n v="819"/>
    <n v="510"/>
    <n v="9.33"/>
    <n v="4758.3"/>
  </r>
  <r>
    <s v="Curtice Advani"/>
    <x v="3"/>
    <x v="12"/>
    <n v="3052"/>
    <n v="378"/>
    <n v="7.16"/>
    <n v="2706.48"/>
  </r>
  <r>
    <s v="Husein Augar"/>
    <x v="5"/>
    <x v="20"/>
    <n v="6832"/>
    <n v="27"/>
    <n v="9"/>
    <n v="243"/>
  </r>
  <r>
    <s v="Barr Faughny"/>
    <x v="3"/>
    <x v="10"/>
    <n v="2016"/>
    <n v="117"/>
    <n v="8.7899999999999991"/>
    <n v="1028.4299999999998"/>
  </r>
  <r>
    <s v="Curtice Advani"/>
    <x v="4"/>
    <x v="20"/>
    <n v="7322"/>
    <n v="36"/>
    <n v="9"/>
    <n v="324"/>
  </r>
  <r>
    <s v="Brien Boise"/>
    <x v="1"/>
    <x v="5"/>
    <n v="357"/>
    <n v="126"/>
    <n v="12.37"/>
    <n v="1558.62"/>
  </r>
  <r>
    <s v="Husein Augar"/>
    <x v="3"/>
    <x v="4"/>
    <n v="3192"/>
    <n v="72"/>
    <n v="13.15"/>
    <n v="946.80000000000007"/>
  </r>
  <r>
    <s v="Ches Bonnell"/>
    <x v="2"/>
    <x v="7"/>
    <n v="8435"/>
    <n v="42"/>
    <n v="9.77"/>
    <n v="410.34"/>
  </r>
  <r>
    <s v="Ram Mahesh"/>
    <x v="3"/>
    <x v="12"/>
    <n v="0"/>
    <n v="135"/>
    <n v="7.16"/>
    <n v="966.6"/>
  </r>
  <r>
    <s v="Ches Bonnell"/>
    <x v="5"/>
    <x v="17"/>
    <n v="8862"/>
    <n v="189"/>
    <n v="4.97"/>
    <n v="939.32999999999993"/>
  </r>
  <r>
    <s v="Curtice Advani"/>
    <x v="0"/>
    <x v="19"/>
    <n v="3556"/>
    <n v="459"/>
    <n v="10.38"/>
    <n v="4764.42"/>
  </r>
  <r>
    <s v="Gigi Bohling"/>
    <x v="5"/>
    <x v="16"/>
    <n v="7280"/>
    <n v="201"/>
    <n v="11.73"/>
    <n v="2357.73"/>
  </r>
  <r>
    <s v="Curtice Advani"/>
    <x v="5"/>
    <x v="0"/>
    <n v="3402"/>
    <n v="366"/>
    <n v="14.49"/>
    <n v="5303.34"/>
  </r>
  <r>
    <s v="Gunar Cockshoot"/>
    <x v="0"/>
    <x v="12"/>
    <n v="4592"/>
    <n v="324"/>
    <n v="7.16"/>
    <n v="2319.84"/>
  </r>
  <r>
    <s v="Husein Augar"/>
    <x v="1"/>
    <x v="16"/>
    <n v="7833"/>
    <n v="243"/>
    <n v="11.73"/>
    <n v="2850.3900000000003"/>
  </r>
  <r>
    <s v="Barr Faughny"/>
    <x v="3"/>
    <x v="20"/>
    <n v="7651"/>
    <n v="213"/>
    <n v="9"/>
    <n v="1917"/>
  </r>
  <r>
    <s v="Ram Mahesh"/>
    <x v="1"/>
    <x v="0"/>
    <n v="2275"/>
    <n v="447"/>
    <n v="14.49"/>
    <n v="6477.03"/>
  </r>
  <r>
    <s v="Ram Mahesh"/>
    <x v="4"/>
    <x v="11"/>
    <n v="5670"/>
    <n v="297"/>
    <n v="9.33"/>
    <n v="2771.01"/>
  </r>
  <r>
    <s v="Ches Bonnell"/>
    <x v="1"/>
    <x v="10"/>
    <n v="2135"/>
    <n v="27"/>
    <n v="8.7899999999999991"/>
    <n v="237.32999999999998"/>
  </r>
  <r>
    <s v="Ram Mahesh"/>
    <x v="5"/>
    <x v="14"/>
    <n v="2779"/>
    <n v="75"/>
    <n v="6.49"/>
    <n v="486.75"/>
  </r>
  <r>
    <s v="Oby Sorrel"/>
    <x v="3"/>
    <x v="5"/>
    <n v="12950"/>
    <n v="30"/>
    <n v="12.37"/>
    <n v="371.09999999999997"/>
  </r>
  <r>
    <s v="Ches Bonnell"/>
    <x v="2"/>
    <x v="3"/>
    <n v="2646"/>
    <n v="177"/>
    <n v="6.47"/>
    <n v="1145.19"/>
  </r>
  <r>
    <s v="Ram Mahesh"/>
    <x v="5"/>
    <x v="5"/>
    <n v="3794"/>
    <n v="159"/>
    <n v="12.37"/>
    <n v="1966.83"/>
  </r>
  <r>
    <s v="Gunar Cockshoot"/>
    <x v="1"/>
    <x v="5"/>
    <n v="819"/>
    <n v="306"/>
    <n v="12.37"/>
    <n v="3785.22"/>
  </r>
  <r>
    <s v="Gunar Cockshoot"/>
    <x v="5"/>
    <x v="13"/>
    <n v="2583"/>
    <n v="18"/>
    <n v="10.62"/>
    <n v="191.16"/>
  </r>
  <r>
    <s v="Ches Bonnell"/>
    <x v="1"/>
    <x v="15"/>
    <n v="4585"/>
    <n v="240"/>
    <n v="7.64"/>
    <n v="1833.6"/>
  </r>
  <r>
    <s v="Gigi Bohling"/>
    <x v="5"/>
    <x v="5"/>
    <n v="1652"/>
    <n v="93"/>
    <n v="12.37"/>
    <n v="1150.4099999999999"/>
  </r>
  <r>
    <s v="Oby Sorrel"/>
    <x v="5"/>
    <x v="21"/>
    <n v="4991"/>
    <n v="9"/>
    <n v="5.6"/>
    <n v="50.4"/>
  </r>
  <r>
    <s v="Brien Boise"/>
    <x v="5"/>
    <x v="10"/>
    <n v="2009"/>
    <n v="219"/>
    <n v="8.7899999999999991"/>
    <n v="1925.0099999999998"/>
  </r>
  <r>
    <s v="Barr Faughny"/>
    <x v="3"/>
    <x v="7"/>
    <n v="1568"/>
    <n v="141"/>
    <n v="9.77"/>
    <n v="1377.57"/>
  </r>
  <r>
    <s v="Carla Molina"/>
    <x v="0"/>
    <x v="13"/>
    <n v="3388"/>
    <n v="123"/>
    <n v="10.62"/>
    <n v="1306.26"/>
  </r>
  <r>
    <s v="Ram Mahesh"/>
    <x v="4"/>
    <x v="17"/>
    <n v="623"/>
    <n v="51"/>
    <n v="4.97"/>
    <n v="253.47"/>
  </r>
  <r>
    <s v="Curtice Advani"/>
    <x v="2"/>
    <x v="2"/>
    <n v="10073"/>
    <n v="120"/>
    <n v="11.88"/>
    <n v="1425.6000000000001"/>
  </r>
  <r>
    <s v="Brien Boise"/>
    <x v="3"/>
    <x v="21"/>
    <n v="1561"/>
    <n v="27"/>
    <n v="5.6"/>
    <n v="151.19999999999999"/>
  </r>
  <r>
    <s v="Husein Augar"/>
    <x v="2"/>
    <x v="18"/>
    <n v="11522"/>
    <n v="204"/>
    <n v="16.73"/>
    <n v="3412.92"/>
  </r>
  <r>
    <s v="Curtice Advani"/>
    <x v="4"/>
    <x v="11"/>
    <n v="2317"/>
    <n v="123"/>
    <n v="9.33"/>
    <n v="1147.5899999999999"/>
  </r>
  <r>
    <s v="Oby Sorrel"/>
    <x v="0"/>
    <x v="19"/>
    <n v="3059"/>
    <n v="27"/>
    <n v="10.38"/>
    <n v="280.26000000000005"/>
  </r>
  <r>
    <s v="Carla Molina"/>
    <x v="0"/>
    <x v="21"/>
    <n v="2324"/>
    <n v="177"/>
    <n v="5.6"/>
    <n v="991.19999999999993"/>
  </r>
  <r>
    <s v="Gunar Cockshoot"/>
    <x v="3"/>
    <x v="21"/>
    <n v="4956"/>
    <n v="171"/>
    <n v="5.6"/>
    <n v="957.59999999999991"/>
  </r>
  <r>
    <s v="Oby Sorrel"/>
    <x v="5"/>
    <x v="15"/>
    <n v="5355"/>
    <n v="204"/>
    <n v="7.64"/>
    <n v="1558.56"/>
  </r>
  <r>
    <s v="Gunar Cockshoot"/>
    <x v="5"/>
    <x v="8"/>
    <n v="7259"/>
    <n v="276"/>
    <n v="11.7"/>
    <n v="3229.2"/>
  </r>
  <r>
    <s v="Brien Boise"/>
    <x v="0"/>
    <x v="21"/>
    <n v="6279"/>
    <n v="45"/>
    <n v="5.6"/>
    <n v="251.99999999999997"/>
  </r>
  <r>
    <s v="Ram Mahesh"/>
    <x v="4"/>
    <x v="12"/>
    <n v="2541"/>
    <n v="45"/>
    <n v="7.16"/>
    <n v="322.2"/>
  </r>
  <r>
    <s v="Curtice Advani"/>
    <x v="1"/>
    <x v="18"/>
    <n v="3864"/>
    <n v="177"/>
    <n v="16.73"/>
    <n v="2961.21"/>
  </r>
  <r>
    <s v="Gigi Bohling"/>
    <x v="2"/>
    <x v="11"/>
    <n v="6146"/>
    <n v="63"/>
    <n v="9.33"/>
    <n v="587.79"/>
  </r>
  <r>
    <s v="Husein Augar"/>
    <x v="3"/>
    <x v="3"/>
    <n v="2639"/>
    <n v="204"/>
    <n v="6.47"/>
    <n v="1319.8799999999999"/>
  </r>
  <r>
    <s v="Brien Boise"/>
    <x v="0"/>
    <x v="7"/>
    <n v="1890"/>
    <n v="195"/>
    <n v="9.77"/>
    <n v="1905.1499999999999"/>
  </r>
  <r>
    <s v="Ches Bonnell"/>
    <x v="5"/>
    <x v="8"/>
    <n v="1932"/>
    <n v="369"/>
    <n v="11.7"/>
    <n v="4317.3"/>
  </r>
  <r>
    <s v="Gunar Cockshoot"/>
    <x v="5"/>
    <x v="4"/>
    <n v="6300"/>
    <n v="42"/>
    <n v="13.15"/>
    <n v="552.30000000000007"/>
  </r>
  <r>
    <s v="Curtice Advani"/>
    <x v="0"/>
    <x v="0"/>
    <n v="560"/>
    <n v="81"/>
    <n v="14.49"/>
    <n v="1173.69"/>
  </r>
  <r>
    <s v="Husein Augar"/>
    <x v="0"/>
    <x v="21"/>
    <n v="2856"/>
    <n v="246"/>
    <n v="5.6"/>
    <n v="1377.6"/>
  </r>
  <r>
    <s v="Husein Augar"/>
    <x v="5"/>
    <x v="9"/>
    <n v="707"/>
    <n v="174"/>
    <n v="3.11"/>
    <n v="541.14"/>
  </r>
  <r>
    <s v="Brien Boise"/>
    <x v="1"/>
    <x v="0"/>
    <n v="3598"/>
    <n v="81"/>
    <n v="14.49"/>
    <n v="1173.69"/>
  </r>
  <r>
    <s v="Ram Mahesh"/>
    <x v="1"/>
    <x v="7"/>
    <n v="6853"/>
    <n v="372"/>
    <n v="9.77"/>
    <n v="3634.44"/>
  </r>
  <r>
    <s v="Ram Mahesh"/>
    <x v="1"/>
    <x v="10"/>
    <n v="4725"/>
    <n v="174"/>
    <n v="8.7899999999999991"/>
    <n v="1529.4599999999998"/>
  </r>
  <r>
    <s v="Carla Molina"/>
    <x v="2"/>
    <x v="1"/>
    <n v="10304"/>
    <n v="84"/>
    <n v="8.65"/>
    <n v="726.6"/>
  </r>
  <r>
    <s v="Carla Molina"/>
    <x v="5"/>
    <x v="10"/>
    <n v="1274"/>
    <n v="225"/>
    <n v="8.7899999999999991"/>
    <n v="1977.7499999999998"/>
  </r>
  <r>
    <s v="Gigi Bohling"/>
    <x v="2"/>
    <x v="0"/>
    <n v="1526"/>
    <n v="105"/>
    <n v="14.49"/>
    <n v="1521.45"/>
  </r>
  <r>
    <s v="Ram Mahesh"/>
    <x v="3"/>
    <x v="19"/>
    <n v="3101"/>
    <n v="225"/>
    <n v="10.38"/>
    <n v="2335.5"/>
  </r>
  <r>
    <s v="Barr Faughny"/>
    <x v="0"/>
    <x v="8"/>
    <n v="1057"/>
    <n v="54"/>
    <n v="11.7"/>
    <n v="631.79999999999995"/>
  </r>
  <r>
    <s v="Ches Bonnell"/>
    <x v="0"/>
    <x v="21"/>
    <n v="5306"/>
    <n v="0"/>
    <n v="5.6"/>
    <n v="0"/>
  </r>
  <r>
    <s v="Gigi Bohling"/>
    <x v="3"/>
    <x v="17"/>
    <n v="4018"/>
    <n v="171"/>
    <n v="4.97"/>
    <n v="849.87"/>
  </r>
  <r>
    <s v="Husein Augar"/>
    <x v="5"/>
    <x v="10"/>
    <n v="938"/>
    <n v="189"/>
    <n v="8.7899999999999991"/>
    <n v="1661.31"/>
  </r>
  <r>
    <s v="Ches Bonnell"/>
    <x v="4"/>
    <x v="3"/>
    <n v="1778"/>
    <n v="270"/>
    <n v="6.47"/>
    <n v="1746.8999999999999"/>
  </r>
  <r>
    <s v="Curtice Advani"/>
    <x v="3"/>
    <x v="0"/>
    <n v="1638"/>
    <n v="63"/>
    <n v="14.49"/>
    <n v="912.87"/>
  </r>
  <r>
    <s v="Carla Molina"/>
    <x v="4"/>
    <x v="4"/>
    <n v="154"/>
    <n v="21"/>
    <n v="13.15"/>
    <n v="276.15000000000003"/>
  </r>
  <r>
    <s v="Ches Bonnell"/>
    <x v="0"/>
    <x v="7"/>
    <n v="9835"/>
    <n v="207"/>
    <n v="9.77"/>
    <n v="2022.3899999999999"/>
  </r>
  <r>
    <s v="Husein Augar"/>
    <x v="0"/>
    <x v="13"/>
    <n v="7273"/>
    <n v="96"/>
    <n v="10.62"/>
    <n v="1019.52"/>
  </r>
  <r>
    <s v="Gigi Bohling"/>
    <x v="3"/>
    <x v="7"/>
    <n v="6909"/>
    <n v="81"/>
    <n v="9.77"/>
    <n v="791.37"/>
  </r>
  <r>
    <s v="Husein Augar"/>
    <x v="3"/>
    <x v="17"/>
    <n v="3920"/>
    <n v="306"/>
    <n v="4.97"/>
    <n v="1520.82"/>
  </r>
  <r>
    <s v="Oby Sorrel"/>
    <x v="3"/>
    <x v="20"/>
    <n v="4858"/>
    <n v="279"/>
    <n v="9"/>
    <n v="2511"/>
  </r>
  <r>
    <s v="Barr Faughny"/>
    <x v="4"/>
    <x v="2"/>
    <n v="3549"/>
    <n v="3"/>
    <n v="11.88"/>
    <n v="35.64"/>
  </r>
  <r>
    <s v="Ches Bonnell"/>
    <x v="3"/>
    <x v="18"/>
    <n v="966"/>
    <n v="198"/>
    <n v="16.73"/>
    <n v="3312.54"/>
  </r>
  <r>
    <s v="Gigi Bohling"/>
    <x v="3"/>
    <x v="3"/>
    <n v="385"/>
    <n v="249"/>
    <n v="6.47"/>
    <n v="1611.03"/>
  </r>
  <r>
    <s v="Curtice Advani"/>
    <x v="5"/>
    <x v="10"/>
    <n v="2219"/>
    <n v="75"/>
    <n v="8.7899999999999991"/>
    <n v="659.24999999999989"/>
  </r>
  <r>
    <s v="Husein Augar"/>
    <x v="2"/>
    <x v="1"/>
    <n v="2954"/>
    <n v="189"/>
    <n v="8.65"/>
    <n v="1634.8500000000001"/>
  </r>
  <r>
    <s v="Ches Bonnell"/>
    <x v="2"/>
    <x v="1"/>
    <n v="280"/>
    <n v="87"/>
    <n v="8.65"/>
    <n v="752.55000000000007"/>
  </r>
  <r>
    <s v="Carla Molina"/>
    <x v="2"/>
    <x v="0"/>
    <n v="6118"/>
    <n v="174"/>
    <n v="14.49"/>
    <n v="2521.2600000000002"/>
  </r>
  <r>
    <s v="Barr Faughny"/>
    <x v="3"/>
    <x v="16"/>
    <n v="4802"/>
    <n v="36"/>
    <n v="11.73"/>
    <n v="422.28000000000003"/>
  </r>
  <r>
    <s v="Husein Augar"/>
    <x v="4"/>
    <x v="17"/>
    <n v="4137"/>
    <n v="60"/>
    <n v="4.97"/>
    <n v="298.2"/>
  </r>
  <r>
    <s v="Gunar Cockshoot"/>
    <x v="1"/>
    <x v="14"/>
    <n v="2023"/>
    <n v="78"/>
    <n v="6.49"/>
    <n v="506.22"/>
  </r>
  <r>
    <s v="Husein Augar"/>
    <x v="2"/>
    <x v="0"/>
    <n v="9051"/>
    <n v="57"/>
    <n v="14.49"/>
    <n v="825.93000000000006"/>
  </r>
  <r>
    <s v="Husein Augar"/>
    <x v="0"/>
    <x v="19"/>
    <n v="2919"/>
    <n v="45"/>
    <n v="10.38"/>
    <n v="467.1"/>
  </r>
  <r>
    <s v="Carla Molina"/>
    <x v="4"/>
    <x v="7"/>
    <n v="5915"/>
    <n v="3"/>
    <n v="9.77"/>
    <n v="29.31"/>
  </r>
  <r>
    <s v="Oby Sorrel"/>
    <x v="1"/>
    <x v="16"/>
    <n v="2562"/>
    <n v="6"/>
    <n v="11.73"/>
    <n v="70.38"/>
  </r>
  <r>
    <s v="Gigi Bohling"/>
    <x v="0"/>
    <x v="4"/>
    <n v="8813"/>
    <n v="21"/>
    <n v="13.15"/>
    <n v="276.15000000000003"/>
  </r>
  <r>
    <s v="Gigi Bohling"/>
    <x v="2"/>
    <x v="3"/>
    <n v="6111"/>
    <n v="3"/>
    <n v="6.47"/>
    <n v="19.41"/>
  </r>
  <r>
    <s v="Brien Boise"/>
    <x v="5"/>
    <x v="6"/>
    <n v="3507"/>
    <n v="288"/>
    <n v="5.79"/>
    <n v="1667.52"/>
  </r>
  <r>
    <s v="Curtice Advani"/>
    <x v="2"/>
    <x v="11"/>
    <n v="4319"/>
    <n v="30"/>
    <n v="9.33"/>
    <n v="279.89999999999998"/>
  </r>
  <r>
    <s v="Ram Mahesh"/>
    <x v="4"/>
    <x v="21"/>
    <n v="609"/>
    <n v="87"/>
    <n v="5.6"/>
    <n v="487.2"/>
  </r>
  <r>
    <s v="Ram Mahesh"/>
    <x v="3"/>
    <x v="18"/>
    <n v="6370"/>
    <n v="30"/>
    <n v="16.73"/>
    <n v="501.90000000000003"/>
  </r>
  <r>
    <s v="Gigi Bohling"/>
    <x v="4"/>
    <x v="15"/>
    <n v="5474"/>
    <n v="168"/>
    <n v="7.64"/>
    <n v="1283.52"/>
  </r>
  <r>
    <s v="Ram Mahesh"/>
    <x v="2"/>
    <x v="18"/>
    <n v="3164"/>
    <n v="306"/>
    <n v="16.73"/>
    <n v="5119.38"/>
  </r>
  <r>
    <s v="Curtice Advani"/>
    <x v="1"/>
    <x v="2"/>
    <n v="1302"/>
    <n v="402"/>
    <n v="11.88"/>
    <n v="4775.76"/>
  </r>
  <r>
    <s v="Gunar Cockshoot"/>
    <x v="0"/>
    <x v="19"/>
    <n v="7308"/>
    <n v="327"/>
    <n v="10.38"/>
    <n v="3394.26"/>
  </r>
  <r>
    <s v="Ram Mahesh"/>
    <x v="0"/>
    <x v="18"/>
    <n v="6132"/>
    <n v="93"/>
    <n v="16.73"/>
    <n v="1555.89"/>
  </r>
  <r>
    <s v="Oby Sorrel"/>
    <x v="1"/>
    <x v="8"/>
    <n v="3472"/>
    <n v="96"/>
    <n v="11.7"/>
    <n v="1123.1999999999998"/>
  </r>
  <r>
    <s v="Brien Boise"/>
    <x v="3"/>
    <x v="3"/>
    <n v="9660"/>
    <n v="27"/>
    <n v="6.47"/>
    <n v="174.69"/>
  </r>
  <r>
    <s v="Husein Augar"/>
    <x v="4"/>
    <x v="21"/>
    <n v="2436"/>
    <n v="99"/>
    <n v="5.6"/>
    <n v="554.4"/>
  </r>
  <r>
    <s v="Husein Augar"/>
    <x v="4"/>
    <x v="5"/>
    <n v="9506"/>
    <n v="87"/>
    <n v="12.37"/>
    <n v="1076.1899999999998"/>
  </r>
  <r>
    <s v="Oby Sorrel"/>
    <x v="0"/>
    <x v="20"/>
    <n v="245"/>
    <n v="288"/>
    <n v="9"/>
    <n v="2592"/>
  </r>
  <r>
    <s v="Brien Boise"/>
    <x v="1"/>
    <x v="13"/>
    <n v="2702"/>
    <n v="363"/>
    <n v="10.62"/>
    <n v="3855.0599999999995"/>
  </r>
  <r>
    <s v="Oby Sorrel"/>
    <x v="5"/>
    <x v="9"/>
    <n v="700"/>
    <n v="87"/>
    <n v="3.11"/>
    <n v="270.57"/>
  </r>
  <r>
    <s v="Curtice Advani"/>
    <x v="5"/>
    <x v="9"/>
    <n v="3759"/>
    <n v="150"/>
    <n v="3.11"/>
    <n v="466.5"/>
  </r>
  <r>
    <s v="Barr Faughny"/>
    <x v="1"/>
    <x v="9"/>
    <n v="1589"/>
    <n v="303"/>
    <n v="3.11"/>
    <n v="942.32999999999993"/>
  </r>
  <r>
    <s v="Ches Bonnell"/>
    <x v="1"/>
    <x v="19"/>
    <n v="5194"/>
    <n v="288"/>
    <n v="10.38"/>
    <n v="2989.44"/>
  </r>
  <r>
    <s v="Oby Sorrel"/>
    <x v="2"/>
    <x v="11"/>
    <n v="945"/>
    <n v="75"/>
    <n v="9.33"/>
    <n v="699.75"/>
  </r>
  <r>
    <s v="Ram Mahesh"/>
    <x v="4"/>
    <x v="6"/>
    <n v="1988"/>
    <n v="39"/>
    <n v="5.79"/>
    <n v="225.81"/>
  </r>
  <r>
    <s v="Curtice Advani"/>
    <x v="5"/>
    <x v="1"/>
    <n v="6734"/>
    <n v="123"/>
    <n v="8.65"/>
    <n v="1063.95"/>
  </r>
  <r>
    <s v="Ram Mahesh"/>
    <x v="2"/>
    <x v="2"/>
    <n v="217"/>
    <n v="36"/>
    <n v="11.88"/>
    <n v="427.68"/>
  </r>
  <r>
    <s v="Gigi Bohling"/>
    <x v="5"/>
    <x v="7"/>
    <n v="6279"/>
    <n v="237"/>
    <n v="9.77"/>
    <n v="2315.4899999999998"/>
  </r>
  <r>
    <s v="Ram Mahesh"/>
    <x v="2"/>
    <x v="11"/>
    <n v="4424"/>
    <n v="201"/>
    <n v="9.33"/>
    <n v="1875.33"/>
  </r>
  <r>
    <s v="Barr Faughny"/>
    <x v="2"/>
    <x v="9"/>
    <n v="189"/>
    <n v="48"/>
    <n v="3.11"/>
    <n v="149.28"/>
  </r>
  <r>
    <s v="Gigi Bohling"/>
    <x v="1"/>
    <x v="7"/>
    <n v="490"/>
    <n v="84"/>
    <n v="9.77"/>
    <n v="820.68"/>
  </r>
  <r>
    <s v="Brien Boise"/>
    <x v="0"/>
    <x v="20"/>
    <n v="434"/>
    <n v="87"/>
    <n v="9"/>
    <n v="783"/>
  </r>
  <r>
    <s v="Ches Bonnell"/>
    <x v="4"/>
    <x v="0"/>
    <n v="10129"/>
    <n v="312"/>
    <n v="14.49"/>
    <n v="4520.88"/>
  </r>
  <r>
    <s v="Gunar Cockshoot"/>
    <x v="3"/>
    <x v="19"/>
    <n v="1652"/>
    <n v="102"/>
    <n v="10.38"/>
    <n v="1058.76"/>
  </r>
  <r>
    <s v="Brien Boise"/>
    <x v="4"/>
    <x v="20"/>
    <n v="6433"/>
    <n v="78"/>
    <n v="9"/>
    <n v="702"/>
  </r>
  <r>
    <s v="Gunar Cockshoot"/>
    <x v="5"/>
    <x v="14"/>
    <n v="2212"/>
    <n v="117"/>
    <n v="6.49"/>
    <n v="759.33"/>
  </r>
  <r>
    <s v="Carla Molina"/>
    <x v="1"/>
    <x v="15"/>
    <n v="609"/>
    <n v="99"/>
    <n v="7.64"/>
    <n v="756.36"/>
  </r>
  <r>
    <s v="Ram Mahesh"/>
    <x v="1"/>
    <x v="17"/>
    <n v="1638"/>
    <n v="48"/>
    <n v="4.97"/>
    <n v="238.56"/>
  </r>
  <r>
    <s v="Ches Bonnell"/>
    <x v="5"/>
    <x v="16"/>
    <n v="3829"/>
    <n v="24"/>
    <n v="11.73"/>
    <n v="281.52"/>
  </r>
  <r>
    <s v="Ram Mahesh"/>
    <x v="3"/>
    <x v="16"/>
    <n v="5775"/>
    <n v="42"/>
    <n v="11.73"/>
    <n v="492.66"/>
  </r>
  <r>
    <s v="Curtice Advani"/>
    <x v="1"/>
    <x v="13"/>
    <n v="1071"/>
    <n v="270"/>
    <n v="10.62"/>
    <n v="2867.3999999999996"/>
  </r>
  <r>
    <s v="Brien Boise"/>
    <x v="2"/>
    <x v="14"/>
    <n v="5019"/>
    <n v="150"/>
    <n v="6.49"/>
    <n v="973.5"/>
  </r>
  <r>
    <s v="Barr Faughny"/>
    <x v="0"/>
    <x v="16"/>
    <n v="2863"/>
    <n v="42"/>
    <n v="11.73"/>
    <n v="492.66"/>
  </r>
  <r>
    <s v="Ram Mahesh"/>
    <x v="1"/>
    <x v="12"/>
    <n v="1617"/>
    <n v="126"/>
    <n v="7.16"/>
    <n v="902.16"/>
  </r>
  <r>
    <s v="Curtice Advani"/>
    <x v="0"/>
    <x v="21"/>
    <n v="6818"/>
    <n v="6"/>
    <n v="5.6"/>
    <n v="33.599999999999994"/>
  </r>
  <r>
    <s v="Gunar Cockshoot"/>
    <x v="1"/>
    <x v="16"/>
    <n v="6657"/>
    <n v="276"/>
    <n v="11.73"/>
    <n v="3237.48"/>
  </r>
  <r>
    <s v="Gunar Cockshoot"/>
    <x v="5"/>
    <x v="9"/>
    <n v="2919"/>
    <n v="93"/>
    <n v="3.11"/>
    <n v="289.22999999999996"/>
  </r>
  <r>
    <s v="Barr Faughny"/>
    <x v="2"/>
    <x v="6"/>
    <n v="3094"/>
    <n v="246"/>
    <n v="5.79"/>
    <n v="1424.34"/>
  </r>
  <r>
    <s v="Curtice Advani"/>
    <x v="3"/>
    <x v="17"/>
    <n v="2989"/>
    <n v="3"/>
    <n v="4.97"/>
    <n v="14.91"/>
  </r>
  <r>
    <s v="Brien Boise"/>
    <x v="4"/>
    <x v="18"/>
    <n v="2268"/>
    <n v="63"/>
    <n v="16.73"/>
    <n v="1053.99"/>
  </r>
  <r>
    <s v="Gigi Bohling"/>
    <x v="1"/>
    <x v="6"/>
    <n v="4753"/>
    <n v="246"/>
    <n v="5.79"/>
    <n v="1424.34"/>
  </r>
  <r>
    <s v="Barr Faughny"/>
    <x v="5"/>
    <x v="15"/>
    <n v="7511"/>
    <n v="120"/>
    <n v="7.64"/>
    <n v="916.8"/>
  </r>
  <r>
    <s v="Barr Faughny"/>
    <x v="4"/>
    <x v="6"/>
    <n v="4326"/>
    <n v="348"/>
    <n v="5.79"/>
    <n v="2014.92"/>
  </r>
  <r>
    <s v="Carla Molina"/>
    <x v="5"/>
    <x v="14"/>
    <n v="4935"/>
    <n v="126"/>
    <n v="6.49"/>
    <n v="817.74"/>
  </r>
  <r>
    <s v="Curtice Advani"/>
    <x v="1"/>
    <x v="0"/>
    <n v="4781"/>
    <n v="123"/>
    <n v="14.49"/>
    <n v="1782.27"/>
  </r>
  <r>
    <s v="Gigi Bohling"/>
    <x v="4"/>
    <x v="4"/>
    <n v="7483"/>
    <n v="45"/>
    <n v="13.15"/>
    <n v="591.75"/>
  </r>
  <r>
    <s v="Oby Sorrel"/>
    <x v="4"/>
    <x v="2"/>
    <n v="6860"/>
    <n v="126"/>
    <n v="11.88"/>
    <n v="1496.88"/>
  </r>
  <r>
    <s v="Ram Mahesh"/>
    <x v="0"/>
    <x v="12"/>
    <n v="9002"/>
    <n v="72"/>
    <n v="7.16"/>
    <n v="515.52"/>
  </r>
  <r>
    <s v="Curtice Advani"/>
    <x v="2"/>
    <x v="12"/>
    <n v="1400"/>
    <n v="135"/>
    <n v="7.16"/>
    <n v="966.6"/>
  </r>
  <r>
    <s v="Oby Sorrel"/>
    <x v="5"/>
    <x v="7"/>
    <n v="4053"/>
    <n v="24"/>
    <n v="9.77"/>
    <n v="234.48"/>
  </r>
  <r>
    <s v="Ches Bonnell"/>
    <x v="2"/>
    <x v="6"/>
    <n v="2149"/>
    <n v="117"/>
    <n v="5.79"/>
    <n v="677.43"/>
  </r>
  <r>
    <s v="Gunar Cockshoot"/>
    <x v="3"/>
    <x v="12"/>
    <n v="3640"/>
    <n v="51"/>
    <n v="7.16"/>
    <n v="365.16"/>
  </r>
  <r>
    <s v="Barr Faughny"/>
    <x v="3"/>
    <x v="14"/>
    <n v="630"/>
    <n v="36"/>
    <n v="6.49"/>
    <n v="233.64000000000001"/>
  </r>
  <r>
    <s v="Husein Augar"/>
    <x v="1"/>
    <x v="18"/>
    <n v="2429"/>
    <n v="144"/>
    <n v="16.73"/>
    <n v="2409.12"/>
  </r>
  <r>
    <s v="Husein Augar"/>
    <x v="2"/>
    <x v="4"/>
    <n v="2142"/>
    <n v="114"/>
    <n v="13.15"/>
    <n v="1499.1000000000001"/>
  </r>
  <r>
    <s v="Ches Bonnell"/>
    <x v="0"/>
    <x v="0"/>
    <n v="6454"/>
    <n v="54"/>
    <n v="14.49"/>
    <n v="782.46"/>
  </r>
  <r>
    <s v="Ches Bonnell"/>
    <x v="0"/>
    <x v="10"/>
    <n v="4487"/>
    <n v="333"/>
    <n v="8.7899999999999991"/>
    <n v="2927.0699999999997"/>
  </r>
  <r>
    <s v="Gunar Cockshoot"/>
    <x v="0"/>
    <x v="2"/>
    <n v="938"/>
    <n v="366"/>
    <n v="11.88"/>
    <n v="4348.08"/>
  </r>
  <r>
    <s v="Gunar Cockshoot"/>
    <x v="4"/>
    <x v="21"/>
    <n v="8841"/>
    <n v="303"/>
    <n v="5.6"/>
    <n v="1696.8"/>
  </r>
  <r>
    <s v="Barr Faughny"/>
    <x v="3"/>
    <x v="5"/>
    <n v="4018"/>
    <n v="126"/>
    <n v="12.37"/>
    <n v="1558.62"/>
  </r>
  <r>
    <s v="Carla Molina"/>
    <x v="0"/>
    <x v="16"/>
    <n v="714"/>
    <n v="231"/>
    <n v="11.73"/>
    <n v="2709.63"/>
  </r>
  <r>
    <s v="Husein Augar"/>
    <x v="4"/>
    <x v="4"/>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F0D039-430D-400B-9349-171AC3A914F1}" name="PivotTable1"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3:M10" firstHeaderRow="0" firstDataRow="1" firstDataCol="1"/>
  <pivotFields count="6">
    <pivotField showAll="0">
      <items count="11">
        <item x="7"/>
        <item h="1" x="1"/>
        <item h="1" x="3"/>
        <item h="1" x="5"/>
        <item h="1"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2"/>
            </reference>
          </references>
        </pivotArea>
      </autoSortScope>
    </pivotField>
    <pivotField showAll="0"/>
    <pivotField dataField="1" numFmtId="6" showAll="0"/>
    <pivotField dataField="1" numFmtId="3" showAll="0"/>
    <pivotField dragToRow="0" dragToCol="0" dragToPage="0" showAll="0" defaultSubtotal="0"/>
  </pivotFields>
  <rowFields count="1">
    <field x="1"/>
  </rowFields>
  <rowItems count="7">
    <i>
      <x v="4"/>
    </i>
    <i>
      <x v="3"/>
    </i>
    <i>
      <x v="1"/>
    </i>
    <i>
      <x/>
    </i>
    <i>
      <x v="2"/>
    </i>
    <i>
      <x v="5"/>
    </i>
    <i t="grand">
      <x/>
    </i>
  </rowItems>
  <colFields count="1">
    <field x="-2"/>
  </colFields>
  <colItems count="3">
    <i>
      <x/>
    </i>
    <i i="1">
      <x v="1"/>
    </i>
    <i i="2">
      <x v="2"/>
    </i>
  </colItems>
  <dataFields count="3">
    <dataField name="Sum of Amount2" fld="3" baseField="0" baseItem="0"/>
    <dataField name="Sum of Units" fld="4" baseField="0" baseItem="0"/>
    <dataField name="Sum of Amount" fld="3" baseField="0" baseItem="0"/>
  </dataFields>
  <conditionalFormats count="1">
    <conditionalFormat priority="1">
      <pivotAreas count="1">
        <pivotArea type="data" collapsedLevelsAreSubtotals="1" fieldPosition="0">
          <references count="2">
            <reference field="4294967294" count="1" selected="0">
              <x v="2"/>
            </reference>
            <reference field="1" count="6">
              <x v="0"/>
              <x v="1"/>
              <x v="2"/>
              <x v="3"/>
              <x v="4"/>
              <x v="5"/>
            </reference>
          </references>
        </pivotArea>
      </pivotAreas>
    </conditionalFormat>
  </conditional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4AE515-AD4E-407C-8BB9-2E21A7EA293F}" name="PivotTable2"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5:C11" firstHeaderRow="1" firstDataRow="1" firstDataCol="1"/>
  <pivotFields count="6">
    <pivotField showAll="0"/>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numFmtId="3" showAll="0"/>
    <pivotField dataField="1" dragToRow="0" dragToCol="0" dragToPage="0" showAll="0" defaultSubtotal="0"/>
  </pivotFields>
  <rowFields count="1">
    <field x="2"/>
  </rowFields>
  <rowItems count="6">
    <i>
      <x v="18"/>
    </i>
    <i>
      <x v="17"/>
    </i>
    <i>
      <x v="2"/>
    </i>
    <i>
      <x v="6"/>
    </i>
    <i>
      <x v="4"/>
    </i>
    <i t="grand">
      <x/>
    </i>
  </rowItems>
  <colItems count="1">
    <i/>
  </colItems>
  <dataFields count="1">
    <dataField name="$ Per Unit" fld="5" baseField="2" baseItem="0"/>
  </dataFields>
  <formats count="1">
    <format dxfId="20">
      <pivotArea dataOnly="0" outline="0" fieldPosition="0">
        <references count="1">
          <reference field="4294967294" count="1">
            <x v="0"/>
          </reference>
        </references>
      </pivotArea>
    </format>
  </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AE8A18-EDC5-4395-895E-856ACFB5B84C}" name="PivotTable4"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H16" firstHeaderRow="1" firstDataRow="1" firstDataCol="1"/>
  <pivotFields count="6">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 dragToRow="0" dragToCol="0" dragToPage="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CCBEA0-A625-4555-860D-26C62E0BDF7B}" name="PivotTable3"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C16" firstHeaderRow="1" firstDataRow="1" firstDataCol="1"/>
  <pivotFields count="6">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 dragToRow="0" dragToCol="0" dragToPage="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6301D9-AD1B-4563-95F4-831BF39D5170}" name="PivotTable5"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8:C31" firstHeaderRow="1" firstDataRow="1" firstDataCol="1"/>
  <pivotFields count="10">
    <pivotField showAll="0"/>
    <pivotField showAll="0">
      <items count="7">
        <item x="4"/>
        <item x="2"/>
        <item x="5"/>
        <item x="0"/>
        <item x="3"/>
        <item x="1"/>
        <item t="default"/>
      </items>
    </pivotField>
    <pivotField axis="axisRow" showAll="0"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numFmtId="3"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name="Sum of Profit" fld="7" baseField="0" baseItem="0"/>
  </dataFields>
  <formats count="6">
    <format dxfId="9">
      <pivotArea type="all" dataOnly="0" outline="0" fieldPosition="0"/>
    </format>
    <format dxfId="8">
      <pivotArea outline="0" collapsedLevelsAreSubtotals="1" fieldPosition="0"/>
    </format>
    <format dxfId="7">
      <pivotArea field="2" type="button" dataOnly="0" labelOnly="1" outline="0" axis="axisRow" fieldPosition="0"/>
    </format>
    <format dxfId="6">
      <pivotArea dataOnly="0" labelOnly="1" fieldPosition="0">
        <references count="1">
          <reference field="2" count="0"/>
        </references>
      </pivotArea>
    </format>
    <format dxfId="5">
      <pivotArea dataOnly="0" labelOnly="1" grandRow="1" outline="0" fieldPosition="0"/>
    </format>
    <format dxfId="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B108FD-60E6-4821-AE0B-E4B3F66B7548}" name="PivotTable7"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5:G38" firstHeaderRow="0" firstDataRow="1" firstDataCol="1"/>
  <pivotFields count="10">
    <pivotField showAll="0"/>
    <pivotField showAll="0">
      <items count="7">
        <item x="4"/>
        <item x="2"/>
        <item x="5"/>
        <item x="0"/>
        <item x="3"/>
        <item x="1"/>
        <item t="default"/>
      </items>
    </pivotField>
    <pivotField axis="axisRow" showAll="0">
      <items count="23">
        <item x="18"/>
        <item x="8"/>
        <item x="3"/>
        <item x="11"/>
        <item x="0"/>
        <item x="14"/>
        <item x="19"/>
        <item x="10"/>
        <item x="4"/>
        <item x="6"/>
        <item x="7"/>
        <item x="5"/>
        <item x="15"/>
        <item x="21"/>
        <item x="1"/>
        <item x="2"/>
        <item x="12"/>
        <item x="17"/>
        <item x="20"/>
        <item x="9"/>
        <item x="13"/>
        <item x="16"/>
        <item t="default"/>
      </items>
    </pivotField>
    <pivotField dataField="1" numFmtId="6" showAll="0"/>
    <pivotField dataField="1" numFmtId="3" showAll="0"/>
    <pivotField showAll="0"/>
    <pivotField dataField="1" showAll="0"/>
    <pivotField dataField="1" dragToRow="0" dragToCol="0" dragToPage="0" showAll="0" defaultSubtotal="0"/>
    <pivotField dragToRow="0" dragToCol="0" dragToPage="0" showAll="0" defaultSubtotal="0"/>
    <pivotField dataField="1" dragToRow="0" dragToCol="0" dragToPage="0" showAll="0" defaultSubtota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5">
    <i>
      <x/>
    </i>
    <i i="1">
      <x v="1"/>
    </i>
    <i i="2">
      <x v="2"/>
    </i>
    <i i="3">
      <x v="3"/>
    </i>
    <i i="4">
      <x v="4"/>
    </i>
  </colItems>
  <dataFields count="5">
    <dataField name=" Profit %" fld="9" baseField="2" baseItem="0"/>
    <dataField name="Sum of Amount" fld="3" baseField="0" baseItem="0"/>
    <dataField name="Sum of Profit" fld="7" baseField="0" baseItem="0"/>
    <dataField name="Sum of Total Cost" fld="6" baseField="0" baseItem="0"/>
    <dataField name="Sum of Units" fld="4" baseField="0" baseItem="0"/>
  </dataFields>
  <formats count="2">
    <format dxfId="1">
      <pivotArea dataOnly="0" outline="0" fieldPosition="0">
        <references count="1">
          <reference field="4294967294" count="1">
            <x v="0"/>
          </reference>
        </references>
      </pivotArea>
    </format>
    <format dxfId="0">
      <pivotArea collapsedLevelsAreSubtotals="1" fieldPosition="0">
        <references count="2">
          <reference field="4294967294" count="3" selected="0">
            <x v="1"/>
            <x v="2"/>
            <x v="3"/>
          </reference>
          <reference field="2" count="0"/>
        </references>
      </pivotArea>
    </format>
  </formats>
  <conditionalFormats count="4">
    <conditionalFormat priority="1">
      <pivotAreas count="1">
        <pivotArea outline="0" fieldPosition="0">
          <references count="1">
            <reference field="4294967294" count="1">
              <x v="0"/>
            </reference>
          </references>
        </pivotArea>
      </pivotAreas>
    </conditionalFormat>
    <conditionalFormat scope="data" priority="3">
      <pivotAreas count="1">
        <pivotArea outline="0" fieldPosition="0">
          <references count="1">
            <reference field="4294967294" count="1" selected="0">
              <x v="0"/>
            </reference>
          </references>
        </pivotArea>
      </pivotAreas>
    </conditionalFormat>
    <conditionalFormat priority="4">
      <pivotAreas count="1">
        <pivotArea type="data" outline="0" collapsedLevelsAreSubtotals="1" fieldPosition="0">
          <references count="1">
            <reference field="4294967294" count="1" selected="0">
              <x v="0"/>
            </reference>
          </references>
        </pivotArea>
      </pivotAreas>
    </conditionalFormat>
    <conditionalFormat priority="5">
      <pivotAreas count="1">
        <pivotArea outline="0" fieldPosition="0">
          <references count="1">
            <reference field="4294967294" count="1">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843CB71E-0FD2-4DA8-964E-AFAE0A745D54}" sourceName="Sales Person">
  <pivotTables>
    <pivotTable tabId="3" name="PivotTable1"/>
  </pivotTables>
  <data>
    <tabular pivotCacheId="657542032">
      <items count="10">
        <i x="7" s="1"/>
        <i x="1"/>
        <i x="3"/>
        <i x="5"/>
        <i x="4"/>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F6A967E9-0574-4249-A631-298773DA968A}" sourceName="Geography">
  <pivotTables>
    <pivotTable tabId="11" name="PivotTable5"/>
  </pivotTables>
  <data>
    <tabular pivotCacheId="667251991">
      <items count="6">
        <i x="4" s="1"/>
        <i x="2" s="1"/>
        <i x="5"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BD7F9111-C212-4C32-96CC-22650656C4F1}" sourceName="Geography">
  <pivotTables>
    <pivotTable tabId="13" name="PivotTable7"/>
  </pivotTables>
  <data>
    <tabular pivotCacheId="667251991">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9FEC15A9-72E3-4CDA-AE3B-82516033634C}" cache="Slicer_Sales_Person" caption="Sales Per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2ADE1F1-4DC9-4493-B96E-A692C215FD64}" cache="Slicer_Geography" caption="Geograph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0B5CEF19-597D-4879-91D6-FC42604707AE}" cache="Slicer_Geography1" caption="Geograph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J21:K43" totalsRowShown="0">
  <autoFilter ref="J21:K43" xr:uid="{6DAC1E92-D947-4232-891E-65555AD7A47E}"/>
  <tableColumns count="2">
    <tableColumn id="1" xr3:uid="{1B8963D1-E60F-4400-A175-651A513B826F}" name="Product"/>
    <tableColumn id="2" xr3:uid="{1798A7DA-FB9F-46D3-AA0A-B6BCA4A81AC3}" name="Cost per unit"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DDF4B9-B0F8-47B0-872F-01C8A9AEF55B}" name="Table2" displayName="Table2" ref="A1:E301" totalsRowShown="0" headerRowDxfId="23">
  <autoFilter ref="A1:E301" xr:uid="{AADDF4B9-B0F8-47B0-872F-01C8A9AEF55B}"/>
  <tableColumns count="5">
    <tableColumn id="1" xr3:uid="{00EADF49-CD8E-4A21-89CD-91AC077E6CED}" name="Sales Person"/>
    <tableColumn id="2" xr3:uid="{AA269C7F-F1E1-4D9D-92F6-411AB7A1F89E}" name="Geography"/>
    <tableColumn id="3" xr3:uid="{C9C8EA9D-5148-44F4-A7A3-6BB8875DBC90}" name="Product"/>
    <tableColumn id="4" xr3:uid="{0B523D4F-4172-4046-9C4D-F6F5DB1017DB}" name="Amount" dataDxfId="22"/>
    <tableColumn id="5" xr3:uid="{14AC6673-7303-44F8-86B4-C49364371E7E}" name="Units" dataDxfId="2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944274-7943-44E1-B0B1-FD699FF48C31}" name="Table24" displayName="Table24" ref="L5:P305" totalsRowShown="0" headerRowDxfId="19">
  <autoFilter ref="L5:P305" xr:uid="{BB944274-7943-44E1-B0B1-FD699FF48C31}"/>
  <tableColumns count="5">
    <tableColumn id="1" xr3:uid="{4915F5F8-086F-4C5F-9514-D81B0592AEF7}" name="Sales Person"/>
    <tableColumn id="2" xr3:uid="{BE7E2B82-7149-4C58-A82B-020DADF575DF}" name="Geography"/>
    <tableColumn id="3" xr3:uid="{16C28A08-90B5-41E6-96AC-3B901B215301}" name="Product"/>
    <tableColumn id="4" xr3:uid="{7AF875F4-C17B-4C9D-A7E6-C5453C3CCFF2}" name="Amount" dataDxfId="18"/>
    <tableColumn id="5" xr3:uid="{7B4E148B-3430-4F81-8BF6-60315241AC4B}" name="Units" dataDxfId="1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170CC2C-51DC-4784-9230-1C28761705EB}" name="Table27" displayName="Table27" ref="A1:H301" totalsRowShown="0" headerRowDxfId="16">
  <autoFilter ref="A1:H301" xr:uid="{5170CC2C-51DC-4784-9230-1C28761705EB}">
    <filterColumn colId="2">
      <filters>
        <filter val="50% Dark Bites"/>
      </filters>
    </filterColumn>
  </autoFilter>
  <sortState xmlns:xlrd2="http://schemas.microsoft.com/office/spreadsheetml/2017/richdata2" ref="A2:H301">
    <sortCondition descending="1" ref="H1:H301"/>
  </sortState>
  <tableColumns count="8">
    <tableColumn id="1" xr3:uid="{93F6391E-8E71-4E16-9A73-A6F0DDA9E0DF}" name="Sales Person"/>
    <tableColumn id="2" xr3:uid="{5BEDD434-19DD-4C58-8658-5D3C2B2D3A2E}" name="Geography"/>
    <tableColumn id="3" xr3:uid="{D772F5B1-7173-48A8-8566-D74681FB1C08}" name="Product"/>
    <tableColumn id="4" xr3:uid="{E0F81E14-536B-4361-A7C4-63AA9BEA39C2}" name="Amount" dataDxfId="15"/>
    <tableColumn id="5" xr3:uid="{2D2F7449-448C-4A6C-989C-18BEC57D82A2}" name="Units" dataDxfId="14"/>
    <tableColumn id="6" xr3:uid="{990F7EF9-1DDB-44E3-9062-62F11A440DB4}" name="Cost Per Unit" dataDxfId="13">
      <calculatedColumnFormula>_xll.XLOOKUP(Table27[[#This Row],[Product]],products8[Product],products8[Cost per unit])</calculatedColumnFormula>
    </tableColumn>
    <tableColumn id="7" xr3:uid="{972A08A7-2386-4264-B4FA-3DB0BB4D5B67}" name="Total Cost" dataDxfId="12">
      <calculatedColumnFormula>Table27[[#This Row],[Cost Per Unit]]*Table27[[#This Row],[Units]]</calculatedColumnFormula>
    </tableColumn>
    <tableColumn id="8" xr3:uid="{2F18D733-5440-4307-9E20-E73DA7EC4C62}" name="Profit" dataDxfId="11">
      <calculatedColumnFormula>(Table27[[#This Row],[Amount]]-Table27[[#This Row],[Total Cost]])</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0BD70A1-99F7-4F45-9FCC-E4D18E4C4205}" name="products8" displayName="products8" ref="K3:L25" totalsRowShown="0">
  <autoFilter ref="K3:L25" xr:uid="{80BD70A1-99F7-4F45-9FCC-E4D18E4C4205}"/>
  <tableColumns count="2">
    <tableColumn id="1" xr3:uid="{9C1B0B5E-BB90-4B7D-9986-88750C371982}" name="Product"/>
    <tableColumn id="2" xr3:uid="{27889EF8-89D7-45C9-A682-9816DA7C05CE}" name="Cost per unit"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2:K656"/>
  <sheetViews>
    <sheetView showGridLines="0" tabSelected="1" topLeftCell="A10" zoomScaleNormal="100" workbookViewId="0">
      <selection activeCell="A30" sqref="A30"/>
    </sheetView>
  </sheetViews>
  <sheetFormatPr defaultRowHeight="14.5" x14ac:dyDescent="0.35"/>
  <cols>
    <col min="1" max="1" width="1.7265625" customWidth="1"/>
    <col min="2" max="2" width="3.7265625" customWidth="1"/>
    <col min="3" max="3" width="19.54296875" customWidth="1"/>
    <col min="4" max="4" width="11.54296875" bestFit="1" customWidth="1"/>
    <col min="5" max="5" width="29.7265625" customWidth="1"/>
    <col min="6" max="6" width="13.54296875" customWidth="1"/>
    <col min="7" max="7" width="11.7265625" customWidth="1"/>
    <col min="10" max="10" width="20.36328125" bestFit="1" customWidth="1"/>
    <col min="11" max="11" width="36.26953125" customWidth="1"/>
    <col min="25" max="25" width="21.81640625" bestFit="1" customWidth="1"/>
    <col min="26" max="26" width="14.453125" customWidth="1"/>
    <col min="31" max="31" width="21.81640625" customWidth="1"/>
  </cols>
  <sheetData>
    <row r="2" spans="3:11" ht="21" customHeight="1" x14ac:dyDescent="0.35">
      <c r="C2" s="30" t="s">
        <v>98</v>
      </c>
      <c r="D2" s="31"/>
      <c r="E2" s="31"/>
      <c r="F2" s="31"/>
      <c r="G2" s="31"/>
      <c r="H2" s="31"/>
      <c r="I2" s="31"/>
      <c r="J2" s="31"/>
      <c r="K2" s="31"/>
    </row>
    <row r="3" spans="3:11" ht="21" customHeight="1" x14ac:dyDescent="0.35">
      <c r="C3" s="31"/>
      <c r="D3" s="31"/>
      <c r="E3" s="31"/>
      <c r="F3" s="31"/>
      <c r="G3" s="31"/>
      <c r="H3" s="31"/>
      <c r="I3" s="31"/>
      <c r="J3" s="31"/>
      <c r="K3" s="31"/>
    </row>
    <row r="4" spans="3:11" x14ac:dyDescent="0.35">
      <c r="C4" s="29" t="s">
        <v>97</v>
      </c>
      <c r="D4" s="29"/>
      <c r="E4" s="29"/>
      <c r="F4" s="29"/>
      <c r="G4" s="29"/>
      <c r="H4" s="29"/>
      <c r="I4" s="29"/>
      <c r="J4" s="29"/>
      <c r="K4" s="29"/>
    </row>
    <row r="5" spans="3:11" x14ac:dyDescent="0.35">
      <c r="C5" s="29" t="s">
        <v>96</v>
      </c>
      <c r="D5" s="29"/>
      <c r="E5" s="29"/>
      <c r="F5" s="29"/>
      <c r="G5" s="29"/>
      <c r="H5" s="29"/>
      <c r="I5" s="29"/>
      <c r="J5" s="29"/>
      <c r="K5" s="29"/>
    </row>
    <row r="6" spans="3:11" x14ac:dyDescent="0.35">
      <c r="C6" s="29"/>
      <c r="D6" s="29"/>
      <c r="E6" s="29"/>
      <c r="F6" s="29"/>
      <c r="G6" s="29"/>
      <c r="H6" s="29"/>
      <c r="I6" s="29"/>
      <c r="J6" s="29"/>
      <c r="K6" s="29"/>
    </row>
    <row r="9" spans="3:11" ht="15.5" x14ac:dyDescent="0.35">
      <c r="C9" s="3" t="s">
        <v>11</v>
      </c>
      <c r="D9" s="3" t="s">
        <v>12</v>
      </c>
      <c r="E9" s="3" t="s">
        <v>0</v>
      </c>
      <c r="F9" s="4" t="s">
        <v>1</v>
      </c>
      <c r="G9" s="4" t="s">
        <v>49</v>
      </c>
      <c r="J9" s="48" t="s">
        <v>42</v>
      </c>
      <c r="K9" s="47"/>
    </row>
    <row r="10" spans="3:11" x14ac:dyDescent="0.35">
      <c r="C10" t="s">
        <v>40</v>
      </c>
      <c r="D10" t="s">
        <v>37</v>
      </c>
      <c r="E10" t="s">
        <v>30</v>
      </c>
      <c r="F10" s="1">
        <v>1624</v>
      </c>
      <c r="G10" s="2">
        <v>114</v>
      </c>
      <c r="J10">
        <v>1</v>
      </c>
      <c r="K10" t="s">
        <v>43</v>
      </c>
    </row>
    <row r="11" spans="3:11" x14ac:dyDescent="0.35">
      <c r="C11" t="s">
        <v>8</v>
      </c>
      <c r="D11" t="s">
        <v>35</v>
      </c>
      <c r="E11" t="s">
        <v>32</v>
      </c>
      <c r="F11" s="1">
        <v>6706</v>
      </c>
      <c r="G11" s="2">
        <v>459</v>
      </c>
      <c r="J11">
        <v>2</v>
      </c>
      <c r="K11" t="s">
        <v>52</v>
      </c>
    </row>
    <row r="12" spans="3:11" x14ac:dyDescent="0.35">
      <c r="C12" t="s">
        <v>9</v>
      </c>
      <c r="D12" t="s">
        <v>35</v>
      </c>
      <c r="E12" t="s">
        <v>4</v>
      </c>
      <c r="F12" s="1">
        <v>959</v>
      </c>
      <c r="G12" s="2">
        <v>147</v>
      </c>
      <c r="J12">
        <v>3</v>
      </c>
      <c r="K12" t="s">
        <v>44</v>
      </c>
    </row>
    <row r="13" spans="3:11" x14ac:dyDescent="0.35">
      <c r="C13" t="s">
        <v>41</v>
      </c>
      <c r="D13" t="s">
        <v>36</v>
      </c>
      <c r="E13" t="s">
        <v>18</v>
      </c>
      <c r="F13" s="1">
        <v>9632</v>
      </c>
      <c r="G13" s="2">
        <v>288</v>
      </c>
      <c r="J13">
        <v>4</v>
      </c>
      <c r="K13" t="s">
        <v>45</v>
      </c>
    </row>
    <row r="14" spans="3:11" x14ac:dyDescent="0.35">
      <c r="C14" t="s">
        <v>6</v>
      </c>
      <c r="D14" t="s">
        <v>39</v>
      </c>
      <c r="E14" t="s">
        <v>25</v>
      </c>
      <c r="F14" s="1">
        <v>2100</v>
      </c>
      <c r="G14" s="2">
        <v>414</v>
      </c>
      <c r="J14">
        <v>5</v>
      </c>
      <c r="K14" t="s">
        <v>53</v>
      </c>
    </row>
    <row r="15" spans="3:11" x14ac:dyDescent="0.35">
      <c r="C15" t="s">
        <v>40</v>
      </c>
      <c r="D15" t="s">
        <v>35</v>
      </c>
      <c r="E15" t="s">
        <v>33</v>
      </c>
      <c r="F15" s="1">
        <v>8869</v>
      </c>
      <c r="G15" s="2">
        <v>432</v>
      </c>
      <c r="J15">
        <v>6</v>
      </c>
      <c r="K15" t="s">
        <v>54</v>
      </c>
    </row>
    <row r="16" spans="3:11" x14ac:dyDescent="0.35">
      <c r="C16" t="s">
        <v>6</v>
      </c>
      <c r="D16" t="s">
        <v>38</v>
      </c>
      <c r="E16" t="s">
        <v>31</v>
      </c>
      <c r="F16" s="1">
        <v>2681</v>
      </c>
      <c r="G16" s="2">
        <v>54</v>
      </c>
      <c r="J16">
        <v>7</v>
      </c>
      <c r="K16" t="s">
        <v>48</v>
      </c>
    </row>
    <row r="17" spans="3:11" x14ac:dyDescent="0.35">
      <c r="C17" t="s">
        <v>8</v>
      </c>
      <c r="D17" t="s">
        <v>35</v>
      </c>
      <c r="E17" t="s">
        <v>22</v>
      </c>
      <c r="F17" s="1">
        <v>5012</v>
      </c>
      <c r="G17" s="2">
        <v>210</v>
      </c>
      <c r="J17">
        <v>8</v>
      </c>
      <c r="K17" t="s">
        <v>51</v>
      </c>
    </row>
    <row r="18" spans="3:11" x14ac:dyDescent="0.35">
      <c r="C18" t="s">
        <v>7</v>
      </c>
      <c r="D18" t="s">
        <v>38</v>
      </c>
      <c r="E18" t="s">
        <v>14</v>
      </c>
      <c r="F18" s="1">
        <v>1281</v>
      </c>
      <c r="G18" s="2">
        <v>75</v>
      </c>
      <c r="J18">
        <v>9</v>
      </c>
      <c r="K18" t="s">
        <v>46</v>
      </c>
    </row>
    <row r="19" spans="3:11" x14ac:dyDescent="0.35">
      <c r="C19" t="s">
        <v>5</v>
      </c>
      <c r="D19" t="s">
        <v>37</v>
      </c>
      <c r="E19" t="s">
        <v>14</v>
      </c>
      <c r="F19" s="1">
        <v>4991</v>
      </c>
      <c r="G19" s="2">
        <v>12</v>
      </c>
      <c r="J19">
        <v>10</v>
      </c>
      <c r="K19" t="s">
        <v>47</v>
      </c>
    </row>
    <row r="20" spans="3:11" x14ac:dyDescent="0.35">
      <c r="C20" t="s">
        <v>2</v>
      </c>
      <c r="D20" t="s">
        <v>39</v>
      </c>
      <c r="E20" t="s">
        <v>25</v>
      </c>
      <c r="F20" s="1">
        <v>1785</v>
      </c>
      <c r="G20" s="2">
        <v>462</v>
      </c>
    </row>
    <row r="21" spans="3:11" x14ac:dyDescent="0.35">
      <c r="C21" t="s">
        <v>3</v>
      </c>
      <c r="D21" t="s">
        <v>37</v>
      </c>
      <c r="E21" t="s">
        <v>17</v>
      </c>
      <c r="F21" s="1">
        <v>3983</v>
      </c>
      <c r="G21" s="2">
        <v>144</v>
      </c>
      <c r="J21" t="s">
        <v>0</v>
      </c>
      <c r="K21" t="s">
        <v>50</v>
      </c>
    </row>
    <row r="22" spans="3:11" x14ac:dyDescent="0.35">
      <c r="C22" t="s">
        <v>9</v>
      </c>
      <c r="D22" t="s">
        <v>38</v>
      </c>
      <c r="E22" t="s">
        <v>16</v>
      </c>
      <c r="F22" s="1">
        <v>2646</v>
      </c>
      <c r="G22" s="2">
        <v>120</v>
      </c>
      <c r="J22" t="s">
        <v>13</v>
      </c>
      <c r="K22" s="5">
        <v>9.33</v>
      </c>
    </row>
    <row r="23" spans="3:11" x14ac:dyDescent="0.35">
      <c r="C23" t="s">
        <v>2</v>
      </c>
      <c r="D23" t="s">
        <v>34</v>
      </c>
      <c r="E23" t="s">
        <v>13</v>
      </c>
      <c r="F23" s="1">
        <v>252</v>
      </c>
      <c r="G23" s="2">
        <v>54</v>
      </c>
      <c r="J23" t="s">
        <v>14</v>
      </c>
      <c r="K23" s="5">
        <v>11.7</v>
      </c>
    </row>
    <row r="24" spans="3:11" x14ac:dyDescent="0.35">
      <c r="C24" t="s">
        <v>3</v>
      </c>
      <c r="D24" t="s">
        <v>35</v>
      </c>
      <c r="E24" t="s">
        <v>25</v>
      </c>
      <c r="F24" s="1">
        <v>2464</v>
      </c>
      <c r="G24" s="2">
        <v>234</v>
      </c>
      <c r="J24" t="s">
        <v>4</v>
      </c>
      <c r="K24" s="5">
        <v>11.88</v>
      </c>
    </row>
    <row r="25" spans="3:11" x14ac:dyDescent="0.35">
      <c r="C25" t="s">
        <v>3</v>
      </c>
      <c r="D25" t="s">
        <v>35</v>
      </c>
      <c r="E25" t="s">
        <v>29</v>
      </c>
      <c r="F25" s="1">
        <v>2114</v>
      </c>
      <c r="G25" s="2">
        <v>66</v>
      </c>
      <c r="J25" t="s">
        <v>15</v>
      </c>
      <c r="K25" s="5">
        <v>11.73</v>
      </c>
    </row>
    <row r="26" spans="3:11" x14ac:dyDescent="0.35">
      <c r="C26" t="s">
        <v>6</v>
      </c>
      <c r="D26" t="s">
        <v>37</v>
      </c>
      <c r="E26" t="s">
        <v>31</v>
      </c>
      <c r="F26" s="1">
        <v>7693</v>
      </c>
      <c r="G26" s="2">
        <v>87</v>
      </c>
      <c r="J26" t="s">
        <v>16</v>
      </c>
      <c r="K26" s="5">
        <v>8.7899999999999991</v>
      </c>
    </row>
    <row r="27" spans="3:11" x14ac:dyDescent="0.35">
      <c r="C27" t="s">
        <v>5</v>
      </c>
      <c r="D27" t="s">
        <v>34</v>
      </c>
      <c r="E27" t="s">
        <v>20</v>
      </c>
      <c r="F27" s="1">
        <v>15610</v>
      </c>
      <c r="G27" s="2">
        <v>339</v>
      </c>
      <c r="J27" t="s">
        <v>17</v>
      </c>
      <c r="K27" s="5">
        <v>3.11</v>
      </c>
    </row>
    <row r="28" spans="3:11" x14ac:dyDescent="0.35">
      <c r="C28" t="s">
        <v>41</v>
      </c>
      <c r="D28" t="s">
        <v>34</v>
      </c>
      <c r="E28" t="s">
        <v>22</v>
      </c>
      <c r="F28" s="1">
        <v>336</v>
      </c>
      <c r="G28" s="2">
        <v>144</v>
      </c>
      <c r="J28" t="s">
        <v>18</v>
      </c>
      <c r="K28" s="5">
        <v>6.47</v>
      </c>
    </row>
    <row r="29" spans="3:11" x14ac:dyDescent="0.35">
      <c r="C29" t="s">
        <v>2</v>
      </c>
      <c r="D29" t="s">
        <v>39</v>
      </c>
      <c r="E29" t="s">
        <v>20</v>
      </c>
      <c r="F29" s="1">
        <v>9443</v>
      </c>
      <c r="G29" s="2">
        <v>162</v>
      </c>
      <c r="J29" t="s">
        <v>19</v>
      </c>
      <c r="K29" s="5">
        <v>7.64</v>
      </c>
    </row>
    <row r="30" spans="3:11" x14ac:dyDescent="0.35">
      <c r="C30" t="s">
        <v>9</v>
      </c>
      <c r="D30" t="s">
        <v>34</v>
      </c>
      <c r="E30" t="s">
        <v>23</v>
      </c>
      <c r="F30" s="1">
        <v>8155</v>
      </c>
      <c r="G30" s="2">
        <v>90</v>
      </c>
      <c r="J30" t="s">
        <v>20</v>
      </c>
      <c r="K30" s="5">
        <v>10.62</v>
      </c>
    </row>
    <row r="31" spans="3:11" x14ac:dyDescent="0.35">
      <c r="C31" t="s">
        <v>8</v>
      </c>
      <c r="D31" t="s">
        <v>38</v>
      </c>
      <c r="E31" t="s">
        <v>23</v>
      </c>
      <c r="F31" s="1">
        <v>1701</v>
      </c>
      <c r="G31" s="2">
        <v>234</v>
      </c>
      <c r="J31" t="s">
        <v>21</v>
      </c>
      <c r="K31" s="5">
        <v>9</v>
      </c>
    </row>
    <row r="32" spans="3:11" x14ac:dyDescent="0.35">
      <c r="C32" t="s">
        <v>10</v>
      </c>
      <c r="D32" t="s">
        <v>38</v>
      </c>
      <c r="E32" t="s">
        <v>22</v>
      </c>
      <c r="F32" s="1">
        <v>2205</v>
      </c>
      <c r="G32" s="2">
        <v>141</v>
      </c>
      <c r="J32" t="s">
        <v>22</v>
      </c>
      <c r="K32" s="5">
        <v>9.77</v>
      </c>
    </row>
    <row r="33" spans="3:11" x14ac:dyDescent="0.35">
      <c r="C33" t="s">
        <v>8</v>
      </c>
      <c r="D33" t="s">
        <v>37</v>
      </c>
      <c r="E33" t="s">
        <v>19</v>
      </c>
      <c r="F33" s="1">
        <v>1771</v>
      </c>
      <c r="G33" s="2">
        <v>204</v>
      </c>
      <c r="J33" t="s">
        <v>23</v>
      </c>
      <c r="K33" s="5">
        <v>6.49</v>
      </c>
    </row>
    <row r="34" spans="3:11" x14ac:dyDescent="0.35">
      <c r="C34" t="s">
        <v>41</v>
      </c>
      <c r="D34" t="s">
        <v>35</v>
      </c>
      <c r="E34" t="s">
        <v>15</v>
      </c>
      <c r="F34" s="1">
        <v>2114</v>
      </c>
      <c r="G34" s="2">
        <v>186</v>
      </c>
      <c r="J34" t="s">
        <v>24</v>
      </c>
      <c r="K34" s="5">
        <v>4.97</v>
      </c>
    </row>
    <row r="35" spans="3:11" x14ac:dyDescent="0.35">
      <c r="C35" t="s">
        <v>41</v>
      </c>
      <c r="D35" t="s">
        <v>36</v>
      </c>
      <c r="E35" t="s">
        <v>13</v>
      </c>
      <c r="F35" s="1">
        <v>10311</v>
      </c>
      <c r="G35" s="2">
        <v>231</v>
      </c>
      <c r="J35" t="s">
        <v>25</v>
      </c>
      <c r="K35" s="5">
        <v>13.15</v>
      </c>
    </row>
    <row r="36" spans="3:11" x14ac:dyDescent="0.35">
      <c r="C36" t="s">
        <v>3</v>
      </c>
      <c r="D36" t="s">
        <v>39</v>
      </c>
      <c r="E36" t="s">
        <v>16</v>
      </c>
      <c r="F36" s="1">
        <v>21</v>
      </c>
      <c r="G36" s="2">
        <v>168</v>
      </c>
      <c r="J36" t="s">
        <v>26</v>
      </c>
      <c r="K36" s="5">
        <v>5.6</v>
      </c>
    </row>
    <row r="37" spans="3:11" x14ac:dyDescent="0.35">
      <c r="C37" t="s">
        <v>10</v>
      </c>
      <c r="D37" t="s">
        <v>35</v>
      </c>
      <c r="E37" t="s">
        <v>20</v>
      </c>
      <c r="F37" s="1">
        <v>1974</v>
      </c>
      <c r="G37" s="2">
        <v>195</v>
      </c>
      <c r="J37" t="s">
        <v>27</v>
      </c>
      <c r="K37" s="5">
        <v>16.73</v>
      </c>
    </row>
    <row r="38" spans="3:11" x14ac:dyDescent="0.35">
      <c r="C38" t="s">
        <v>5</v>
      </c>
      <c r="D38" t="s">
        <v>36</v>
      </c>
      <c r="E38" t="s">
        <v>23</v>
      </c>
      <c r="F38" s="1">
        <v>6314</v>
      </c>
      <c r="G38" s="2">
        <v>15</v>
      </c>
      <c r="J38" t="s">
        <v>28</v>
      </c>
      <c r="K38" s="5">
        <v>10.38</v>
      </c>
    </row>
    <row r="39" spans="3:11" x14ac:dyDescent="0.35">
      <c r="C39" t="s">
        <v>10</v>
      </c>
      <c r="D39" t="s">
        <v>37</v>
      </c>
      <c r="E39" t="s">
        <v>23</v>
      </c>
      <c r="F39" s="1">
        <v>4683</v>
      </c>
      <c r="G39" s="2">
        <v>30</v>
      </c>
      <c r="J39" t="s">
        <v>29</v>
      </c>
      <c r="K39" s="5">
        <v>7.16</v>
      </c>
    </row>
    <row r="40" spans="3:11" x14ac:dyDescent="0.35">
      <c r="C40" t="s">
        <v>41</v>
      </c>
      <c r="D40" t="s">
        <v>37</v>
      </c>
      <c r="E40" t="s">
        <v>24</v>
      </c>
      <c r="F40" s="1">
        <v>6398</v>
      </c>
      <c r="G40" s="2">
        <v>102</v>
      </c>
      <c r="J40" t="s">
        <v>30</v>
      </c>
      <c r="K40" s="5">
        <v>14.49</v>
      </c>
    </row>
    <row r="41" spans="3:11" x14ac:dyDescent="0.35">
      <c r="C41" t="s">
        <v>2</v>
      </c>
      <c r="D41" t="s">
        <v>35</v>
      </c>
      <c r="E41" t="s">
        <v>19</v>
      </c>
      <c r="F41" s="1">
        <v>553</v>
      </c>
      <c r="G41" s="2">
        <v>15</v>
      </c>
      <c r="J41" t="s">
        <v>31</v>
      </c>
      <c r="K41" s="5">
        <v>5.79</v>
      </c>
    </row>
    <row r="42" spans="3:11" x14ac:dyDescent="0.35">
      <c r="C42" t="s">
        <v>8</v>
      </c>
      <c r="D42" t="s">
        <v>39</v>
      </c>
      <c r="E42" t="s">
        <v>30</v>
      </c>
      <c r="F42" s="1">
        <v>7021</v>
      </c>
      <c r="G42" s="2">
        <v>183</v>
      </c>
      <c r="J42" t="s">
        <v>32</v>
      </c>
      <c r="K42" s="5">
        <v>8.65</v>
      </c>
    </row>
    <row r="43" spans="3:11" x14ac:dyDescent="0.35">
      <c r="C43" t="s">
        <v>40</v>
      </c>
      <c r="D43" t="s">
        <v>39</v>
      </c>
      <c r="E43" t="s">
        <v>22</v>
      </c>
      <c r="F43" s="1">
        <v>5817</v>
      </c>
      <c r="G43" s="2">
        <v>12</v>
      </c>
      <c r="J43" t="s">
        <v>33</v>
      </c>
      <c r="K43" s="5">
        <v>12.37</v>
      </c>
    </row>
    <row r="44" spans="3:11" x14ac:dyDescent="0.35">
      <c r="C44" t="s">
        <v>41</v>
      </c>
      <c r="D44" t="s">
        <v>39</v>
      </c>
      <c r="E44" t="s">
        <v>14</v>
      </c>
      <c r="F44" s="1">
        <v>3976</v>
      </c>
      <c r="G44" s="2">
        <v>72</v>
      </c>
    </row>
    <row r="45" spans="3:11" x14ac:dyDescent="0.35">
      <c r="C45" t="s">
        <v>6</v>
      </c>
      <c r="D45" t="s">
        <v>38</v>
      </c>
      <c r="E45" t="s">
        <v>27</v>
      </c>
      <c r="F45" s="1">
        <v>1134</v>
      </c>
      <c r="G45" s="2">
        <v>282</v>
      </c>
    </row>
    <row r="46" spans="3:11" x14ac:dyDescent="0.35">
      <c r="C46" t="s">
        <v>2</v>
      </c>
      <c r="D46" t="s">
        <v>39</v>
      </c>
      <c r="E46" t="s">
        <v>28</v>
      </c>
      <c r="F46" s="1">
        <v>6027</v>
      </c>
      <c r="G46" s="2">
        <v>144</v>
      </c>
    </row>
    <row r="47" spans="3:11" x14ac:dyDescent="0.35">
      <c r="C47" t="s">
        <v>6</v>
      </c>
      <c r="D47" t="s">
        <v>37</v>
      </c>
      <c r="E47" t="s">
        <v>16</v>
      </c>
      <c r="F47" s="1">
        <v>1904</v>
      </c>
      <c r="G47" s="2">
        <v>405</v>
      </c>
    </row>
    <row r="48" spans="3:11" x14ac:dyDescent="0.35">
      <c r="C48" t="s">
        <v>7</v>
      </c>
      <c r="D48" t="s">
        <v>34</v>
      </c>
      <c r="E48" t="s">
        <v>32</v>
      </c>
      <c r="F48" s="1">
        <v>3262</v>
      </c>
      <c r="G48" s="2">
        <v>75</v>
      </c>
    </row>
    <row r="49" spans="3:7" x14ac:dyDescent="0.35">
      <c r="C49" t="s">
        <v>40</v>
      </c>
      <c r="D49" t="s">
        <v>34</v>
      </c>
      <c r="E49" t="s">
        <v>27</v>
      </c>
      <c r="F49" s="1">
        <v>2289</v>
      </c>
      <c r="G49" s="2">
        <v>135</v>
      </c>
    </row>
    <row r="50" spans="3:7" x14ac:dyDescent="0.35">
      <c r="C50" t="s">
        <v>5</v>
      </c>
      <c r="D50" t="s">
        <v>34</v>
      </c>
      <c r="E50" t="s">
        <v>27</v>
      </c>
      <c r="F50" s="1">
        <v>6986</v>
      </c>
      <c r="G50" s="2">
        <v>21</v>
      </c>
    </row>
    <row r="51" spans="3:7" x14ac:dyDescent="0.35">
      <c r="C51" t="s">
        <v>2</v>
      </c>
      <c r="D51" t="s">
        <v>38</v>
      </c>
      <c r="E51" t="s">
        <v>23</v>
      </c>
      <c r="F51" s="1">
        <v>4417</v>
      </c>
      <c r="G51" s="2">
        <v>153</v>
      </c>
    </row>
    <row r="52" spans="3:7" x14ac:dyDescent="0.35">
      <c r="C52" t="s">
        <v>6</v>
      </c>
      <c r="D52" t="s">
        <v>34</v>
      </c>
      <c r="E52" t="s">
        <v>15</v>
      </c>
      <c r="F52" s="1">
        <v>1442</v>
      </c>
      <c r="G52" s="2">
        <v>15</v>
      </c>
    </row>
    <row r="53" spans="3:7" x14ac:dyDescent="0.35">
      <c r="C53" t="s">
        <v>3</v>
      </c>
      <c r="D53" t="s">
        <v>35</v>
      </c>
      <c r="E53" t="s">
        <v>14</v>
      </c>
      <c r="F53" s="1">
        <v>2415</v>
      </c>
      <c r="G53" s="2">
        <v>255</v>
      </c>
    </row>
    <row r="54" spans="3:7" x14ac:dyDescent="0.35">
      <c r="C54" t="s">
        <v>2</v>
      </c>
      <c r="D54" t="s">
        <v>37</v>
      </c>
      <c r="E54" t="s">
        <v>19</v>
      </c>
      <c r="F54" s="1">
        <v>238</v>
      </c>
      <c r="G54" s="2">
        <v>18</v>
      </c>
    </row>
    <row r="55" spans="3:7" x14ac:dyDescent="0.35">
      <c r="C55" t="s">
        <v>6</v>
      </c>
      <c r="D55" t="s">
        <v>37</v>
      </c>
      <c r="E55" t="s">
        <v>23</v>
      </c>
      <c r="F55" s="1">
        <v>4949</v>
      </c>
      <c r="G55" s="2">
        <v>189</v>
      </c>
    </row>
    <row r="56" spans="3:7" x14ac:dyDescent="0.35">
      <c r="C56" t="s">
        <v>5</v>
      </c>
      <c r="D56" t="s">
        <v>38</v>
      </c>
      <c r="E56" t="s">
        <v>32</v>
      </c>
      <c r="F56" s="1">
        <v>5075</v>
      </c>
      <c r="G56" s="2">
        <v>21</v>
      </c>
    </row>
    <row r="57" spans="3:7" x14ac:dyDescent="0.35">
      <c r="C57" t="s">
        <v>3</v>
      </c>
      <c r="D57" t="s">
        <v>36</v>
      </c>
      <c r="E57" t="s">
        <v>16</v>
      </c>
      <c r="F57" s="1">
        <v>9198</v>
      </c>
      <c r="G57" s="2">
        <v>36</v>
      </c>
    </row>
    <row r="58" spans="3:7" x14ac:dyDescent="0.35">
      <c r="C58" t="s">
        <v>6</v>
      </c>
      <c r="D58" t="s">
        <v>34</v>
      </c>
      <c r="E58" t="s">
        <v>29</v>
      </c>
      <c r="F58" s="1">
        <v>3339</v>
      </c>
      <c r="G58" s="2">
        <v>75</v>
      </c>
    </row>
    <row r="59" spans="3:7" x14ac:dyDescent="0.35">
      <c r="C59" t="s">
        <v>40</v>
      </c>
      <c r="D59" t="s">
        <v>34</v>
      </c>
      <c r="E59" t="s">
        <v>17</v>
      </c>
      <c r="F59" s="1">
        <v>5019</v>
      </c>
      <c r="G59" s="2">
        <v>156</v>
      </c>
    </row>
    <row r="60" spans="3:7" x14ac:dyDescent="0.35">
      <c r="C60" t="s">
        <v>5</v>
      </c>
      <c r="D60" t="s">
        <v>36</v>
      </c>
      <c r="E60" t="s">
        <v>16</v>
      </c>
      <c r="F60" s="1">
        <v>16184</v>
      </c>
      <c r="G60" s="2">
        <v>39</v>
      </c>
    </row>
    <row r="61" spans="3:7" x14ac:dyDescent="0.35">
      <c r="C61" t="s">
        <v>6</v>
      </c>
      <c r="D61" t="s">
        <v>36</v>
      </c>
      <c r="E61" t="s">
        <v>21</v>
      </c>
      <c r="F61" s="1">
        <v>497</v>
      </c>
      <c r="G61" s="2">
        <v>63</v>
      </c>
    </row>
    <row r="62" spans="3:7" x14ac:dyDescent="0.35">
      <c r="C62" t="s">
        <v>2</v>
      </c>
      <c r="D62" t="s">
        <v>36</v>
      </c>
      <c r="E62" t="s">
        <v>29</v>
      </c>
      <c r="F62" s="1">
        <v>8211</v>
      </c>
      <c r="G62" s="2">
        <v>75</v>
      </c>
    </row>
    <row r="63" spans="3:7" x14ac:dyDescent="0.35">
      <c r="C63" t="s">
        <v>2</v>
      </c>
      <c r="D63" t="s">
        <v>38</v>
      </c>
      <c r="E63" t="s">
        <v>28</v>
      </c>
      <c r="F63" s="1">
        <v>6580</v>
      </c>
      <c r="G63" s="2">
        <v>183</v>
      </c>
    </row>
    <row r="64" spans="3:7" x14ac:dyDescent="0.35">
      <c r="C64" t="s">
        <v>41</v>
      </c>
      <c r="D64" t="s">
        <v>35</v>
      </c>
      <c r="E64" t="s">
        <v>13</v>
      </c>
      <c r="F64" s="1">
        <v>4760</v>
      </c>
      <c r="G64" s="2">
        <v>69</v>
      </c>
    </row>
    <row r="65" spans="3:7" x14ac:dyDescent="0.35">
      <c r="C65" t="s">
        <v>40</v>
      </c>
      <c r="D65" t="s">
        <v>36</v>
      </c>
      <c r="E65" t="s">
        <v>25</v>
      </c>
      <c r="F65" s="1">
        <v>5439</v>
      </c>
      <c r="G65" s="2">
        <v>30</v>
      </c>
    </row>
    <row r="66" spans="3:7" x14ac:dyDescent="0.35">
      <c r="C66" t="s">
        <v>41</v>
      </c>
      <c r="D66" t="s">
        <v>34</v>
      </c>
      <c r="E66" t="s">
        <v>17</v>
      </c>
      <c r="F66" s="1">
        <v>1463</v>
      </c>
      <c r="G66" s="2">
        <v>39</v>
      </c>
    </row>
    <row r="67" spans="3:7" x14ac:dyDescent="0.35">
      <c r="C67" t="s">
        <v>3</v>
      </c>
      <c r="D67" t="s">
        <v>34</v>
      </c>
      <c r="E67" t="s">
        <v>32</v>
      </c>
      <c r="F67" s="1">
        <v>7777</v>
      </c>
      <c r="G67" s="2">
        <v>504</v>
      </c>
    </row>
    <row r="68" spans="3:7" x14ac:dyDescent="0.35">
      <c r="C68" t="s">
        <v>9</v>
      </c>
      <c r="D68" t="s">
        <v>37</v>
      </c>
      <c r="E68" t="s">
        <v>29</v>
      </c>
      <c r="F68" s="1">
        <v>1085</v>
      </c>
      <c r="G68" s="2">
        <v>273</v>
      </c>
    </row>
    <row r="69" spans="3:7" x14ac:dyDescent="0.35">
      <c r="C69" t="s">
        <v>5</v>
      </c>
      <c r="D69" t="s">
        <v>37</v>
      </c>
      <c r="E69" t="s">
        <v>31</v>
      </c>
      <c r="F69" s="1">
        <v>182</v>
      </c>
      <c r="G69" s="2">
        <v>48</v>
      </c>
    </row>
    <row r="70" spans="3:7" x14ac:dyDescent="0.35">
      <c r="C70" t="s">
        <v>6</v>
      </c>
      <c r="D70" t="s">
        <v>34</v>
      </c>
      <c r="E70" t="s">
        <v>27</v>
      </c>
      <c r="F70" s="1">
        <v>4242</v>
      </c>
      <c r="G70" s="2">
        <v>207</v>
      </c>
    </row>
    <row r="71" spans="3:7" x14ac:dyDescent="0.35">
      <c r="C71" t="s">
        <v>6</v>
      </c>
      <c r="D71" t="s">
        <v>36</v>
      </c>
      <c r="E71" t="s">
        <v>32</v>
      </c>
      <c r="F71" s="1">
        <v>6118</v>
      </c>
      <c r="G71" s="2">
        <v>9</v>
      </c>
    </row>
    <row r="72" spans="3:7" x14ac:dyDescent="0.35">
      <c r="C72" t="s">
        <v>10</v>
      </c>
      <c r="D72" t="s">
        <v>36</v>
      </c>
      <c r="E72" t="s">
        <v>23</v>
      </c>
      <c r="F72" s="1">
        <v>2317</v>
      </c>
      <c r="G72" s="2">
        <v>261</v>
      </c>
    </row>
    <row r="73" spans="3:7" x14ac:dyDescent="0.35">
      <c r="C73" t="s">
        <v>6</v>
      </c>
      <c r="D73" t="s">
        <v>38</v>
      </c>
      <c r="E73" t="s">
        <v>16</v>
      </c>
      <c r="F73" s="1">
        <v>938</v>
      </c>
      <c r="G73" s="2">
        <v>6</v>
      </c>
    </row>
    <row r="74" spans="3:7" x14ac:dyDescent="0.35">
      <c r="C74" t="s">
        <v>8</v>
      </c>
      <c r="D74" t="s">
        <v>37</v>
      </c>
      <c r="E74" t="s">
        <v>15</v>
      </c>
      <c r="F74" s="1">
        <v>9709</v>
      </c>
      <c r="G74" s="2">
        <v>30</v>
      </c>
    </row>
    <row r="75" spans="3:7" x14ac:dyDescent="0.35">
      <c r="C75" t="s">
        <v>7</v>
      </c>
      <c r="D75" t="s">
        <v>34</v>
      </c>
      <c r="E75" t="s">
        <v>20</v>
      </c>
      <c r="F75" s="1">
        <v>2205</v>
      </c>
      <c r="G75" s="2">
        <v>138</v>
      </c>
    </row>
    <row r="76" spans="3:7" x14ac:dyDescent="0.35">
      <c r="C76" t="s">
        <v>7</v>
      </c>
      <c r="D76" t="s">
        <v>37</v>
      </c>
      <c r="E76" t="s">
        <v>17</v>
      </c>
      <c r="F76" s="1">
        <v>4487</v>
      </c>
      <c r="G76" s="2">
        <v>111</v>
      </c>
    </row>
    <row r="77" spans="3:7" x14ac:dyDescent="0.35">
      <c r="C77" t="s">
        <v>5</v>
      </c>
      <c r="D77" t="s">
        <v>35</v>
      </c>
      <c r="E77" t="s">
        <v>18</v>
      </c>
      <c r="F77" s="1">
        <v>2415</v>
      </c>
      <c r="G77" s="2">
        <v>15</v>
      </c>
    </row>
    <row r="78" spans="3:7" x14ac:dyDescent="0.35">
      <c r="C78" t="s">
        <v>40</v>
      </c>
      <c r="D78" t="s">
        <v>34</v>
      </c>
      <c r="E78" t="s">
        <v>19</v>
      </c>
      <c r="F78" s="1">
        <v>4018</v>
      </c>
      <c r="G78" s="2">
        <v>162</v>
      </c>
    </row>
    <row r="79" spans="3:7" x14ac:dyDescent="0.35">
      <c r="C79" t="s">
        <v>5</v>
      </c>
      <c r="D79" t="s">
        <v>34</v>
      </c>
      <c r="E79" t="s">
        <v>19</v>
      </c>
      <c r="F79" s="1">
        <v>861</v>
      </c>
      <c r="G79" s="2">
        <v>195</v>
      </c>
    </row>
    <row r="80" spans="3:7" x14ac:dyDescent="0.35">
      <c r="C80" t="s">
        <v>10</v>
      </c>
      <c r="D80" t="s">
        <v>38</v>
      </c>
      <c r="E80" t="s">
        <v>14</v>
      </c>
      <c r="F80" s="1">
        <v>5586</v>
      </c>
      <c r="G80" s="2">
        <v>525</v>
      </c>
    </row>
    <row r="81" spans="3:7" x14ac:dyDescent="0.35">
      <c r="C81" t="s">
        <v>7</v>
      </c>
      <c r="D81" t="s">
        <v>34</v>
      </c>
      <c r="E81" t="s">
        <v>33</v>
      </c>
      <c r="F81" s="1">
        <v>2226</v>
      </c>
      <c r="G81" s="2">
        <v>48</v>
      </c>
    </row>
    <row r="82" spans="3:7" x14ac:dyDescent="0.35">
      <c r="C82" t="s">
        <v>9</v>
      </c>
      <c r="D82" t="s">
        <v>34</v>
      </c>
      <c r="E82" t="s">
        <v>28</v>
      </c>
      <c r="F82" s="1">
        <v>14329</v>
      </c>
      <c r="G82" s="2">
        <v>150</v>
      </c>
    </row>
    <row r="83" spans="3:7" x14ac:dyDescent="0.35">
      <c r="C83" t="s">
        <v>9</v>
      </c>
      <c r="D83" t="s">
        <v>34</v>
      </c>
      <c r="E83" t="s">
        <v>20</v>
      </c>
      <c r="F83" s="1">
        <v>8463</v>
      </c>
      <c r="G83" s="2">
        <v>492</v>
      </c>
    </row>
    <row r="84" spans="3:7" x14ac:dyDescent="0.35">
      <c r="C84" t="s">
        <v>5</v>
      </c>
      <c r="D84" t="s">
        <v>34</v>
      </c>
      <c r="E84" t="s">
        <v>29</v>
      </c>
      <c r="F84" s="1">
        <v>2891</v>
      </c>
      <c r="G84" s="2">
        <v>102</v>
      </c>
    </row>
    <row r="85" spans="3:7" x14ac:dyDescent="0.35">
      <c r="C85" t="s">
        <v>3</v>
      </c>
      <c r="D85" t="s">
        <v>36</v>
      </c>
      <c r="E85" t="s">
        <v>23</v>
      </c>
      <c r="F85" s="1">
        <v>3773</v>
      </c>
      <c r="G85" s="2">
        <v>165</v>
      </c>
    </row>
    <row r="86" spans="3:7" x14ac:dyDescent="0.35">
      <c r="C86" t="s">
        <v>41</v>
      </c>
      <c r="D86" t="s">
        <v>36</v>
      </c>
      <c r="E86" t="s">
        <v>28</v>
      </c>
      <c r="F86" s="1">
        <v>854</v>
      </c>
      <c r="G86" s="2">
        <v>309</v>
      </c>
    </row>
    <row r="87" spans="3:7" x14ac:dyDescent="0.35">
      <c r="C87" t="s">
        <v>6</v>
      </c>
      <c r="D87" t="s">
        <v>36</v>
      </c>
      <c r="E87" t="s">
        <v>17</v>
      </c>
      <c r="F87" s="1">
        <v>4970</v>
      </c>
      <c r="G87" s="2">
        <v>156</v>
      </c>
    </row>
    <row r="88" spans="3:7" x14ac:dyDescent="0.35">
      <c r="C88" t="s">
        <v>9</v>
      </c>
      <c r="D88" t="s">
        <v>35</v>
      </c>
      <c r="E88" t="s">
        <v>26</v>
      </c>
      <c r="F88" s="1">
        <v>98</v>
      </c>
      <c r="G88" s="2">
        <v>159</v>
      </c>
    </row>
    <row r="89" spans="3:7" x14ac:dyDescent="0.35">
      <c r="C89" t="s">
        <v>5</v>
      </c>
      <c r="D89" t="s">
        <v>35</v>
      </c>
      <c r="E89" t="s">
        <v>15</v>
      </c>
      <c r="F89" s="1">
        <v>13391</v>
      </c>
      <c r="G89" s="2">
        <v>201</v>
      </c>
    </row>
    <row r="90" spans="3:7" x14ac:dyDescent="0.35">
      <c r="C90" t="s">
        <v>8</v>
      </c>
      <c r="D90" t="s">
        <v>39</v>
      </c>
      <c r="E90" t="s">
        <v>31</v>
      </c>
      <c r="F90" s="1">
        <v>8890</v>
      </c>
      <c r="G90" s="2">
        <v>210</v>
      </c>
    </row>
    <row r="91" spans="3:7" x14ac:dyDescent="0.35">
      <c r="C91" t="s">
        <v>2</v>
      </c>
      <c r="D91" t="s">
        <v>38</v>
      </c>
      <c r="E91" t="s">
        <v>13</v>
      </c>
      <c r="F91" s="1">
        <v>56</v>
      </c>
      <c r="G91" s="2">
        <v>51</v>
      </c>
    </row>
    <row r="92" spans="3:7" x14ac:dyDescent="0.35">
      <c r="C92" t="s">
        <v>3</v>
      </c>
      <c r="D92" t="s">
        <v>36</v>
      </c>
      <c r="E92" t="s">
        <v>25</v>
      </c>
      <c r="F92" s="1">
        <v>3339</v>
      </c>
      <c r="G92" s="2">
        <v>39</v>
      </c>
    </row>
    <row r="93" spans="3:7" x14ac:dyDescent="0.35">
      <c r="C93" t="s">
        <v>10</v>
      </c>
      <c r="D93" t="s">
        <v>35</v>
      </c>
      <c r="E93" t="s">
        <v>18</v>
      </c>
      <c r="F93" s="1">
        <v>3808</v>
      </c>
      <c r="G93" s="2">
        <v>279</v>
      </c>
    </row>
    <row r="94" spans="3:7" x14ac:dyDescent="0.35">
      <c r="C94" t="s">
        <v>10</v>
      </c>
      <c r="D94" t="s">
        <v>38</v>
      </c>
      <c r="E94" t="s">
        <v>13</v>
      </c>
      <c r="F94" s="1">
        <v>63</v>
      </c>
      <c r="G94" s="2">
        <v>123</v>
      </c>
    </row>
    <row r="95" spans="3:7" x14ac:dyDescent="0.35">
      <c r="C95" t="s">
        <v>2</v>
      </c>
      <c r="D95" t="s">
        <v>39</v>
      </c>
      <c r="E95" t="s">
        <v>27</v>
      </c>
      <c r="F95" s="1">
        <v>7812</v>
      </c>
      <c r="G95" s="2">
        <v>81</v>
      </c>
    </row>
    <row r="96" spans="3:7" x14ac:dyDescent="0.35">
      <c r="C96" t="s">
        <v>40</v>
      </c>
      <c r="D96" t="s">
        <v>37</v>
      </c>
      <c r="E96" t="s">
        <v>19</v>
      </c>
      <c r="F96" s="1">
        <v>7693</v>
      </c>
      <c r="G96" s="2">
        <v>21</v>
      </c>
    </row>
    <row r="97" spans="3:7" x14ac:dyDescent="0.35">
      <c r="C97" t="s">
        <v>3</v>
      </c>
      <c r="D97" t="s">
        <v>36</v>
      </c>
      <c r="E97" t="s">
        <v>28</v>
      </c>
      <c r="F97" s="1">
        <v>973</v>
      </c>
      <c r="G97" s="2">
        <v>162</v>
      </c>
    </row>
    <row r="98" spans="3:7" x14ac:dyDescent="0.35">
      <c r="C98" t="s">
        <v>10</v>
      </c>
      <c r="D98" t="s">
        <v>35</v>
      </c>
      <c r="E98" t="s">
        <v>21</v>
      </c>
      <c r="F98" s="1">
        <v>567</v>
      </c>
      <c r="G98" s="2">
        <v>228</v>
      </c>
    </row>
    <row r="99" spans="3:7" x14ac:dyDescent="0.35">
      <c r="C99" t="s">
        <v>10</v>
      </c>
      <c r="D99" t="s">
        <v>36</v>
      </c>
      <c r="E99" t="s">
        <v>29</v>
      </c>
      <c r="F99" s="1">
        <v>2471</v>
      </c>
      <c r="G99" s="2">
        <v>342</v>
      </c>
    </row>
    <row r="100" spans="3:7" x14ac:dyDescent="0.35">
      <c r="C100" t="s">
        <v>5</v>
      </c>
      <c r="D100" t="s">
        <v>38</v>
      </c>
      <c r="E100" t="s">
        <v>13</v>
      </c>
      <c r="F100" s="1">
        <v>7189</v>
      </c>
      <c r="G100" s="2">
        <v>54</v>
      </c>
    </row>
    <row r="101" spans="3:7" x14ac:dyDescent="0.35">
      <c r="C101" t="s">
        <v>41</v>
      </c>
      <c r="D101" t="s">
        <v>35</v>
      </c>
      <c r="E101" t="s">
        <v>28</v>
      </c>
      <c r="F101" s="1">
        <v>7455</v>
      </c>
      <c r="G101" s="2">
        <v>216</v>
      </c>
    </row>
    <row r="102" spans="3:7" x14ac:dyDescent="0.35">
      <c r="C102" t="s">
        <v>3</v>
      </c>
      <c r="D102" t="s">
        <v>34</v>
      </c>
      <c r="E102" t="s">
        <v>26</v>
      </c>
      <c r="F102" s="1">
        <v>3108</v>
      </c>
      <c r="G102" s="2">
        <v>54</v>
      </c>
    </row>
    <row r="103" spans="3:7" x14ac:dyDescent="0.35">
      <c r="C103" t="s">
        <v>6</v>
      </c>
      <c r="D103" t="s">
        <v>38</v>
      </c>
      <c r="E103" t="s">
        <v>25</v>
      </c>
      <c r="F103" s="1">
        <v>469</v>
      </c>
      <c r="G103" s="2">
        <v>75</v>
      </c>
    </row>
    <row r="104" spans="3:7" x14ac:dyDescent="0.35">
      <c r="C104" t="s">
        <v>9</v>
      </c>
      <c r="D104" t="s">
        <v>37</v>
      </c>
      <c r="E104" t="s">
        <v>23</v>
      </c>
      <c r="F104" s="1">
        <v>2737</v>
      </c>
      <c r="G104" s="2">
        <v>93</v>
      </c>
    </row>
    <row r="105" spans="3:7" x14ac:dyDescent="0.35">
      <c r="C105" t="s">
        <v>9</v>
      </c>
      <c r="D105" t="s">
        <v>37</v>
      </c>
      <c r="E105" t="s">
        <v>25</v>
      </c>
      <c r="F105" s="1">
        <v>4305</v>
      </c>
      <c r="G105" s="2">
        <v>156</v>
      </c>
    </row>
    <row r="106" spans="3:7" x14ac:dyDescent="0.35">
      <c r="C106" t="s">
        <v>9</v>
      </c>
      <c r="D106" t="s">
        <v>38</v>
      </c>
      <c r="E106" t="s">
        <v>17</v>
      </c>
      <c r="F106" s="1">
        <v>2408</v>
      </c>
      <c r="G106" s="2">
        <v>9</v>
      </c>
    </row>
    <row r="107" spans="3:7" x14ac:dyDescent="0.35">
      <c r="C107" t="s">
        <v>3</v>
      </c>
      <c r="D107" t="s">
        <v>36</v>
      </c>
      <c r="E107" t="s">
        <v>19</v>
      </c>
      <c r="F107" s="1">
        <v>1281</v>
      </c>
      <c r="G107" s="2">
        <v>18</v>
      </c>
    </row>
    <row r="108" spans="3:7" x14ac:dyDescent="0.35">
      <c r="C108" t="s">
        <v>40</v>
      </c>
      <c r="D108" t="s">
        <v>35</v>
      </c>
      <c r="E108" t="s">
        <v>32</v>
      </c>
      <c r="F108" s="1">
        <v>12348</v>
      </c>
      <c r="G108" s="2">
        <v>234</v>
      </c>
    </row>
    <row r="109" spans="3:7" x14ac:dyDescent="0.35">
      <c r="C109" t="s">
        <v>3</v>
      </c>
      <c r="D109" t="s">
        <v>34</v>
      </c>
      <c r="E109" t="s">
        <v>28</v>
      </c>
      <c r="F109" s="1">
        <v>3689</v>
      </c>
      <c r="G109" s="2">
        <v>312</v>
      </c>
    </row>
    <row r="110" spans="3:7" x14ac:dyDescent="0.35">
      <c r="C110" t="s">
        <v>7</v>
      </c>
      <c r="D110" t="s">
        <v>36</v>
      </c>
      <c r="E110" t="s">
        <v>19</v>
      </c>
      <c r="F110" s="1">
        <v>2870</v>
      </c>
      <c r="G110" s="2">
        <v>300</v>
      </c>
    </row>
    <row r="111" spans="3:7" x14ac:dyDescent="0.35">
      <c r="C111" t="s">
        <v>2</v>
      </c>
      <c r="D111" t="s">
        <v>36</v>
      </c>
      <c r="E111" t="s">
        <v>27</v>
      </c>
      <c r="F111" s="1">
        <v>798</v>
      </c>
      <c r="G111" s="2">
        <v>519</v>
      </c>
    </row>
    <row r="112" spans="3:7" x14ac:dyDescent="0.35">
      <c r="C112" t="s">
        <v>41</v>
      </c>
      <c r="D112" t="s">
        <v>37</v>
      </c>
      <c r="E112" t="s">
        <v>21</v>
      </c>
      <c r="F112" s="1">
        <v>2933</v>
      </c>
      <c r="G112" s="2">
        <v>9</v>
      </c>
    </row>
    <row r="113" spans="3:7" x14ac:dyDescent="0.35">
      <c r="C113" t="s">
        <v>5</v>
      </c>
      <c r="D113" t="s">
        <v>35</v>
      </c>
      <c r="E113" t="s">
        <v>4</v>
      </c>
      <c r="F113" s="1">
        <v>2744</v>
      </c>
      <c r="G113" s="2">
        <v>9</v>
      </c>
    </row>
    <row r="114" spans="3:7" x14ac:dyDescent="0.35">
      <c r="C114" t="s">
        <v>40</v>
      </c>
      <c r="D114" t="s">
        <v>36</v>
      </c>
      <c r="E114" t="s">
        <v>33</v>
      </c>
      <c r="F114" s="1">
        <v>9772</v>
      </c>
      <c r="G114" s="2">
        <v>90</v>
      </c>
    </row>
    <row r="115" spans="3:7" x14ac:dyDescent="0.35">
      <c r="C115" t="s">
        <v>7</v>
      </c>
      <c r="D115" t="s">
        <v>34</v>
      </c>
      <c r="E115" t="s">
        <v>25</v>
      </c>
      <c r="F115" s="1">
        <v>1568</v>
      </c>
      <c r="G115" s="2">
        <v>96</v>
      </c>
    </row>
    <row r="116" spans="3:7" x14ac:dyDescent="0.35">
      <c r="C116" t="s">
        <v>2</v>
      </c>
      <c r="D116" t="s">
        <v>36</v>
      </c>
      <c r="E116" t="s">
        <v>16</v>
      </c>
      <c r="F116" s="1">
        <v>11417</v>
      </c>
      <c r="G116" s="2">
        <v>21</v>
      </c>
    </row>
    <row r="117" spans="3:7" x14ac:dyDescent="0.35">
      <c r="C117" t="s">
        <v>40</v>
      </c>
      <c r="D117" t="s">
        <v>34</v>
      </c>
      <c r="E117" t="s">
        <v>26</v>
      </c>
      <c r="F117" s="1">
        <v>6748</v>
      </c>
      <c r="G117" s="2">
        <v>48</v>
      </c>
    </row>
    <row r="118" spans="3:7" x14ac:dyDescent="0.35">
      <c r="C118" t="s">
        <v>10</v>
      </c>
      <c r="D118" t="s">
        <v>36</v>
      </c>
      <c r="E118" t="s">
        <v>27</v>
      </c>
      <c r="F118" s="1">
        <v>1407</v>
      </c>
      <c r="G118" s="2">
        <v>72</v>
      </c>
    </row>
    <row r="119" spans="3:7" x14ac:dyDescent="0.35">
      <c r="C119" t="s">
        <v>8</v>
      </c>
      <c r="D119" t="s">
        <v>35</v>
      </c>
      <c r="E119" t="s">
        <v>29</v>
      </c>
      <c r="F119" s="1">
        <v>2023</v>
      </c>
      <c r="G119" s="2">
        <v>168</v>
      </c>
    </row>
    <row r="120" spans="3:7" x14ac:dyDescent="0.35">
      <c r="C120" t="s">
        <v>5</v>
      </c>
      <c r="D120" t="s">
        <v>39</v>
      </c>
      <c r="E120" t="s">
        <v>26</v>
      </c>
      <c r="F120" s="1">
        <v>5236</v>
      </c>
      <c r="G120" s="2">
        <v>51</v>
      </c>
    </row>
    <row r="121" spans="3:7" x14ac:dyDescent="0.35">
      <c r="C121" t="s">
        <v>41</v>
      </c>
      <c r="D121" t="s">
        <v>36</v>
      </c>
      <c r="E121" t="s">
        <v>19</v>
      </c>
      <c r="F121" s="1">
        <v>1925</v>
      </c>
      <c r="G121" s="2">
        <v>192</v>
      </c>
    </row>
    <row r="122" spans="3:7" x14ac:dyDescent="0.35">
      <c r="C122" t="s">
        <v>7</v>
      </c>
      <c r="D122" t="s">
        <v>37</v>
      </c>
      <c r="E122" t="s">
        <v>14</v>
      </c>
      <c r="F122" s="1">
        <v>6608</v>
      </c>
      <c r="G122" s="2">
        <v>225</v>
      </c>
    </row>
    <row r="123" spans="3:7" x14ac:dyDescent="0.35">
      <c r="C123" t="s">
        <v>6</v>
      </c>
      <c r="D123" t="s">
        <v>34</v>
      </c>
      <c r="E123" t="s">
        <v>26</v>
      </c>
      <c r="F123" s="1">
        <v>8008</v>
      </c>
      <c r="G123" s="2">
        <v>456</v>
      </c>
    </row>
    <row r="124" spans="3:7" x14ac:dyDescent="0.35">
      <c r="C124" t="s">
        <v>10</v>
      </c>
      <c r="D124" t="s">
        <v>34</v>
      </c>
      <c r="E124" t="s">
        <v>25</v>
      </c>
      <c r="F124" s="1">
        <v>1428</v>
      </c>
      <c r="G124" s="2">
        <v>93</v>
      </c>
    </row>
    <row r="125" spans="3:7" x14ac:dyDescent="0.35">
      <c r="C125" t="s">
        <v>6</v>
      </c>
      <c r="D125" t="s">
        <v>34</v>
      </c>
      <c r="E125" t="s">
        <v>4</v>
      </c>
      <c r="F125" s="1">
        <v>525</v>
      </c>
      <c r="G125" s="2">
        <v>48</v>
      </c>
    </row>
    <row r="126" spans="3:7" x14ac:dyDescent="0.35">
      <c r="C126" t="s">
        <v>6</v>
      </c>
      <c r="D126" t="s">
        <v>37</v>
      </c>
      <c r="E126" t="s">
        <v>18</v>
      </c>
      <c r="F126" s="1">
        <v>1505</v>
      </c>
      <c r="G126" s="2">
        <v>102</v>
      </c>
    </row>
    <row r="127" spans="3:7" x14ac:dyDescent="0.35">
      <c r="C127" t="s">
        <v>7</v>
      </c>
      <c r="D127" t="s">
        <v>35</v>
      </c>
      <c r="E127" t="s">
        <v>30</v>
      </c>
      <c r="F127" s="1">
        <v>6755</v>
      </c>
      <c r="G127" s="2">
        <v>252</v>
      </c>
    </row>
    <row r="128" spans="3:7" x14ac:dyDescent="0.35">
      <c r="C128" t="s">
        <v>2</v>
      </c>
      <c r="D128" t="s">
        <v>37</v>
      </c>
      <c r="E128" t="s">
        <v>18</v>
      </c>
      <c r="F128" s="1">
        <v>11571</v>
      </c>
      <c r="G128" s="2">
        <v>138</v>
      </c>
    </row>
    <row r="129" spans="3:7" x14ac:dyDescent="0.35">
      <c r="C129" t="s">
        <v>40</v>
      </c>
      <c r="D129" t="s">
        <v>38</v>
      </c>
      <c r="E129" t="s">
        <v>25</v>
      </c>
      <c r="F129" s="1">
        <v>2541</v>
      </c>
      <c r="G129" s="2">
        <v>90</v>
      </c>
    </row>
    <row r="130" spans="3:7" x14ac:dyDescent="0.35">
      <c r="C130" t="s">
        <v>41</v>
      </c>
      <c r="D130" t="s">
        <v>37</v>
      </c>
      <c r="E130" t="s">
        <v>30</v>
      </c>
      <c r="F130" s="1">
        <v>1526</v>
      </c>
      <c r="G130" s="2">
        <v>240</v>
      </c>
    </row>
    <row r="131" spans="3:7" x14ac:dyDescent="0.35">
      <c r="C131" t="s">
        <v>40</v>
      </c>
      <c r="D131" t="s">
        <v>38</v>
      </c>
      <c r="E131" t="s">
        <v>4</v>
      </c>
      <c r="F131" s="1">
        <v>6125</v>
      </c>
      <c r="G131" s="2">
        <v>102</v>
      </c>
    </row>
    <row r="132" spans="3:7" x14ac:dyDescent="0.35">
      <c r="C132" t="s">
        <v>41</v>
      </c>
      <c r="D132" t="s">
        <v>35</v>
      </c>
      <c r="E132" t="s">
        <v>27</v>
      </c>
      <c r="F132" s="1">
        <v>847</v>
      </c>
      <c r="G132" s="2">
        <v>129</v>
      </c>
    </row>
    <row r="133" spans="3:7" x14ac:dyDescent="0.35">
      <c r="C133" t="s">
        <v>8</v>
      </c>
      <c r="D133" t="s">
        <v>35</v>
      </c>
      <c r="E133" t="s">
        <v>27</v>
      </c>
      <c r="F133" s="1">
        <v>4753</v>
      </c>
      <c r="G133" s="2">
        <v>300</v>
      </c>
    </row>
    <row r="134" spans="3:7" x14ac:dyDescent="0.35">
      <c r="C134" t="s">
        <v>6</v>
      </c>
      <c r="D134" t="s">
        <v>38</v>
      </c>
      <c r="E134" t="s">
        <v>33</v>
      </c>
      <c r="F134" s="1">
        <v>959</v>
      </c>
      <c r="G134" s="2">
        <v>135</v>
      </c>
    </row>
    <row r="135" spans="3:7" x14ac:dyDescent="0.35">
      <c r="C135" t="s">
        <v>7</v>
      </c>
      <c r="D135" t="s">
        <v>35</v>
      </c>
      <c r="E135" t="s">
        <v>24</v>
      </c>
      <c r="F135" s="1">
        <v>2793</v>
      </c>
      <c r="G135" s="2">
        <v>114</v>
      </c>
    </row>
    <row r="136" spans="3:7" x14ac:dyDescent="0.35">
      <c r="C136" t="s">
        <v>7</v>
      </c>
      <c r="D136" t="s">
        <v>35</v>
      </c>
      <c r="E136" t="s">
        <v>14</v>
      </c>
      <c r="F136" s="1">
        <v>4606</v>
      </c>
      <c r="G136" s="2">
        <v>63</v>
      </c>
    </row>
    <row r="137" spans="3:7" x14ac:dyDescent="0.35">
      <c r="C137" t="s">
        <v>7</v>
      </c>
      <c r="D137" t="s">
        <v>36</v>
      </c>
      <c r="E137" t="s">
        <v>29</v>
      </c>
      <c r="F137" s="1">
        <v>5551</v>
      </c>
      <c r="G137" s="2">
        <v>252</v>
      </c>
    </row>
    <row r="138" spans="3:7" x14ac:dyDescent="0.35">
      <c r="C138" t="s">
        <v>10</v>
      </c>
      <c r="D138" t="s">
        <v>36</v>
      </c>
      <c r="E138" t="s">
        <v>32</v>
      </c>
      <c r="F138" s="1">
        <v>6657</v>
      </c>
      <c r="G138" s="2">
        <v>303</v>
      </c>
    </row>
    <row r="139" spans="3:7" x14ac:dyDescent="0.35">
      <c r="C139" t="s">
        <v>7</v>
      </c>
      <c r="D139" t="s">
        <v>39</v>
      </c>
      <c r="E139" t="s">
        <v>17</v>
      </c>
      <c r="F139" s="1">
        <v>4438</v>
      </c>
      <c r="G139" s="2">
        <v>246</v>
      </c>
    </row>
    <row r="140" spans="3:7" x14ac:dyDescent="0.35">
      <c r="C140" t="s">
        <v>8</v>
      </c>
      <c r="D140" t="s">
        <v>38</v>
      </c>
      <c r="E140" t="s">
        <v>22</v>
      </c>
      <c r="F140" s="1">
        <v>168</v>
      </c>
      <c r="G140" s="2">
        <v>84</v>
      </c>
    </row>
    <row r="141" spans="3:7" x14ac:dyDescent="0.35">
      <c r="C141" t="s">
        <v>7</v>
      </c>
      <c r="D141" t="s">
        <v>34</v>
      </c>
      <c r="E141" t="s">
        <v>17</v>
      </c>
      <c r="F141" s="1">
        <v>7777</v>
      </c>
      <c r="G141" s="2">
        <v>39</v>
      </c>
    </row>
    <row r="142" spans="3:7" x14ac:dyDescent="0.35">
      <c r="C142" t="s">
        <v>5</v>
      </c>
      <c r="D142" t="s">
        <v>36</v>
      </c>
      <c r="E142" t="s">
        <v>17</v>
      </c>
      <c r="F142" s="1">
        <v>3339</v>
      </c>
      <c r="G142" s="2">
        <v>348</v>
      </c>
    </row>
    <row r="143" spans="3:7" x14ac:dyDescent="0.35">
      <c r="C143" t="s">
        <v>7</v>
      </c>
      <c r="D143" t="s">
        <v>37</v>
      </c>
      <c r="E143" t="s">
        <v>33</v>
      </c>
      <c r="F143" s="1">
        <v>6391</v>
      </c>
      <c r="G143" s="2">
        <v>48</v>
      </c>
    </row>
    <row r="144" spans="3:7" x14ac:dyDescent="0.35">
      <c r="C144" t="s">
        <v>5</v>
      </c>
      <c r="D144" t="s">
        <v>37</v>
      </c>
      <c r="E144" t="s">
        <v>22</v>
      </c>
      <c r="F144" s="1">
        <v>518</v>
      </c>
      <c r="G144" s="2">
        <v>75</v>
      </c>
    </row>
    <row r="145" spans="3:7" x14ac:dyDescent="0.35">
      <c r="C145" t="s">
        <v>7</v>
      </c>
      <c r="D145" t="s">
        <v>38</v>
      </c>
      <c r="E145" t="s">
        <v>28</v>
      </c>
      <c r="F145" s="1">
        <v>5677</v>
      </c>
      <c r="G145" s="2">
        <v>258</v>
      </c>
    </row>
    <row r="146" spans="3:7" x14ac:dyDescent="0.35">
      <c r="C146" t="s">
        <v>6</v>
      </c>
      <c r="D146" t="s">
        <v>39</v>
      </c>
      <c r="E146" t="s">
        <v>17</v>
      </c>
      <c r="F146" s="1">
        <v>6048</v>
      </c>
      <c r="G146" s="2">
        <v>27</v>
      </c>
    </row>
    <row r="147" spans="3:7" x14ac:dyDescent="0.35">
      <c r="C147" t="s">
        <v>8</v>
      </c>
      <c r="D147" t="s">
        <v>38</v>
      </c>
      <c r="E147" t="s">
        <v>32</v>
      </c>
      <c r="F147" s="1">
        <v>3752</v>
      </c>
      <c r="G147" s="2">
        <v>213</v>
      </c>
    </row>
    <row r="148" spans="3:7" x14ac:dyDescent="0.35">
      <c r="C148" t="s">
        <v>5</v>
      </c>
      <c r="D148" t="s">
        <v>35</v>
      </c>
      <c r="E148" t="s">
        <v>29</v>
      </c>
      <c r="F148" s="1">
        <v>4480</v>
      </c>
      <c r="G148" s="2">
        <v>357</v>
      </c>
    </row>
    <row r="149" spans="3:7" x14ac:dyDescent="0.35">
      <c r="C149" t="s">
        <v>9</v>
      </c>
      <c r="D149" t="s">
        <v>37</v>
      </c>
      <c r="E149" t="s">
        <v>4</v>
      </c>
      <c r="F149" s="1">
        <v>259</v>
      </c>
      <c r="G149" s="2">
        <v>207</v>
      </c>
    </row>
    <row r="150" spans="3:7" x14ac:dyDescent="0.35">
      <c r="C150" t="s">
        <v>8</v>
      </c>
      <c r="D150" t="s">
        <v>37</v>
      </c>
      <c r="E150" t="s">
        <v>30</v>
      </c>
      <c r="F150" s="1">
        <v>42</v>
      </c>
      <c r="G150" s="2">
        <v>150</v>
      </c>
    </row>
    <row r="151" spans="3:7" x14ac:dyDescent="0.35">
      <c r="C151" t="s">
        <v>41</v>
      </c>
      <c r="D151" t="s">
        <v>36</v>
      </c>
      <c r="E151" t="s">
        <v>26</v>
      </c>
      <c r="F151" s="1">
        <v>98</v>
      </c>
      <c r="G151" s="2">
        <v>204</v>
      </c>
    </row>
    <row r="152" spans="3:7" x14ac:dyDescent="0.35">
      <c r="C152" t="s">
        <v>7</v>
      </c>
      <c r="D152" t="s">
        <v>35</v>
      </c>
      <c r="E152" t="s">
        <v>27</v>
      </c>
      <c r="F152" s="1">
        <v>2478</v>
      </c>
      <c r="G152" s="2">
        <v>21</v>
      </c>
    </row>
    <row r="153" spans="3:7" x14ac:dyDescent="0.35">
      <c r="C153" t="s">
        <v>41</v>
      </c>
      <c r="D153" t="s">
        <v>34</v>
      </c>
      <c r="E153" t="s">
        <v>33</v>
      </c>
      <c r="F153" s="1">
        <v>7847</v>
      </c>
      <c r="G153" s="2">
        <v>174</v>
      </c>
    </row>
    <row r="154" spans="3:7" x14ac:dyDescent="0.35">
      <c r="C154" t="s">
        <v>2</v>
      </c>
      <c r="D154" t="s">
        <v>37</v>
      </c>
      <c r="E154" t="s">
        <v>17</v>
      </c>
      <c r="F154" s="1">
        <v>9926</v>
      </c>
      <c r="G154" s="2">
        <v>201</v>
      </c>
    </row>
    <row r="155" spans="3:7" x14ac:dyDescent="0.35">
      <c r="C155" t="s">
        <v>8</v>
      </c>
      <c r="D155" t="s">
        <v>38</v>
      </c>
      <c r="E155" t="s">
        <v>13</v>
      </c>
      <c r="F155" s="1">
        <v>819</v>
      </c>
      <c r="G155" s="2">
        <v>510</v>
      </c>
    </row>
    <row r="156" spans="3:7" x14ac:dyDescent="0.35">
      <c r="C156" t="s">
        <v>6</v>
      </c>
      <c r="D156" t="s">
        <v>39</v>
      </c>
      <c r="E156" t="s">
        <v>29</v>
      </c>
      <c r="F156" s="1">
        <v>3052</v>
      </c>
      <c r="G156" s="2">
        <v>378</v>
      </c>
    </row>
    <row r="157" spans="3:7" x14ac:dyDescent="0.35">
      <c r="C157" t="s">
        <v>9</v>
      </c>
      <c r="D157" t="s">
        <v>34</v>
      </c>
      <c r="E157" t="s">
        <v>21</v>
      </c>
      <c r="F157" s="1">
        <v>6832</v>
      </c>
      <c r="G157" s="2">
        <v>27</v>
      </c>
    </row>
    <row r="158" spans="3:7" x14ac:dyDescent="0.35">
      <c r="C158" t="s">
        <v>2</v>
      </c>
      <c r="D158" t="s">
        <v>39</v>
      </c>
      <c r="E158" t="s">
        <v>16</v>
      </c>
      <c r="F158" s="1">
        <v>2016</v>
      </c>
      <c r="G158" s="2">
        <v>117</v>
      </c>
    </row>
    <row r="159" spans="3:7" x14ac:dyDescent="0.35">
      <c r="C159" t="s">
        <v>6</v>
      </c>
      <c r="D159" t="s">
        <v>38</v>
      </c>
      <c r="E159" t="s">
        <v>21</v>
      </c>
      <c r="F159" s="1">
        <v>7322</v>
      </c>
      <c r="G159" s="2">
        <v>36</v>
      </c>
    </row>
    <row r="160" spans="3:7" x14ac:dyDescent="0.35">
      <c r="C160" t="s">
        <v>8</v>
      </c>
      <c r="D160" t="s">
        <v>35</v>
      </c>
      <c r="E160" t="s">
        <v>33</v>
      </c>
      <c r="F160" s="1">
        <v>357</v>
      </c>
      <c r="G160" s="2">
        <v>126</v>
      </c>
    </row>
    <row r="161" spans="3:7" x14ac:dyDescent="0.35">
      <c r="C161" t="s">
        <v>9</v>
      </c>
      <c r="D161" t="s">
        <v>39</v>
      </c>
      <c r="E161" t="s">
        <v>25</v>
      </c>
      <c r="F161" s="1">
        <v>3192</v>
      </c>
      <c r="G161" s="2">
        <v>72</v>
      </c>
    </row>
    <row r="162" spans="3:7" x14ac:dyDescent="0.35">
      <c r="C162" t="s">
        <v>7</v>
      </c>
      <c r="D162" t="s">
        <v>36</v>
      </c>
      <c r="E162" t="s">
        <v>22</v>
      </c>
      <c r="F162" s="1">
        <v>8435</v>
      </c>
      <c r="G162" s="2">
        <v>42</v>
      </c>
    </row>
    <row r="163" spans="3:7" x14ac:dyDescent="0.35">
      <c r="C163" t="s">
        <v>40</v>
      </c>
      <c r="D163" t="s">
        <v>39</v>
      </c>
      <c r="E163" t="s">
        <v>29</v>
      </c>
      <c r="F163" s="1">
        <v>0</v>
      </c>
      <c r="G163" s="2">
        <v>135</v>
      </c>
    </row>
    <row r="164" spans="3:7" x14ac:dyDescent="0.35">
      <c r="C164" t="s">
        <v>7</v>
      </c>
      <c r="D164" t="s">
        <v>34</v>
      </c>
      <c r="E164" t="s">
        <v>24</v>
      </c>
      <c r="F164" s="1">
        <v>8862</v>
      </c>
      <c r="G164" s="2">
        <v>189</v>
      </c>
    </row>
    <row r="165" spans="3:7" x14ac:dyDescent="0.35">
      <c r="C165" t="s">
        <v>6</v>
      </c>
      <c r="D165" t="s">
        <v>37</v>
      </c>
      <c r="E165" t="s">
        <v>28</v>
      </c>
      <c r="F165" s="1">
        <v>3556</v>
      </c>
      <c r="G165" s="2">
        <v>459</v>
      </c>
    </row>
    <row r="166" spans="3:7" x14ac:dyDescent="0.35">
      <c r="C166" t="s">
        <v>5</v>
      </c>
      <c r="D166" t="s">
        <v>34</v>
      </c>
      <c r="E166" t="s">
        <v>15</v>
      </c>
      <c r="F166" s="1">
        <v>7280</v>
      </c>
      <c r="G166" s="2">
        <v>201</v>
      </c>
    </row>
    <row r="167" spans="3:7" x14ac:dyDescent="0.35">
      <c r="C167" t="s">
        <v>6</v>
      </c>
      <c r="D167" t="s">
        <v>34</v>
      </c>
      <c r="E167" t="s">
        <v>30</v>
      </c>
      <c r="F167" s="1">
        <v>3402</v>
      </c>
      <c r="G167" s="2">
        <v>366</v>
      </c>
    </row>
    <row r="168" spans="3:7" x14ac:dyDescent="0.35">
      <c r="C168" t="s">
        <v>3</v>
      </c>
      <c r="D168" t="s">
        <v>37</v>
      </c>
      <c r="E168" t="s">
        <v>29</v>
      </c>
      <c r="F168" s="1">
        <v>4592</v>
      </c>
      <c r="G168" s="2">
        <v>324</v>
      </c>
    </row>
    <row r="169" spans="3:7" x14ac:dyDescent="0.35">
      <c r="C169" t="s">
        <v>9</v>
      </c>
      <c r="D169" t="s">
        <v>35</v>
      </c>
      <c r="E169" t="s">
        <v>15</v>
      </c>
      <c r="F169" s="1">
        <v>7833</v>
      </c>
      <c r="G169" s="2">
        <v>243</v>
      </c>
    </row>
    <row r="170" spans="3:7" x14ac:dyDescent="0.35">
      <c r="C170" t="s">
        <v>2</v>
      </c>
      <c r="D170" t="s">
        <v>39</v>
      </c>
      <c r="E170" t="s">
        <v>21</v>
      </c>
      <c r="F170" s="1">
        <v>7651</v>
      </c>
      <c r="G170" s="2">
        <v>213</v>
      </c>
    </row>
    <row r="171" spans="3:7" x14ac:dyDescent="0.35">
      <c r="C171" t="s">
        <v>40</v>
      </c>
      <c r="D171" t="s">
        <v>35</v>
      </c>
      <c r="E171" t="s">
        <v>30</v>
      </c>
      <c r="F171" s="1">
        <v>2275</v>
      </c>
      <c r="G171" s="2">
        <v>447</v>
      </c>
    </row>
    <row r="172" spans="3:7" x14ac:dyDescent="0.35">
      <c r="C172" t="s">
        <v>40</v>
      </c>
      <c r="D172" t="s">
        <v>38</v>
      </c>
      <c r="E172" t="s">
        <v>13</v>
      </c>
      <c r="F172" s="1">
        <v>5670</v>
      </c>
      <c r="G172" s="2">
        <v>297</v>
      </c>
    </row>
    <row r="173" spans="3:7" x14ac:dyDescent="0.35">
      <c r="C173" t="s">
        <v>7</v>
      </c>
      <c r="D173" t="s">
        <v>35</v>
      </c>
      <c r="E173" t="s">
        <v>16</v>
      </c>
      <c r="F173" s="1">
        <v>2135</v>
      </c>
      <c r="G173" s="2">
        <v>27</v>
      </c>
    </row>
    <row r="174" spans="3:7" x14ac:dyDescent="0.35">
      <c r="C174" t="s">
        <v>40</v>
      </c>
      <c r="D174" t="s">
        <v>34</v>
      </c>
      <c r="E174" t="s">
        <v>23</v>
      </c>
      <c r="F174" s="1">
        <v>2779</v>
      </c>
      <c r="G174" s="2">
        <v>75</v>
      </c>
    </row>
    <row r="175" spans="3:7" x14ac:dyDescent="0.35">
      <c r="C175" t="s">
        <v>10</v>
      </c>
      <c r="D175" t="s">
        <v>39</v>
      </c>
      <c r="E175" t="s">
        <v>33</v>
      </c>
      <c r="F175" s="1">
        <v>12950</v>
      </c>
      <c r="G175" s="2">
        <v>30</v>
      </c>
    </row>
    <row r="176" spans="3:7" x14ac:dyDescent="0.35">
      <c r="C176" t="s">
        <v>7</v>
      </c>
      <c r="D176" t="s">
        <v>36</v>
      </c>
      <c r="E176" t="s">
        <v>18</v>
      </c>
      <c r="F176" s="1">
        <v>2646</v>
      </c>
      <c r="G176" s="2">
        <v>177</v>
      </c>
    </row>
    <row r="177" spans="3:7" x14ac:dyDescent="0.35">
      <c r="C177" t="s">
        <v>40</v>
      </c>
      <c r="D177" t="s">
        <v>34</v>
      </c>
      <c r="E177" t="s">
        <v>33</v>
      </c>
      <c r="F177" s="1">
        <v>3794</v>
      </c>
      <c r="G177" s="2">
        <v>159</v>
      </c>
    </row>
    <row r="178" spans="3:7" x14ac:dyDescent="0.35">
      <c r="C178" t="s">
        <v>3</v>
      </c>
      <c r="D178" t="s">
        <v>35</v>
      </c>
      <c r="E178" t="s">
        <v>33</v>
      </c>
      <c r="F178" s="1">
        <v>819</v>
      </c>
      <c r="G178" s="2">
        <v>306</v>
      </c>
    </row>
    <row r="179" spans="3:7" x14ac:dyDescent="0.35">
      <c r="C179" t="s">
        <v>3</v>
      </c>
      <c r="D179" t="s">
        <v>34</v>
      </c>
      <c r="E179" t="s">
        <v>20</v>
      </c>
      <c r="F179" s="1">
        <v>2583</v>
      </c>
      <c r="G179" s="2">
        <v>18</v>
      </c>
    </row>
    <row r="180" spans="3:7" x14ac:dyDescent="0.35">
      <c r="C180" t="s">
        <v>7</v>
      </c>
      <c r="D180" t="s">
        <v>35</v>
      </c>
      <c r="E180" t="s">
        <v>19</v>
      </c>
      <c r="F180" s="1">
        <v>4585</v>
      </c>
      <c r="G180" s="2">
        <v>240</v>
      </c>
    </row>
    <row r="181" spans="3:7" x14ac:dyDescent="0.35">
      <c r="C181" t="s">
        <v>5</v>
      </c>
      <c r="D181" t="s">
        <v>34</v>
      </c>
      <c r="E181" t="s">
        <v>33</v>
      </c>
      <c r="F181" s="1">
        <v>1652</v>
      </c>
      <c r="G181" s="2">
        <v>93</v>
      </c>
    </row>
    <row r="182" spans="3:7" x14ac:dyDescent="0.35">
      <c r="C182" t="s">
        <v>10</v>
      </c>
      <c r="D182" t="s">
        <v>34</v>
      </c>
      <c r="E182" t="s">
        <v>26</v>
      </c>
      <c r="F182" s="1">
        <v>4991</v>
      </c>
      <c r="G182" s="2">
        <v>9</v>
      </c>
    </row>
    <row r="183" spans="3:7" x14ac:dyDescent="0.35">
      <c r="C183" t="s">
        <v>8</v>
      </c>
      <c r="D183" t="s">
        <v>34</v>
      </c>
      <c r="E183" t="s">
        <v>16</v>
      </c>
      <c r="F183" s="1">
        <v>2009</v>
      </c>
      <c r="G183" s="2">
        <v>219</v>
      </c>
    </row>
    <row r="184" spans="3:7" x14ac:dyDescent="0.35">
      <c r="C184" t="s">
        <v>2</v>
      </c>
      <c r="D184" t="s">
        <v>39</v>
      </c>
      <c r="E184" t="s">
        <v>22</v>
      </c>
      <c r="F184" s="1">
        <v>1568</v>
      </c>
      <c r="G184" s="2">
        <v>141</v>
      </c>
    </row>
    <row r="185" spans="3:7" x14ac:dyDescent="0.35">
      <c r="C185" t="s">
        <v>41</v>
      </c>
      <c r="D185" t="s">
        <v>37</v>
      </c>
      <c r="E185" t="s">
        <v>20</v>
      </c>
      <c r="F185" s="1">
        <v>3388</v>
      </c>
      <c r="G185" s="2">
        <v>123</v>
      </c>
    </row>
    <row r="186" spans="3:7" x14ac:dyDescent="0.35">
      <c r="C186" t="s">
        <v>40</v>
      </c>
      <c r="D186" t="s">
        <v>38</v>
      </c>
      <c r="E186" t="s">
        <v>24</v>
      </c>
      <c r="F186" s="1">
        <v>623</v>
      </c>
      <c r="G186" s="2">
        <v>51</v>
      </c>
    </row>
    <row r="187" spans="3:7" x14ac:dyDescent="0.35">
      <c r="C187" t="s">
        <v>6</v>
      </c>
      <c r="D187" t="s">
        <v>36</v>
      </c>
      <c r="E187" t="s">
        <v>4</v>
      </c>
      <c r="F187" s="1">
        <v>10073</v>
      </c>
      <c r="G187" s="2">
        <v>120</v>
      </c>
    </row>
    <row r="188" spans="3:7" x14ac:dyDescent="0.35">
      <c r="C188" t="s">
        <v>8</v>
      </c>
      <c r="D188" t="s">
        <v>39</v>
      </c>
      <c r="E188" t="s">
        <v>26</v>
      </c>
      <c r="F188" s="1">
        <v>1561</v>
      </c>
      <c r="G188" s="2">
        <v>27</v>
      </c>
    </row>
    <row r="189" spans="3:7" x14ac:dyDescent="0.35">
      <c r="C189" t="s">
        <v>9</v>
      </c>
      <c r="D189" t="s">
        <v>36</v>
      </c>
      <c r="E189" t="s">
        <v>27</v>
      </c>
      <c r="F189" s="1">
        <v>11522</v>
      </c>
      <c r="G189" s="2">
        <v>204</v>
      </c>
    </row>
    <row r="190" spans="3:7" x14ac:dyDescent="0.35">
      <c r="C190" t="s">
        <v>6</v>
      </c>
      <c r="D190" t="s">
        <v>38</v>
      </c>
      <c r="E190" t="s">
        <v>13</v>
      </c>
      <c r="F190" s="1">
        <v>2317</v>
      </c>
      <c r="G190" s="2">
        <v>123</v>
      </c>
    </row>
    <row r="191" spans="3:7" x14ac:dyDescent="0.35">
      <c r="C191" t="s">
        <v>10</v>
      </c>
      <c r="D191" t="s">
        <v>37</v>
      </c>
      <c r="E191" t="s">
        <v>28</v>
      </c>
      <c r="F191" s="1">
        <v>3059</v>
      </c>
      <c r="G191" s="2">
        <v>27</v>
      </c>
    </row>
    <row r="192" spans="3:7" x14ac:dyDescent="0.35">
      <c r="C192" t="s">
        <v>41</v>
      </c>
      <c r="D192" t="s">
        <v>37</v>
      </c>
      <c r="E192" t="s">
        <v>26</v>
      </c>
      <c r="F192" s="1">
        <v>2324</v>
      </c>
      <c r="G192" s="2">
        <v>177</v>
      </c>
    </row>
    <row r="193" spans="3:7" x14ac:dyDescent="0.35">
      <c r="C193" t="s">
        <v>3</v>
      </c>
      <c r="D193" t="s">
        <v>39</v>
      </c>
      <c r="E193" t="s">
        <v>26</v>
      </c>
      <c r="F193" s="1">
        <v>4956</v>
      </c>
      <c r="G193" s="2">
        <v>171</v>
      </c>
    </row>
    <row r="194" spans="3:7" x14ac:dyDescent="0.35">
      <c r="C194" t="s">
        <v>10</v>
      </c>
      <c r="D194" t="s">
        <v>34</v>
      </c>
      <c r="E194" t="s">
        <v>19</v>
      </c>
      <c r="F194" s="1">
        <v>5355</v>
      </c>
      <c r="G194" s="2">
        <v>204</v>
      </c>
    </row>
    <row r="195" spans="3:7" x14ac:dyDescent="0.35">
      <c r="C195" t="s">
        <v>3</v>
      </c>
      <c r="D195" t="s">
        <v>34</v>
      </c>
      <c r="E195" t="s">
        <v>14</v>
      </c>
      <c r="F195" s="1">
        <v>7259</v>
      </c>
      <c r="G195" s="2">
        <v>276</v>
      </c>
    </row>
    <row r="196" spans="3:7" x14ac:dyDescent="0.35">
      <c r="C196" t="s">
        <v>8</v>
      </c>
      <c r="D196" t="s">
        <v>37</v>
      </c>
      <c r="E196" t="s">
        <v>26</v>
      </c>
      <c r="F196" s="1">
        <v>6279</v>
      </c>
      <c r="G196" s="2">
        <v>45</v>
      </c>
    </row>
    <row r="197" spans="3:7" x14ac:dyDescent="0.35">
      <c r="C197" t="s">
        <v>40</v>
      </c>
      <c r="D197" t="s">
        <v>38</v>
      </c>
      <c r="E197" t="s">
        <v>29</v>
      </c>
      <c r="F197" s="1">
        <v>2541</v>
      </c>
      <c r="G197" s="2">
        <v>45</v>
      </c>
    </row>
    <row r="198" spans="3:7" x14ac:dyDescent="0.35">
      <c r="C198" t="s">
        <v>6</v>
      </c>
      <c r="D198" t="s">
        <v>35</v>
      </c>
      <c r="E198" t="s">
        <v>27</v>
      </c>
      <c r="F198" s="1">
        <v>3864</v>
      </c>
      <c r="G198" s="2">
        <v>177</v>
      </c>
    </row>
    <row r="199" spans="3:7" x14ac:dyDescent="0.35">
      <c r="C199" t="s">
        <v>5</v>
      </c>
      <c r="D199" t="s">
        <v>36</v>
      </c>
      <c r="E199" t="s">
        <v>13</v>
      </c>
      <c r="F199" s="1">
        <v>6146</v>
      </c>
      <c r="G199" s="2">
        <v>63</v>
      </c>
    </row>
    <row r="200" spans="3:7" x14ac:dyDescent="0.35">
      <c r="C200" t="s">
        <v>9</v>
      </c>
      <c r="D200" t="s">
        <v>39</v>
      </c>
      <c r="E200" t="s">
        <v>18</v>
      </c>
      <c r="F200" s="1">
        <v>2639</v>
      </c>
      <c r="G200" s="2">
        <v>204</v>
      </c>
    </row>
    <row r="201" spans="3:7" x14ac:dyDescent="0.35">
      <c r="C201" t="s">
        <v>8</v>
      </c>
      <c r="D201" t="s">
        <v>37</v>
      </c>
      <c r="E201" t="s">
        <v>22</v>
      </c>
      <c r="F201" s="1">
        <v>1890</v>
      </c>
      <c r="G201" s="2">
        <v>195</v>
      </c>
    </row>
    <row r="202" spans="3:7" x14ac:dyDescent="0.35">
      <c r="C202" t="s">
        <v>7</v>
      </c>
      <c r="D202" t="s">
        <v>34</v>
      </c>
      <c r="E202" t="s">
        <v>14</v>
      </c>
      <c r="F202" s="1">
        <v>1932</v>
      </c>
      <c r="G202" s="2">
        <v>369</v>
      </c>
    </row>
    <row r="203" spans="3:7" x14ac:dyDescent="0.35">
      <c r="C203" t="s">
        <v>3</v>
      </c>
      <c r="D203" t="s">
        <v>34</v>
      </c>
      <c r="E203" t="s">
        <v>25</v>
      </c>
      <c r="F203" s="1">
        <v>6300</v>
      </c>
      <c r="G203" s="2">
        <v>42</v>
      </c>
    </row>
    <row r="204" spans="3:7" x14ac:dyDescent="0.35">
      <c r="C204" t="s">
        <v>6</v>
      </c>
      <c r="D204" t="s">
        <v>37</v>
      </c>
      <c r="E204" t="s">
        <v>30</v>
      </c>
      <c r="F204" s="1">
        <v>560</v>
      </c>
      <c r="G204" s="2">
        <v>81</v>
      </c>
    </row>
    <row r="205" spans="3:7" x14ac:dyDescent="0.35">
      <c r="C205" t="s">
        <v>9</v>
      </c>
      <c r="D205" t="s">
        <v>37</v>
      </c>
      <c r="E205" t="s">
        <v>26</v>
      </c>
      <c r="F205" s="1">
        <v>2856</v>
      </c>
      <c r="G205" s="2">
        <v>246</v>
      </c>
    </row>
    <row r="206" spans="3:7" x14ac:dyDescent="0.35">
      <c r="C206" t="s">
        <v>9</v>
      </c>
      <c r="D206" t="s">
        <v>34</v>
      </c>
      <c r="E206" t="s">
        <v>17</v>
      </c>
      <c r="F206" s="1">
        <v>707</v>
      </c>
      <c r="G206" s="2">
        <v>174</v>
      </c>
    </row>
    <row r="207" spans="3:7" x14ac:dyDescent="0.35">
      <c r="C207" t="s">
        <v>8</v>
      </c>
      <c r="D207" t="s">
        <v>35</v>
      </c>
      <c r="E207" t="s">
        <v>30</v>
      </c>
      <c r="F207" s="1">
        <v>3598</v>
      </c>
      <c r="G207" s="2">
        <v>81</v>
      </c>
    </row>
    <row r="208" spans="3:7" x14ac:dyDescent="0.35">
      <c r="C208" t="s">
        <v>40</v>
      </c>
      <c r="D208" t="s">
        <v>35</v>
      </c>
      <c r="E208" t="s">
        <v>22</v>
      </c>
      <c r="F208" s="1">
        <v>6853</v>
      </c>
      <c r="G208" s="2">
        <v>372</v>
      </c>
    </row>
    <row r="209" spans="3:7" x14ac:dyDescent="0.35">
      <c r="C209" t="s">
        <v>40</v>
      </c>
      <c r="D209" t="s">
        <v>35</v>
      </c>
      <c r="E209" t="s">
        <v>16</v>
      </c>
      <c r="F209" s="1">
        <v>4725</v>
      </c>
      <c r="G209" s="2">
        <v>174</v>
      </c>
    </row>
    <row r="210" spans="3:7" x14ac:dyDescent="0.35">
      <c r="C210" t="s">
        <v>41</v>
      </c>
      <c r="D210" t="s">
        <v>36</v>
      </c>
      <c r="E210" t="s">
        <v>32</v>
      </c>
      <c r="F210" s="1">
        <v>10304</v>
      </c>
      <c r="G210" s="2">
        <v>84</v>
      </c>
    </row>
    <row r="211" spans="3:7" x14ac:dyDescent="0.35">
      <c r="C211" t="s">
        <v>41</v>
      </c>
      <c r="D211" t="s">
        <v>34</v>
      </c>
      <c r="E211" t="s">
        <v>16</v>
      </c>
      <c r="F211" s="1">
        <v>1274</v>
      </c>
      <c r="G211" s="2">
        <v>225</v>
      </c>
    </row>
    <row r="212" spans="3:7" x14ac:dyDescent="0.35">
      <c r="C212" t="s">
        <v>5</v>
      </c>
      <c r="D212" t="s">
        <v>36</v>
      </c>
      <c r="E212" t="s">
        <v>30</v>
      </c>
      <c r="F212" s="1">
        <v>1526</v>
      </c>
      <c r="G212" s="2">
        <v>105</v>
      </c>
    </row>
    <row r="213" spans="3:7" x14ac:dyDescent="0.35">
      <c r="C213" t="s">
        <v>40</v>
      </c>
      <c r="D213" t="s">
        <v>39</v>
      </c>
      <c r="E213" t="s">
        <v>28</v>
      </c>
      <c r="F213" s="1">
        <v>3101</v>
      </c>
      <c r="G213" s="2">
        <v>225</v>
      </c>
    </row>
    <row r="214" spans="3:7" x14ac:dyDescent="0.35">
      <c r="C214" t="s">
        <v>2</v>
      </c>
      <c r="D214" t="s">
        <v>37</v>
      </c>
      <c r="E214" t="s">
        <v>14</v>
      </c>
      <c r="F214" s="1">
        <v>1057</v>
      </c>
      <c r="G214" s="2">
        <v>54</v>
      </c>
    </row>
    <row r="215" spans="3:7" x14ac:dyDescent="0.35">
      <c r="C215" t="s">
        <v>7</v>
      </c>
      <c r="D215" t="s">
        <v>37</v>
      </c>
      <c r="E215" t="s">
        <v>26</v>
      </c>
      <c r="F215" s="1">
        <v>5306</v>
      </c>
      <c r="G215" s="2">
        <v>0</v>
      </c>
    </row>
    <row r="216" spans="3:7" x14ac:dyDescent="0.35">
      <c r="C216" t="s">
        <v>5</v>
      </c>
      <c r="D216" t="s">
        <v>39</v>
      </c>
      <c r="E216" t="s">
        <v>24</v>
      </c>
      <c r="F216" s="1">
        <v>4018</v>
      </c>
      <c r="G216" s="2">
        <v>171</v>
      </c>
    </row>
    <row r="217" spans="3:7" x14ac:dyDescent="0.35">
      <c r="C217" t="s">
        <v>9</v>
      </c>
      <c r="D217" t="s">
        <v>34</v>
      </c>
      <c r="E217" t="s">
        <v>16</v>
      </c>
      <c r="F217" s="1">
        <v>938</v>
      </c>
      <c r="G217" s="2">
        <v>189</v>
      </c>
    </row>
    <row r="218" spans="3:7" x14ac:dyDescent="0.35">
      <c r="C218" t="s">
        <v>7</v>
      </c>
      <c r="D218" t="s">
        <v>38</v>
      </c>
      <c r="E218" t="s">
        <v>18</v>
      </c>
      <c r="F218" s="1">
        <v>1778</v>
      </c>
      <c r="G218" s="2">
        <v>270</v>
      </c>
    </row>
    <row r="219" spans="3:7" x14ac:dyDescent="0.35">
      <c r="C219" t="s">
        <v>6</v>
      </c>
      <c r="D219" t="s">
        <v>39</v>
      </c>
      <c r="E219" t="s">
        <v>30</v>
      </c>
      <c r="F219" s="1">
        <v>1638</v>
      </c>
      <c r="G219" s="2">
        <v>63</v>
      </c>
    </row>
    <row r="220" spans="3:7" x14ac:dyDescent="0.35">
      <c r="C220" t="s">
        <v>41</v>
      </c>
      <c r="D220" t="s">
        <v>38</v>
      </c>
      <c r="E220" t="s">
        <v>25</v>
      </c>
      <c r="F220" s="1">
        <v>154</v>
      </c>
      <c r="G220" s="2">
        <v>21</v>
      </c>
    </row>
    <row r="221" spans="3:7" x14ac:dyDescent="0.35">
      <c r="C221" t="s">
        <v>7</v>
      </c>
      <c r="D221" t="s">
        <v>37</v>
      </c>
      <c r="E221" t="s">
        <v>22</v>
      </c>
      <c r="F221" s="1">
        <v>9835</v>
      </c>
      <c r="G221" s="2">
        <v>207</v>
      </c>
    </row>
    <row r="222" spans="3:7" x14ac:dyDescent="0.35">
      <c r="C222" t="s">
        <v>9</v>
      </c>
      <c r="D222" t="s">
        <v>37</v>
      </c>
      <c r="E222" t="s">
        <v>20</v>
      </c>
      <c r="F222" s="1">
        <v>7273</v>
      </c>
      <c r="G222" s="2">
        <v>96</v>
      </c>
    </row>
    <row r="223" spans="3:7" x14ac:dyDescent="0.35">
      <c r="C223" t="s">
        <v>5</v>
      </c>
      <c r="D223" t="s">
        <v>39</v>
      </c>
      <c r="E223" t="s">
        <v>22</v>
      </c>
      <c r="F223" s="1">
        <v>6909</v>
      </c>
      <c r="G223" s="2">
        <v>81</v>
      </c>
    </row>
    <row r="224" spans="3:7" x14ac:dyDescent="0.35">
      <c r="C224" t="s">
        <v>9</v>
      </c>
      <c r="D224" t="s">
        <v>39</v>
      </c>
      <c r="E224" t="s">
        <v>24</v>
      </c>
      <c r="F224" s="1">
        <v>3920</v>
      </c>
      <c r="G224" s="2">
        <v>306</v>
      </c>
    </row>
    <row r="225" spans="3:7" x14ac:dyDescent="0.35">
      <c r="C225" t="s">
        <v>10</v>
      </c>
      <c r="D225" t="s">
        <v>39</v>
      </c>
      <c r="E225" t="s">
        <v>21</v>
      </c>
      <c r="F225" s="1">
        <v>4858</v>
      </c>
      <c r="G225" s="2">
        <v>279</v>
      </c>
    </row>
    <row r="226" spans="3:7" x14ac:dyDescent="0.35">
      <c r="C226" t="s">
        <v>2</v>
      </c>
      <c r="D226" t="s">
        <v>38</v>
      </c>
      <c r="E226" t="s">
        <v>4</v>
      </c>
      <c r="F226" s="1">
        <v>3549</v>
      </c>
      <c r="G226" s="2">
        <v>3</v>
      </c>
    </row>
    <row r="227" spans="3:7" x14ac:dyDescent="0.35">
      <c r="C227" t="s">
        <v>7</v>
      </c>
      <c r="D227" t="s">
        <v>39</v>
      </c>
      <c r="E227" t="s">
        <v>27</v>
      </c>
      <c r="F227" s="1">
        <v>966</v>
      </c>
      <c r="G227" s="2">
        <v>198</v>
      </c>
    </row>
    <row r="228" spans="3:7" x14ac:dyDescent="0.35">
      <c r="C228" t="s">
        <v>5</v>
      </c>
      <c r="D228" t="s">
        <v>39</v>
      </c>
      <c r="E228" t="s">
        <v>18</v>
      </c>
      <c r="F228" s="1">
        <v>385</v>
      </c>
      <c r="G228" s="2">
        <v>249</v>
      </c>
    </row>
    <row r="229" spans="3:7" x14ac:dyDescent="0.35">
      <c r="C229" t="s">
        <v>6</v>
      </c>
      <c r="D229" t="s">
        <v>34</v>
      </c>
      <c r="E229" t="s">
        <v>16</v>
      </c>
      <c r="F229" s="1">
        <v>2219</v>
      </c>
      <c r="G229" s="2">
        <v>75</v>
      </c>
    </row>
    <row r="230" spans="3:7" x14ac:dyDescent="0.35">
      <c r="C230" t="s">
        <v>9</v>
      </c>
      <c r="D230" t="s">
        <v>36</v>
      </c>
      <c r="E230" t="s">
        <v>32</v>
      </c>
      <c r="F230" s="1">
        <v>2954</v>
      </c>
      <c r="G230" s="2">
        <v>189</v>
      </c>
    </row>
    <row r="231" spans="3:7" x14ac:dyDescent="0.35">
      <c r="C231" t="s">
        <v>7</v>
      </c>
      <c r="D231" t="s">
        <v>36</v>
      </c>
      <c r="E231" t="s">
        <v>32</v>
      </c>
      <c r="F231" s="1">
        <v>280</v>
      </c>
      <c r="G231" s="2">
        <v>87</v>
      </c>
    </row>
    <row r="232" spans="3:7" x14ac:dyDescent="0.35">
      <c r="C232" t="s">
        <v>41</v>
      </c>
      <c r="D232" t="s">
        <v>36</v>
      </c>
      <c r="E232" t="s">
        <v>30</v>
      </c>
      <c r="F232" s="1">
        <v>6118</v>
      </c>
      <c r="G232" s="2">
        <v>174</v>
      </c>
    </row>
    <row r="233" spans="3:7" x14ac:dyDescent="0.35">
      <c r="C233" t="s">
        <v>2</v>
      </c>
      <c r="D233" t="s">
        <v>39</v>
      </c>
      <c r="E233" t="s">
        <v>15</v>
      </c>
      <c r="F233" s="1">
        <v>4802</v>
      </c>
      <c r="G233" s="2">
        <v>36</v>
      </c>
    </row>
    <row r="234" spans="3:7" x14ac:dyDescent="0.35">
      <c r="C234" t="s">
        <v>9</v>
      </c>
      <c r="D234" t="s">
        <v>38</v>
      </c>
      <c r="E234" t="s">
        <v>24</v>
      </c>
      <c r="F234" s="1">
        <v>4137</v>
      </c>
      <c r="G234" s="2">
        <v>60</v>
      </c>
    </row>
    <row r="235" spans="3:7" x14ac:dyDescent="0.35">
      <c r="C235" t="s">
        <v>3</v>
      </c>
      <c r="D235" t="s">
        <v>35</v>
      </c>
      <c r="E235" t="s">
        <v>23</v>
      </c>
      <c r="F235" s="1">
        <v>2023</v>
      </c>
      <c r="G235" s="2">
        <v>78</v>
      </c>
    </row>
    <row r="236" spans="3:7" x14ac:dyDescent="0.35">
      <c r="C236" t="s">
        <v>9</v>
      </c>
      <c r="D236" t="s">
        <v>36</v>
      </c>
      <c r="E236" t="s">
        <v>30</v>
      </c>
      <c r="F236" s="1">
        <v>9051</v>
      </c>
      <c r="G236" s="2">
        <v>57</v>
      </c>
    </row>
    <row r="237" spans="3:7" x14ac:dyDescent="0.35">
      <c r="C237" t="s">
        <v>9</v>
      </c>
      <c r="D237" t="s">
        <v>37</v>
      </c>
      <c r="E237" t="s">
        <v>28</v>
      </c>
      <c r="F237" s="1">
        <v>2919</v>
      </c>
      <c r="G237" s="2">
        <v>45</v>
      </c>
    </row>
    <row r="238" spans="3:7" x14ac:dyDescent="0.35">
      <c r="C238" t="s">
        <v>41</v>
      </c>
      <c r="D238" t="s">
        <v>38</v>
      </c>
      <c r="E238" t="s">
        <v>22</v>
      </c>
      <c r="F238" s="1">
        <v>5915</v>
      </c>
      <c r="G238" s="2">
        <v>3</v>
      </c>
    </row>
    <row r="239" spans="3:7" x14ac:dyDescent="0.35">
      <c r="C239" t="s">
        <v>10</v>
      </c>
      <c r="D239" t="s">
        <v>35</v>
      </c>
      <c r="E239" t="s">
        <v>15</v>
      </c>
      <c r="F239" s="1">
        <v>2562</v>
      </c>
      <c r="G239" s="2">
        <v>6</v>
      </c>
    </row>
    <row r="240" spans="3:7" x14ac:dyDescent="0.35">
      <c r="C240" t="s">
        <v>5</v>
      </c>
      <c r="D240" t="s">
        <v>37</v>
      </c>
      <c r="E240" t="s">
        <v>25</v>
      </c>
      <c r="F240" s="1">
        <v>8813</v>
      </c>
      <c r="G240" s="2">
        <v>21</v>
      </c>
    </row>
    <row r="241" spans="3:7" x14ac:dyDescent="0.35">
      <c r="C241" t="s">
        <v>5</v>
      </c>
      <c r="D241" t="s">
        <v>36</v>
      </c>
      <c r="E241" t="s">
        <v>18</v>
      </c>
      <c r="F241" s="1">
        <v>6111</v>
      </c>
      <c r="G241" s="2">
        <v>3</v>
      </c>
    </row>
    <row r="242" spans="3:7" x14ac:dyDescent="0.35">
      <c r="C242" t="s">
        <v>8</v>
      </c>
      <c r="D242" t="s">
        <v>34</v>
      </c>
      <c r="E242" t="s">
        <v>31</v>
      </c>
      <c r="F242" s="1">
        <v>3507</v>
      </c>
      <c r="G242" s="2">
        <v>288</v>
      </c>
    </row>
    <row r="243" spans="3:7" x14ac:dyDescent="0.35">
      <c r="C243" t="s">
        <v>6</v>
      </c>
      <c r="D243" t="s">
        <v>36</v>
      </c>
      <c r="E243" t="s">
        <v>13</v>
      </c>
      <c r="F243" s="1">
        <v>4319</v>
      </c>
      <c r="G243" s="2">
        <v>30</v>
      </c>
    </row>
    <row r="244" spans="3:7" x14ac:dyDescent="0.35">
      <c r="C244" t="s">
        <v>40</v>
      </c>
      <c r="D244" t="s">
        <v>38</v>
      </c>
      <c r="E244" t="s">
        <v>26</v>
      </c>
      <c r="F244" s="1">
        <v>609</v>
      </c>
      <c r="G244" s="2">
        <v>87</v>
      </c>
    </row>
    <row r="245" spans="3:7" x14ac:dyDescent="0.35">
      <c r="C245" t="s">
        <v>40</v>
      </c>
      <c r="D245" t="s">
        <v>39</v>
      </c>
      <c r="E245" t="s">
        <v>27</v>
      </c>
      <c r="F245" s="1">
        <v>6370</v>
      </c>
      <c r="G245" s="2">
        <v>30</v>
      </c>
    </row>
    <row r="246" spans="3:7" x14ac:dyDescent="0.35">
      <c r="C246" t="s">
        <v>5</v>
      </c>
      <c r="D246" t="s">
        <v>38</v>
      </c>
      <c r="E246" t="s">
        <v>19</v>
      </c>
      <c r="F246" s="1">
        <v>5474</v>
      </c>
      <c r="G246" s="2">
        <v>168</v>
      </c>
    </row>
    <row r="247" spans="3:7" x14ac:dyDescent="0.35">
      <c r="C247" t="s">
        <v>40</v>
      </c>
      <c r="D247" t="s">
        <v>36</v>
      </c>
      <c r="E247" t="s">
        <v>27</v>
      </c>
      <c r="F247" s="1">
        <v>3164</v>
      </c>
      <c r="G247" s="2">
        <v>306</v>
      </c>
    </row>
    <row r="248" spans="3:7" x14ac:dyDescent="0.35">
      <c r="C248" t="s">
        <v>6</v>
      </c>
      <c r="D248" t="s">
        <v>35</v>
      </c>
      <c r="E248" t="s">
        <v>4</v>
      </c>
      <c r="F248" s="1">
        <v>1302</v>
      </c>
      <c r="G248" s="2">
        <v>402</v>
      </c>
    </row>
    <row r="249" spans="3:7" x14ac:dyDescent="0.35">
      <c r="C249" t="s">
        <v>3</v>
      </c>
      <c r="D249" t="s">
        <v>37</v>
      </c>
      <c r="E249" t="s">
        <v>28</v>
      </c>
      <c r="F249" s="1">
        <v>7308</v>
      </c>
      <c r="G249" s="2">
        <v>327</v>
      </c>
    </row>
    <row r="250" spans="3:7" x14ac:dyDescent="0.35">
      <c r="C250" t="s">
        <v>40</v>
      </c>
      <c r="D250" t="s">
        <v>37</v>
      </c>
      <c r="E250" t="s">
        <v>27</v>
      </c>
      <c r="F250" s="1">
        <v>6132</v>
      </c>
      <c r="G250" s="2">
        <v>93</v>
      </c>
    </row>
    <row r="251" spans="3:7" x14ac:dyDescent="0.35">
      <c r="C251" t="s">
        <v>10</v>
      </c>
      <c r="D251" t="s">
        <v>35</v>
      </c>
      <c r="E251" t="s">
        <v>14</v>
      </c>
      <c r="F251" s="1">
        <v>3472</v>
      </c>
      <c r="G251" s="2">
        <v>96</v>
      </c>
    </row>
    <row r="252" spans="3:7" x14ac:dyDescent="0.35">
      <c r="C252" t="s">
        <v>8</v>
      </c>
      <c r="D252" t="s">
        <v>39</v>
      </c>
      <c r="E252" t="s">
        <v>18</v>
      </c>
      <c r="F252" s="1">
        <v>9660</v>
      </c>
      <c r="G252" s="2">
        <v>27</v>
      </c>
    </row>
    <row r="253" spans="3:7" x14ac:dyDescent="0.35">
      <c r="C253" t="s">
        <v>9</v>
      </c>
      <c r="D253" t="s">
        <v>38</v>
      </c>
      <c r="E253" t="s">
        <v>26</v>
      </c>
      <c r="F253" s="1">
        <v>2436</v>
      </c>
      <c r="G253" s="2">
        <v>99</v>
      </c>
    </row>
    <row r="254" spans="3:7" x14ac:dyDescent="0.35">
      <c r="C254" t="s">
        <v>9</v>
      </c>
      <c r="D254" t="s">
        <v>38</v>
      </c>
      <c r="E254" t="s">
        <v>33</v>
      </c>
      <c r="F254" s="1">
        <v>9506</v>
      </c>
      <c r="G254" s="2">
        <v>87</v>
      </c>
    </row>
    <row r="255" spans="3:7" x14ac:dyDescent="0.35">
      <c r="C255" t="s">
        <v>10</v>
      </c>
      <c r="D255" t="s">
        <v>37</v>
      </c>
      <c r="E255" t="s">
        <v>21</v>
      </c>
      <c r="F255" s="1">
        <v>245</v>
      </c>
      <c r="G255" s="2">
        <v>288</v>
      </c>
    </row>
    <row r="256" spans="3:7" x14ac:dyDescent="0.35">
      <c r="C256" t="s">
        <v>8</v>
      </c>
      <c r="D256" t="s">
        <v>35</v>
      </c>
      <c r="E256" t="s">
        <v>20</v>
      </c>
      <c r="F256" s="1">
        <v>2702</v>
      </c>
      <c r="G256" s="2">
        <v>363</v>
      </c>
    </row>
    <row r="257" spans="3:7" x14ac:dyDescent="0.35">
      <c r="C257" t="s">
        <v>10</v>
      </c>
      <c r="D257" t="s">
        <v>34</v>
      </c>
      <c r="E257" t="s">
        <v>17</v>
      </c>
      <c r="F257" s="1">
        <v>700</v>
      </c>
      <c r="G257" s="2">
        <v>87</v>
      </c>
    </row>
    <row r="258" spans="3:7" x14ac:dyDescent="0.35">
      <c r="C258" t="s">
        <v>6</v>
      </c>
      <c r="D258" t="s">
        <v>34</v>
      </c>
      <c r="E258" t="s">
        <v>17</v>
      </c>
      <c r="F258" s="1">
        <v>3759</v>
      </c>
      <c r="G258" s="2">
        <v>150</v>
      </c>
    </row>
    <row r="259" spans="3:7" x14ac:dyDescent="0.35">
      <c r="C259" t="s">
        <v>2</v>
      </c>
      <c r="D259" t="s">
        <v>35</v>
      </c>
      <c r="E259" t="s">
        <v>17</v>
      </c>
      <c r="F259" s="1">
        <v>1589</v>
      </c>
      <c r="G259" s="2">
        <v>303</v>
      </c>
    </row>
    <row r="260" spans="3:7" x14ac:dyDescent="0.35">
      <c r="C260" t="s">
        <v>7</v>
      </c>
      <c r="D260" t="s">
        <v>35</v>
      </c>
      <c r="E260" t="s">
        <v>28</v>
      </c>
      <c r="F260" s="1">
        <v>5194</v>
      </c>
      <c r="G260" s="2">
        <v>288</v>
      </c>
    </row>
    <row r="261" spans="3:7" x14ac:dyDescent="0.35">
      <c r="C261" t="s">
        <v>10</v>
      </c>
      <c r="D261" t="s">
        <v>36</v>
      </c>
      <c r="E261" t="s">
        <v>13</v>
      </c>
      <c r="F261" s="1">
        <v>945</v>
      </c>
      <c r="G261" s="2">
        <v>75</v>
      </c>
    </row>
    <row r="262" spans="3:7" x14ac:dyDescent="0.35">
      <c r="C262" t="s">
        <v>40</v>
      </c>
      <c r="D262" t="s">
        <v>38</v>
      </c>
      <c r="E262" t="s">
        <v>31</v>
      </c>
      <c r="F262" s="1">
        <v>1988</v>
      </c>
      <c r="G262" s="2">
        <v>39</v>
      </c>
    </row>
    <row r="263" spans="3:7" x14ac:dyDescent="0.35">
      <c r="C263" t="s">
        <v>6</v>
      </c>
      <c r="D263" t="s">
        <v>34</v>
      </c>
      <c r="E263" t="s">
        <v>32</v>
      </c>
      <c r="F263" s="1">
        <v>6734</v>
      </c>
      <c r="G263" s="2">
        <v>123</v>
      </c>
    </row>
    <row r="264" spans="3:7" x14ac:dyDescent="0.35">
      <c r="C264" t="s">
        <v>40</v>
      </c>
      <c r="D264" t="s">
        <v>36</v>
      </c>
      <c r="E264" t="s">
        <v>4</v>
      </c>
      <c r="F264" s="1">
        <v>217</v>
      </c>
      <c r="G264" s="2">
        <v>36</v>
      </c>
    </row>
    <row r="265" spans="3:7" x14ac:dyDescent="0.35">
      <c r="C265" t="s">
        <v>5</v>
      </c>
      <c r="D265" t="s">
        <v>34</v>
      </c>
      <c r="E265" t="s">
        <v>22</v>
      </c>
      <c r="F265" s="1">
        <v>6279</v>
      </c>
      <c r="G265" s="2">
        <v>237</v>
      </c>
    </row>
    <row r="266" spans="3:7" x14ac:dyDescent="0.35">
      <c r="C266" t="s">
        <v>40</v>
      </c>
      <c r="D266" t="s">
        <v>36</v>
      </c>
      <c r="E266" t="s">
        <v>13</v>
      </c>
      <c r="F266" s="1">
        <v>4424</v>
      </c>
      <c r="G266" s="2">
        <v>201</v>
      </c>
    </row>
    <row r="267" spans="3:7" x14ac:dyDescent="0.35">
      <c r="C267" t="s">
        <v>2</v>
      </c>
      <c r="D267" t="s">
        <v>36</v>
      </c>
      <c r="E267" t="s">
        <v>17</v>
      </c>
      <c r="F267" s="1">
        <v>189</v>
      </c>
      <c r="G267" s="2">
        <v>48</v>
      </c>
    </row>
    <row r="268" spans="3:7" x14ac:dyDescent="0.35">
      <c r="C268" t="s">
        <v>5</v>
      </c>
      <c r="D268" t="s">
        <v>35</v>
      </c>
      <c r="E268" t="s">
        <v>22</v>
      </c>
      <c r="F268" s="1">
        <v>490</v>
      </c>
      <c r="G268" s="2">
        <v>84</v>
      </c>
    </row>
    <row r="269" spans="3:7" x14ac:dyDescent="0.35">
      <c r="C269" t="s">
        <v>8</v>
      </c>
      <c r="D269" t="s">
        <v>37</v>
      </c>
      <c r="E269" t="s">
        <v>21</v>
      </c>
      <c r="F269" s="1">
        <v>434</v>
      </c>
      <c r="G269" s="2">
        <v>87</v>
      </c>
    </row>
    <row r="270" spans="3:7" x14ac:dyDescent="0.35">
      <c r="C270" t="s">
        <v>7</v>
      </c>
      <c r="D270" t="s">
        <v>38</v>
      </c>
      <c r="E270" t="s">
        <v>30</v>
      </c>
      <c r="F270" s="1">
        <v>10129</v>
      </c>
      <c r="G270" s="2">
        <v>312</v>
      </c>
    </row>
    <row r="271" spans="3:7" x14ac:dyDescent="0.35">
      <c r="C271" t="s">
        <v>3</v>
      </c>
      <c r="D271" t="s">
        <v>39</v>
      </c>
      <c r="E271" t="s">
        <v>28</v>
      </c>
      <c r="F271" s="1">
        <v>1652</v>
      </c>
      <c r="G271" s="2">
        <v>102</v>
      </c>
    </row>
    <row r="272" spans="3:7" x14ac:dyDescent="0.35">
      <c r="C272" t="s">
        <v>8</v>
      </c>
      <c r="D272" t="s">
        <v>38</v>
      </c>
      <c r="E272" t="s">
        <v>21</v>
      </c>
      <c r="F272" s="1">
        <v>6433</v>
      </c>
      <c r="G272" s="2">
        <v>78</v>
      </c>
    </row>
    <row r="273" spans="3:7" x14ac:dyDescent="0.35">
      <c r="C273" t="s">
        <v>3</v>
      </c>
      <c r="D273" t="s">
        <v>34</v>
      </c>
      <c r="E273" t="s">
        <v>23</v>
      </c>
      <c r="F273" s="1">
        <v>2212</v>
      </c>
      <c r="G273" s="2">
        <v>117</v>
      </c>
    </row>
    <row r="274" spans="3:7" x14ac:dyDescent="0.35">
      <c r="C274" t="s">
        <v>41</v>
      </c>
      <c r="D274" t="s">
        <v>35</v>
      </c>
      <c r="E274" t="s">
        <v>19</v>
      </c>
      <c r="F274" s="1">
        <v>609</v>
      </c>
      <c r="G274" s="2">
        <v>99</v>
      </c>
    </row>
    <row r="275" spans="3:7" x14ac:dyDescent="0.35">
      <c r="C275" t="s">
        <v>40</v>
      </c>
      <c r="D275" t="s">
        <v>35</v>
      </c>
      <c r="E275" t="s">
        <v>24</v>
      </c>
      <c r="F275" s="1">
        <v>1638</v>
      </c>
      <c r="G275" s="2">
        <v>48</v>
      </c>
    </row>
    <row r="276" spans="3:7" x14ac:dyDescent="0.35">
      <c r="C276" t="s">
        <v>7</v>
      </c>
      <c r="D276" t="s">
        <v>34</v>
      </c>
      <c r="E276" t="s">
        <v>15</v>
      </c>
      <c r="F276" s="1">
        <v>3829</v>
      </c>
      <c r="G276" s="2">
        <v>24</v>
      </c>
    </row>
    <row r="277" spans="3:7" x14ac:dyDescent="0.35">
      <c r="C277" t="s">
        <v>40</v>
      </c>
      <c r="D277" t="s">
        <v>39</v>
      </c>
      <c r="E277" t="s">
        <v>15</v>
      </c>
      <c r="F277" s="1">
        <v>5775</v>
      </c>
      <c r="G277" s="2">
        <v>42</v>
      </c>
    </row>
    <row r="278" spans="3:7" x14ac:dyDescent="0.35">
      <c r="C278" t="s">
        <v>6</v>
      </c>
      <c r="D278" t="s">
        <v>35</v>
      </c>
      <c r="E278" t="s">
        <v>20</v>
      </c>
      <c r="F278" s="1">
        <v>1071</v>
      </c>
      <c r="G278" s="2">
        <v>270</v>
      </c>
    </row>
    <row r="279" spans="3:7" x14ac:dyDescent="0.35">
      <c r="C279" t="s">
        <v>8</v>
      </c>
      <c r="D279" t="s">
        <v>36</v>
      </c>
      <c r="E279" t="s">
        <v>23</v>
      </c>
      <c r="F279" s="1">
        <v>5019</v>
      </c>
      <c r="G279" s="2">
        <v>150</v>
      </c>
    </row>
    <row r="280" spans="3:7" x14ac:dyDescent="0.35">
      <c r="C280" t="s">
        <v>2</v>
      </c>
      <c r="D280" t="s">
        <v>37</v>
      </c>
      <c r="E280" t="s">
        <v>15</v>
      </c>
      <c r="F280" s="1">
        <v>2863</v>
      </c>
      <c r="G280" s="2">
        <v>42</v>
      </c>
    </row>
    <row r="281" spans="3:7" x14ac:dyDescent="0.35">
      <c r="C281" t="s">
        <v>40</v>
      </c>
      <c r="D281" t="s">
        <v>35</v>
      </c>
      <c r="E281" t="s">
        <v>29</v>
      </c>
      <c r="F281" s="1">
        <v>1617</v>
      </c>
      <c r="G281" s="2">
        <v>126</v>
      </c>
    </row>
    <row r="282" spans="3:7" x14ac:dyDescent="0.35">
      <c r="C282" t="s">
        <v>6</v>
      </c>
      <c r="D282" t="s">
        <v>37</v>
      </c>
      <c r="E282" t="s">
        <v>26</v>
      </c>
      <c r="F282" s="1">
        <v>6818</v>
      </c>
      <c r="G282" s="2">
        <v>6</v>
      </c>
    </row>
    <row r="283" spans="3:7" x14ac:dyDescent="0.35">
      <c r="C283" t="s">
        <v>3</v>
      </c>
      <c r="D283" t="s">
        <v>35</v>
      </c>
      <c r="E283" t="s">
        <v>15</v>
      </c>
      <c r="F283" s="1">
        <v>6657</v>
      </c>
      <c r="G283" s="2">
        <v>276</v>
      </c>
    </row>
    <row r="284" spans="3:7" x14ac:dyDescent="0.35">
      <c r="C284" t="s">
        <v>3</v>
      </c>
      <c r="D284" t="s">
        <v>34</v>
      </c>
      <c r="E284" t="s">
        <v>17</v>
      </c>
      <c r="F284" s="1">
        <v>2919</v>
      </c>
      <c r="G284" s="2">
        <v>93</v>
      </c>
    </row>
    <row r="285" spans="3:7" x14ac:dyDescent="0.35">
      <c r="C285" t="s">
        <v>2</v>
      </c>
      <c r="D285" t="s">
        <v>36</v>
      </c>
      <c r="E285" t="s">
        <v>31</v>
      </c>
      <c r="F285" s="1">
        <v>3094</v>
      </c>
      <c r="G285" s="2">
        <v>246</v>
      </c>
    </row>
    <row r="286" spans="3:7" x14ac:dyDescent="0.35">
      <c r="C286" t="s">
        <v>6</v>
      </c>
      <c r="D286" t="s">
        <v>39</v>
      </c>
      <c r="E286" t="s">
        <v>24</v>
      </c>
      <c r="F286" s="1">
        <v>2989</v>
      </c>
      <c r="G286" s="2">
        <v>3</v>
      </c>
    </row>
    <row r="287" spans="3:7" x14ac:dyDescent="0.35">
      <c r="C287" t="s">
        <v>8</v>
      </c>
      <c r="D287" t="s">
        <v>38</v>
      </c>
      <c r="E287" t="s">
        <v>27</v>
      </c>
      <c r="F287" s="1">
        <v>2268</v>
      </c>
      <c r="G287" s="2">
        <v>63</v>
      </c>
    </row>
    <row r="288" spans="3:7" x14ac:dyDescent="0.35">
      <c r="C288" t="s">
        <v>5</v>
      </c>
      <c r="D288" t="s">
        <v>35</v>
      </c>
      <c r="E288" t="s">
        <v>31</v>
      </c>
      <c r="F288" s="1">
        <v>4753</v>
      </c>
      <c r="G288" s="2">
        <v>246</v>
      </c>
    </row>
    <row r="289" spans="3:7" x14ac:dyDescent="0.35">
      <c r="C289" t="s">
        <v>2</v>
      </c>
      <c r="D289" t="s">
        <v>34</v>
      </c>
      <c r="E289" t="s">
        <v>19</v>
      </c>
      <c r="F289" s="1">
        <v>7511</v>
      </c>
      <c r="G289" s="2">
        <v>120</v>
      </c>
    </row>
    <row r="290" spans="3:7" x14ac:dyDescent="0.35">
      <c r="C290" t="s">
        <v>2</v>
      </c>
      <c r="D290" t="s">
        <v>38</v>
      </c>
      <c r="E290" t="s">
        <v>31</v>
      </c>
      <c r="F290" s="1">
        <v>4326</v>
      </c>
      <c r="G290" s="2">
        <v>348</v>
      </c>
    </row>
    <row r="291" spans="3:7" x14ac:dyDescent="0.35">
      <c r="C291" t="s">
        <v>41</v>
      </c>
      <c r="D291" t="s">
        <v>34</v>
      </c>
      <c r="E291" t="s">
        <v>23</v>
      </c>
      <c r="F291" s="1">
        <v>4935</v>
      </c>
      <c r="G291" s="2">
        <v>126</v>
      </c>
    </row>
    <row r="292" spans="3:7" x14ac:dyDescent="0.35">
      <c r="C292" t="s">
        <v>6</v>
      </c>
      <c r="D292" t="s">
        <v>35</v>
      </c>
      <c r="E292" t="s">
        <v>30</v>
      </c>
      <c r="F292" s="1">
        <v>4781</v>
      </c>
      <c r="G292" s="2">
        <v>123</v>
      </c>
    </row>
    <row r="293" spans="3:7" x14ac:dyDescent="0.35">
      <c r="C293" t="s">
        <v>5</v>
      </c>
      <c r="D293" t="s">
        <v>38</v>
      </c>
      <c r="E293" t="s">
        <v>25</v>
      </c>
      <c r="F293" s="1">
        <v>7483</v>
      </c>
      <c r="G293" s="2">
        <v>45</v>
      </c>
    </row>
    <row r="294" spans="3:7" x14ac:dyDescent="0.35">
      <c r="C294" t="s">
        <v>10</v>
      </c>
      <c r="D294" t="s">
        <v>38</v>
      </c>
      <c r="E294" t="s">
        <v>4</v>
      </c>
      <c r="F294" s="1">
        <v>6860</v>
      </c>
      <c r="G294" s="2">
        <v>126</v>
      </c>
    </row>
    <row r="295" spans="3:7" x14ac:dyDescent="0.35">
      <c r="C295" t="s">
        <v>40</v>
      </c>
      <c r="D295" t="s">
        <v>37</v>
      </c>
      <c r="E295" t="s">
        <v>29</v>
      </c>
      <c r="F295" s="1">
        <v>9002</v>
      </c>
      <c r="G295" s="2">
        <v>72</v>
      </c>
    </row>
    <row r="296" spans="3:7" x14ac:dyDescent="0.35">
      <c r="C296" t="s">
        <v>6</v>
      </c>
      <c r="D296" t="s">
        <v>36</v>
      </c>
      <c r="E296" t="s">
        <v>29</v>
      </c>
      <c r="F296" s="1">
        <v>1400</v>
      </c>
      <c r="G296" s="2">
        <v>135</v>
      </c>
    </row>
    <row r="297" spans="3:7" x14ac:dyDescent="0.35">
      <c r="C297" t="s">
        <v>10</v>
      </c>
      <c r="D297" t="s">
        <v>34</v>
      </c>
      <c r="E297" t="s">
        <v>22</v>
      </c>
      <c r="F297" s="1">
        <v>4053</v>
      </c>
      <c r="G297" s="2">
        <v>24</v>
      </c>
    </row>
    <row r="298" spans="3:7" x14ac:dyDescent="0.35">
      <c r="C298" t="s">
        <v>7</v>
      </c>
      <c r="D298" t="s">
        <v>36</v>
      </c>
      <c r="E298" t="s">
        <v>31</v>
      </c>
      <c r="F298" s="1">
        <v>2149</v>
      </c>
      <c r="G298" s="2">
        <v>117</v>
      </c>
    </row>
    <row r="299" spans="3:7" x14ac:dyDescent="0.35">
      <c r="C299" t="s">
        <v>3</v>
      </c>
      <c r="D299" t="s">
        <v>39</v>
      </c>
      <c r="E299" t="s">
        <v>29</v>
      </c>
      <c r="F299" s="1">
        <v>3640</v>
      </c>
      <c r="G299" s="2">
        <v>51</v>
      </c>
    </row>
    <row r="300" spans="3:7" x14ac:dyDescent="0.35">
      <c r="C300" t="s">
        <v>2</v>
      </c>
      <c r="D300" t="s">
        <v>39</v>
      </c>
      <c r="E300" t="s">
        <v>23</v>
      </c>
      <c r="F300" s="1">
        <v>630</v>
      </c>
      <c r="G300" s="2">
        <v>36</v>
      </c>
    </row>
    <row r="301" spans="3:7" x14ac:dyDescent="0.35">
      <c r="C301" t="s">
        <v>9</v>
      </c>
      <c r="D301" t="s">
        <v>35</v>
      </c>
      <c r="E301" t="s">
        <v>27</v>
      </c>
      <c r="F301" s="1">
        <v>2429</v>
      </c>
      <c r="G301" s="2">
        <v>144</v>
      </c>
    </row>
    <row r="302" spans="3:7" x14ac:dyDescent="0.35">
      <c r="C302" t="s">
        <v>9</v>
      </c>
      <c r="D302" t="s">
        <v>36</v>
      </c>
      <c r="E302" t="s">
        <v>25</v>
      </c>
      <c r="F302" s="1">
        <v>2142</v>
      </c>
      <c r="G302" s="2">
        <v>114</v>
      </c>
    </row>
    <row r="303" spans="3:7" x14ac:dyDescent="0.35">
      <c r="C303" t="s">
        <v>7</v>
      </c>
      <c r="D303" t="s">
        <v>37</v>
      </c>
      <c r="E303" t="s">
        <v>30</v>
      </c>
      <c r="F303" s="1">
        <v>6454</v>
      </c>
      <c r="G303" s="2">
        <v>54</v>
      </c>
    </row>
    <row r="304" spans="3:7" x14ac:dyDescent="0.35">
      <c r="C304" t="s">
        <v>7</v>
      </c>
      <c r="D304" t="s">
        <v>37</v>
      </c>
      <c r="E304" t="s">
        <v>16</v>
      </c>
      <c r="F304" s="1">
        <v>4487</v>
      </c>
      <c r="G304" s="2">
        <v>333</v>
      </c>
    </row>
    <row r="305" spans="3:7" x14ac:dyDescent="0.35">
      <c r="C305" t="s">
        <v>3</v>
      </c>
      <c r="D305" t="s">
        <v>37</v>
      </c>
      <c r="E305" t="s">
        <v>4</v>
      </c>
      <c r="F305" s="1">
        <v>938</v>
      </c>
      <c r="G305" s="2">
        <v>366</v>
      </c>
    </row>
    <row r="306" spans="3:7" x14ac:dyDescent="0.35">
      <c r="C306" t="s">
        <v>3</v>
      </c>
      <c r="D306" t="s">
        <v>38</v>
      </c>
      <c r="E306" t="s">
        <v>26</v>
      </c>
      <c r="F306" s="1">
        <v>8841</v>
      </c>
      <c r="G306" s="2">
        <v>303</v>
      </c>
    </row>
    <row r="307" spans="3:7" x14ac:dyDescent="0.35">
      <c r="C307" t="s">
        <v>2</v>
      </c>
      <c r="D307" t="s">
        <v>39</v>
      </c>
      <c r="E307" t="s">
        <v>33</v>
      </c>
      <c r="F307" s="1">
        <v>4018</v>
      </c>
      <c r="G307" s="2">
        <v>126</v>
      </c>
    </row>
    <row r="308" spans="3:7" x14ac:dyDescent="0.35">
      <c r="C308" t="s">
        <v>41</v>
      </c>
      <c r="D308" t="s">
        <v>37</v>
      </c>
      <c r="E308" t="s">
        <v>15</v>
      </c>
      <c r="F308" s="1">
        <v>714</v>
      </c>
      <c r="G308" s="2">
        <v>231</v>
      </c>
    </row>
    <row r="309" spans="3:7" x14ac:dyDescent="0.35">
      <c r="C309" t="s">
        <v>9</v>
      </c>
      <c r="D309" t="s">
        <v>38</v>
      </c>
      <c r="E309" t="s">
        <v>25</v>
      </c>
      <c r="F309" s="1">
        <v>3850</v>
      </c>
      <c r="G309" s="2">
        <v>102</v>
      </c>
    </row>
    <row r="310" spans="3:7" x14ac:dyDescent="0.35">
      <c r="F310" s="1"/>
      <c r="G310" s="2"/>
    </row>
    <row r="311" spans="3:7" x14ac:dyDescent="0.35">
      <c r="F311" s="1"/>
      <c r="G311" s="2"/>
    </row>
    <row r="312" spans="3:7" x14ac:dyDescent="0.35">
      <c r="F312" s="1"/>
      <c r="G312" s="2"/>
    </row>
    <row r="313" spans="3:7" x14ac:dyDescent="0.35">
      <c r="F313" s="1"/>
      <c r="G313" s="2"/>
    </row>
    <row r="314" spans="3:7" x14ac:dyDescent="0.35">
      <c r="F314" s="1"/>
      <c r="G314" s="2"/>
    </row>
    <row r="315" spans="3:7" x14ac:dyDescent="0.35">
      <c r="F315" s="1"/>
      <c r="G315" s="2"/>
    </row>
    <row r="316" spans="3:7" x14ac:dyDescent="0.35">
      <c r="F316" s="1"/>
      <c r="G316" s="2"/>
    </row>
    <row r="317" spans="3:7" x14ac:dyDescent="0.35">
      <c r="F317" s="1"/>
      <c r="G317" s="2"/>
    </row>
    <row r="318" spans="3:7" x14ac:dyDescent="0.35">
      <c r="F318" s="1"/>
      <c r="G318" s="2"/>
    </row>
    <row r="319" spans="3:7" x14ac:dyDescent="0.35">
      <c r="F319" s="1"/>
      <c r="G319" s="2"/>
    </row>
    <row r="320" spans="3:7" x14ac:dyDescent="0.35">
      <c r="F320" s="1"/>
      <c r="G320" s="2"/>
    </row>
    <row r="321" spans="6:7" x14ac:dyDescent="0.35">
      <c r="F321" s="1"/>
      <c r="G321" s="2"/>
    </row>
    <row r="322" spans="6:7" x14ac:dyDescent="0.35">
      <c r="F322" s="1"/>
      <c r="G322" s="2"/>
    </row>
    <row r="323" spans="6:7" x14ac:dyDescent="0.35">
      <c r="F323" s="1"/>
      <c r="G323" s="2"/>
    </row>
    <row r="324" spans="6:7" x14ac:dyDescent="0.35">
      <c r="F324" s="1"/>
      <c r="G324" s="2"/>
    </row>
    <row r="325" spans="6:7" x14ac:dyDescent="0.35">
      <c r="F325" s="1"/>
      <c r="G325" s="2"/>
    </row>
    <row r="326" spans="6:7" x14ac:dyDescent="0.35">
      <c r="F326" s="1"/>
      <c r="G326" s="2"/>
    </row>
    <row r="327" spans="6:7" x14ac:dyDescent="0.35">
      <c r="F327" s="1"/>
      <c r="G327" s="2"/>
    </row>
    <row r="328" spans="6:7" x14ac:dyDescent="0.35">
      <c r="F328" s="1"/>
      <c r="G328" s="2"/>
    </row>
    <row r="329" spans="6:7" x14ac:dyDescent="0.35">
      <c r="F329" s="1"/>
      <c r="G329" s="2"/>
    </row>
    <row r="330" spans="6:7" x14ac:dyDescent="0.35">
      <c r="F330" s="1"/>
      <c r="G330" s="2"/>
    </row>
    <row r="331" spans="6:7" x14ac:dyDescent="0.35">
      <c r="F331" s="1"/>
      <c r="G331" s="2"/>
    </row>
    <row r="332" spans="6:7" x14ac:dyDescent="0.35">
      <c r="F332" s="1"/>
      <c r="G332" s="2"/>
    </row>
    <row r="333" spans="6:7" x14ac:dyDescent="0.35">
      <c r="F333" s="1"/>
      <c r="G333" s="2"/>
    </row>
    <row r="334" spans="6:7" x14ac:dyDescent="0.35">
      <c r="F334" s="1"/>
      <c r="G334" s="2"/>
    </row>
    <row r="335" spans="6:7" x14ac:dyDescent="0.35">
      <c r="F335" s="1"/>
      <c r="G335" s="2"/>
    </row>
    <row r="336" spans="6:7" x14ac:dyDescent="0.35">
      <c r="F336" s="1"/>
      <c r="G336" s="2"/>
    </row>
    <row r="337" spans="6:7" x14ac:dyDescent="0.35">
      <c r="F337" s="1"/>
      <c r="G337" s="2"/>
    </row>
    <row r="338" spans="6:7" x14ac:dyDescent="0.35">
      <c r="F338" s="1"/>
      <c r="G338" s="2"/>
    </row>
    <row r="339" spans="6:7" x14ac:dyDescent="0.35">
      <c r="F339" s="1"/>
      <c r="G339" s="2"/>
    </row>
    <row r="340" spans="6:7" x14ac:dyDescent="0.35">
      <c r="F340" s="1"/>
      <c r="G340" s="2"/>
    </row>
    <row r="341" spans="6:7" x14ac:dyDescent="0.35">
      <c r="F341" s="1"/>
      <c r="G341" s="2"/>
    </row>
    <row r="342" spans="6:7" x14ac:dyDescent="0.35">
      <c r="F342" s="1"/>
      <c r="G342" s="2"/>
    </row>
    <row r="343" spans="6:7" x14ac:dyDescent="0.35">
      <c r="F343" s="1"/>
      <c r="G343" s="2"/>
    </row>
    <row r="344" spans="6:7" x14ac:dyDescent="0.35">
      <c r="F344" s="1"/>
      <c r="G344" s="2"/>
    </row>
    <row r="345" spans="6:7" x14ac:dyDescent="0.35">
      <c r="F345" s="1"/>
      <c r="G345" s="2"/>
    </row>
    <row r="346" spans="6:7" x14ac:dyDescent="0.35">
      <c r="F346" s="1"/>
      <c r="G346" s="2"/>
    </row>
    <row r="347" spans="6:7" x14ac:dyDescent="0.35">
      <c r="F347" s="1"/>
      <c r="G347" s="2"/>
    </row>
    <row r="348" spans="6:7" x14ac:dyDescent="0.35">
      <c r="F348" s="1"/>
      <c r="G348" s="2"/>
    </row>
    <row r="349" spans="6:7" x14ac:dyDescent="0.35">
      <c r="F349" s="1"/>
      <c r="G349" s="2"/>
    </row>
    <row r="350" spans="6:7" x14ac:dyDescent="0.35">
      <c r="F350" s="1"/>
      <c r="G350" s="2"/>
    </row>
    <row r="351" spans="6:7" x14ac:dyDescent="0.35">
      <c r="F351" s="1"/>
      <c r="G351" s="2"/>
    </row>
    <row r="352" spans="6:7" x14ac:dyDescent="0.35">
      <c r="F352" s="1"/>
      <c r="G352" s="2"/>
    </row>
    <row r="353" spans="6:7" x14ac:dyDescent="0.35">
      <c r="F353" s="1"/>
      <c r="G353" s="2"/>
    </row>
    <row r="354" spans="6:7" x14ac:dyDescent="0.35">
      <c r="F354" s="1"/>
      <c r="G354" s="2"/>
    </row>
    <row r="355" spans="6:7" x14ac:dyDescent="0.35">
      <c r="F355" s="1"/>
      <c r="G355" s="2"/>
    </row>
    <row r="356" spans="6:7" x14ac:dyDescent="0.35">
      <c r="F356" s="1"/>
      <c r="G356" s="2"/>
    </row>
    <row r="357" spans="6:7" x14ac:dyDescent="0.35">
      <c r="F357" s="1"/>
      <c r="G357" s="2"/>
    </row>
    <row r="358" spans="6:7" x14ac:dyDescent="0.35">
      <c r="F358" s="1"/>
      <c r="G358" s="2"/>
    </row>
    <row r="359" spans="6:7" x14ac:dyDescent="0.35">
      <c r="F359" s="1"/>
      <c r="G359" s="2"/>
    </row>
    <row r="360" spans="6:7" x14ac:dyDescent="0.35">
      <c r="F360" s="1"/>
      <c r="G360" s="2"/>
    </row>
    <row r="361" spans="6:7" x14ac:dyDescent="0.35">
      <c r="F361" s="1"/>
      <c r="G361" s="2"/>
    </row>
    <row r="362" spans="6:7" x14ac:dyDescent="0.35">
      <c r="F362" s="1"/>
      <c r="G362" s="2"/>
    </row>
    <row r="363" spans="6:7" x14ac:dyDescent="0.35">
      <c r="F363" s="1"/>
      <c r="G363" s="2"/>
    </row>
    <row r="364" spans="6:7" x14ac:dyDescent="0.35">
      <c r="F364" s="1"/>
      <c r="G364" s="2"/>
    </row>
    <row r="365" spans="6:7" x14ac:dyDescent="0.35">
      <c r="F365" s="1"/>
      <c r="G365" s="2"/>
    </row>
    <row r="366" spans="6:7" x14ac:dyDescent="0.35">
      <c r="F366" s="1"/>
      <c r="G366" s="2"/>
    </row>
    <row r="367" spans="6:7" x14ac:dyDescent="0.35">
      <c r="F367" s="1"/>
      <c r="G367" s="2"/>
    </row>
    <row r="368" spans="6:7" x14ac:dyDescent="0.35">
      <c r="F368" s="1"/>
      <c r="G368" s="2"/>
    </row>
    <row r="369" spans="6:7" x14ac:dyDescent="0.35">
      <c r="F369" s="1"/>
      <c r="G369" s="2"/>
    </row>
    <row r="370" spans="6:7" x14ac:dyDescent="0.35">
      <c r="F370" s="1"/>
      <c r="G370" s="2"/>
    </row>
    <row r="371" spans="6:7" x14ac:dyDescent="0.35">
      <c r="F371" s="1"/>
      <c r="G371" s="2"/>
    </row>
    <row r="372" spans="6:7" x14ac:dyDescent="0.35">
      <c r="F372" s="1"/>
      <c r="G372" s="2"/>
    </row>
    <row r="373" spans="6:7" x14ac:dyDescent="0.35">
      <c r="F373" s="1"/>
      <c r="G373" s="2"/>
    </row>
    <row r="374" spans="6:7" x14ac:dyDescent="0.35">
      <c r="F374" s="1"/>
      <c r="G374" s="2"/>
    </row>
    <row r="375" spans="6:7" x14ac:dyDescent="0.35">
      <c r="F375" s="1"/>
      <c r="G375" s="2"/>
    </row>
    <row r="376" spans="6:7" x14ac:dyDescent="0.35">
      <c r="F376" s="1"/>
      <c r="G376" s="2"/>
    </row>
    <row r="377" spans="6:7" x14ac:dyDescent="0.35">
      <c r="F377" s="1"/>
      <c r="G377" s="2"/>
    </row>
    <row r="378" spans="6:7" x14ac:dyDescent="0.35">
      <c r="F378" s="1"/>
      <c r="G378" s="2"/>
    </row>
    <row r="379" spans="6:7" x14ac:dyDescent="0.35">
      <c r="F379" s="1"/>
      <c r="G379" s="2"/>
    </row>
    <row r="380" spans="6:7" x14ac:dyDescent="0.35">
      <c r="F380" s="1"/>
      <c r="G380" s="2"/>
    </row>
    <row r="381" spans="6:7" x14ac:dyDescent="0.35">
      <c r="F381" s="1"/>
      <c r="G381" s="2"/>
    </row>
    <row r="382" spans="6:7" x14ac:dyDescent="0.35">
      <c r="F382" s="1"/>
      <c r="G382" s="2"/>
    </row>
    <row r="383" spans="6:7" x14ac:dyDescent="0.35">
      <c r="F383" s="1"/>
      <c r="G383" s="2"/>
    </row>
    <row r="384" spans="6:7" x14ac:dyDescent="0.35">
      <c r="F384" s="1"/>
      <c r="G384" s="2"/>
    </row>
    <row r="385" spans="6:7" x14ac:dyDescent="0.35">
      <c r="F385" s="1"/>
      <c r="G385" s="2"/>
    </row>
    <row r="386" spans="6:7" x14ac:dyDescent="0.35">
      <c r="F386" s="1"/>
      <c r="G386" s="2"/>
    </row>
    <row r="387" spans="6:7" x14ac:dyDescent="0.35">
      <c r="F387" s="1"/>
      <c r="G387" s="2"/>
    </row>
    <row r="388" spans="6:7" x14ac:dyDescent="0.35">
      <c r="F388" s="1"/>
      <c r="G388" s="2"/>
    </row>
    <row r="389" spans="6:7" x14ac:dyDescent="0.35">
      <c r="F389" s="1"/>
      <c r="G389" s="2"/>
    </row>
    <row r="390" spans="6:7" x14ac:dyDescent="0.35">
      <c r="F390" s="1"/>
      <c r="G390" s="2"/>
    </row>
    <row r="391" spans="6:7" x14ac:dyDescent="0.35">
      <c r="F391" s="1"/>
      <c r="G391" s="2"/>
    </row>
    <row r="392" spans="6:7" x14ac:dyDescent="0.35">
      <c r="F392" s="1"/>
      <c r="G392" s="2"/>
    </row>
    <row r="393" spans="6:7" x14ac:dyDescent="0.35">
      <c r="F393" s="1"/>
      <c r="G393" s="2"/>
    </row>
    <row r="394" spans="6:7" x14ac:dyDescent="0.35">
      <c r="F394" s="1"/>
      <c r="G394" s="2"/>
    </row>
    <row r="395" spans="6:7" x14ac:dyDescent="0.35">
      <c r="F395" s="1"/>
      <c r="G395" s="2"/>
    </row>
    <row r="396" spans="6:7" x14ac:dyDescent="0.35">
      <c r="F396" s="1"/>
      <c r="G396" s="2"/>
    </row>
    <row r="397" spans="6:7" x14ac:dyDescent="0.35">
      <c r="F397" s="1"/>
      <c r="G397" s="2"/>
    </row>
    <row r="398" spans="6:7" x14ac:dyDescent="0.35">
      <c r="F398" s="1"/>
      <c r="G398" s="2"/>
    </row>
    <row r="399" spans="6:7" x14ac:dyDescent="0.35">
      <c r="F399" s="1"/>
      <c r="G399" s="2"/>
    </row>
    <row r="400" spans="6:7" x14ac:dyDescent="0.35">
      <c r="F400" s="1"/>
      <c r="G400" s="2"/>
    </row>
    <row r="401" spans="6:7" x14ac:dyDescent="0.35">
      <c r="F401" s="1"/>
      <c r="G401" s="2"/>
    </row>
    <row r="402" spans="6:7" x14ac:dyDescent="0.35">
      <c r="F402" s="1"/>
      <c r="G402" s="2"/>
    </row>
    <row r="403" spans="6:7" x14ac:dyDescent="0.35">
      <c r="F403" s="1"/>
      <c r="G403" s="2"/>
    </row>
    <row r="404" spans="6:7" x14ac:dyDescent="0.35">
      <c r="F404" s="1"/>
      <c r="G404" s="2"/>
    </row>
    <row r="405" spans="6:7" x14ac:dyDescent="0.35">
      <c r="F405" s="1"/>
      <c r="G405" s="2"/>
    </row>
    <row r="406" spans="6:7" x14ac:dyDescent="0.35">
      <c r="F406" s="1"/>
      <c r="G406" s="2"/>
    </row>
    <row r="407" spans="6:7" x14ac:dyDescent="0.35">
      <c r="F407" s="1"/>
      <c r="G407" s="2"/>
    </row>
    <row r="408" spans="6:7" x14ac:dyDescent="0.35">
      <c r="F408" s="1"/>
      <c r="G408" s="2"/>
    </row>
    <row r="409" spans="6:7" x14ac:dyDescent="0.35">
      <c r="F409" s="1"/>
      <c r="G409" s="2"/>
    </row>
    <row r="410" spans="6:7" x14ac:dyDescent="0.35">
      <c r="F410" s="1"/>
      <c r="G410" s="2"/>
    </row>
    <row r="411" spans="6:7" x14ac:dyDescent="0.35">
      <c r="F411" s="1"/>
      <c r="G411" s="2"/>
    </row>
    <row r="412" spans="6:7" x14ac:dyDescent="0.35">
      <c r="F412" s="1"/>
      <c r="G412" s="2"/>
    </row>
    <row r="413" spans="6:7" x14ac:dyDescent="0.35">
      <c r="F413" s="1"/>
      <c r="G413" s="2"/>
    </row>
    <row r="414" spans="6:7" x14ac:dyDescent="0.35">
      <c r="F414" s="1"/>
      <c r="G414" s="2"/>
    </row>
    <row r="415" spans="6:7" x14ac:dyDescent="0.35">
      <c r="F415" s="1"/>
      <c r="G415" s="2"/>
    </row>
    <row r="416" spans="6:7" x14ac:dyDescent="0.35">
      <c r="F416" s="1"/>
      <c r="G416" s="2"/>
    </row>
    <row r="417" spans="6:7" x14ac:dyDescent="0.35">
      <c r="F417" s="1"/>
      <c r="G417" s="2"/>
    </row>
    <row r="418" spans="6:7" x14ac:dyDescent="0.35">
      <c r="F418" s="1"/>
      <c r="G418" s="2"/>
    </row>
    <row r="419" spans="6:7" x14ac:dyDescent="0.35">
      <c r="F419" s="1"/>
      <c r="G419" s="2"/>
    </row>
    <row r="420" spans="6:7" x14ac:dyDescent="0.35">
      <c r="F420" s="1"/>
      <c r="G420" s="2"/>
    </row>
    <row r="421" spans="6:7" x14ac:dyDescent="0.35">
      <c r="F421" s="1"/>
      <c r="G421" s="2"/>
    </row>
    <row r="422" spans="6:7" x14ac:dyDescent="0.35">
      <c r="F422" s="1"/>
      <c r="G422" s="2"/>
    </row>
    <row r="423" spans="6:7" x14ac:dyDescent="0.35">
      <c r="F423" s="1"/>
      <c r="G423" s="2"/>
    </row>
    <row r="424" spans="6:7" x14ac:dyDescent="0.35">
      <c r="F424" s="1"/>
      <c r="G424" s="2"/>
    </row>
    <row r="425" spans="6:7" x14ac:dyDescent="0.35">
      <c r="F425" s="1"/>
      <c r="G425" s="2"/>
    </row>
    <row r="426" spans="6:7" x14ac:dyDescent="0.35">
      <c r="F426" s="1"/>
      <c r="G426" s="2"/>
    </row>
    <row r="427" spans="6:7" x14ac:dyDescent="0.35">
      <c r="F427" s="1"/>
      <c r="G427" s="2"/>
    </row>
    <row r="428" spans="6:7" x14ac:dyDescent="0.35">
      <c r="F428" s="1"/>
      <c r="G428" s="2"/>
    </row>
    <row r="429" spans="6:7" x14ac:dyDescent="0.35">
      <c r="F429" s="1"/>
      <c r="G429" s="2"/>
    </row>
    <row r="430" spans="6:7" x14ac:dyDescent="0.35">
      <c r="F430" s="1"/>
      <c r="G430" s="2"/>
    </row>
    <row r="431" spans="6:7" x14ac:dyDescent="0.35">
      <c r="F431" s="1"/>
      <c r="G431" s="2"/>
    </row>
    <row r="432" spans="6:7" x14ac:dyDescent="0.35">
      <c r="F432" s="1"/>
      <c r="G432" s="2"/>
    </row>
    <row r="433" spans="6:7" x14ac:dyDescent="0.35">
      <c r="F433" s="1"/>
      <c r="G433" s="2"/>
    </row>
    <row r="434" spans="6:7" x14ac:dyDescent="0.35">
      <c r="F434" s="1"/>
      <c r="G434" s="2"/>
    </row>
    <row r="435" spans="6:7" x14ac:dyDescent="0.35">
      <c r="F435" s="1"/>
      <c r="G435" s="2"/>
    </row>
    <row r="436" spans="6:7" x14ac:dyDescent="0.35">
      <c r="F436" s="1"/>
      <c r="G436" s="2"/>
    </row>
    <row r="437" spans="6:7" x14ac:dyDescent="0.35">
      <c r="F437" s="1"/>
      <c r="G437" s="2"/>
    </row>
    <row r="438" spans="6:7" x14ac:dyDescent="0.35">
      <c r="F438" s="1"/>
      <c r="G438" s="2"/>
    </row>
    <row r="439" spans="6:7" x14ac:dyDescent="0.35">
      <c r="F439" s="1"/>
      <c r="G439" s="2"/>
    </row>
    <row r="440" spans="6:7" x14ac:dyDescent="0.35">
      <c r="F440" s="1"/>
      <c r="G440" s="2"/>
    </row>
    <row r="441" spans="6:7" x14ac:dyDescent="0.35">
      <c r="F441" s="1"/>
      <c r="G441" s="2"/>
    </row>
    <row r="442" spans="6:7" x14ac:dyDescent="0.35">
      <c r="F442" s="1"/>
      <c r="G442" s="2"/>
    </row>
    <row r="443" spans="6:7" x14ac:dyDescent="0.35">
      <c r="F443" s="1"/>
      <c r="G443" s="2"/>
    </row>
    <row r="444" spans="6:7" x14ac:dyDescent="0.35">
      <c r="F444" s="1"/>
      <c r="G444" s="2"/>
    </row>
    <row r="445" spans="6:7" x14ac:dyDescent="0.35">
      <c r="F445" s="1"/>
      <c r="G445" s="2"/>
    </row>
    <row r="446" spans="6:7" x14ac:dyDescent="0.35">
      <c r="F446" s="1"/>
      <c r="G446" s="2"/>
    </row>
    <row r="447" spans="6:7" x14ac:dyDescent="0.35">
      <c r="F447" s="1"/>
      <c r="G447" s="2"/>
    </row>
    <row r="448" spans="6:7" x14ac:dyDescent="0.35">
      <c r="F448" s="1"/>
      <c r="G448" s="2"/>
    </row>
    <row r="449" spans="6:7" x14ac:dyDescent="0.35">
      <c r="F449" s="1"/>
      <c r="G449" s="2"/>
    </row>
    <row r="450" spans="6:7" x14ac:dyDescent="0.35">
      <c r="F450" s="1"/>
      <c r="G450" s="2"/>
    </row>
    <row r="451" spans="6:7" x14ac:dyDescent="0.35">
      <c r="F451" s="1"/>
      <c r="G451" s="2"/>
    </row>
    <row r="452" spans="6:7" x14ac:dyDescent="0.35">
      <c r="F452" s="1"/>
      <c r="G452" s="2"/>
    </row>
    <row r="453" spans="6:7" x14ac:dyDescent="0.35">
      <c r="F453" s="1"/>
      <c r="G453" s="2"/>
    </row>
    <row r="454" spans="6:7" x14ac:dyDescent="0.35">
      <c r="F454" s="1"/>
      <c r="G454" s="2"/>
    </row>
    <row r="455" spans="6:7" x14ac:dyDescent="0.35">
      <c r="F455" s="1"/>
      <c r="G455" s="2"/>
    </row>
    <row r="456" spans="6:7" x14ac:dyDescent="0.35">
      <c r="F456" s="1"/>
      <c r="G456" s="2"/>
    </row>
    <row r="457" spans="6:7" x14ac:dyDescent="0.35">
      <c r="F457" s="1"/>
      <c r="G457" s="2"/>
    </row>
    <row r="458" spans="6:7" x14ac:dyDescent="0.35">
      <c r="F458" s="1"/>
      <c r="G458" s="2"/>
    </row>
    <row r="459" spans="6:7" x14ac:dyDescent="0.35">
      <c r="F459" s="1"/>
      <c r="G459" s="2"/>
    </row>
    <row r="460" spans="6:7" x14ac:dyDescent="0.35">
      <c r="F460" s="1"/>
      <c r="G460" s="2"/>
    </row>
    <row r="461" spans="6:7" x14ac:dyDescent="0.35">
      <c r="F461" s="1"/>
      <c r="G461" s="2"/>
    </row>
    <row r="462" spans="6:7" x14ac:dyDescent="0.35">
      <c r="F462" s="1"/>
      <c r="G462" s="2"/>
    </row>
    <row r="463" spans="6:7" x14ac:dyDescent="0.35">
      <c r="F463" s="1"/>
      <c r="G463" s="2"/>
    </row>
    <row r="464" spans="6:7" x14ac:dyDescent="0.35">
      <c r="F464" s="1"/>
      <c r="G464" s="2"/>
    </row>
    <row r="465" spans="6:7" x14ac:dyDescent="0.35">
      <c r="F465" s="1"/>
      <c r="G465" s="2"/>
    </row>
    <row r="466" spans="6:7" x14ac:dyDescent="0.35">
      <c r="F466" s="1"/>
      <c r="G466" s="2"/>
    </row>
    <row r="467" spans="6:7" x14ac:dyDescent="0.35">
      <c r="F467" s="1"/>
      <c r="G467" s="2"/>
    </row>
    <row r="468" spans="6:7" x14ac:dyDescent="0.35">
      <c r="F468" s="1"/>
      <c r="G468" s="2"/>
    </row>
    <row r="469" spans="6:7" x14ac:dyDescent="0.35">
      <c r="F469" s="1"/>
      <c r="G469" s="2"/>
    </row>
    <row r="470" spans="6:7" x14ac:dyDescent="0.35">
      <c r="F470" s="1"/>
      <c r="G470" s="2"/>
    </row>
    <row r="471" spans="6:7" x14ac:dyDescent="0.35">
      <c r="F471" s="1"/>
      <c r="G471" s="2"/>
    </row>
    <row r="472" spans="6:7" x14ac:dyDescent="0.35">
      <c r="F472" s="1"/>
      <c r="G472" s="2"/>
    </row>
    <row r="473" spans="6:7" x14ac:dyDescent="0.35">
      <c r="F473" s="1"/>
      <c r="G473" s="2"/>
    </row>
    <row r="474" spans="6:7" x14ac:dyDescent="0.35">
      <c r="F474" s="1"/>
      <c r="G474" s="2"/>
    </row>
    <row r="475" spans="6:7" x14ac:dyDescent="0.35">
      <c r="F475" s="1"/>
      <c r="G475" s="2"/>
    </row>
    <row r="476" spans="6:7" x14ac:dyDescent="0.35">
      <c r="F476" s="1"/>
      <c r="G476" s="2"/>
    </row>
    <row r="477" spans="6:7" x14ac:dyDescent="0.35">
      <c r="F477" s="1"/>
      <c r="G477" s="2"/>
    </row>
    <row r="478" spans="6:7" x14ac:dyDescent="0.35">
      <c r="F478" s="1"/>
      <c r="G478" s="2"/>
    </row>
    <row r="479" spans="6:7" x14ac:dyDescent="0.35">
      <c r="F479" s="1"/>
      <c r="G479" s="2"/>
    </row>
    <row r="480" spans="6:7" x14ac:dyDescent="0.35">
      <c r="F480" s="1"/>
      <c r="G480" s="2"/>
    </row>
    <row r="481" spans="6:7" x14ac:dyDescent="0.35">
      <c r="F481" s="1"/>
      <c r="G481" s="2"/>
    </row>
    <row r="482" spans="6:7" x14ac:dyDescent="0.35">
      <c r="F482" s="1"/>
      <c r="G482" s="2"/>
    </row>
    <row r="483" spans="6:7" x14ac:dyDescent="0.35">
      <c r="F483" s="1"/>
      <c r="G483" s="2"/>
    </row>
    <row r="484" spans="6:7" x14ac:dyDescent="0.35">
      <c r="F484" s="1"/>
      <c r="G484" s="2"/>
    </row>
    <row r="485" spans="6:7" x14ac:dyDescent="0.35">
      <c r="F485" s="1"/>
      <c r="G485" s="2"/>
    </row>
    <row r="486" spans="6:7" x14ac:dyDescent="0.35">
      <c r="F486" s="1"/>
      <c r="G486" s="2"/>
    </row>
    <row r="487" spans="6:7" x14ac:dyDescent="0.35">
      <c r="F487" s="1"/>
      <c r="G487" s="2"/>
    </row>
    <row r="488" spans="6:7" x14ac:dyDescent="0.35">
      <c r="F488" s="1"/>
      <c r="G488" s="2"/>
    </row>
    <row r="489" spans="6:7" x14ac:dyDescent="0.35">
      <c r="F489" s="1"/>
      <c r="G489" s="2"/>
    </row>
    <row r="490" spans="6:7" x14ac:dyDescent="0.35">
      <c r="F490" s="1"/>
      <c r="G490" s="2"/>
    </row>
    <row r="491" spans="6:7" x14ac:dyDescent="0.35">
      <c r="F491" s="1"/>
      <c r="G491" s="2"/>
    </row>
    <row r="492" spans="6:7" x14ac:dyDescent="0.35">
      <c r="F492" s="1"/>
      <c r="G492" s="2"/>
    </row>
    <row r="493" spans="6:7" x14ac:dyDescent="0.35">
      <c r="F493" s="1"/>
      <c r="G493" s="2"/>
    </row>
    <row r="494" spans="6:7" x14ac:dyDescent="0.35">
      <c r="F494" s="1"/>
      <c r="G494" s="2"/>
    </row>
    <row r="495" spans="6:7" x14ac:dyDescent="0.35">
      <c r="F495" s="1"/>
      <c r="G495" s="2"/>
    </row>
    <row r="496" spans="6:7" x14ac:dyDescent="0.35">
      <c r="F496" s="1"/>
      <c r="G496" s="2"/>
    </row>
    <row r="497" spans="6:7" x14ac:dyDescent="0.35">
      <c r="F497" s="1"/>
      <c r="G497" s="2"/>
    </row>
    <row r="498" spans="6:7" x14ac:dyDescent="0.35">
      <c r="F498" s="1"/>
      <c r="G498" s="2"/>
    </row>
    <row r="499" spans="6:7" x14ac:dyDescent="0.35">
      <c r="F499" s="1"/>
      <c r="G499" s="2"/>
    </row>
    <row r="500" spans="6:7" x14ac:dyDescent="0.35">
      <c r="F500" s="1"/>
      <c r="G500" s="2"/>
    </row>
    <row r="501" spans="6:7" x14ac:dyDescent="0.35">
      <c r="F501" s="1"/>
      <c r="G501" s="2"/>
    </row>
    <row r="502" spans="6:7" x14ac:dyDescent="0.35">
      <c r="F502" s="1"/>
      <c r="G502" s="2"/>
    </row>
    <row r="503" spans="6:7" x14ac:dyDescent="0.35">
      <c r="F503" s="1"/>
      <c r="G503" s="2"/>
    </row>
    <row r="504" spans="6:7" x14ac:dyDescent="0.35">
      <c r="F504" s="1"/>
      <c r="G504" s="2"/>
    </row>
    <row r="505" spans="6:7" x14ac:dyDescent="0.35">
      <c r="F505" s="1"/>
      <c r="G505" s="2"/>
    </row>
    <row r="506" spans="6:7" x14ac:dyDescent="0.35">
      <c r="F506" s="1"/>
      <c r="G506" s="2"/>
    </row>
    <row r="507" spans="6:7" x14ac:dyDescent="0.35">
      <c r="F507" s="1"/>
      <c r="G507" s="2"/>
    </row>
    <row r="508" spans="6:7" x14ac:dyDescent="0.35">
      <c r="F508" s="1"/>
      <c r="G508" s="2"/>
    </row>
    <row r="509" spans="6:7" x14ac:dyDescent="0.35">
      <c r="F509" s="1"/>
      <c r="G509" s="2"/>
    </row>
    <row r="510" spans="6:7" x14ac:dyDescent="0.35">
      <c r="F510" s="1"/>
      <c r="G510" s="2"/>
    </row>
    <row r="511" spans="6:7" x14ac:dyDescent="0.35">
      <c r="F511" s="1"/>
      <c r="G511" s="2"/>
    </row>
    <row r="512" spans="6:7" x14ac:dyDescent="0.35">
      <c r="F512" s="1"/>
      <c r="G512" s="2"/>
    </row>
    <row r="513" spans="6:7" x14ac:dyDescent="0.35">
      <c r="F513" s="1"/>
      <c r="G513" s="2"/>
    </row>
    <row r="514" spans="6:7" x14ac:dyDescent="0.35">
      <c r="F514" s="1"/>
      <c r="G514" s="2"/>
    </row>
    <row r="515" spans="6:7" x14ac:dyDescent="0.35">
      <c r="F515" s="1"/>
      <c r="G515" s="2"/>
    </row>
    <row r="516" spans="6:7" x14ac:dyDescent="0.35">
      <c r="F516" s="1"/>
      <c r="G516" s="2"/>
    </row>
    <row r="517" spans="6:7" x14ac:dyDescent="0.35">
      <c r="F517" s="1"/>
      <c r="G517" s="2"/>
    </row>
    <row r="518" spans="6:7" x14ac:dyDescent="0.35">
      <c r="F518" s="1"/>
      <c r="G518" s="2"/>
    </row>
    <row r="519" spans="6:7" x14ac:dyDescent="0.35">
      <c r="F519" s="1"/>
      <c r="G519" s="2"/>
    </row>
    <row r="520" spans="6:7" x14ac:dyDescent="0.35">
      <c r="F520" s="1"/>
      <c r="G520" s="2"/>
    </row>
    <row r="521" spans="6:7" x14ac:dyDescent="0.35">
      <c r="F521" s="1"/>
      <c r="G521" s="2"/>
    </row>
    <row r="522" spans="6:7" x14ac:dyDescent="0.35">
      <c r="F522" s="1"/>
      <c r="G522" s="2"/>
    </row>
    <row r="523" spans="6:7" x14ac:dyDescent="0.35">
      <c r="F523" s="1"/>
      <c r="G523" s="2"/>
    </row>
    <row r="524" spans="6:7" x14ac:dyDescent="0.35">
      <c r="F524" s="1"/>
      <c r="G524" s="2"/>
    </row>
    <row r="525" spans="6:7" x14ac:dyDescent="0.35">
      <c r="F525" s="1"/>
      <c r="G525" s="2"/>
    </row>
    <row r="526" spans="6:7" x14ac:dyDescent="0.35">
      <c r="F526" s="1"/>
      <c r="G526" s="2"/>
    </row>
    <row r="527" spans="6:7" x14ac:dyDescent="0.35">
      <c r="F527" s="1"/>
      <c r="G527" s="2"/>
    </row>
    <row r="528" spans="6:7" x14ac:dyDescent="0.35">
      <c r="F528" s="1"/>
      <c r="G528" s="2"/>
    </row>
    <row r="529" spans="6:7" x14ac:dyDescent="0.35">
      <c r="F529" s="1"/>
      <c r="G529" s="2"/>
    </row>
    <row r="530" spans="6:7" x14ac:dyDescent="0.35">
      <c r="F530" s="1"/>
      <c r="G530" s="2"/>
    </row>
    <row r="531" spans="6:7" x14ac:dyDescent="0.35">
      <c r="F531" s="1"/>
      <c r="G531" s="2"/>
    </row>
    <row r="532" spans="6:7" x14ac:dyDescent="0.35">
      <c r="F532" s="1"/>
      <c r="G532" s="2"/>
    </row>
    <row r="533" spans="6:7" x14ac:dyDescent="0.35">
      <c r="F533" s="1"/>
      <c r="G533" s="2"/>
    </row>
    <row r="534" spans="6:7" x14ac:dyDescent="0.35">
      <c r="F534" s="1"/>
      <c r="G534" s="2"/>
    </row>
    <row r="535" spans="6:7" x14ac:dyDescent="0.35">
      <c r="F535" s="1"/>
      <c r="G535" s="2"/>
    </row>
    <row r="536" spans="6:7" x14ac:dyDescent="0.35">
      <c r="F536" s="1"/>
      <c r="G536" s="2"/>
    </row>
    <row r="537" spans="6:7" x14ac:dyDescent="0.35">
      <c r="F537" s="1"/>
      <c r="G537" s="2"/>
    </row>
    <row r="538" spans="6:7" x14ac:dyDescent="0.35">
      <c r="F538" s="1"/>
      <c r="G538" s="2"/>
    </row>
    <row r="539" spans="6:7" x14ac:dyDescent="0.35">
      <c r="F539" s="1"/>
      <c r="G539" s="2"/>
    </row>
    <row r="540" spans="6:7" x14ac:dyDescent="0.35">
      <c r="F540" s="1"/>
      <c r="G540" s="2"/>
    </row>
    <row r="541" spans="6:7" x14ac:dyDescent="0.35">
      <c r="F541" s="1"/>
      <c r="G541" s="2"/>
    </row>
    <row r="542" spans="6:7" x14ac:dyDescent="0.35">
      <c r="F542" s="1"/>
      <c r="G542" s="2"/>
    </row>
    <row r="543" spans="6:7" x14ac:dyDescent="0.35">
      <c r="F543" s="1"/>
      <c r="G543" s="2"/>
    </row>
    <row r="544" spans="6:7" x14ac:dyDescent="0.35">
      <c r="F544" s="1"/>
      <c r="G544" s="2"/>
    </row>
    <row r="545" spans="6:7" x14ac:dyDescent="0.35">
      <c r="F545" s="1"/>
      <c r="G545" s="2"/>
    </row>
    <row r="546" spans="6:7" x14ac:dyDescent="0.35">
      <c r="F546" s="1"/>
      <c r="G546" s="2"/>
    </row>
    <row r="547" spans="6:7" x14ac:dyDescent="0.35">
      <c r="F547" s="1"/>
      <c r="G547" s="2"/>
    </row>
    <row r="548" spans="6:7" x14ac:dyDescent="0.35">
      <c r="F548" s="1"/>
      <c r="G548" s="2"/>
    </row>
    <row r="549" spans="6:7" x14ac:dyDescent="0.35">
      <c r="F549" s="1"/>
      <c r="G549" s="2"/>
    </row>
    <row r="550" spans="6:7" x14ac:dyDescent="0.35">
      <c r="F550" s="1"/>
      <c r="G550" s="2"/>
    </row>
    <row r="551" spans="6:7" x14ac:dyDescent="0.35">
      <c r="F551" s="1"/>
      <c r="G551" s="2"/>
    </row>
    <row r="552" spans="6:7" x14ac:dyDescent="0.35">
      <c r="F552" s="1"/>
      <c r="G552" s="2"/>
    </row>
    <row r="553" spans="6:7" x14ac:dyDescent="0.35">
      <c r="F553" s="1"/>
      <c r="G553" s="2"/>
    </row>
    <row r="554" spans="6:7" x14ac:dyDescent="0.35">
      <c r="F554" s="1"/>
      <c r="G554" s="2"/>
    </row>
    <row r="555" spans="6:7" x14ac:dyDescent="0.35">
      <c r="F555" s="1"/>
      <c r="G555" s="2"/>
    </row>
    <row r="556" spans="6:7" x14ac:dyDescent="0.35">
      <c r="F556" s="1"/>
      <c r="G556" s="2"/>
    </row>
    <row r="557" spans="6:7" x14ac:dyDescent="0.35">
      <c r="F557" s="1"/>
      <c r="G557" s="2"/>
    </row>
    <row r="558" spans="6:7" x14ac:dyDescent="0.35">
      <c r="F558" s="1"/>
      <c r="G558" s="2"/>
    </row>
    <row r="559" spans="6:7" x14ac:dyDescent="0.35">
      <c r="F559" s="1"/>
      <c r="G559" s="2"/>
    </row>
    <row r="560" spans="6:7" x14ac:dyDescent="0.35">
      <c r="F560" s="1"/>
      <c r="G560" s="2"/>
    </row>
    <row r="561" spans="6:7" x14ac:dyDescent="0.35">
      <c r="F561" s="1"/>
      <c r="G561" s="2"/>
    </row>
    <row r="562" spans="6:7" x14ac:dyDescent="0.35">
      <c r="F562" s="1"/>
      <c r="G562" s="2"/>
    </row>
    <row r="563" spans="6:7" x14ac:dyDescent="0.35">
      <c r="F563" s="1"/>
      <c r="G563" s="2"/>
    </row>
    <row r="564" spans="6:7" x14ac:dyDescent="0.35">
      <c r="F564" s="1"/>
      <c r="G564" s="2"/>
    </row>
    <row r="565" spans="6:7" x14ac:dyDescent="0.35">
      <c r="F565" s="1"/>
      <c r="G565" s="2"/>
    </row>
    <row r="566" spans="6:7" x14ac:dyDescent="0.35">
      <c r="F566" s="1"/>
      <c r="G566" s="2"/>
    </row>
    <row r="567" spans="6:7" x14ac:dyDescent="0.35">
      <c r="F567" s="1"/>
      <c r="G567" s="2"/>
    </row>
    <row r="568" spans="6:7" x14ac:dyDescent="0.35">
      <c r="F568" s="1"/>
      <c r="G568" s="2"/>
    </row>
    <row r="569" spans="6:7" x14ac:dyDescent="0.35">
      <c r="F569" s="1"/>
      <c r="G569" s="2"/>
    </row>
    <row r="570" spans="6:7" x14ac:dyDescent="0.35">
      <c r="F570" s="1"/>
      <c r="G570" s="2"/>
    </row>
    <row r="571" spans="6:7" x14ac:dyDescent="0.35">
      <c r="F571" s="1"/>
      <c r="G571" s="2"/>
    </row>
    <row r="572" spans="6:7" x14ac:dyDescent="0.35">
      <c r="F572" s="1"/>
      <c r="G572" s="2"/>
    </row>
    <row r="573" spans="6:7" x14ac:dyDescent="0.35">
      <c r="F573" s="1"/>
      <c r="G573" s="2"/>
    </row>
    <row r="574" spans="6:7" x14ac:dyDescent="0.35">
      <c r="F574" s="1"/>
      <c r="G574" s="2"/>
    </row>
    <row r="575" spans="6:7" x14ac:dyDescent="0.35">
      <c r="F575" s="1"/>
      <c r="G575" s="2"/>
    </row>
    <row r="576" spans="6:7" x14ac:dyDescent="0.35">
      <c r="F576" s="1"/>
      <c r="G576" s="2"/>
    </row>
    <row r="577" spans="6:7" x14ac:dyDescent="0.35">
      <c r="F577" s="1"/>
      <c r="G577" s="2"/>
    </row>
    <row r="578" spans="6:7" x14ac:dyDescent="0.35">
      <c r="F578" s="1"/>
      <c r="G578" s="2"/>
    </row>
    <row r="579" spans="6:7" x14ac:dyDescent="0.35">
      <c r="F579" s="1"/>
      <c r="G579" s="2"/>
    </row>
    <row r="580" spans="6:7" x14ac:dyDescent="0.35">
      <c r="F580" s="1"/>
      <c r="G580" s="2"/>
    </row>
    <row r="581" spans="6:7" x14ac:dyDescent="0.35">
      <c r="F581" s="1"/>
      <c r="G581" s="2"/>
    </row>
    <row r="582" spans="6:7" x14ac:dyDescent="0.35">
      <c r="F582" s="1"/>
      <c r="G582" s="2"/>
    </row>
    <row r="583" spans="6:7" x14ac:dyDescent="0.35">
      <c r="F583" s="1"/>
      <c r="G583" s="2"/>
    </row>
    <row r="584" spans="6:7" x14ac:dyDescent="0.35">
      <c r="F584" s="1"/>
      <c r="G584" s="2"/>
    </row>
    <row r="585" spans="6:7" x14ac:dyDescent="0.35">
      <c r="F585" s="1"/>
      <c r="G585" s="2"/>
    </row>
    <row r="586" spans="6:7" x14ac:dyDescent="0.35">
      <c r="F586" s="1"/>
      <c r="G586" s="2"/>
    </row>
    <row r="587" spans="6:7" x14ac:dyDescent="0.35">
      <c r="F587" s="1"/>
      <c r="G587" s="2"/>
    </row>
    <row r="588" spans="6:7" x14ac:dyDescent="0.35">
      <c r="F588" s="1"/>
      <c r="G588" s="2"/>
    </row>
    <row r="589" spans="6:7" x14ac:dyDescent="0.35">
      <c r="F589" s="1"/>
      <c r="G589" s="2"/>
    </row>
    <row r="590" spans="6:7" x14ac:dyDescent="0.35">
      <c r="F590" s="1"/>
      <c r="G590" s="2"/>
    </row>
    <row r="591" spans="6:7" x14ac:dyDescent="0.35">
      <c r="F591" s="1"/>
      <c r="G591" s="2"/>
    </row>
    <row r="592" spans="6:7" x14ac:dyDescent="0.35">
      <c r="F592" s="1"/>
      <c r="G592" s="2"/>
    </row>
    <row r="593" spans="6:7" x14ac:dyDescent="0.35">
      <c r="F593" s="1"/>
      <c r="G593" s="2"/>
    </row>
    <row r="594" spans="6:7" x14ac:dyDescent="0.35">
      <c r="F594" s="1"/>
      <c r="G594" s="2"/>
    </row>
    <row r="595" spans="6:7" x14ac:dyDescent="0.35">
      <c r="F595" s="1"/>
      <c r="G595" s="2"/>
    </row>
    <row r="596" spans="6:7" x14ac:dyDescent="0.35">
      <c r="F596" s="1"/>
      <c r="G596" s="2"/>
    </row>
    <row r="597" spans="6:7" x14ac:dyDescent="0.35">
      <c r="F597" s="1"/>
      <c r="G597" s="2"/>
    </row>
    <row r="598" spans="6:7" x14ac:dyDescent="0.35">
      <c r="F598" s="1"/>
      <c r="G598" s="2"/>
    </row>
    <row r="599" spans="6:7" x14ac:dyDescent="0.35">
      <c r="F599" s="1"/>
      <c r="G599" s="2"/>
    </row>
    <row r="600" spans="6:7" x14ac:dyDescent="0.35">
      <c r="F600" s="1"/>
      <c r="G600" s="2"/>
    </row>
    <row r="601" spans="6:7" x14ac:dyDescent="0.35">
      <c r="F601" s="1"/>
      <c r="G601" s="2"/>
    </row>
    <row r="602" spans="6:7" x14ac:dyDescent="0.35">
      <c r="F602" s="1"/>
      <c r="G602" s="2"/>
    </row>
    <row r="603" spans="6:7" x14ac:dyDescent="0.35">
      <c r="F603" s="1"/>
      <c r="G603" s="2"/>
    </row>
    <row r="604" spans="6:7" x14ac:dyDescent="0.35">
      <c r="F604" s="1"/>
      <c r="G604" s="2"/>
    </row>
    <row r="605" spans="6:7" x14ac:dyDescent="0.35">
      <c r="F605" s="1"/>
      <c r="G605" s="2"/>
    </row>
    <row r="606" spans="6:7" x14ac:dyDescent="0.35">
      <c r="F606" s="1"/>
      <c r="G606" s="2"/>
    </row>
    <row r="607" spans="6:7" x14ac:dyDescent="0.35">
      <c r="F607" s="1"/>
      <c r="G607" s="2"/>
    </row>
    <row r="608" spans="6:7" x14ac:dyDescent="0.35">
      <c r="F608" s="1"/>
      <c r="G608" s="2"/>
    </row>
    <row r="609" spans="6:7" x14ac:dyDescent="0.35">
      <c r="F609" s="1"/>
      <c r="G609" s="2"/>
    </row>
    <row r="610" spans="6:7" x14ac:dyDescent="0.35">
      <c r="F610" s="1"/>
      <c r="G610" s="2"/>
    </row>
    <row r="611" spans="6:7" x14ac:dyDescent="0.35">
      <c r="F611" s="1"/>
      <c r="G611" s="2"/>
    </row>
    <row r="612" spans="6:7" x14ac:dyDescent="0.35">
      <c r="F612" s="1"/>
      <c r="G612" s="2"/>
    </row>
    <row r="613" spans="6:7" x14ac:dyDescent="0.35">
      <c r="F613" s="1"/>
      <c r="G613" s="2"/>
    </row>
    <row r="614" spans="6:7" x14ac:dyDescent="0.35">
      <c r="F614" s="1"/>
      <c r="G614" s="2"/>
    </row>
    <row r="615" spans="6:7" x14ac:dyDescent="0.35">
      <c r="F615" s="1"/>
      <c r="G615" s="2"/>
    </row>
    <row r="616" spans="6:7" x14ac:dyDescent="0.35">
      <c r="F616" s="1"/>
      <c r="G616" s="2"/>
    </row>
    <row r="617" spans="6:7" x14ac:dyDescent="0.35">
      <c r="F617" s="1"/>
      <c r="G617" s="2"/>
    </row>
    <row r="618" spans="6:7" x14ac:dyDescent="0.35">
      <c r="F618" s="1"/>
      <c r="G618" s="2"/>
    </row>
    <row r="619" spans="6:7" x14ac:dyDescent="0.35">
      <c r="F619" s="1"/>
      <c r="G619" s="2"/>
    </row>
    <row r="620" spans="6:7" x14ac:dyDescent="0.35">
      <c r="F620" s="1"/>
      <c r="G620" s="2"/>
    </row>
    <row r="621" spans="6:7" x14ac:dyDescent="0.35">
      <c r="F621" s="1"/>
      <c r="G621" s="2"/>
    </row>
    <row r="622" spans="6:7" x14ac:dyDescent="0.35">
      <c r="F622" s="1"/>
      <c r="G622" s="2"/>
    </row>
    <row r="623" spans="6:7" x14ac:dyDescent="0.35">
      <c r="F623" s="1"/>
      <c r="G623" s="2"/>
    </row>
    <row r="624" spans="6:7" x14ac:dyDescent="0.35">
      <c r="F624" s="1"/>
      <c r="G624" s="2"/>
    </row>
    <row r="625" spans="6:7" x14ac:dyDescent="0.35">
      <c r="F625" s="1"/>
      <c r="G625" s="2"/>
    </row>
    <row r="626" spans="6:7" x14ac:dyDescent="0.35">
      <c r="F626" s="1"/>
      <c r="G626" s="2"/>
    </row>
    <row r="627" spans="6:7" x14ac:dyDescent="0.35">
      <c r="F627" s="1"/>
      <c r="G627" s="2"/>
    </row>
    <row r="628" spans="6:7" x14ac:dyDescent="0.35">
      <c r="F628" s="1"/>
      <c r="G628" s="2"/>
    </row>
    <row r="629" spans="6:7" x14ac:dyDescent="0.35">
      <c r="F629" s="1"/>
      <c r="G629" s="2"/>
    </row>
    <row r="630" spans="6:7" x14ac:dyDescent="0.35">
      <c r="F630" s="1"/>
      <c r="G630" s="2"/>
    </row>
    <row r="631" spans="6:7" x14ac:dyDescent="0.35">
      <c r="F631" s="1"/>
      <c r="G631" s="2"/>
    </row>
    <row r="632" spans="6:7" x14ac:dyDescent="0.35">
      <c r="F632" s="1"/>
      <c r="G632" s="2"/>
    </row>
    <row r="633" spans="6:7" x14ac:dyDescent="0.35">
      <c r="F633" s="1"/>
      <c r="G633" s="2"/>
    </row>
    <row r="634" spans="6:7" x14ac:dyDescent="0.35">
      <c r="F634" s="1"/>
      <c r="G634" s="2"/>
    </row>
    <row r="635" spans="6:7" x14ac:dyDescent="0.35">
      <c r="F635" s="1"/>
      <c r="G635" s="2"/>
    </row>
    <row r="636" spans="6:7" x14ac:dyDescent="0.35">
      <c r="F636" s="1"/>
      <c r="G636" s="2"/>
    </row>
    <row r="637" spans="6:7" x14ac:dyDescent="0.35">
      <c r="F637" s="1"/>
      <c r="G637" s="2"/>
    </row>
    <row r="638" spans="6:7" x14ac:dyDescent="0.35">
      <c r="F638" s="1"/>
      <c r="G638" s="2"/>
    </row>
    <row r="639" spans="6:7" x14ac:dyDescent="0.35">
      <c r="F639" s="1"/>
      <c r="G639" s="2"/>
    </row>
    <row r="640" spans="6:7" x14ac:dyDescent="0.35">
      <c r="F640" s="1"/>
      <c r="G640" s="2"/>
    </row>
    <row r="641" spans="6:7" x14ac:dyDescent="0.35">
      <c r="F641" s="1"/>
      <c r="G641" s="2"/>
    </row>
    <row r="642" spans="6:7" x14ac:dyDescent="0.35">
      <c r="F642" s="1"/>
      <c r="G642" s="2"/>
    </row>
    <row r="643" spans="6:7" x14ac:dyDescent="0.35">
      <c r="F643" s="1"/>
      <c r="G643" s="2"/>
    </row>
    <row r="644" spans="6:7" x14ac:dyDescent="0.35">
      <c r="F644" s="1"/>
      <c r="G644" s="2"/>
    </row>
    <row r="645" spans="6:7" x14ac:dyDescent="0.35">
      <c r="F645" s="1"/>
      <c r="G645" s="2"/>
    </row>
    <row r="646" spans="6:7" x14ac:dyDescent="0.35">
      <c r="F646" s="1"/>
      <c r="G646" s="2"/>
    </row>
    <row r="647" spans="6:7" x14ac:dyDescent="0.35">
      <c r="F647" s="1"/>
      <c r="G647" s="2"/>
    </row>
    <row r="648" spans="6:7" x14ac:dyDescent="0.35">
      <c r="F648" s="1"/>
      <c r="G648" s="2"/>
    </row>
    <row r="649" spans="6:7" x14ac:dyDescent="0.35">
      <c r="F649" s="1"/>
      <c r="G649" s="2"/>
    </row>
    <row r="650" spans="6:7" x14ac:dyDescent="0.35">
      <c r="F650" s="1"/>
      <c r="G650" s="2"/>
    </row>
    <row r="651" spans="6:7" x14ac:dyDescent="0.35">
      <c r="F651" s="1"/>
      <c r="G651" s="2"/>
    </row>
    <row r="652" spans="6:7" x14ac:dyDescent="0.35">
      <c r="F652" s="1"/>
      <c r="G652" s="2"/>
    </row>
    <row r="653" spans="6:7" x14ac:dyDescent="0.35">
      <c r="F653" s="1"/>
      <c r="G653" s="2"/>
    </row>
    <row r="654" spans="6:7" x14ac:dyDescent="0.35">
      <c r="F654" s="1"/>
      <c r="G654" s="2"/>
    </row>
    <row r="655" spans="6:7" x14ac:dyDescent="0.35">
      <c r="F655" s="1"/>
      <c r="G655" s="2"/>
    </row>
    <row r="656" spans="6:7" x14ac:dyDescent="0.35">
      <c r="F656" s="1"/>
      <c r="G656" s="2"/>
    </row>
  </sheetData>
  <mergeCells count="1">
    <mergeCell ref="C2:K3"/>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8FE2E-67A8-4628-916B-99400418A6F9}">
  <dimension ref="A1:P18"/>
  <sheetViews>
    <sheetView workbookViewId="0">
      <selection activeCell="D4" sqref="D4"/>
    </sheetView>
  </sheetViews>
  <sheetFormatPr defaultRowHeight="14.5" x14ac:dyDescent="0.35"/>
  <cols>
    <col min="4" max="4" width="14.81640625" bestFit="1" customWidth="1"/>
    <col min="8" max="8" width="13.7265625" bestFit="1" customWidth="1"/>
    <col min="9" max="9" width="11.08984375" bestFit="1" customWidth="1"/>
  </cols>
  <sheetData>
    <row r="1" spans="1:16" x14ac:dyDescent="0.35">
      <c r="A1" s="43" t="s">
        <v>90</v>
      </c>
      <c r="B1" s="44"/>
      <c r="C1" s="44"/>
      <c r="D1" s="44"/>
      <c r="E1" s="44"/>
      <c r="F1" s="44"/>
      <c r="G1" s="44"/>
      <c r="H1" s="44"/>
      <c r="I1" s="44"/>
      <c r="J1" s="44"/>
    </row>
    <row r="2" spans="1:16" x14ac:dyDescent="0.35">
      <c r="A2" s="44"/>
      <c r="B2" s="44"/>
      <c r="C2" s="44"/>
      <c r="D2" s="44"/>
      <c r="E2" s="44"/>
      <c r="F2" s="44"/>
      <c r="G2" s="44"/>
      <c r="H2" s="44"/>
      <c r="I2" s="44"/>
      <c r="J2" s="44"/>
    </row>
    <row r="4" spans="1:16" ht="18.5" x14ac:dyDescent="0.45">
      <c r="B4" s="25" t="s">
        <v>83</v>
      </c>
      <c r="C4" s="25"/>
      <c r="D4" s="26" t="s">
        <v>37</v>
      </c>
    </row>
    <row r="5" spans="1:16" ht="21" x14ac:dyDescent="0.5">
      <c r="B5" s="20"/>
      <c r="C5" s="20"/>
      <c r="D5" s="20"/>
      <c r="E5" s="20"/>
      <c r="F5" s="20"/>
      <c r="G5" s="20"/>
      <c r="H5" s="20"/>
      <c r="I5" s="20"/>
    </row>
    <row r="6" spans="1:16" ht="21" x14ac:dyDescent="0.5">
      <c r="B6" s="42" t="s">
        <v>81</v>
      </c>
      <c r="C6" s="42"/>
      <c r="D6" s="42"/>
      <c r="E6" s="42"/>
      <c r="F6" s="20"/>
      <c r="G6" s="20"/>
      <c r="H6" s="42" t="s">
        <v>89</v>
      </c>
      <c r="I6" s="42"/>
      <c r="J6" s="42"/>
    </row>
    <row r="7" spans="1:16" x14ac:dyDescent="0.35">
      <c r="B7" s="21"/>
      <c r="C7" s="21"/>
      <c r="D7" s="21"/>
      <c r="E7" s="21"/>
      <c r="F7" s="21"/>
      <c r="G7" s="21"/>
      <c r="H7" s="21"/>
      <c r="I7" s="21"/>
    </row>
    <row r="8" spans="1:16" ht="15.5" x14ac:dyDescent="0.35">
      <c r="B8" s="22" t="s">
        <v>82</v>
      </c>
      <c r="C8" s="22"/>
      <c r="D8" s="22"/>
      <c r="E8" s="22">
        <f>COUNTIFS(Table27[Geography],'Dynamic sales report'!D4)</f>
        <v>53</v>
      </c>
      <c r="H8" s="22" t="s">
        <v>11</v>
      </c>
      <c r="I8" s="22" t="s">
        <v>1</v>
      </c>
      <c r="J8" s="22" t="s">
        <v>57</v>
      </c>
      <c r="P8" t="s">
        <v>65</v>
      </c>
    </row>
    <row r="9" spans="1:16" x14ac:dyDescent="0.35">
      <c r="H9" s="3" t="s">
        <v>2</v>
      </c>
      <c r="I9" s="23">
        <f>SUMIFS(Table27[Amount],Table27[Sales Person],'Dynamic sales report'!H9,Table27[Geography],'Dynamic sales report'!$D$4)</f>
        <v>25655</v>
      </c>
      <c r="J9" s="3">
        <f>SUMIFS(Table27[Units],Table27[Sales Person],'Dynamic sales report'!H9,Table27[Geography],'Dynamic sales report'!$D$4)</f>
        <v>453</v>
      </c>
      <c r="K9">
        <f>IF(I9&gt;12000,1,-1)</f>
        <v>1</v>
      </c>
      <c r="P9" t="s">
        <v>37</v>
      </c>
    </row>
    <row r="10" spans="1:16" ht="15.5" x14ac:dyDescent="0.35">
      <c r="B10" s="8"/>
      <c r="C10" s="8"/>
      <c r="D10" s="8" t="s">
        <v>84</v>
      </c>
      <c r="E10" s="8" t="s">
        <v>56</v>
      </c>
      <c r="H10" s="3" t="s">
        <v>8</v>
      </c>
      <c r="I10" s="23">
        <f>SUMIFS(Table27[Amount],Table27[Sales Person],'Dynamic sales report'!H10,Table27[Geography],'Dynamic sales report'!$D$4)</f>
        <v>20125</v>
      </c>
      <c r="J10" s="3">
        <f>SUMIFS(Table27[Units],Table27[Sales Person],'Dynamic sales report'!H10,Table27[Geography],'Dynamic sales report'!$D$4)</f>
        <v>711</v>
      </c>
      <c r="K10">
        <f t="shared" ref="K10:K18" si="0">IF(I10&gt;12000,1,-1)</f>
        <v>1</v>
      </c>
      <c r="P10" t="s">
        <v>35</v>
      </c>
    </row>
    <row r="11" spans="1:16" ht="15.5" x14ac:dyDescent="0.35">
      <c r="B11" s="8" t="s">
        <v>85</v>
      </c>
      <c r="C11" s="8"/>
      <c r="D11" s="8">
        <f>SUMIFS(Table27[Amount],Table27[Geography],'Dynamic sales report'!D4)</f>
        <v>218813</v>
      </c>
      <c r="E11" s="24">
        <f>AVERAGEIFS(Table27[Amount],Table27[Geography],'Dynamic sales report'!D4)</f>
        <v>4128.5471698113206</v>
      </c>
      <c r="H11" s="3" t="s">
        <v>41</v>
      </c>
      <c r="I11" s="23">
        <f>SUMIFS(Table27[Amount],Table27[Sales Person],'Dynamic sales report'!H11,Table27[Geography],'Dynamic sales report'!$D$4)</f>
        <v>17283</v>
      </c>
      <c r="J11" s="3">
        <f>SUMIFS(Table27[Units],Table27[Sales Person],'Dynamic sales report'!H11,Table27[Geography],'Dynamic sales report'!$D$4)</f>
        <v>882</v>
      </c>
      <c r="K11">
        <f t="shared" si="0"/>
        <v>1</v>
      </c>
      <c r="P11" t="s">
        <v>36</v>
      </c>
    </row>
    <row r="12" spans="1:16" ht="15.5" x14ac:dyDescent="0.35">
      <c r="B12" s="8" t="s">
        <v>86</v>
      </c>
      <c r="C12" s="8"/>
      <c r="D12" s="8">
        <f>SUMIFS(Table27[Total Cost],Table27[Geography],'Dynamic sales report'!D4)</f>
        <v>68922.959999999992</v>
      </c>
      <c r="E12" s="24">
        <f>AVERAGEIFS(Table27[Total Cost],Table27[Geography],'Dynamic sales report'!D4)</f>
        <v>1300.4332075471696</v>
      </c>
      <c r="H12" s="3" t="s">
        <v>7</v>
      </c>
      <c r="I12" s="23">
        <f>SUMIFS(Table27[Amount],Table27[Sales Person],'Dynamic sales report'!H12,Table27[Geography],'Dynamic sales report'!$D$4)</f>
        <v>43568</v>
      </c>
      <c r="J12" s="3">
        <f>SUMIFS(Table27[Units],Table27[Sales Person],'Dynamic sales report'!H12,Table27[Geography],'Dynamic sales report'!$D$4)</f>
        <v>978</v>
      </c>
      <c r="K12">
        <f t="shared" si="0"/>
        <v>1</v>
      </c>
      <c r="P12" t="s">
        <v>39</v>
      </c>
    </row>
    <row r="13" spans="1:16" ht="15.5" x14ac:dyDescent="0.35">
      <c r="B13" s="8" t="s">
        <v>87</v>
      </c>
      <c r="C13" s="8"/>
      <c r="D13" s="8">
        <f>SUMIFS(Table27[Profit],Table27[Geography],'Dynamic sales report'!D4)</f>
        <v>149890.03999999995</v>
      </c>
      <c r="E13" s="24">
        <f>AVERAGEIFS(Table27[Profit],Table27[Geography],'Dynamic sales report'!D4)</f>
        <v>2828.1139622641499</v>
      </c>
      <c r="H13" s="3" t="s">
        <v>6</v>
      </c>
      <c r="I13" s="23">
        <f>SUMIFS(Table27[Amount],Table27[Sales Person],'Dynamic sales report'!H13,Table27[Geography],'Dynamic sales report'!$D$4)</f>
        <v>26985</v>
      </c>
      <c r="J13" s="3">
        <f>SUMIFS(Table27[Units],Table27[Sales Person],'Dynamic sales report'!H13,Table27[Geography],'Dynamic sales report'!$D$4)</f>
        <v>1329</v>
      </c>
      <c r="K13">
        <f t="shared" si="0"/>
        <v>1</v>
      </c>
      <c r="P13" t="s">
        <v>38</v>
      </c>
    </row>
    <row r="14" spans="1:16" ht="15.5" x14ac:dyDescent="0.35">
      <c r="B14" s="8" t="s">
        <v>88</v>
      </c>
      <c r="C14" s="8"/>
      <c r="D14" s="8">
        <f>SUMIFS(Table27[Units],Table27[Geography],'Dynamic sales report'!D4)</f>
        <v>7431</v>
      </c>
      <c r="E14" s="24">
        <f>AVERAGEIFS(Table27[Units],Table27[Geography],'Dynamic sales report'!D4)</f>
        <v>140.20754716981133</v>
      </c>
      <c r="H14" s="3" t="s">
        <v>5</v>
      </c>
      <c r="I14" s="23">
        <f>SUMIFS(Table27[Amount],Table27[Sales Person],'Dynamic sales report'!H14,Table27[Geography],'Dynamic sales report'!$D$4)</f>
        <v>14504</v>
      </c>
      <c r="J14" s="3">
        <f>SUMIFS(Table27[Units],Table27[Sales Person],'Dynamic sales report'!H14,Table27[Geography],'Dynamic sales report'!$D$4)</f>
        <v>156</v>
      </c>
      <c r="K14">
        <f t="shared" si="0"/>
        <v>1</v>
      </c>
      <c r="P14" t="s">
        <v>34</v>
      </c>
    </row>
    <row r="15" spans="1:16" x14ac:dyDescent="0.35">
      <c r="H15" s="3" t="s">
        <v>3</v>
      </c>
      <c r="I15" s="23">
        <f>SUMIFS(Table27[Amount],Table27[Sales Person],'Dynamic sales report'!H15,Table27[Geography],'Dynamic sales report'!$D$4)</f>
        <v>16821</v>
      </c>
      <c r="J15" s="3">
        <f>SUMIFS(Table27[Units],Table27[Sales Person],'Dynamic sales report'!H15,Table27[Geography],'Dynamic sales report'!$D$4)</f>
        <v>1161</v>
      </c>
      <c r="K15">
        <f t="shared" si="0"/>
        <v>1</v>
      </c>
    </row>
    <row r="16" spans="1:16" x14ac:dyDescent="0.35">
      <c r="H16" s="3" t="s">
        <v>9</v>
      </c>
      <c r="I16" s="23">
        <f>SUMIFS(Table27[Amount],Table27[Sales Person],'Dynamic sales report'!H16,Table27[Geography],'Dynamic sales report'!$D$4)</f>
        <v>21434</v>
      </c>
      <c r="J16" s="3">
        <f>SUMIFS(Table27[Units],Table27[Sales Person],'Dynamic sales report'!H16,Table27[Geography],'Dynamic sales report'!$D$4)</f>
        <v>1116</v>
      </c>
      <c r="K16">
        <f t="shared" si="0"/>
        <v>1</v>
      </c>
    </row>
    <row r="17" spans="8:11" x14ac:dyDescent="0.35">
      <c r="H17" s="3" t="s">
        <v>10</v>
      </c>
      <c r="I17" s="23">
        <f>SUMIFS(Table27[Amount],Table27[Sales Person],'Dynamic sales report'!H17,Table27[Geography],'Dynamic sales report'!$D$4)</f>
        <v>7987</v>
      </c>
      <c r="J17" s="3">
        <f>SUMIFS(Table27[Units],Table27[Sales Person],'Dynamic sales report'!H17,Table27[Geography],'Dynamic sales report'!$D$4)</f>
        <v>345</v>
      </c>
      <c r="K17">
        <f t="shared" si="0"/>
        <v>-1</v>
      </c>
    </row>
    <row r="18" spans="8:11" x14ac:dyDescent="0.35">
      <c r="H18" s="3" t="s">
        <v>40</v>
      </c>
      <c r="I18" s="23">
        <f>SUMIFS(Table27[Amount],Table27[Sales Person],'Dynamic sales report'!H18,Table27[Geography],'Dynamic sales report'!$D$4)</f>
        <v>24451</v>
      </c>
      <c r="J18" s="3">
        <f>SUMIFS(Table27[Units],Table27[Sales Person],'Dynamic sales report'!H18,Table27[Geography],'Dynamic sales report'!$D$4)</f>
        <v>300</v>
      </c>
      <c r="K18">
        <f t="shared" si="0"/>
        <v>1</v>
      </c>
    </row>
  </sheetData>
  <autoFilter ref="P8:P14" xr:uid="{7FA8FE2E-67A8-4628-916B-99400418A6F9}"/>
  <sortState xmlns:xlrd2="http://schemas.microsoft.com/office/spreadsheetml/2017/richdata2" ref="H9:H18">
    <sortCondition ref="H9:H18"/>
  </sortState>
  <mergeCells count="3">
    <mergeCell ref="H6:J6"/>
    <mergeCell ref="B6:E6"/>
    <mergeCell ref="A1:J2"/>
  </mergeCells>
  <conditionalFormatting sqref="I9:I18">
    <cfRule type="dataBar" priority="2">
      <dataBar>
        <cfvo type="min"/>
        <cfvo type="max"/>
        <color rgb="FF638EC6"/>
      </dataBar>
      <extLst>
        <ext xmlns:x14="http://schemas.microsoft.com/office/spreadsheetml/2009/9/main" uri="{B025F937-C7B1-47D3-B67F-A62EFF666E3E}">
          <x14:id>{A4755FD7-1F8A-410D-98F2-FC477D22C42D}</x14:id>
        </ext>
      </extLst>
    </cfRule>
  </conditionalFormatting>
  <dataValidations count="1">
    <dataValidation type="list" allowBlank="1" showInputMessage="1" showErrorMessage="1" sqref="D4" xr:uid="{C9620375-7A8F-4CCC-A449-3E48EF4C12F4}">
      <formula1>$P$9:$P$14</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4755FD7-1F8A-410D-98F2-FC477D22C42D}">
            <x14:dataBar minLength="0" maxLength="100" gradient="0">
              <x14:cfvo type="autoMin"/>
              <x14:cfvo type="autoMax"/>
              <x14:negativeFillColor rgb="FFFF0000"/>
              <x14:axisColor rgb="FF000000"/>
            </x14:dataBar>
          </x14:cfRule>
          <xm:sqref>I9:I18</xm:sqref>
        </x14:conditionalFormatting>
        <x14:conditionalFormatting xmlns:xm="http://schemas.microsoft.com/office/excel/2006/main">
          <x14:cfRule type="iconSet" priority="1" id="{C58FC52F-D8B9-4CC2-BE9C-CF5501CE7293}">
            <x14:iconSet iconSet="3Symbols2" showValue="0" custom="1">
              <x14:cfvo type="percent">
                <xm:f>0</xm:f>
              </x14:cfvo>
              <x14:cfvo type="num">
                <xm:f>0</xm:f>
              </x14:cfvo>
              <x14:cfvo type="percent">
                <xm:f>1</xm:f>
              </x14:cfvo>
              <x14:cfIcon iconSet="3Symbols2" iconId="0"/>
              <x14:cfIcon iconSet="NoIcons" iconId="0"/>
              <x14:cfIcon iconSet="3Symbols2" iconId="2"/>
            </x14:iconSet>
          </x14:cfRule>
          <xm:sqref>K9:K18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45316-9798-48A5-A5E0-B5F493309A0F}">
  <dimension ref="A1:I38"/>
  <sheetViews>
    <sheetView workbookViewId="0">
      <selection activeCell="E17" sqref="E17"/>
    </sheetView>
  </sheetViews>
  <sheetFormatPr defaultRowHeight="14.5" x14ac:dyDescent="0.35"/>
  <cols>
    <col min="2" max="2" width="20.36328125" bestFit="1" customWidth="1"/>
    <col min="3" max="3" width="7.90625" bestFit="1" customWidth="1"/>
    <col min="4" max="4" width="14" bestFit="1" customWidth="1"/>
    <col min="5" max="5" width="11.81640625" bestFit="1" customWidth="1"/>
    <col min="6" max="6" width="15.6328125" bestFit="1" customWidth="1"/>
    <col min="7" max="7" width="11.453125" bestFit="1" customWidth="1"/>
  </cols>
  <sheetData>
    <row r="1" spans="1:9" x14ac:dyDescent="0.35">
      <c r="A1" s="45" t="s">
        <v>91</v>
      </c>
      <c r="B1" s="33"/>
      <c r="C1" s="33"/>
      <c r="D1" s="33"/>
      <c r="E1" s="33"/>
      <c r="F1" s="33"/>
      <c r="G1" s="33"/>
      <c r="H1" s="33"/>
      <c r="I1" s="33"/>
    </row>
    <row r="2" spans="1:9" x14ac:dyDescent="0.35">
      <c r="A2" s="33"/>
      <c r="B2" s="33"/>
      <c r="C2" s="33"/>
      <c r="D2" s="33"/>
      <c r="E2" s="33"/>
      <c r="F2" s="33"/>
      <c r="G2" s="33"/>
      <c r="H2" s="33"/>
      <c r="I2" s="33"/>
    </row>
    <row r="4" spans="1:9" ht="14.5" customHeight="1" x14ac:dyDescent="0.35">
      <c r="B4" s="46" t="s">
        <v>95</v>
      </c>
      <c r="C4" s="46"/>
      <c r="D4" s="46"/>
      <c r="E4" s="46"/>
      <c r="F4" s="46"/>
      <c r="G4" s="46"/>
      <c r="H4" s="46"/>
      <c r="I4" s="46"/>
    </row>
    <row r="5" spans="1:9" x14ac:dyDescent="0.35">
      <c r="B5" s="46"/>
      <c r="C5" s="46"/>
      <c r="D5" s="46"/>
      <c r="E5" s="46"/>
      <c r="F5" s="46"/>
      <c r="G5" s="46"/>
      <c r="H5" s="46"/>
      <c r="I5" s="46"/>
    </row>
    <row r="6" spans="1:9" x14ac:dyDescent="0.35">
      <c r="B6" s="46"/>
      <c r="C6" s="46"/>
      <c r="D6" s="46"/>
      <c r="E6" s="46"/>
      <c r="F6" s="46"/>
      <c r="G6" s="46"/>
      <c r="H6" s="46"/>
      <c r="I6" s="46"/>
    </row>
    <row r="7" spans="1:9" x14ac:dyDescent="0.35">
      <c r="B7" s="46"/>
      <c r="C7" s="46"/>
      <c r="D7" s="46"/>
      <c r="E7" s="46"/>
      <c r="F7" s="46"/>
      <c r="G7" s="46"/>
      <c r="H7" s="46"/>
      <c r="I7" s="46"/>
    </row>
    <row r="8" spans="1:9" x14ac:dyDescent="0.35">
      <c r="B8" s="46"/>
      <c r="C8" s="46"/>
      <c r="D8" s="46"/>
      <c r="E8" s="46"/>
      <c r="F8" s="46"/>
      <c r="G8" s="46"/>
      <c r="H8" s="46"/>
      <c r="I8" s="46"/>
    </row>
    <row r="9" spans="1:9" x14ac:dyDescent="0.35">
      <c r="B9" s="46"/>
      <c r="C9" s="46"/>
      <c r="D9" s="46"/>
      <c r="E9" s="46"/>
      <c r="F9" s="46"/>
      <c r="G9" s="46"/>
      <c r="H9" s="46"/>
      <c r="I9" s="46"/>
    </row>
    <row r="10" spans="1:9" x14ac:dyDescent="0.35">
      <c r="B10" s="46"/>
      <c r="C10" s="46"/>
      <c r="D10" s="46"/>
      <c r="E10" s="46"/>
      <c r="F10" s="46"/>
      <c r="G10" s="46"/>
      <c r="H10" s="46"/>
      <c r="I10" s="46"/>
    </row>
    <row r="11" spans="1:9" x14ac:dyDescent="0.35">
      <c r="B11" s="46"/>
      <c r="C11" s="46"/>
      <c r="D11" s="46"/>
      <c r="E11" s="46"/>
      <c r="F11" s="46"/>
      <c r="G11" s="46"/>
      <c r="H11" s="46"/>
      <c r="I11" s="46"/>
    </row>
    <row r="12" spans="1:9" x14ac:dyDescent="0.35">
      <c r="B12" s="46"/>
      <c r="C12" s="46"/>
      <c r="D12" s="46"/>
      <c r="E12" s="46"/>
      <c r="F12" s="46"/>
      <c r="G12" s="46"/>
      <c r="H12" s="46"/>
      <c r="I12" s="46"/>
    </row>
    <row r="13" spans="1:9" x14ac:dyDescent="0.35">
      <c r="B13" s="46"/>
      <c r="C13" s="46"/>
      <c r="D13" s="46"/>
      <c r="E13" s="46"/>
      <c r="F13" s="46"/>
      <c r="G13" s="46"/>
      <c r="H13" s="46"/>
      <c r="I13" s="46"/>
    </row>
    <row r="15" spans="1:9" x14ac:dyDescent="0.35">
      <c r="B15" s="10" t="s">
        <v>67</v>
      </c>
      <c r="C15" s="28" t="s">
        <v>94</v>
      </c>
      <c r="D15" t="s">
        <v>66</v>
      </c>
      <c r="E15" t="s">
        <v>79</v>
      </c>
      <c r="F15" t="s">
        <v>78</v>
      </c>
      <c r="G15" t="s">
        <v>69</v>
      </c>
    </row>
    <row r="16" spans="1:9" x14ac:dyDescent="0.35">
      <c r="B16" s="11" t="s">
        <v>27</v>
      </c>
      <c r="C16" s="28">
        <v>0.28177164164063284</v>
      </c>
      <c r="D16" s="12">
        <v>69461</v>
      </c>
      <c r="E16" s="12">
        <v>19572.14</v>
      </c>
      <c r="F16" s="12">
        <v>49888.86</v>
      </c>
      <c r="G16" s="9">
        <v>2982</v>
      </c>
      <c r="H16" s="5"/>
    </row>
    <row r="17" spans="2:8" x14ac:dyDescent="0.35">
      <c r="B17" s="11" t="s">
        <v>14</v>
      </c>
      <c r="C17" s="28">
        <v>0.45215941458444298</v>
      </c>
      <c r="D17" s="12">
        <v>43183</v>
      </c>
      <c r="E17" s="12">
        <v>19525.600000000002</v>
      </c>
      <c r="F17" s="12">
        <v>23657.399999999998</v>
      </c>
      <c r="G17" s="9">
        <v>2022</v>
      </c>
      <c r="H17" s="5"/>
    </row>
    <row r="18" spans="2:8" x14ac:dyDescent="0.35">
      <c r="B18" s="11" t="s">
        <v>18</v>
      </c>
      <c r="C18" s="28">
        <v>0.78263777564717163</v>
      </c>
      <c r="D18" s="12">
        <v>52150</v>
      </c>
      <c r="E18" s="12">
        <v>40814.559999999998</v>
      </c>
      <c r="F18" s="12">
        <v>11335.44</v>
      </c>
      <c r="G18" s="9">
        <v>1752</v>
      </c>
      <c r="H18" s="5"/>
    </row>
    <row r="19" spans="2:8" x14ac:dyDescent="0.35">
      <c r="B19" s="11" t="s">
        <v>13</v>
      </c>
      <c r="C19" s="28">
        <v>0.62874214634765502</v>
      </c>
      <c r="D19" s="12">
        <v>47271</v>
      </c>
      <c r="E19" s="12">
        <v>29721.27</v>
      </c>
      <c r="F19" s="12">
        <v>17549.73</v>
      </c>
      <c r="G19" s="9">
        <v>1881</v>
      </c>
      <c r="H19" s="5"/>
    </row>
    <row r="20" spans="2:8" x14ac:dyDescent="0.35">
      <c r="B20" s="11" t="s">
        <v>30</v>
      </c>
      <c r="C20" s="28">
        <v>0.38945894736842124</v>
      </c>
      <c r="D20" s="12">
        <v>66500</v>
      </c>
      <c r="E20" s="12">
        <v>25899.020000000011</v>
      </c>
      <c r="F20" s="12">
        <v>40600.979999999989</v>
      </c>
      <c r="G20" s="9">
        <v>2802</v>
      </c>
      <c r="H20" s="5"/>
    </row>
    <row r="21" spans="2:8" x14ac:dyDescent="0.35">
      <c r="B21" s="11" t="s">
        <v>23</v>
      </c>
      <c r="C21" s="28">
        <v>0.79238966174705183</v>
      </c>
      <c r="D21" s="12">
        <v>56644</v>
      </c>
      <c r="E21" s="12">
        <v>44884.12</v>
      </c>
      <c r="F21" s="12">
        <v>11759.88</v>
      </c>
      <c r="G21" s="9">
        <v>1812</v>
      </c>
      <c r="H21" s="5"/>
    </row>
    <row r="22" spans="2:8" x14ac:dyDescent="0.35">
      <c r="B22" s="11" t="s">
        <v>28</v>
      </c>
      <c r="C22" s="28">
        <v>0.54004034653807365</v>
      </c>
      <c r="D22" s="12">
        <v>72373</v>
      </c>
      <c r="E22" s="12">
        <v>39084.340000000004</v>
      </c>
      <c r="F22" s="12">
        <v>33288.659999999996</v>
      </c>
      <c r="G22" s="9">
        <v>3207</v>
      </c>
      <c r="H22" s="5"/>
    </row>
    <row r="23" spans="2:8" x14ac:dyDescent="0.35">
      <c r="B23" s="11" t="s">
        <v>16</v>
      </c>
      <c r="C23" s="28">
        <v>0.6951641416174269</v>
      </c>
      <c r="D23" s="12">
        <v>62111</v>
      </c>
      <c r="E23" s="12">
        <v>43177.340000000004</v>
      </c>
      <c r="F23" s="12">
        <v>18933.659999999996</v>
      </c>
      <c r="G23" s="9">
        <v>2154</v>
      </c>
      <c r="H23" s="5"/>
    </row>
    <row r="24" spans="2:8" x14ac:dyDescent="0.35">
      <c r="B24" s="11" t="s">
        <v>25</v>
      </c>
      <c r="C24" s="28">
        <v>0.51729240744614091</v>
      </c>
      <c r="D24" s="12">
        <v>57372</v>
      </c>
      <c r="E24" s="12">
        <v>29678.099999999995</v>
      </c>
      <c r="F24" s="12">
        <v>27693.900000000005</v>
      </c>
      <c r="G24" s="9">
        <v>2106</v>
      </c>
      <c r="H24" s="5"/>
    </row>
    <row r="25" spans="2:8" x14ac:dyDescent="0.35">
      <c r="B25" s="11" t="s">
        <v>31</v>
      </c>
      <c r="C25" s="28">
        <v>0.75181290273285284</v>
      </c>
      <c r="D25" s="12">
        <v>39263</v>
      </c>
      <c r="E25" s="12">
        <v>29518.43</v>
      </c>
      <c r="F25" s="12">
        <v>9744.57</v>
      </c>
      <c r="G25" s="9">
        <v>1683</v>
      </c>
      <c r="H25" s="5"/>
    </row>
    <row r="26" spans="2:8" x14ac:dyDescent="0.35">
      <c r="B26" s="11" t="s">
        <v>22</v>
      </c>
      <c r="C26" s="28">
        <v>0.69753873542235578</v>
      </c>
      <c r="D26" s="12">
        <v>66283</v>
      </c>
      <c r="E26" s="12">
        <v>46234.960000000006</v>
      </c>
      <c r="F26" s="12">
        <v>20048.039999999997</v>
      </c>
      <c r="G26" s="9">
        <v>2052</v>
      </c>
      <c r="H26" s="5"/>
    </row>
    <row r="27" spans="2:8" x14ac:dyDescent="0.35">
      <c r="B27" s="11" t="s">
        <v>33</v>
      </c>
      <c r="C27" s="28">
        <v>0.6683924233661076</v>
      </c>
      <c r="D27" s="12">
        <v>69160</v>
      </c>
      <c r="E27" s="12">
        <v>46226.020000000004</v>
      </c>
      <c r="F27" s="12">
        <v>22933.979999999996</v>
      </c>
      <c r="G27" s="9">
        <v>1854</v>
      </c>
      <c r="H27" s="5"/>
    </row>
    <row r="28" spans="2:8" x14ac:dyDescent="0.35">
      <c r="B28" s="11" t="s">
        <v>19</v>
      </c>
      <c r="C28" s="28">
        <v>0.66601466118362251</v>
      </c>
      <c r="D28" s="12">
        <v>44744</v>
      </c>
      <c r="E28" s="12">
        <v>29800.160000000003</v>
      </c>
      <c r="F28" s="12">
        <v>14943.839999999998</v>
      </c>
      <c r="G28" s="9">
        <v>1956</v>
      </c>
      <c r="H28" s="5"/>
    </row>
    <row r="29" spans="2:8" x14ac:dyDescent="0.35">
      <c r="B29" s="11" t="s">
        <v>26</v>
      </c>
      <c r="C29" s="28">
        <v>0.82930570773981471</v>
      </c>
      <c r="D29" s="12">
        <v>70273</v>
      </c>
      <c r="E29" s="12">
        <v>58277.8</v>
      </c>
      <c r="F29" s="12">
        <v>11995.199999999999</v>
      </c>
      <c r="G29" s="9">
        <v>2142</v>
      </c>
      <c r="H29" s="5"/>
    </row>
    <row r="30" spans="2:8" x14ac:dyDescent="0.35">
      <c r="B30" s="11" t="s">
        <v>32</v>
      </c>
      <c r="C30" s="28">
        <v>0.72343365709283425</v>
      </c>
      <c r="D30" s="12">
        <v>71967</v>
      </c>
      <c r="E30" s="12">
        <v>52063.35</v>
      </c>
      <c r="F30" s="12">
        <v>19903.650000000001</v>
      </c>
      <c r="G30" s="9">
        <v>2301</v>
      </c>
      <c r="H30" s="5"/>
    </row>
    <row r="31" spans="2:8" x14ac:dyDescent="0.35">
      <c r="B31" s="11" t="s">
        <v>4</v>
      </c>
      <c r="C31" s="28">
        <v>0.44549849482876808</v>
      </c>
      <c r="D31" s="12">
        <v>33551</v>
      </c>
      <c r="E31" s="12">
        <v>14946.919999999998</v>
      </c>
      <c r="F31" s="12">
        <v>18604.080000000002</v>
      </c>
      <c r="G31" s="9">
        <v>1566</v>
      </c>
      <c r="H31" s="5"/>
    </row>
    <row r="32" spans="2:8" x14ac:dyDescent="0.35">
      <c r="B32" s="11" t="s">
        <v>29</v>
      </c>
      <c r="C32" s="28">
        <v>0.6326749297522799</v>
      </c>
      <c r="D32" s="12">
        <v>58009</v>
      </c>
      <c r="E32" s="12">
        <v>36700.840000000004</v>
      </c>
      <c r="F32" s="12">
        <v>21308.159999999996</v>
      </c>
      <c r="G32" s="9">
        <v>2976</v>
      </c>
      <c r="H32" s="5"/>
    </row>
    <row r="33" spans="2:8" x14ac:dyDescent="0.35">
      <c r="B33" s="11" t="s">
        <v>24</v>
      </c>
      <c r="C33" s="28">
        <v>0.85333597150771667</v>
      </c>
      <c r="D33" s="12">
        <v>35378</v>
      </c>
      <c r="E33" s="12">
        <v>30189.32</v>
      </c>
      <c r="F33" s="12">
        <v>5188.6799999999994</v>
      </c>
      <c r="G33" s="9">
        <v>1044</v>
      </c>
      <c r="H33" s="5"/>
    </row>
    <row r="34" spans="2:8" x14ac:dyDescent="0.35">
      <c r="B34" s="11" t="s">
        <v>21</v>
      </c>
      <c r="C34" s="28">
        <v>0.68834056973419466</v>
      </c>
      <c r="D34" s="12">
        <v>37772</v>
      </c>
      <c r="E34" s="12">
        <v>26000</v>
      </c>
      <c r="F34" s="12">
        <v>11772</v>
      </c>
      <c r="G34" s="9">
        <v>1308</v>
      </c>
      <c r="H34" s="5"/>
    </row>
    <row r="35" spans="2:8" x14ac:dyDescent="0.35">
      <c r="B35" s="11" t="s">
        <v>17</v>
      </c>
      <c r="C35" s="28">
        <v>0.88623201142480512</v>
      </c>
      <c r="D35" s="12">
        <v>63721</v>
      </c>
      <c r="E35" s="12">
        <v>56471.590000000004</v>
      </c>
      <c r="F35" s="12">
        <v>7249.4099999999989</v>
      </c>
      <c r="G35" s="9">
        <v>2331</v>
      </c>
      <c r="H35" s="5"/>
    </row>
    <row r="36" spans="2:8" x14ac:dyDescent="0.35">
      <c r="B36" s="11" t="s">
        <v>20</v>
      </c>
      <c r="C36" s="28">
        <v>0.57374031291124439</v>
      </c>
      <c r="D36" s="12">
        <v>54712</v>
      </c>
      <c r="E36" s="12">
        <v>31390.480000000003</v>
      </c>
      <c r="F36" s="12">
        <v>23321.519999999997</v>
      </c>
      <c r="G36" s="9">
        <v>2196</v>
      </c>
      <c r="H36" s="5"/>
    </row>
    <row r="37" spans="2:8" x14ac:dyDescent="0.35">
      <c r="B37" s="11" t="s">
        <v>15</v>
      </c>
      <c r="C37" s="28">
        <v>0.73928042220643464</v>
      </c>
      <c r="D37" s="12">
        <v>68971</v>
      </c>
      <c r="E37" s="12">
        <v>50988.91</v>
      </c>
      <c r="F37" s="12">
        <v>17982.09</v>
      </c>
      <c r="G37" s="9">
        <v>1533</v>
      </c>
      <c r="H37" s="5"/>
    </row>
    <row r="38" spans="2:8" x14ac:dyDescent="0.35">
      <c r="B38" s="11" t="s">
        <v>68</v>
      </c>
      <c r="C38" s="28">
        <v>0.64564854952456729</v>
      </c>
      <c r="D38" s="9">
        <v>1240869</v>
      </c>
      <c r="E38" s="9">
        <v>801165.27000000025</v>
      </c>
      <c r="F38" s="9">
        <v>439703.73000000004</v>
      </c>
      <c r="G38" s="9">
        <v>45660</v>
      </c>
    </row>
  </sheetData>
  <sortState xmlns:xlrd2="http://schemas.microsoft.com/office/spreadsheetml/2017/richdata2" ref="B15:G36">
    <sortCondition ref="C16"/>
  </sortState>
  <mergeCells count="2">
    <mergeCell ref="A1:I2"/>
    <mergeCell ref="B4:I13"/>
  </mergeCells>
  <conditionalFormatting pivot="1" sqref="C16:C38">
    <cfRule type="colorScale" priority="5">
      <colorScale>
        <cfvo type="min"/>
        <cfvo type="max"/>
        <color rgb="FFFCFCFF"/>
        <color rgb="FF63BE7B"/>
      </colorScale>
    </cfRule>
  </conditionalFormatting>
  <conditionalFormatting pivot="1" sqref="C16:C38">
    <cfRule type="colorScale" priority="4">
      <colorScale>
        <cfvo type="percent" val="&quot;&lt;30&quot;"/>
        <cfvo type="max"/>
        <color rgb="FFFF7128"/>
        <color rgb="FFFFEF9C"/>
      </colorScale>
    </cfRule>
  </conditionalFormatting>
  <conditionalFormatting pivot="1" sqref="C16:C38">
    <cfRule type="colorScale" priority="3">
      <colorScale>
        <cfvo type="percent" val="&quot;&lt;30%&quot;"/>
        <cfvo type="percent" val="&quot;&gt;70%&quot;"/>
        <color rgb="FFFF7128"/>
        <color rgb="FFFFEF9C"/>
      </colorScale>
    </cfRule>
  </conditionalFormatting>
  <conditionalFormatting sqref="C15">
    <cfRule type="cellIs" dxfId="3" priority="2" operator="lessThan">
      <formula>0.3</formula>
    </cfRule>
  </conditionalFormatting>
  <conditionalFormatting pivot="1" sqref="C16:C38">
    <cfRule type="cellIs" dxfId="2" priority="1" operator="lessThan">
      <formula>0.3</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27B0A-1C3C-4226-BB1D-144EB2B28478}">
  <dimension ref="A1:E301"/>
  <sheetViews>
    <sheetView workbookViewId="0">
      <selection activeCell="I7" sqref="I7"/>
    </sheetView>
  </sheetViews>
  <sheetFormatPr defaultRowHeight="14.5" x14ac:dyDescent="0.35"/>
  <cols>
    <col min="1" max="1" width="13.26953125" customWidth="1"/>
    <col min="2" max="2" width="12.1796875" bestFit="1" customWidth="1"/>
    <col min="3" max="3" width="23.26953125" customWidth="1"/>
    <col min="4" max="4" width="16.6328125" customWidth="1"/>
    <col min="5" max="5" width="21.1796875" customWidth="1"/>
  </cols>
  <sheetData>
    <row r="1" spans="1:5" x14ac:dyDescent="0.35">
      <c r="A1" s="3" t="s">
        <v>11</v>
      </c>
      <c r="B1" s="3" t="s">
        <v>12</v>
      </c>
      <c r="C1" s="3" t="s">
        <v>0</v>
      </c>
      <c r="D1" s="15" t="s">
        <v>1</v>
      </c>
      <c r="E1" s="16" t="s">
        <v>49</v>
      </c>
    </row>
    <row r="2" spans="1:5" x14ac:dyDescent="0.35">
      <c r="A2" t="s">
        <v>40</v>
      </c>
      <c r="B2" t="s">
        <v>37</v>
      </c>
      <c r="C2" t="s">
        <v>30</v>
      </c>
      <c r="D2" s="1">
        <v>1624</v>
      </c>
      <c r="E2" s="2">
        <v>114</v>
      </c>
    </row>
    <row r="3" spans="1:5" x14ac:dyDescent="0.35">
      <c r="A3" t="s">
        <v>8</v>
      </c>
      <c r="B3" t="s">
        <v>35</v>
      </c>
      <c r="C3" t="s">
        <v>32</v>
      </c>
      <c r="D3" s="1">
        <v>6706</v>
      </c>
      <c r="E3" s="2">
        <v>459</v>
      </c>
    </row>
    <row r="4" spans="1:5" x14ac:dyDescent="0.35">
      <c r="A4" t="s">
        <v>9</v>
      </c>
      <c r="B4" t="s">
        <v>35</v>
      </c>
      <c r="C4" t="s">
        <v>4</v>
      </c>
      <c r="D4" s="1">
        <v>959</v>
      </c>
      <c r="E4" s="2">
        <v>147</v>
      </c>
    </row>
    <row r="5" spans="1:5" x14ac:dyDescent="0.35">
      <c r="A5" t="s">
        <v>41</v>
      </c>
      <c r="B5" t="s">
        <v>36</v>
      </c>
      <c r="C5" t="s">
        <v>18</v>
      </c>
      <c r="D5" s="1">
        <v>9632</v>
      </c>
      <c r="E5" s="2">
        <v>288</v>
      </c>
    </row>
    <row r="6" spans="1:5" x14ac:dyDescent="0.35">
      <c r="A6" t="s">
        <v>6</v>
      </c>
      <c r="B6" t="s">
        <v>39</v>
      </c>
      <c r="C6" t="s">
        <v>25</v>
      </c>
      <c r="D6" s="1">
        <v>2100</v>
      </c>
      <c r="E6" s="2">
        <v>414</v>
      </c>
    </row>
    <row r="7" spans="1:5" x14ac:dyDescent="0.35">
      <c r="A7" t="s">
        <v>40</v>
      </c>
      <c r="B7" t="s">
        <v>35</v>
      </c>
      <c r="C7" t="s">
        <v>33</v>
      </c>
      <c r="D7" s="1">
        <v>8869</v>
      </c>
      <c r="E7" s="2">
        <v>432</v>
      </c>
    </row>
    <row r="8" spans="1:5" x14ac:dyDescent="0.35">
      <c r="A8" t="s">
        <v>6</v>
      </c>
      <c r="B8" t="s">
        <v>38</v>
      </c>
      <c r="C8" t="s">
        <v>31</v>
      </c>
      <c r="D8" s="1">
        <v>2681</v>
      </c>
      <c r="E8" s="2">
        <v>54</v>
      </c>
    </row>
    <row r="9" spans="1:5" x14ac:dyDescent="0.35">
      <c r="A9" t="s">
        <v>8</v>
      </c>
      <c r="B9" t="s">
        <v>35</v>
      </c>
      <c r="C9" t="s">
        <v>22</v>
      </c>
      <c r="D9" s="1">
        <v>5012</v>
      </c>
      <c r="E9" s="2">
        <v>210</v>
      </c>
    </row>
    <row r="10" spans="1:5" x14ac:dyDescent="0.35">
      <c r="A10" t="s">
        <v>7</v>
      </c>
      <c r="B10" t="s">
        <v>38</v>
      </c>
      <c r="C10" t="s">
        <v>14</v>
      </c>
      <c r="D10" s="1">
        <v>1281</v>
      </c>
      <c r="E10" s="2">
        <v>75</v>
      </c>
    </row>
    <row r="11" spans="1:5" x14ac:dyDescent="0.35">
      <c r="A11" t="s">
        <v>5</v>
      </c>
      <c r="B11" t="s">
        <v>37</v>
      </c>
      <c r="C11" t="s">
        <v>14</v>
      </c>
      <c r="D11" s="1">
        <v>4991</v>
      </c>
      <c r="E11" s="2">
        <v>12</v>
      </c>
    </row>
    <row r="12" spans="1:5" x14ac:dyDescent="0.35">
      <c r="A12" t="s">
        <v>2</v>
      </c>
      <c r="B12" t="s">
        <v>39</v>
      </c>
      <c r="C12" t="s">
        <v>25</v>
      </c>
      <c r="D12" s="1">
        <v>1785</v>
      </c>
      <c r="E12" s="2">
        <v>462</v>
      </c>
    </row>
    <row r="13" spans="1:5" x14ac:dyDescent="0.35">
      <c r="A13" t="s">
        <v>3</v>
      </c>
      <c r="B13" t="s">
        <v>37</v>
      </c>
      <c r="C13" t="s">
        <v>17</v>
      </c>
      <c r="D13" s="1">
        <v>3983</v>
      </c>
      <c r="E13" s="2">
        <v>144</v>
      </c>
    </row>
    <row r="14" spans="1:5" x14ac:dyDescent="0.35">
      <c r="A14" t="s">
        <v>9</v>
      </c>
      <c r="B14" t="s">
        <v>38</v>
      </c>
      <c r="C14" t="s">
        <v>16</v>
      </c>
      <c r="D14" s="1">
        <v>2646</v>
      </c>
      <c r="E14" s="2">
        <v>120</v>
      </c>
    </row>
    <row r="15" spans="1:5" x14ac:dyDescent="0.35">
      <c r="A15" t="s">
        <v>2</v>
      </c>
      <c r="B15" t="s">
        <v>34</v>
      </c>
      <c r="C15" t="s">
        <v>13</v>
      </c>
      <c r="D15" s="1">
        <v>252</v>
      </c>
      <c r="E15" s="2">
        <v>54</v>
      </c>
    </row>
    <row r="16" spans="1:5" x14ac:dyDescent="0.35">
      <c r="A16" t="s">
        <v>3</v>
      </c>
      <c r="B16" t="s">
        <v>35</v>
      </c>
      <c r="C16" t="s">
        <v>25</v>
      </c>
      <c r="D16" s="1">
        <v>2464</v>
      </c>
      <c r="E16" s="2">
        <v>234</v>
      </c>
    </row>
    <row r="17" spans="1:5" x14ac:dyDescent="0.35">
      <c r="A17" t="s">
        <v>3</v>
      </c>
      <c r="B17" t="s">
        <v>35</v>
      </c>
      <c r="C17" t="s">
        <v>29</v>
      </c>
      <c r="D17" s="1">
        <v>2114</v>
      </c>
      <c r="E17" s="2">
        <v>66</v>
      </c>
    </row>
    <row r="18" spans="1:5" x14ac:dyDescent="0.35">
      <c r="A18" t="s">
        <v>6</v>
      </c>
      <c r="B18" t="s">
        <v>37</v>
      </c>
      <c r="C18" t="s">
        <v>31</v>
      </c>
      <c r="D18" s="1">
        <v>7693</v>
      </c>
      <c r="E18" s="2">
        <v>87</v>
      </c>
    </row>
    <row r="19" spans="1:5" x14ac:dyDescent="0.35">
      <c r="A19" t="s">
        <v>5</v>
      </c>
      <c r="B19" t="s">
        <v>34</v>
      </c>
      <c r="C19" t="s">
        <v>20</v>
      </c>
      <c r="D19" s="1">
        <v>15610</v>
      </c>
      <c r="E19" s="2">
        <v>339</v>
      </c>
    </row>
    <row r="20" spans="1:5" x14ac:dyDescent="0.35">
      <c r="A20" t="s">
        <v>41</v>
      </c>
      <c r="B20" t="s">
        <v>34</v>
      </c>
      <c r="C20" t="s">
        <v>22</v>
      </c>
      <c r="D20" s="1">
        <v>336</v>
      </c>
      <c r="E20" s="2">
        <v>144</v>
      </c>
    </row>
    <row r="21" spans="1:5" x14ac:dyDescent="0.35">
      <c r="A21" t="s">
        <v>2</v>
      </c>
      <c r="B21" t="s">
        <v>39</v>
      </c>
      <c r="C21" t="s">
        <v>20</v>
      </c>
      <c r="D21" s="1">
        <v>9443</v>
      </c>
      <c r="E21" s="2">
        <v>162</v>
      </c>
    </row>
    <row r="22" spans="1:5" x14ac:dyDescent="0.35">
      <c r="A22" t="s">
        <v>9</v>
      </c>
      <c r="B22" t="s">
        <v>34</v>
      </c>
      <c r="C22" t="s">
        <v>23</v>
      </c>
      <c r="D22" s="1">
        <v>8155</v>
      </c>
      <c r="E22" s="2">
        <v>90</v>
      </c>
    </row>
    <row r="23" spans="1:5" x14ac:dyDescent="0.35">
      <c r="A23" t="s">
        <v>8</v>
      </c>
      <c r="B23" t="s">
        <v>38</v>
      </c>
      <c r="C23" t="s">
        <v>23</v>
      </c>
      <c r="D23" s="1">
        <v>1701</v>
      </c>
      <c r="E23" s="2">
        <v>234</v>
      </c>
    </row>
    <row r="24" spans="1:5" x14ac:dyDescent="0.35">
      <c r="A24" t="s">
        <v>10</v>
      </c>
      <c r="B24" t="s">
        <v>38</v>
      </c>
      <c r="C24" t="s">
        <v>22</v>
      </c>
      <c r="D24" s="1">
        <v>2205</v>
      </c>
      <c r="E24" s="2">
        <v>141</v>
      </c>
    </row>
    <row r="25" spans="1:5" x14ac:dyDescent="0.35">
      <c r="A25" t="s">
        <v>8</v>
      </c>
      <c r="B25" t="s">
        <v>37</v>
      </c>
      <c r="C25" t="s">
        <v>19</v>
      </c>
      <c r="D25" s="1">
        <v>1771</v>
      </c>
      <c r="E25" s="2">
        <v>204</v>
      </c>
    </row>
    <row r="26" spans="1:5" x14ac:dyDescent="0.35">
      <c r="A26" t="s">
        <v>41</v>
      </c>
      <c r="B26" t="s">
        <v>35</v>
      </c>
      <c r="C26" t="s">
        <v>15</v>
      </c>
      <c r="D26" s="1">
        <v>2114</v>
      </c>
      <c r="E26" s="2">
        <v>186</v>
      </c>
    </row>
    <row r="27" spans="1:5" x14ac:dyDescent="0.35">
      <c r="A27" t="s">
        <v>41</v>
      </c>
      <c r="B27" t="s">
        <v>36</v>
      </c>
      <c r="C27" t="s">
        <v>13</v>
      </c>
      <c r="D27" s="1">
        <v>10311</v>
      </c>
      <c r="E27" s="2">
        <v>231</v>
      </c>
    </row>
    <row r="28" spans="1:5" x14ac:dyDescent="0.35">
      <c r="A28" t="s">
        <v>3</v>
      </c>
      <c r="B28" t="s">
        <v>39</v>
      </c>
      <c r="C28" t="s">
        <v>16</v>
      </c>
      <c r="D28" s="1">
        <v>21</v>
      </c>
      <c r="E28" s="2">
        <v>168</v>
      </c>
    </row>
    <row r="29" spans="1:5" x14ac:dyDescent="0.35">
      <c r="A29" t="s">
        <v>10</v>
      </c>
      <c r="B29" t="s">
        <v>35</v>
      </c>
      <c r="C29" t="s">
        <v>20</v>
      </c>
      <c r="D29" s="1">
        <v>1974</v>
      </c>
      <c r="E29" s="2">
        <v>195</v>
      </c>
    </row>
    <row r="30" spans="1:5" x14ac:dyDescent="0.35">
      <c r="A30" t="s">
        <v>5</v>
      </c>
      <c r="B30" t="s">
        <v>36</v>
      </c>
      <c r="C30" t="s">
        <v>23</v>
      </c>
      <c r="D30" s="1">
        <v>6314</v>
      </c>
      <c r="E30" s="2">
        <v>15</v>
      </c>
    </row>
    <row r="31" spans="1:5" x14ac:dyDescent="0.35">
      <c r="A31" t="s">
        <v>10</v>
      </c>
      <c r="B31" t="s">
        <v>37</v>
      </c>
      <c r="C31" t="s">
        <v>23</v>
      </c>
      <c r="D31" s="1">
        <v>4683</v>
      </c>
      <c r="E31" s="2">
        <v>30</v>
      </c>
    </row>
    <row r="32" spans="1:5" x14ac:dyDescent="0.35">
      <c r="A32" t="s">
        <v>41</v>
      </c>
      <c r="B32" t="s">
        <v>37</v>
      </c>
      <c r="C32" t="s">
        <v>24</v>
      </c>
      <c r="D32" s="1">
        <v>6398</v>
      </c>
      <c r="E32" s="2">
        <v>102</v>
      </c>
    </row>
    <row r="33" spans="1:5" x14ac:dyDescent="0.35">
      <c r="A33" t="s">
        <v>2</v>
      </c>
      <c r="B33" t="s">
        <v>35</v>
      </c>
      <c r="C33" t="s">
        <v>19</v>
      </c>
      <c r="D33" s="1">
        <v>553</v>
      </c>
      <c r="E33" s="2">
        <v>15</v>
      </c>
    </row>
    <row r="34" spans="1:5" x14ac:dyDescent="0.35">
      <c r="A34" t="s">
        <v>8</v>
      </c>
      <c r="B34" t="s">
        <v>39</v>
      </c>
      <c r="C34" t="s">
        <v>30</v>
      </c>
      <c r="D34" s="1">
        <v>7021</v>
      </c>
      <c r="E34" s="2">
        <v>183</v>
      </c>
    </row>
    <row r="35" spans="1:5" x14ac:dyDescent="0.35">
      <c r="A35" t="s">
        <v>40</v>
      </c>
      <c r="B35" t="s">
        <v>39</v>
      </c>
      <c r="C35" t="s">
        <v>22</v>
      </c>
      <c r="D35" s="1">
        <v>5817</v>
      </c>
      <c r="E35" s="2">
        <v>12</v>
      </c>
    </row>
    <row r="36" spans="1:5" x14ac:dyDescent="0.35">
      <c r="A36" t="s">
        <v>41</v>
      </c>
      <c r="B36" t="s">
        <v>39</v>
      </c>
      <c r="C36" t="s">
        <v>14</v>
      </c>
      <c r="D36" s="1">
        <v>3976</v>
      </c>
      <c r="E36" s="2">
        <v>72</v>
      </c>
    </row>
    <row r="37" spans="1:5" x14ac:dyDescent="0.35">
      <c r="A37" t="s">
        <v>6</v>
      </c>
      <c r="B37" t="s">
        <v>38</v>
      </c>
      <c r="C37" t="s">
        <v>27</v>
      </c>
      <c r="D37" s="1">
        <v>1134</v>
      </c>
      <c r="E37" s="2">
        <v>282</v>
      </c>
    </row>
    <row r="38" spans="1:5" x14ac:dyDescent="0.35">
      <c r="A38" t="s">
        <v>2</v>
      </c>
      <c r="B38" t="s">
        <v>39</v>
      </c>
      <c r="C38" t="s">
        <v>28</v>
      </c>
      <c r="D38" s="1">
        <v>6027</v>
      </c>
      <c r="E38" s="2">
        <v>144</v>
      </c>
    </row>
    <row r="39" spans="1:5" x14ac:dyDescent="0.35">
      <c r="A39" t="s">
        <v>6</v>
      </c>
      <c r="B39" t="s">
        <v>37</v>
      </c>
      <c r="C39" t="s">
        <v>16</v>
      </c>
      <c r="D39" s="1">
        <v>1904</v>
      </c>
      <c r="E39" s="2">
        <v>405</v>
      </c>
    </row>
    <row r="40" spans="1:5" x14ac:dyDescent="0.35">
      <c r="A40" t="s">
        <v>7</v>
      </c>
      <c r="B40" t="s">
        <v>34</v>
      </c>
      <c r="C40" t="s">
        <v>32</v>
      </c>
      <c r="D40" s="1">
        <v>3262</v>
      </c>
      <c r="E40" s="2">
        <v>75</v>
      </c>
    </row>
    <row r="41" spans="1:5" x14ac:dyDescent="0.35">
      <c r="A41" t="s">
        <v>40</v>
      </c>
      <c r="B41" t="s">
        <v>34</v>
      </c>
      <c r="C41" t="s">
        <v>27</v>
      </c>
      <c r="D41" s="1">
        <v>2289</v>
      </c>
      <c r="E41" s="2">
        <v>135</v>
      </c>
    </row>
    <row r="42" spans="1:5" x14ac:dyDescent="0.35">
      <c r="A42" t="s">
        <v>5</v>
      </c>
      <c r="B42" t="s">
        <v>34</v>
      </c>
      <c r="C42" t="s">
        <v>27</v>
      </c>
      <c r="D42" s="1">
        <v>6986</v>
      </c>
      <c r="E42" s="2">
        <v>21</v>
      </c>
    </row>
    <row r="43" spans="1:5" x14ac:dyDescent="0.35">
      <c r="A43" t="s">
        <v>2</v>
      </c>
      <c r="B43" t="s">
        <v>38</v>
      </c>
      <c r="C43" t="s">
        <v>23</v>
      </c>
      <c r="D43" s="1">
        <v>4417</v>
      </c>
      <c r="E43" s="2">
        <v>153</v>
      </c>
    </row>
    <row r="44" spans="1:5" x14ac:dyDescent="0.35">
      <c r="A44" t="s">
        <v>6</v>
      </c>
      <c r="B44" t="s">
        <v>34</v>
      </c>
      <c r="C44" t="s">
        <v>15</v>
      </c>
      <c r="D44" s="1">
        <v>1442</v>
      </c>
      <c r="E44" s="2">
        <v>15</v>
      </c>
    </row>
    <row r="45" spans="1:5" x14ac:dyDescent="0.35">
      <c r="A45" t="s">
        <v>3</v>
      </c>
      <c r="B45" t="s">
        <v>35</v>
      </c>
      <c r="C45" t="s">
        <v>14</v>
      </c>
      <c r="D45" s="1">
        <v>2415</v>
      </c>
      <c r="E45" s="2">
        <v>255</v>
      </c>
    </row>
    <row r="46" spans="1:5" x14ac:dyDescent="0.35">
      <c r="A46" t="s">
        <v>2</v>
      </c>
      <c r="B46" t="s">
        <v>37</v>
      </c>
      <c r="C46" t="s">
        <v>19</v>
      </c>
      <c r="D46" s="1">
        <v>238</v>
      </c>
      <c r="E46" s="2">
        <v>18</v>
      </c>
    </row>
    <row r="47" spans="1:5" x14ac:dyDescent="0.35">
      <c r="A47" t="s">
        <v>6</v>
      </c>
      <c r="B47" t="s">
        <v>37</v>
      </c>
      <c r="C47" t="s">
        <v>23</v>
      </c>
      <c r="D47" s="1">
        <v>4949</v>
      </c>
      <c r="E47" s="2">
        <v>189</v>
      </c>
    </row>
    <row r="48" spans="1:5" x14ac:dyDescent="0.35">
      <c r="A48" t="s">
        <v>5</v>
      </c>
      <c r="B48" t="s">
        <v>38</v>
      </c>
      <c r="C48" t="s">
        <v>32</v>
      </c>
      <c r="D48" s="1">
        <v>5075</v>
      </c>
      <c r="E48" s="2">
        <v>21</v>
      </c>
    </row>
    <row r="49" spans="1:5" x14ac:dyDescent="0.35">
      <c r="A49" t="s">
        <v>3</v>
      </c>
      <c r="B49" t="s">
        <v>36</v>
      </c>
      <c r="C49" t="s">
        <v>16</v>
      </c>
      <c r="D49" s="1">
        <v>9198</v>
      </c>
      <c r="E49" s="2">
        <v>36</v>
      </c>
    </row>
    <row r="50" spans="1:5" x14ac:dyDescent="0.35">
      <c r="A50" t="s">
        <v>6</v>
      </c>
      <c r="B50" t="s">
        <v>34</v>
      </c>
      <c r="C50" t="s">
        <v>29</v>
      </c>
      <c r="D50" s="1">
        <v>3339</v>
      </c>
      <c r="E50" s="2">
        <v>75</v>
      </c>
    </row>
    <row r="51" spans="1:5" x14ac:dyDescent="0.35">
      <c r="A51" t="s">
        <v>40</v>
      </c>
      <c r="B51" t="s">
        <v>34</v>
      </c>
      <c r="C51" t="s">
        <v>17</v>
      </c>
      <c r="D51" s="1">
        <v>5019</v>
      </c>
      <c r="E51" s="2">
        <v>156</v>
      </c>
    </row>
    <row r="52" spans="1:5" x14ac:dyDescent="0.35">
      <c r="A52" t="s">
        <v>5</v>
      </c>
      <c r="B52" t="s">
        <v>36</v>
      </c>
      <c r="C52" t="s">
        <v>16</v>
      </c>
      <c r="D52" s="1">
        <v>16184</v>
      </c>
      <c r="E52" s="2">
        <v>39</v>
      </c>
    </row>
    <row r="53" spans="1:5" x14ac:dyDescent="0.35">
      <c r="A53" t="s">
        <v>6</v>
      </c>
      <c r="B53" t="s">
        <v>36</v>
      </c>
      <c r="C53" t="s">
        <v>21</v>
      </c>
      <c r="D53" s="1">
        <v>497</v>
      </c>
      <c r="E53" s="2">
        <v>63</v>
      </c>
    </row>
    <row r="54" spans="1:5" x14ac:dyDescent="0.35">
      <c r="A54" t="s">
        <v>2</v>
      </c>
      <c r="B54" t="s">
        <v>36</v>
      </c>
      <c r="C54" t="s">
        <v>29</v>
      </c>
      <c r="D54" s="1">
        <v>8211</v>
      </c>
      <c r="E54" s="2">
        <v>75</v>
      </c>
    </row>
    <row r="55" spans="1:5" x14ac:dyDescent="0.35">
      <c r="A55" t="s">
        <v>2</v>
      </c>
      <c r="B55" t="s">
        <v>38</v>
      </c>
      <c r="C55" t="s">
        <v>28</v>
      </c>
      <c r="D55" s="1">
        <v>6580</v>
      </c>
      <c r="E55" s="2">
        <v>183</v>
      </c>
    </row>
    <row r="56" spans="1:5" x14ac:dyDescent="0.35">
      <c r="A56" t="s">
        <v>41</v>
      </c>
      <c r="B56" t="s">
        <v>35</v>
      </c>
      <c r="C56" t="s">
        <v>13</v>
      </c>
      <c r="D56" s="1">
        <v>4760</v>
      </c>
      <c r="E56" s="2">
        <v>69</v>
      </c>
    </row>
    <row r="57" spans="1:5" x14ac:dyDescent="0.35">
      <c r="A57" t="s">
        <v>40</v>
      </c>
      <c r="B57" t="s">
        <v>36</v>
      </c>
      <c r="C57" t="s">
        <v>25</v>
      </c>
      <c r="D57" s="1">
        <v>5439</v>
      </c>
      <c r="E57" s="2">
        <v>30</v>
      </c>
    </row>
    <row r="58" spans="1:5" x14ac:dyDescent="0.35">
      <c r="A58" t="s">
        <v>41</v>
      </c>
      <c r="B58" t="s">
        <v>34</v>
      </c>
      <c r="C58" t="s">
        <v>17</v>
      </c>
      <c r="D58" s="1">
        <v>1463</v>
      </c>
      <c r="E58" s="2">
        <v>39</v>
      </c>
    </row>
    <row r="59" spans="1:5" x14ac:dyDescent="0.35">
      <c r="A59" t="s">
        <v>3</v>
      </c>
      <c r="B59" t="s">
        <v>34</v>
      </c>
      <c r="C59" t="s">
        <v>32</v>
      </c>
      <c r="D59" s="1">
        <v>7777</v>
      </c>
      <c r="E59" s="2">
        <v>504</v>
      </c>
    </row>
    <row r="60" spans="1:5" x14ac:dyDescent="0.35">
      <c r="A60" t="s">
        <v>9</v>
      </c>
      <c r="B60" t="s">
        <v>37</v>
      </c>
      <c r="C60" t="s">
        <v>29</v>
      </c>
      <c r="D60" s="1">
        <v>1085</v>
      </c>
      <c r="E60" s="2">
        <v>273</v>
      </c>
    </row>
    <row r="61" spans="1:5" x14ac:dyDescent="0.35">
      <c r="A61" t="s">
        <v>5</v>
      </c>
      <c r="B61" t="s">
        <v>37</v>
      </c>
      <c r="C61" t="s">
        <v>31</v>
      </c>
      <c r="D61" s="1">
        <v>182</v>
      </c>
      <c r="E61" s="2">
        <v>48</v>
      </c>
    </row>
    <row r="62" spans="1:5" x14ac:dyDescent="0.35">
      <c r="A62" t="s">
        <v>6</v>
      </c>
      <c r="B62" t="s">
        <v>34</v>
      </c>
      <c r="C62" t="s">
        <v>27</v>
      </c>
      <c r="D62" s="1">
        <v>4242</v>
      </c>
      <c r="E62" s="2">
        <v>207</v>
      </c>
    </row>
    <row r="63" spans="1:5" x14ac:dyDescent="0.35">
      <c r="A63" t="s">
        <v>6</v>
      </c>
      <c r="B63" t="s">
        <v>36</v>
      </c>
      <c r="C63" t="s">
        <v>32</v>
      </c>
      <c r="D63" s="1">
        <v>6118</v>
      </c>
      <c r="E63" s="2">
        <v>9</v>
      </c>
    </row>
    <row r="64" spans="1:5" x14ac:dyDescent="0.35">
      <c r="A64" t="s">
        <v>10</v>
      </c>
      <c r="B64" t="s">
        <v>36</v>
      </c>
      <c r="C64" t="s">
        <v>23</v>
      </c>
      <c r="D64" s="1">
        <v>2317</v>
      </c>
      <c r="E64" s="2">
        <v>261</v>
      </c>
    </row>
    <row r="65" spans="1:5" x14ac:dyDescent="0.35">
      <c r="A65" t="s">
        <v>6</v>
      </c>
      <c r="B65" t="s">
        <v>38</v>
      </c>
      <c r="C65" t="s">
        <v>16</v>
      </c>
      <c r="D65" s="1">
        <v>938</v>
      </c>
      <c r="E65" s="2">
        <v>6</v>
      </c>
    </row>
    <row r="66" spans="1:5" x14ac:dyDescent="0.35">
      <c r="A66" t="s">
        <v>8</v>
      </c>
      <c r="B66" t="s">
        <v>37</v>
      </c>
      <c r="C66" t="s">
        <v>15</v>
      </c>
      <c r="D66" s="1">
        <v>9709</v>
      </c>
      <c r="E66" s="2">
        <v>30</v>
      </c>
    </row>
    <row r="67" spans="1:5" x14ac:dyDescent="0.35">
      <c r="A67" t="s">
        <v>7</v>
      </c>
      <c r="B67" t="s">
        <v>34</v>
      </c>
      <c r="C67" t="s">
        <v>20</v>
      </c>
      <c r="D67" s="1">
        <v>2205</v>
      </c>
      <c r="E67" s="2">
        <v>138</v>
      </c>
    </row>
    <row r="68" spans="1:5" x14ac:dyDescent="0.35">
      <c r="A68" t="s">
        <v>7</v>
      </c>
      <c r="B68" t="s">
        <v>37</v>
      </c>
      <c r="C68" t="s">
        <v>17</v>
      </c>
      <c r="D68" s="1">
        <v>4487</v>
      </c>
      <c r="E68" s="2">
        <v>111</v>
      </c>
    </row>
    <row r="69" spans="1:5" x14ac:dyDescent="0.35">
      <c r="A69" t="s">
        <v>5</v>
      </c>
      <c r="B69" t="s">
        <v>35</v>
      </c>
      <c r="C69" t="s">
        <v>18</v>
      </c>
      <c r="D69" s="1">
        <v>2415</v>
      </c>
      <c r="E69" s="2">
        <v>15</v>
      </c>
    </row>
    <row r="70" spans="1:5" x14ac:dyDescent="0.35">
      <c r="A70" t="s">
        <v>40</v>
      </c>
      <c r="B70" t="s">
        <v>34</v>
      </c>
      <c r="C70" t="s">
        <v>19</v>
      </c>
      <c r="D70" s="1">
        <v>4018</v>
      </c>
      <c r="E70" s="2">
        <v>162</v>
      </c>
    </row>
    <row r="71" spans="1:5" x14ac:dyDescent="0.35">
      <c r="A71" t="s">
        <v>5</v>
      </c>
      <c r="B71" t="s">
        <v>34</v>
      </c>
      <c r="C71" t="s">
        <v>19</v>
      </c>
      <c r="D71" s="1">
        <v>861</v>
      </c>
      <c r="E71" s="2">
        <v>195</v>
      </c>
    </row>
    <row r="72" spans="1:5" x14ac:dyDescent="0.35">
      <c r="A72" t="s">
        <v>10</v>
      </c>
      <c r="B72" t="s">
        <v>38</v>
      </c>
      <c r="C72" t="s">
        <v>14</v>
      </c>
      <c r="D72" s="1">
        <v>5586</v>
      </c>
      <c r="E72" s="2">
        <v>525</v>
      </c>
    </row>
    <row r="73" spans="1:5" x14ac:dyDescent="0.35">
      <c r="A73" t="s">
        <v>7</v>
      </c>
      <c r="B73" t="s">
        <v>34</v>
      </c>
      <c r="C73" t="s">
        <v>33</v>
      </c>
      <c r="D73" s="1">
        <v>2226</v>
      </c>
      <c r="E73" s="2">
        <v>48</v>
      </c>
    </row>
    <row r="74" spans="1:5" x14ac:dyDescent="0.35">
      <c r="A74" t="s">
        <v>9</v>
      </c>
      <c r="B74" t="s">
        <v>34</v>
      </c>
      <c r="C74" t="s">
        <v>28</v>
      </c>
      <c r="D74" s="1">
        <v>14329</v>
      </c>
      <c r="E74" s="2">
        <v>150</v>
      </c>
    </row>
    <row r="75" spans="1:5" x14ac:dyDescent="0.35">
      <c r="A75" t="s">
        <v>9</v>
      </c>
      <c r="B75" t="s">
        <v>34</v>
      </c>
      <c r="C75" t="s">
        <v>20</v>
      </c>
      <c r="D75" s="1">
        <v>8463</v>
      </c>
      <c r="E75" s="2">
        <v>492</v>
      </c>
    </row>
    <row r="76" spans="1:5" x14ac:dyDescent="0.35">
      <c r="A76" t="s">
        <v>5</v>
      </c>
      <c r="B76" t="s">
        <v>34</v>
      </c>
      <c r="C76" t="s">
        <v>29</v>
      </c>
      <c r="D76" s="1">
        <v>2891</v>
      </c>
      <c r="E76" s="2">
        <v>102</v>
      </c>
    </row>
    <row r="77" spans="1:5" x14ac:dyDescent="0.35">
      <c r="A77" t="s">
        <v>3</v>
      </c>
      <c r="B77" t="s">
        <v>36</v>
      </c>
      <c r="C77" t="s">
        <v>23</v>
      </c>
      <c r="D77" s="1">
        <v>3773</v>
      </c>
      <c r="E77" s="2">
        <v>165</v>
      </c>
    </row>
    <row r="78" spans="1:5" x14ac:dyDescent="0.35">
      <c r="A78" t="s">
        <v>41</v>
      </c>
      <c r="B78" t="s">
        <v>36</v>
      </c>
      <c r="C78" t="s">
        <v>28</v>
      </c>
      <c r="D78" s="1">
        <v>854</v>
      </c>
      <c r="E78" s="2">
        <v>309</v>
      </c>
    </row>
    <row r="79" spans="1:5" x14ac:dyDescent="0.35">
      <c r="A79" t="s">
        <v>6</v>
      </c>
      <c r="B79" t="s">
        <v>36</v>
      </c>
      <c r="C79" t="s">
        <v>17</v>
      </c>
      <c r="D79" s="1">
        <v>4970</v>
      </c>
      <c r="E79" s="2">
        <v>156</v>
      </c>
    </row>
    <row r="80" spans="1:5" x14ac:dyDescent="0.35">
      <c r="A80" t="s">
        <v>9</v>
      </c>
      <c r="B80" t="s">
        <v>35</v>
      </c>
      <c r="C80" t="s">
        <v>26</v>
      </c>
      <c r="D80" s="1">
        <v>98</v>
      </c>
      <c r="E80" s="2">
        <v>159</v>
      </c>
    </row>
    <row r="81" spans="1:5" x14ac:dyDescent="0.35">
      <c r="A81" t="s">
        <v>5</v>
      </c>
      <c r="B81" t="s">
        <v>35</v>
      </c>
      <c r="C81" t="s">
        <v>15</v>
      </c>
      <c r="D81" s="1">
        <v>13391</v>
      </c>
      <c r="E81" s="2">
        <v>201</v>
      </c>
    </row>
    <row r="82" spans="1:5" x14ac:dyDescent="0.35">
      <c r="A82" t="s">
        <v>8</v>
      </c>
      <c r="B82" t="s">
        <v>39</v>
      </c>
      <c r="C82" t="s">
        <v>31</v>
      </c>
      <c r="D82" s="1">
        <v>8890</v>
      </c>
      <c r="E82" s="2">
        <v>210</v>
      </c>
    </row>
    <row r="83" spans="1:5" x14ac:dyDescent="0.35">
      <c r="A83" t="s">
        <v>2</v>
      </c>
      <c r="B83" t="s">
        <v>38</v>
      </c>
      <c r="C83" t="s">
        <v>13</v>
      </c>
      <c r="D83" s="1">
        <v>56</v>
      </c>
      <c r="E83" s="2">
        <v>51</v>
      </c>
    </row>
    <row r="84" spans="1:5" x14ac:dyDescent="0.35">
      <c r="A84" t="s">
        <v>3</v>
      </c>
      <c r="B84" t="s">
        <v>36</v>
      </c>
      <c r="C84" t="s">
        <v>25</v>
      </c>
      <c r="D84" s="1">
        <v>3339</v>
      </c>
      <c r="E84" s="2">
        <v>39</v>
      </c>
    </row>
    <row r="85" spans="1:5" x14ac:dyDescent="0.35">
      <c r="A85" t="s">
        <v>10</v>
      </c>
      <c r="B85" t="s">
        <v>35</v>
      </c>
      <c r="C85" t="s">
        <v>18</v>
      </c>
      <c r="D85" s="1">
        <v>3808</v>
      </c>
      <c r="E85" s="2">
        <v>279</v>
      </c>
    </row>
    <row r="86" spans="1:5" x14ac:dyDescent="0.35">
      <c r="A86" t="s">
        <v>10</v>
      </c>
      <c r="B86" t="s">
        <v>38</v>
      </c>
      <c r="C86" t="s">
        <v>13</v>
      </c>
      <c r="D86" s="1">
        <v>63</v>
      </c>
      <c r="E86" s="2">
        <v>123</v>
      </c>
    </row>
    <row r="87" spans="1:5" x14ac:dyDescent="0.35">
      <c r="A87" t="s">
        <v>2</v>
      </c>
      <c r="B87" t="s">
        <v>39</v>
      </c>
      <c r="C87" t="s">
        <v>27</v>
      </c>
      <c r="D87" s="1">
        <v>7812</v>
      </c>
      <c r="E87" s="2">
        <v>81</v>
      </c>
    </row>
    <row r="88" spans="1:5" x14ac:dyDescent="0.35">
      <c r="A88" t="s">
        <v>40</v>
      </c>
      <c r="B88" t="s">
        <v>37</v>
      </c>
      <c r="C88" t="s">
        <v>19</v>
      </c>
      <c r="D88" s="1">
        <v>7693</v>
      </c>
      <c r="E88" s="2">
        <v>21</v>
      </c>
    </row>
    <row r="89" spans="1:5" x14ac:dyDescent="0.35">
      <c r="A89" t="s">
        <v>3</v>
      </c>
      <c r="B89" t="s">
        <v>36</v>
      </c>
      <c r="C89" t="s">
        <v>28</v>
      </c>
      <c r="D89" s="1">
        <v>973</v>
      </c>
      <c r="E89" s="2">
        <v>162</v>
      </c>
    </row>
    <row r="90" spans="1:5" x14ac:dyDescent="0.35">
      <c r="A90" t="s">
        <v>10</v>
      </c>
      <c r="B90" t="s">
        <v>35</v>
      </c>
      <c r="C90" t="s">
        <v>21</v>
      </c>
      <c r="D90" s="1">
        <v>567</v>
      </c>
      <c r="E90" s="2">
        <v>228</v>
      </c>
    </row>
    <row r="91" spans="1:5" x14ac:dyDescent="0.35">
      <c r="A91" t="s">
        <v>10</v>
      </c>
      <c r="B91" t="s">
        <v>36</v>
      </c>
      <c r="C91" t="s">
        <v>29</v>
      </c>
      <c r="D91" s="1">
        <v>2471</v>
      </c>
      <c r="E91" s="2">
        <v>342</v>
      </c>
    </row>
    <row r="92" spans="1:5" x14ac:dyDescent="0.35">
      <c r="A92" t="s">
        <v>5</v>
      </c>
      <c r="B92" t="s">
        <v>38</v>
      </c>
      <c r="C92" t="s">
        <v>13</v>
      </c>
      <c r="D92" s="1">
        <v>7189</v>
      </c>
      <c r="E92" s="2">
        <v>54</v>
      </c>
    </row>
    <row r="93" spans="1:5" x14ac:dyDescent="0.35">
      <c r="A93" t="s">
        <v>41</v>
      </c>
      <c r="B93" t="s">
        <v>35</v>
      </c>
      <c r="C93" t="s">
        <v>28</v>
      </c>
      <c r="D93" s="1">
        <v>7455</v>
      </c>
      <c r="E93" s="2">
        <v>216</v>
      </c>
    </row>
    <row r="94" spans="1:5" x14ac:dyDescent="0.35">
      <c r="A94" t="s">
        <v>3</v>
      </c>
      <c r="B94" t="s">
        <v>34</v>
      </c>
      <c r="C94" t="s">
        <v>26</v>
      </c>
      <c r="D94" s="1">
        <v>3108</v>
      </c>
      <c r="E94" s="2">
        <v>54</v>
      </c>
    </row>
    <row r="95" spans="1:5" x14ac:dyDescent="0.35">
      <c r="A95" t="s">
        <v>6</v>
      </c>
      <c r="B95" t="s">
        <v>38</v>
      </c>
      <c r="C95" t="s">
        <v>25</v>
      </c>
      <c r="D95" s="1">
        <v>469</v>
      </c>
      <c r="E95" s="2">
        <v>75</v>
      </c>
    </row>
    <row r="96" spans="1:5" x14ac:dyDescent="0.35">
      <c r="A96" t="s">
        <v>9</v>
      </c>
      <c r="B96" t="s">
        <v>37</v>
      </c>
      <c r="C96" t="s">
        <v>23</v>
      </c>
      <c r="D96" s="1">
        <v>2737</v>
      </c>
      <c r="E96" s="2">
        <v>93</v>
      </c>
    </row>
    <row r="97" spans="1:5" x14ac:dyDescent="0.35">
      <c r="A97" t="s">
        <v>9</v>
      </c>
      <c r="B97" t="s">
        <v>37</v>
      </c>
      <c r="C97" t="s">
        <v>25</v>
      </c>
      <c r="D97" s="1">
        <v>4305</v>
      </c>
      <c r="E97" s="2">
        <v>156</v>
      </c>
    </row>
    <row r="98" spans="1:5" x14ac:dyDescent="0.35">
      <c r="A98" t="s">
        <v>9</v>
      </c>
      <c r="B98" t="s">
        <v>38</v>
      </c>
      <c r="C98" t="s">
        <v>17</v>
      </c>
      <c r="D98" s="1">
        <v>2408</v>
      </c>
      <c r="E98" s="2">
        <v>9</v>
      </c>
    </row>
    <row r="99" spans="1:5" x14ac:dyDescent="0.35">
      <c r="A99" t="s">
        <v>3</v>
      </c>
      <c r="B99" t="s">
        <v>36</v>
      </c>
      <c r="C99" t="s">
        <v>19</v>
      </c>
      <c r="D99" s="1">
        <v>1281</v>
      </c>
      <c r="E99" s="2">
        <v>18</v>
      </c>
    </row>
    <row r="100" spans="1:5" x14ac:dyDescent="0.35">
      <c r="A100" t="s">
        <v>40</v>
      </c>
      <c r="B100" t="s">
        <v>35</v>
      </c>
      <c r="C100" t="s">
        <v>32</v>
      </c>
      <c r="D100" s="1">
        <v>12348</v>
      </c>
      <c r="E100" s="2">
        <v>234</v>
      </c>
    </row>
    <row r="101" spans="1:5" x14ac:dyDescent="0.35">
      <c r="A101" t="s">
        <v>3</v>
      </c>
      <c r="B101" t="s">
        <v>34</v>
      </c>
      <c r="C101" t="s">
        <v>28</v>
      </c>
      <c r="D101" s="1">
        <v>3689</v>
      </c>
      <c r="E101" s="2">
        <v>312</v>
      </c>
    </row>
    <row r="102" spans="1:5" x14ac:dyDescent="0.35">
      <c r="A102" t="s">
        <v>7</v>
      </c>
      <c r="B102" t="s">
        <v>36</v>
      </c>
      <c r="C102" t="s">
        <v>19</v>
      </c>
      <c r="D102" s="1">
        <v>2870</v>
      </c>
      <c r="E102" s="2">
        <v>300</v>
      </c>
    </row>
    <row r="103" spans="1:5" x14ac:dyDescent="0.35">
      <c r="A103" t="s">
        <v>2</v>
      </c>
      <c r="B103" t="s">
        <v>36</v>
      </c>
      <c r="C103" t="s">
        <v>27</v>
      </c>
      <c r="D103" s="1">
        <v>798</v>
      </c>
      <c r="E103" s="2">
        <v>519</v>
      </c>
    </row>
    <row r="104" spans="1:5" x14ac:dyDescent="0.35">
      <c r="A104" t="s">
        <v>41</v>
      </c>
      <c r="B104" t="s">
        <v>37</v>
      </c>
      <c r="C104" t="s">
        <v>21</v>
      </c>
      <c r="D104" s="1">
        <v>2933</v>
      </c>
      <c r="E104" s="2">
        <v>9</v>
      </c>
    </row>
    <row r="105" spans="1:5" x14ac:dyDescent="0.35">
      <c r="A105" t="s">
        <v>5</v>
      </c>
      <c r="B105" t="s">
        <v>35</v>
      </c>
      <c r="C105" t="s">
        <v>4</v>
      </c>
      <c r="D105" s="1">
        <v>2744</v>
      </c>
      <c r="E105" s="2">
        <v>9</v>
      </c>
    </row>
    <row r="106" spans="1:5" x14ac:dyDescent="0.35">
      <c r="A106" t="s">
        <v>40</v>
      </c>
      <c r="B106" t="s">
        <v>36</v>
      </c>
      <c r="C106" t="s">
        <v>33</v>
      </c>
      <c r="D106" s="1">
        <v>9772</v>
      </c>
      <c r="E106" s="2">
        <v>90</v>
      </c>
    </row>
    <row r="107" spans="1:5" x14ac:dyDescent="0.35">
      <c r="A107" t="s">
        <v>7</v>
      </c>
      <c r="B107" t="s">
        <v>34</v>
      </c>
      <c r="C107" t="s">
        <v>25</v>
      </c>
      <c r="D107" s="1">
        <v>1568</v>
      </c>
      <c r="E107" s="2">
        <v>96</v>
      </c>
    </row>
    <row r="108" spans="1:5" x14ac:dyDescent="0.35">
      <c r="A108" t="s">
        <v>2</v>
      </c>
      <c r="B108" t="s">
        <v>36</v>
      </c>
      <c r="C108" t="s">
        <v>16</v>
      </c>
      <c r="D108" s="1">
        <v>11417</v>
      </c>
      <c r="E108" s="2">
        <v>21</v>
      </c>
    </row>
    <row r="109" spans="1:5" x14ac:dyDescent="0.35">
      <c r="A109" t="s">
        <v>40</v>
      </c>
      <c r="B109" t="s">
        <v>34</v>
      </c>
      <c r="C109" t="s">
        <v>26</v>
      </c>
      <c r="D109" s="1">
        <v>6748</v>
      </c>
      <c r="E109" s="2">
        <v>48</v>
      </c>
    </row>
    <row r="110" spans="1:5" x14ac:dyDescent="0.35">
      <c r="A110" t="s">
        <v>10</v>
      </c>
      <c r="B110" t="s">
        <v>36</v>
      </c>
      <c r="C110" t="s">
        <v>27</v>
      </c>
      <c r="D110" s="1">
        <v>1407</v>
      </c>
      <c r="E110" s="2">
        <v>72</v>
      </c>
    </row>
    <row r="111" spans="1:5" x14ac:dyDescent="0.35">
      <c r="A111" t="s">
        <v>8</v>
      </c>
      <c r="B111" t="s">
        <v>35</v>
      </c>
      <c r="C111" t="s">
        <v>29</v>
      </c>
      <c r="D111" s="1">
        <v>2023</v>
      </c>
      <c r="E111" s="2">
        <v>168</v>
      </c>
    </row>
    <row r="112" spans="1:5" x14ac:dyDescent="0.35">
      <c r="A112" t="s">
        <v>5</v>
      </c>
      <c r="B112" t="s">
        <v>39</v>
      </c>
      <c r="C112" t="s">
        <v>26</v>
      </c>
      <c r="D112" s="1">
        <v>5236</v>
      </c>
      <c r="E112" s="2">
        <v>51</v>
      </c>
    </row>
    <row r="113" spans="1:5" x14ac:dyDescent="0.35">
      <c r="A113" t="s">
        <v>41</v>
      </c>
      <c r="B113" t="s">
        <v>36</v>
      </c>
      <c r="C113" t="s">
        <v>19</v>
      </c>
      <c r="D113" s="1">
        <v>1925</v>
      </c>
      <c r="E113" s="2">
        <v>192</v>
      </c>
    </row>
    <row r="114" spans="1:5" x14ac:dyDescent="0.35">
      <c r="A114" t="s">
        <v>7</v>
      </c>
      <c r="B114" t="s">
        <v>37</v>
      </c>
      <c r="C114" t="s">
        <v>14</v>
      </c>
      <c r="D114" s="1">
        <v>6608</v>
      </c>
      <c r="E114" s="2">
        <v>225</v>
      </c>
    </row>
    <row r="115" spans="1:5" x14ac:dyDescent="0.35">
      <c r="A115" t="s">
        <v>6</v>
      </c>
      <c r="B115" t="s">
        <v>34</v>
      </c>
      <c r="C115" t="s">
        <v>26</v>
      </c>
      <c r="D115" s="1">
        <v>8008</v>
      </c>
      <c r="E115" s="2">
        <v>456</v>
      </c>
    </row>
    <row r="116" spans="1:5" x14ac:dyDescent="0.35">
      <c r="A116" t="s">
        <v>10</v>
      </c>
      <c r="B116" t="s">
        <v>34</v>
      </c>
      <c r="C116" t="s">
        <v>25</v>
      </c>
      <c r="D116" s="1">
        <v>1428</v>
      </c>
      <c r="E116" s="2">
        <v>93</v>
      </c>
    </row>
    <row r="117" spans="1:5" x14ac:dyDescent="0.35">
      <c r="A117" t="s">
        <v>6</v>
      </c>
      <c r="B117" t="s">
        <v>34</v>
      </c>
      <c r="C117" t="s">
        <v>4</v>
      </c>
      <c r="D117" s="1">
        <v>525</v>
      </c>
      <c r="E117" s="2">
        <v>48</v>
      </c>
    </row>
    <row r="118" spans="1:5" x14ac:dyDescent="0.35">
      <c r="A118" t="s">
        <v>6</v>
      </c>
      <c r="B118" t="s">
        <v>37</v>
      </c>
      <c r="C118" t="s">
        <v>18</v>
      </c>
      <c r="D118" s="1">
        <v>1505</v>
      </c>
      <c r="E118" s="2">
        <v>102</v>
      </c>
    </row>
    <row r="119" spans="1:5" x14ac:dyDescent="0.35">
      <c r="A119" t="s">
        <v>7</v>
      </c>
      <c r="B119" t="s">
        <v>35</v>
      </c>
      <c r="C119" t="s">
        <v>30</v>
      </c>
      <c r="D119" s="1">
        <v>6755</v>
      </c>
      <c r="E119" s="2">
        <v>252</v>
      </c>
    </row>
    <row r="120" spans="1:5" x14ac:dyDescent="0.35">
      <c r="A120" t="s">
        <v>2</v>
      </c>
      <c r="B120" t="s">
        <v>37</v>
      </c>
      <c r="C120" t="s">
        <v>18</v>
      </c>
      <c r="D120" s="1">
        <v>11571</v>
      </c>
      <c r="E120" s="2">
        <v>138</v>
      </c>
    </row>
    <row r="121" spans="1:5" x14ac:dyDescent="0.35">
      <c r="A121" t="s">
        <v>40</v>
      </c>
      <c r="B121" t="s">
        <v>38</v>
      </c>
      <c r="C121" t="s">
        <v>25</v>
      </c>
      <c r="D121" s="1">
        <v>2541</v>
      </c>
      <c r="E121" s="2">
        <v>90</v>
      </c>
    </row>
    <row r="122" spans="1:5" x14ac:dyDescent="0.35">
      <c r="A122" t="s">
        <v>41</v>
      </c>
      <c r="B122" t="s">
        <v>37</v>
      </c>
      <c r="C122" t="s">
        <v>30</v>
      </c>
      <c r="D122" s="1">
        <v>1526</v>
      </c>
      <c r="E122" s="2">
        <v>240</v>
      </c>
    </row>
    <row r="123" spans="1:5" x14ac:dyDescent="0.35">
      <c r="A123" t="s">
        <v>40</v>
      </c>
      <c r="B123" t="s">
        <v>38</v>
      </c>
      <c r="C123" t="s">
        <v>4</v>
      </c>
      <c r="D123" s="1">
        <v>6125</v>
      </c>
      <c r="E123" s="2">
        <v>102</v>
      </c>
    </row>
    <row r="124" spans="1:5" x14ac:dyDescent="0.35">
      <c r="A124" t="s">
        <v>41</v>
      </c>
      <c r="B124" t="s">
        <v>35</v>
      </c>
      <c r="C124" t="s">
        <v>27</v>
      </c>
      <c r="D124" s="1">
        <v>847</v>
      </c>
      <c r="E124" s="2">
        <v>129</v>
      </c>
    </row>
    <row r="125" spans="1:5" x14ac:dyDescent="0.35">
      <c r="A125" t="s">
        <v>8</v>
      </c>
      <c r="B125" t="s">
        <v>35</v>
      </c>
      <c r="C125" t="s">
        <v>27</v>
      </c>
      <c r="D125" s="1">
        <v>4753</v>
      </c>
      <c r="E125" s="2">
        <v>300</v>
      </c>
    </row>
    <row r="126" spans="1:5" x14ac:dyDescent="0.35">
      <c r="A126" t="s">
        <v>6</v>
      </c>
      <c r="B126" t="s">
        <v>38</v>
      </c>
      <c r="C126" t="s">
        <v>33</v>
      </c>
      <c r="D126" s="1">
        <v>959</v>
      </c>
      <c r="E126" s="2">
        <v>135</v>
      </c>
    </row>
    <row r="127" spans="1:5" x14ac:dyDescent="0.35">
      <c r="A127" t="s">
        <v>7</v>
      </c>
      <c r="B127" t="s">
        <v>35</v>
      </c>
      <c r="C127" t="s">
        <v>24</v>
      </c>
      <c r="D127" s="1">
        <v>2793</v>
      </c>
      <c r="E127" s="2">
        <v>114</v>
      </c>
    </row>
    <row r="128" spans="1:5" x14ac:dyDescent="0.35">
      <c r="A128" t="s">
        <v>7</v>
      </c>
      <c r="B128" t="s">
        <v>35</v>
      </c>
      <c r="C128" t="s">
        <v>14</v>
      </c>
      <c r="D128" s="1">
        <v>4606</v>
      </c>
      <c r="E128" s="2">
        <v>63</v>
      </c>
    </row>
    <row r="129" spans="1:5" x14ac:dyDescent="0.35">
      <c r="A129" t="s">
        <v>7</v>
      </c>
      <c r="B129" t="s">
        <v>36</v>
      </c>
      <c r="C129" t="s">
        <v>29</v>
      </c>
      <c r="D129" s="1">
        <v>5551</v>
      </c>
      <c r="E129" s="2">
        <v>252</v>
      </c>
    </row>
    <row r="130" spans="1:5" x14ac:dyDescent="0.35">
      <c r="A130" t="s">
        <v>10</v>
      </c>
      <c r="B130" t="s">
        <v>36</v>
      </c>
      <c r="C130" t="s">
        <v>32</v>
      </c>
      <c r="D130" s="1">
        <v>6657</v>
      </c>
      <c r="E130" s="2">
        <v>303</v>
      </c>
    </row>
    <row r="131" spans="1:5" x14ac:dyDescent="0.35">
      <c r="A131" t="s">
        <v>7</v>
      </c>
      <c r="B131" t="s">
        <v>39</v>
      </c>
      <c r="C131" t="s">
        <v>17</v>
      </c>
      <c r="D131" s="1">
        <v>4438</v>
      </c>
      <c r="E131" s="2">
        <v>246</v>
      </c>
    </row>
    <row r="132" spans="1:5" x14ac:dyDescent="0.35">
      <c r="A132" t="s">
        <v>8</v>
      </c>
      <c r="B132" t="s">
        <v>38</v>
      </c>
      <c r="C132" t="s">
        <v>22</v>
      </c>
      <c r="D132" s="1">
        <v>168</v>
      </c>
      <c r="E132" s="2">
        <v>84</v>
      </c>
    </row>
    <row r="133" spans="1:5" x14ac:dyDescent="0.35">
      <c r="A133" t="s">
        <v>7</v>
      </c>
      <c r="B133" t="s">
        <v>34</v>
      </c>
      <c r="C133" t="s">
        <v>17</v>
      </c>
      <c r="D133" s="1">
        <v>7777</v>
      </c>
      <c r="E133" s="2">
        <v>39</v>
      </c>
    </row>
    <row r="134" spans="1:5" x14ac:dyDescent="0.35">
      <c r="A134" t="s">
        <v>5</v>
      </c>
      <c r="B134" t="s">
        <v>36</v>
      </c>
      <c r="C134" t="s">
        <v>17</v>
      </c>
      <c r="D134" s="1">
        <v>3339</v>
      </c>
      <c r="E134" s="2">
        <v>348</v>
      </c>
    </row>
    <row r="135" spans="1:5" x14ac:dyDescent="0.35">
      <c r="A135" t="s">
        <v>7</v>
      </c>
      <c r="B135" t="s">
        <v>37</v>
      </c>
      <c r="C135" t="s">
        <v>33</v>
      </c>
      <c r="D135" s="1">
        <v>6391</v>
      </c>
      <c r="E135" s="2">
        <v>48</v>
      </c>
    </row>
    <row r="136" spans="1:5" x14ac:dyDescent="0.35">
      <c r="A136" t="s">
        <v>5</v>
      </c>
      <c r="B136" t="s">
        <v>37</v>
      </c>
      <c r="C136" t="s">
        <v>22</v>
      </c>
      <c r="D136" s="1">
        <v>518</v>
      </c>
      <c r="E136" s="2">
        <v>75</v>
      </c>
    </row>
    <row r="137" spans="1:5" x14ac:dyDescent="0.35">
      <c r="A137" t="s">
        <v>7</v>
      </c>
      <c r="B137" t="s">
        <v>38</v>
      </c>
      <c r="C137" t="s">
        <v>28</v>
      </c>
      <c r="D137" s="1">
        <v>5677</v>
      </c>
      <c r="E137" s="2">
        <v>258</v>
      </c>
    </row>
    <row r="138" spans="1:5" x14ac:dyDescent="0.35">
      <c r="A138" t="s">
        <v>6</v>
      </c>
      <c r="B138" t="s">
        <v>39</v>
      </c>
      <c r="C138" t="s">
        <v>17</v>
      </c>
      <c r="D138" s="1">
        <v>6048</v>
      </c>
      <c r="E138" s="2">
        <v>27</v>
      </c>
    </row>
    <row r="139" spans="1:5" x14ac:dyDescent="0.35">
      <c r="A139" t="s">
        <v>8</v>
      </c>
      <c r="B139" t="s">
        <v>38</v>
      </c>
      <c r="C139" t="s">
        <v>32</v>
      </c>
      <c r="D139" s="1">
        <v>3752</v>
      </c>
      <c r="E139" s="2">
        <v>213</v>
      </c>
    </row>
    <row r="140" spans="1:5" x14ac:dyDescent="0.35">
      <c r="A140" t="s">
        <v>5</v>
      </c>
      <c r="B140" t="s">
        <v>35</v>
      </c>
      <c r="C140" t="s">
        <v>29</v>
      </c>
      <c r="D140" s="1">
        <v>4480</v>
      </c>
      <c r="E140" s="2">
        <v>357</v>
      </c>
    </row>
    <row r="141" spans="1:5" x14ac:dyDescent="0.35">
      <c r="A141" t="s">
        <v>9</v>
      </c>
      <c r="B141" t="s">
        <v>37</v>
      </c>
      <c r="C141" t="s">
        <v>4</v>
      </c>
      <c r="D141" s="1">
        <v>259</v>
      </c>
      <c r="E141" s="2">
        <v>207</v>
      </c>
    </row>
    <row r="142" spans="1:5" x14ac:dyDescent="0.35">
      <c r="A142" t="s">
        <v>8</v>
      </c>
      <c r="B142" t="s">
        <v>37</v>
      </c>
      <c r="C142" t="s">
        <v>30</v>
      </c>
      <c r="D142" s="1">
        <v>42</v>
      </c>
      <c r="E142" s="2">
        <v>150</v>
      </c>
    </row>
    <row r="143" spans="1:5" x14ac:dyDescent="0.35">
      <c r="A143" t="s">
        <v>41</v>
      </c>
      <c r="B143" t="s">
        <v>36</v>
      </c>
      <c r="C143" t="s">
        <v>26</v>
      </c>
      <c r="D143" s="1">
        <v>98</v>
      </c>
      <c r="E143" s="2">
        <v>204</v>
      </c>
    </row>
    <row r="144" spans="1:5" x14ac:dyDescent="0.35">
      <c r="A144" t="s">
        <v>7</v>
      </c>
      <c r="B144" t="s">
        <v>35</v>
      </c>
      <c r="C144" t="s">
        <v>27</v>
      </c>
      <c r="D144" s="1">
        <v>2478</v>
      </c>
      <c r="E144" s="2">
        <v>21</v>
      </c>
    </row>
    <row r="145" spans="1:5" x14ac:dyDescent="0.35">
      <c r="A145" t="s">
        <v>41</v>
      </c>
      <c r="B145" t="s">
        <v>34</v>
      </c>
      <c r="C145" t="s">
        <v>33</v>
      </c>
      <c r="D145" s="1">
        <v>7847</v>
      </c>
      <c r="E145" s="2">
        <v>174</v>
      </c>
    </row>
    <row r="146" spans="1:5" x14ac:dyDescent="0.35">
      <c r="A146" t="s">
        <v>2</v>
      </c>
      <c r="B146" t="s">
        <v>37</v>
      </c>
      <c r="C146" t="s">
        <v>17</v>
      </c>
      <c r="D146" s="1">
        <v>9926</v>
      </c>
      <c r="E146" s="2">
        <v>201</v>
      </c>
    </row>
    <row r="147" spans="1:5" x14ac:dyDescent="0.35">
      <c r="A147" t="s">
        <v>8</v>
      </c>
      <c r="B147" t="s">
        <v>38</v>
      </c>
      <c r="C147" t="s">
        <v>13</v>
      </c>
      <c r="D147" s="1">
        <v>819</v>
      </c>
      <c r="E147" s="2">
        <v>510</v>
      </c>
    </row>
    <row r="148" spans="1:5" x14ac:dyDescent="0.35">
      <c r="A148" t="s">
        <v>6</v>
      </c>
      <c r="B148" t="s">
        <v>39</v>
      </c>
      <c r="C148" t="s">
        <v>29</v>
      </c>
      <c r="D148" s="1">
        <v>3052</v>
      </c>
      <c r="E148" s="2">
        <v>378</v>
      </c>
    </row>
    <row r="149" spans="1:5" x14ac:dyDescent="0.35">
      <c r="A149" t="s">
        <v>9</v>
      </c>
      <c r="B149" t="s">
        <v>34</v>
      </c>
      <c r="C149" t="s">
        <v>21</v>
      </c>
      <c r="D149" s="1">
        <v>6832</v>
      </c>
      <c r="E149" s="2">
        <v>27</v>
      </c>
    </row>
    <row r="150" spans="1:5" x14ac:dyDescent="0.35">
      <c r="A150" t="s">
        <v>2</v>
      </c>
      <c r="B150" t="s">
        <v>39</v>
      </c>
      <c r="C150" t="s">
        <v>16</v>
      </c>
      <c r="D150" s="1">
        <v>2016</v>
      </c>
      <c r="E150" s="2">
        <v>117</v>
      </c>
    </row>
    <row r="151" spans="1:5" x14ac:dyDescent="0.35">
      <c r="A151" t="s">
        <v>6</v>
      </c>
      <c r="B151" t="s">
        <v>38</v>
      </c>
      <c r="C151" t="s">
        <v>21</v>
      </c>
      <c r="D151" s="1">
        <v>7322</v>
      </c>
      <c r="E151" s="2">
        <v>36</v>
      </c>
    </row>
    <row r="152" spans="1:5" x14ac:dyDescent="0.35">
      <c r="A152" t="s">
        <v>8</v>
      </c>
      <c r="B152" t="s">
        <v>35</v>
      </c>
      <c r="C152" t="s">
        <v>33</v>
      </c>
      <c r="D152" s="1">
        <v>357</v>
      </c>
      <c r="E152" s="2">
        <v>126</v>
      </c>
    </row>
    <row r="153" spans="1:5" x14ac:dyDescent="0.35">
      <c r="A153" t="s">
        <v>9</v>
      </c>
      <c r="B153" t="s">
        <v>39</v>
      </c>
      <c r="C153" t="s">
        <v>25</v>
      </c>
      <c r="D153" s="1">
        <v>3192</v>
      </c>
      <c r="E153" s="2">
        <v>72</v>
      </c>
    </row>
    <row r="154" spans="1:5" x14ac:dyDescent="0.35">
      <c r="A154" t="s">
        <v>7</v>
      </c>
      <c r="B154" t="s">
        <v>36</v>
      </c>
      <c r="C154" t="s">
        <v>22</v>
      </c>
      <c r="D154" s="1">
        <v>8435</v>
      </c>
      <c r="E154" s="2">
        <v>42</v>
      </c>
    </row>
    <row r="155" spans="1:5" x14ac:dyDescent="0.35">
      <c r="A155" t="s">
        <v>40</v>
      </c>
      <c r="B155" t="s">
        <v>39</v>
      </c>
      <c r="C155" t="s">
        <v>29</v>
      </c>
      <c r="D155" s="1">
        <v>0</v>
      </c>
      <c r="E155" s="2">
        <v>135</v>
      </c>
    </row>
    <row r="156" spans="1:5" x14ac:dyDescent="0.35">
      <c r="A156" t="s">
        <v>7</v>
      </c>
      <c r="B156" t="s">
        <v>34</v>
      </c>
      <c r="C156" t="s">
        <v>24</v>
      </c>
      <c r="D156" s="1">
        <v>8862</v>
      </c>
      <c r="E156" s="2">
        <v>189</v>
      </c>
    </row>
    <row r="157" spans="1:5" x14ac:dyDescent="0.35">
      <c r="A157" t="s">
        <v>6</v>
      </c>
      <c r="B157" t="s">
        <v>37</v>
      </c>
      <c r="C157" t="s">
        <v>28</v>
      </c>
      <c r="D157" s="1">
        <v>3556</v>
      </c>
      <c r="E157" s="2">
        <v>459</v>
      </c>
    </row>
    <row r="158" spans="1:5" x14ac:dyDescent="0.35">
      <c r="A158" t="s">
        <v>5</v>
      </c>
      <c r="B158" t="s">
        <v>34</v>
      </c>
      <c r="C158" t="s">
        <v>15</v>
      </c>
      <c r="D158" s="1">
        <v>7280</v>
      </c>
      <c r="E158" s="2">
        <v>201</v>
      </c>
    </row>
    <row r="159" spans="1:5" x14ac:dyDescent="0.35">
      <c r="A159" t="s">
        <v>6</v>
      </c>
      <c r="B159" t="s">
        <v>34</v>
      </c>
      <c r="C159" t="s">
        <v>30</v>
      </c>
      <c r="D159" s="1">
        <v>3402</v>
      </c>
      <c r="E159" s="2">
        <v>366</v>
      </c>
    </row>
    <row r="160" spans="1:5" x14ac:dyDescent="0.35">
      <c r="A160" t="s">
        <v>3</v>
      </c>
      <c r="B160" t="s">
        <v>37</v>
      </c>
      <c r="C160" t="s">
        <v>29</v>
      </c>
      <c r="D160" s="1">
        <v>4592</v>
      </c>
      <c r="E160" s="2">
        <v>324</v>
      </c>
    </row>
    <row r="161" spans="1:5" x14ac:dyDescent="0.35">
      <c r="A161" t="s">
        <v>9</v>
      </c>
      <c r="B161" t="s">
        <v>35</v>
      </c>
      <c r="C161" t="s">
        <v>15</v>
      </c>
      <c r="D161" s="1">
        <v>7833</v>
      </c>
      <c r="E161" s="2">
        <v>243</v>
      </c>
    </row>
    <row r="162" spans="1:5" x14ac:dyDescent="0.35">
      <c r="A162" t="s">
        <v>2</v>
      </c>
      <c r="B162" t="s">
        <v>39</v>
      </c>
      <c r="C162" t="s">
        <v>21</v>
      </c>
      <c r="D162" s="1">
        <v>7651</v>
      </c>
      <c r="E162" s="2">
        <v>213</v>
      </c>
    </row>
    <row r="163" spans="1:5" x14ac:dyDescent="0.35">
      <c r="A163" t="s">
        <v>40</v>
      </c>
      <c r="B163" t="s">
        <v>35</v>
      </c>
      <c r="C163" t="s">
        <v>30</v>
      </c>
      <c r="D163" s="1">
        <v>2275</v>
      </c>
      <c r="E163" s="2">
        <v>447</v>
      </c>
    </row>
    <row r="164" spans="1:5" x14ac:dyDescent="0.35">
      <c r="A164" t="s">
        <v>40</v>
      </c>
      <c r="B164" t="s">
        <v>38</v>
      </c>
      <c r="C164" t="s">
        <v>13</v>
      </c>
      <c r="D164" s="1">
        <v>5670</v>
      </c>
      <c r="E164" s="2">
        <v>297</v>
      </c>
    </row>
    <row r="165" spans="1:5" x14ac:dyDescent="0.35">
      <c r="A165" t="s">
        <v>7</v>
      </c>
      <c r="B165" t="s">
        <v>35</v>
      </c>
      <c r="C165" t="s">
        <v>16</v>
      </c>
      <c r="D165" s="1">
        <v>2135</v>
      </c>
      <c r="E165" s="2">
        <v>27</v>
      </c>
    </row>
    <row r="166" spans="1:5" x14ac:dyDescent="0.35">
      <c r="A166" t="s">
        <v>40</v>
      </c>
      <c r="B166" t="s">
        <v>34</v>
      </c>
      <c r="C166" t="s">
        <v>23</v>
      </c>
      <c r="D166" s="1">
        <v>2779</v>
      </c>
      <c r="E166" s="2">
        <v>75</v>
      </c>
    </row>
    <row r="167" spans="1:5" x14ac:dyDescent="0.35">
      <c r="A167" t="s">
        <v>10</v>
      </c>
      <c r="B167" t="s">
        <v>39</v>
      </c>
      <c r="C167" t="s">
        <v>33</v>
      </c>
      <c r="D167" s="1">
        <v>12950</v>
      </c>
      <c r="E167" s="2">
        <v>30</v>
      </c>
    </row>
    <row r="168" spans="1:5" x14ac:dyDescent="0.35">
      <c r="A168" t="s">
        <v>7</v>
      </c>
      <c r="B168" t="s">
        <v>36</v>
      </c>
      <c r="C168" t="s">
        <v>18</v>
      </c>
      <c r="D168" s="1">
        <v>2646</v>
      </c>
      <c r="E168" s="2">
        <v>177</v>
      </c>
    </row>
    <row r="169" spans="1:5" x14ac:dyDescent="0.35">
      <c r="A169" t="s">
        <v>40</v>
      </c>
      <c r="B169" t="s">
        <v>34</v>
      </c>
      <c r="C169" t="s">
        <v>33</v>
      </c>
      <c r="D169" s="1">
        <v>3794</v>
      </c>
      <c r="E169" s="2">
        <v>159</v>
      </c>
    </row>
    <row r="170" spans="1:5" x14ac:dyDescent="0.35">
      <c r="A170" t="s">
        <v>3</v>
      </c>
      <c r="B170" t="s">
        <v>35</v>
      </c>
      <c r="C170" t="s">
        <v>33</v>
      </c>
      <c r="D170" s="1">
        <v>819</v>
      </c>
      <c r="E170" s="2">
        <v>306</v>
      </c>
    </row>
    <row r="171" spans="1:5" x14ac:dyDescent="0.35">
      <c r="A171" t="s">
        <v>3</v>
      </c>
      <c r="B171" t="s">
        <v>34</v>
      </c>
      <c r="C171" t="s">
        <v>20</v>
      </c>
      <c r="D171" s="1">
        <v>2583</v>
      </c>
      <c r="E171" s="2">
        <v>18</v>
      </c>
    </row>
    <row r="172" spans="1:5" x14ac:dyDescent="0.35">
      <c r="A172" t="s">
        <v>7</v>
      </c>
      <c r="B172" t="s">
        <v>35</v>
      </c>
      <c r="C172" t="s">
        <v>19</v>
      </c>
      <c r="D172" s="1">
        <v>4585</v>
      </c>
      <c r="E172" s="2">
        <v>240</v>
      </c>
    </row>
    <row r="173" spans="1:5" x14ac:dyDescent="0.35">
      <c r="A173" t="s">
        <v>5</v>
      </c>
      <c r="B173" t="s">
        <v>34</v>
      </c>
      <c r="C173" t="s">
        <v>33</v>
      </c>
      <c r="D173" s="1">
        <v>1652</v>
      </c>
      <c r="E173" s="2">
        <v>93</v>
      </c>
    </row>
    <row r="174" spans="1:5" x14ac:dyDescent="0.35">
      <c r="A174" t="s">
        <v>10</v>
      </c>
      <c r="B174" t="s">
        <v>34</v>
      </c>
      <c r="C174" t="s">
        <v>26</v>
      </c>
      <c r="D174" s="1">
        <v>4991</v>
      </c>
      <c r="E174" s="2">
        <v>9</v>
      </c>
    </row>
    <row r="175" spans="1:5" x14ac:dyDescent="0.35">
      <c r="A175" t="s">
        <v>8</v>
      </c>
      <c r="B175" t="s">
        <v>34</v>
      </c>
      <c r="C175" t="s">
        <v>16</v>
      </c>
      <c r="D175" s="1">
        <v>2009</v>
      </c>
      <c r="E175" s="2">
        <v>219</v>
      </c>
    </row>
    <row r="176" spans="1:5" x14ac:dyDescent="0.35">
      <c r="A176" t="s">
        <v>2</v>
      </c>
      <c r="B176" t="s">
        <v>39</v>
      </c>
      <c r="C176" t="s">
        <v>22</v>
      </c>
      <c r="D176" s="1">
        <v>1568</v>
      </c>
      <c r="E176" s="2">
        <v>141</v>
      </c>
    </row>
    <row r="177" spans="1:5" x14ac:dyDescent="0.35">
      <c r="A177" t="s">
        <v>41</v>
      </c>
      <c r="B177" t="s">
        <v>37</v>
      </c>
      <c r="C177" t="s">
        <v>20</v>
      </c>
      <c r="D177" s="1">
        <v>3388</v>
      </c>
      <c r="E177" s="2">
        <v>123</v>
      </c>
    </row>
    <row r="178" spans="1:5" x14ac:dyDescent="0.35">
      <c r="A178" t="s">
        <v>40</v>
      </c>
      <c r="B178" t="s">
        <v>38</v>
      </c>
      <c r="C178" t="s">
        <v>24</v>
      </c>
      <c r="D178" s="1">
        <v>623</v>
      </c>
      <c r="E178" s="2">
        <v>51</v>
      </c>
    </row>
    <row r="179" spans="1:5" x14ac:dyDescent="0.35">
      <c r="A179" t="s">
        <v>6</v>
      </c>
      <c r="B179" t="s">
        <v>36</v>
      </c>
      <c r="C179" t="s">
        <v>4</v>
      </c>
      <c r="D179" s="1">
        <v>10073</v>
      </c>
      <c r="E179" s="2">
        <v>120</v>
      </c>
    </row>
    <row r="180" spans="1:5" x14ac:dyDescent="0.35">
      <c r="A180" t="s">
        <v>8</v>
      </c>
      <c r="B180" t="s">
        <v>39</v>
      </c>
      <c r="C180" t="s">
        <v>26</v>
      </c>
      <c r="D180" s="1">
        <v>1561</v>
      </c>
      <c r="E180" s="2">
        <v>27</v>
      </c>
    </row>
    <row r="181" spans="1:5" x14ac:dyDescent="0.35">
      <c r="A181" t="s">
        <v>9</v>
      </c>
      <c r="B181" t="s">
        <v>36</v>
      </c>
      <c r="C181" t="s">
        <v>27</v>
      </c>
      <c r="D181" s="1">
        <v>11522</v>
      </c>
      <c r="E181" s="2">
        <v>204</v>
      </c>
    </row>
    <row r="182" spans="1:5" x14ac:dyDescent="0.35">
      <c r="A182" t="s">
        <v>6</v>
      </c>
      <c r="B182" t="s">
        <v>38</v>
      </c>
      <c r="C182" t="s">
        <v>13</v>
      </c>
      <c r="D182" s="1">
        <v>2317</v>
      </c>
      <c r="E182" s="2">
        <v>123</v>
      </c>
    </row>
    <row r="183" spans="1:5" x14ac:dyDescent="0.35">
      <c r="A183" t="s">
        <v>10</v>
      </c>
      <c r="B183" t="s">
        <v>37</v>
      </c>
      <c r="C183" t="s">
        <v>28</v>
      </c>
      <c r="D183" s="1">
        <v>3059</v>
      </c>
      <c r="E183" s="2">
        <v>27</v>
      </c>
    </row>
    <row r="184" spans="1:5" x14ac:dyDescent="0.35">
      <c r="A184" t="s">
        <v>41</v>
      </c>
      <c r="B184" t="s">
        <v>37</v>
      </c>
      <c r="C184" t="s">
        <v>26</v>
      </c>
      <c r="D184" s="1">
        <v>2324</v>
      </c>
      <c r="E184" s="2">
        <v>177</v>
      </c>
    </row>
    <row r="185" spans="1:5" x14ac:dyDescent="0.35">
      <c r="A185" t="s">
        <v>3</v>
      </c>
      <c r="B185" t="s">
        <v>39</v>
      </c>
      <c r="C185" t="s">
        <v>26</v>
      </c>
      <c r="D185" s="1">
        <v>4956</v>
      </c>
      <c r="E185" s="2">
        <v>171</v>
      </c>
    </row>
    <row r="186" spans="1:5" x14ac:dyDescent="0.35">
      <c r="A186" t="s">
        <v>10</v>
      </c>
      <c r="B186" t="s">
        <v>34</v>
      </c>
      <c r="C186" t="s">
        <v>19</v>
      </c>
      <c r="D186" s="1">
        <v>5355</v>
      </c>
      <c r="E186" s="2">
        <v>204</v>
      </c>
    </row>
    <row r="187" spans="1:5" x14ac:dyDescent="0.35">
      <c r="A187" t="s">
        <v>3</v>
      </c>
      <c r="B187" t="s">
        <v>34</v>
      </c>
      <c r="C187" t="s">
        <v>14</v>
      </c>
      <c r="D187" s="1">
        <v>7259</v>
      </c>
      <c r="E187" s="2">
        <v>276</v>
      </c>
    </row>
    <row r="188" spans="1:5" x14ac:dyDescent="0.35">
      <c r="A188" t="s">
        <v>8</v>
      </c>
      <c r="B188" t="s">
        <v>37</v>
      </c>
      <c r="C188" t="s">
        <v>26</v>
      </c>
      <c r="D188" s="1">
        <v>6279</v>
      </c>
      <c r="E188" s="2">
        <v>45</v>
      </c>
    </row>
    <row r="189" spans="1:5" x14ac:dyDescent="0.35">
      <c r="A189" t="s">
        <v>40</v>
      </c>
      <c r="B189" t="s">
        <v>38</v>
      </c>
      <c r="C189" t="s">
        <v>29</v>
      </c>
      <c r="D189" s="1">
        <v>2541</v>
      </c>
      <c r="E189" s="2">
        <v>45</v>
      </c>
    </row>
    <row r="190" spans="1:5" x14ac:dyDescent="0.35">
      <c r="A190" t="s">
        <v>6</v>
      </c>
      <c r="B190" t="s">
        <v>35</v>
      </c>
      <c r="C190" t="s">
        <v>27</v>
      </c>
      <c r="D190" s="1">
        <v>3864</v>
      </c>
      <c r="E190" s="2">
        <v>177</v>
      </c>
    </row>
    <row r="191" spans="1:5" x14ac:dyDescent="0.35">
      <c r="A191" t="s">
        <v>5</v>
      </c>
      <c r="B191" t="s">
        <v>36</v>
      </c>
      <c r="C191" t="s">
        <v>13</v>
      </c>
      <c r="D191" s="1">
        <v>6146</v>
      </c>
      <c r="E191" s="2">
        <v>63</v>
      </c>
    </row>
    <row r="192" spans="1:5" x14ac:dyDescent="0.35">
      <c r="A192" t="s">
        <v>9</v>
      </c>
      <c r="B192" t="s">
        <v>39</v>
      </c>
      <c r="C192" t="s">
        <v>18</v>
      </c>
      <c r="D192" s="1">
        <v>2639</v>
      </c>
      <c r="E192" s="2">
        <v>204</v>
      </c>
    </row>
    <row r="193" spans="1:5" x14ac:dyDescent="0.35">
      <c r="A193" t="s">
        <v>8</v>
      </c>
      <c r="B193" t="s">
        <v>37</v>
      </c>
      <c r="C193" t="s">
        <v>22</v>
      </c>
      <c r="D193" s="1">
        <v>1890</v>
      </c>
      <c r="E193" s="2">
        <v>195</v>
      </c>
    </row>
    <row r="194" spans="1:5" x14ac:dyDescent="0.35">
      <c r="A194" t="s">
        <v>7</v>
      </c>
      <c r="B194" t="s">
        <v>34</v>
      </c>
      <c r="C194" t="s">
        <v>14</v>
      </c>
      <c r="D194" s="1">
        <v>1932</v>
      </c>
      <c r="E194" s="2">
        <v>369</v>
      </c>
    </row>
    <row r="195" spans="1:5" x14ac:dyDescent="0.35">
      <c r="A195" t="s">
        <v>3</v>
      </c>
      <c r="B195" t="s">
        <v>34</v>
      </c>
      <c r="C195" t="s">
        <v>25</v>
      </c>
      <c r="D195" s="1">
        <v>6300</v>
      </c>
      <c r="E195" s="2">
        <v>42</v>
      </c>
    </row>
    <row r="196" spans="1:5" x14ac:dyDescent="0.35">
      <c r="A196" t="s">
        <v>6</v>
      </c>
      <c r="B196" t="s">
        <v>37</v>
      </c>
      <c r="C196" t="s">
        <v>30</v>
      </c>
      <c r="D196" s="1">
        <v>560</v>
      </c>
      <c r="E196" s="2">
        <v>81</v>
      </c>
    </row>
    <row r="197" spans="1:5" x14ac:dyDescent="0.35">
      <c r="A197" t="s">
        <v>9</v>
      </c>
      <c r="B197" t="s">
        <v>37</v>
      </c>
      <c r="C197" t="s">
        <v>26</v>
      </c>
      <c r="D197" s="1">
        <v>2856</v>
      </c>
      <c r="E197" s="2">
        <v>246</v>
      </c>
    </row>
    <row r="198" spans="1:5" x14ac:dyDescent="0.35">
      <c r="A198" t="s">
        <v>9</v>
      </c>
      <c r="B198" t="s">
        <v>34</v>
      </c>
      <c r="C198" t="s">
        <v>17</v>
      </c>
      <c r="D198" s="1">
        <v>707</v>
      </c>
      <c r="E198" s="2">
        <v>174</v>
      </c>
    </row>
    <row r="199" spans="1:5" x14ac:dyDescent="0.35">
      <c r="A199" t="s">
        <v>8</v>
      </c>
      <c r="B199" t="s">
        <v>35</v>
      </c>
      <c r="C199" t="s">
        <v>30</v>
      </c>
      <c r="D199" s="1">
        <v>3598</v>
      </c>
      <c r="E199" s="2">
        <v>81</v>
      </c>
    </row>
    <row r="200" spans="1:5" x14ac:dyDescent="0.35">
      <c r="A200" t="s">
        <v>40</v>
      </c>
      <c r="B200" t="s">
        <v>35</v>
      </c>
      <c r="C200" t="s">
        <v>22</v>
      </c>
      <c r="D200" s="1">
        <v>6853</v>
      </c>
      <c r="E200" s="2">
        <v>372</v>
      </c>
    </row>
    <row r="201" spans="1:5" x14ac:dyDescent="0.35">
      <c r="A201" t="s">
        <v>40</v>
      </c>
      <c r="B201" t="s">
        <v>35</v>
      </c>
      <c r="C201" t="s">
        <v>16</v>
      </c>
      <c r="D201" s="1">
        <v>4725</v>
      </c>
      <c r="E201" s="2">
        <v>174</v>
      </c>
    </row>
    <row r="202" spans="1:5" x14ac:dyDescent="0.35">
      <c r="A202" t="s">
        <v>41</v>
      </c>
      <c r="B202" t="s">
        <v>36</v>
      </c>
      <c r="C202" t="s">
        <v>32</v>
      </c>
      <c r="D202" s="1">
        <v>10304</v>
      </c>
      <c r="E202" s="2">
        <v>84</v>
      </c>
    </row>
    <row r="203" spans="1:5" x14ac:dyDescent="0.35">
      <c r="A203" t="s">
        <v>41</v>
      </c>
      <c r="B203" t="s">
        <v>34</v>
      </c>
      <c r="C203" t="s">
        <v>16</v>
      </c>
      <c r="D203" s="1">
        <v>1274</v>
      </c>
      <c r="E203" s="2">
        <v>225</v>
      </c>
    </row>
    <row r="204" spans="1:5" x14ac:dyDescent="0.35">
      <c r="A204" t="s">
        <v>5</v>
      </c>
      <c r="B204" t="s">
        <v>36</v>
      </c>
      <c r="C204" t="s">
        <v>30</v>
      </c>
      <c r="D204" s="1">
        <v>1526</v>
      </c>
      <c r="E204" s="2">
        <v>105</v>
      </c>
    </row>
    <row r="205" spans="1:5" x14ac:dyDescent="0.35">
      <c r="A205" t="s">
        <v>40</v>
      </c>
      <c r="B205" t="s">
        <v>39</v>
      </c>
      <c r="C205" t="s">
        <v>28</v>
      </c>
      <c r="D205" s="1">
        <v>3101</v>
      </c>
      <c r="E205" s="2">
        <v>225</v>
      </c>
    </row>
    <row r="206" spans="1:5" x14ac:dyDescent="0.35">
      <c r="A206" t="s">
        <v>2</v>
      </c>
      <c r="B206" t="s">
        <v>37</v>
      </c>
      <c r="C206" t="s">
        <v>14</v>
      </c>
      <c r="D206" s="1">
        <v>1057</v>
      </c>
      <c r="E206" s="2">
        <v>54</v>
      </c>
    </row>
    <row r="207" spans="1:5" x14ac:dyDescent="0.35">
      <c r="A207" t="s">
        <v>7</v>
      </c>
      <c r="B207" t="s">
        <v>37</v>
      </c>
      <c r="C207" t="s">
        <v>26</v>
      </c>
      <c r="D207" s="1">
        <v>5306</v>
      </c>
      <c r="E207" s="2">
        <v>0</v>
      </c>
    </row>
    <row r="208" spans="1:5" x14ac:dyDescent="0.35">
      <c r="A208" t="s">
        <v>5</v>
      </c>
      <c r="B208" t="s">
        <v>39</v>
      </c>
      <c r="C208" t="s">
        <v>24</v>
      </c>
      <c r="D208" s="1">
        <v>4018</v>
      </c>
      <c r="E208" s="2">
        <v>171</v>
      </c>
    </row>
    <row r="209" spans="1:5" x14ac:dyDescent="0.35">
      <c r="A209" t="s">
        <v>9</v>
      </c>
      <c r="B209" t="s">
        <v>34</v>
      </c>
      <c r="C209" t="s">
        <v>16</v>
      </c>
      <c r="D209" s="1">
        <v>938</v>
      </c>
      <c r="E209" s="2">
        <v>189</v>
      </c>
    </row>
    <row r="210" spans="1:5" x14ac:dyDescent="0.35">
      <c r="A210" t="s">
        <v>7</v>
      </c>
      <c r="B210" t="s">
        <v>38</v>
      </c>
      <c r="C210" t="s">
        <v>18</v>
      </c>
      <c r="D210" s="1">
        <v>1778</v>
      </c>
      <c r="E210" s="2">
        <v>270</v>
      </c>
    </row>
    <row r="211" spans="1:5" x14ac:dyDescent="0.35">
      <c r="A211" t="s">
        <v>6</v>
      </c>
      <c r="B211" t="s">
        <v>39</v>
      </c>
      <c r="C211" t="s">
        <v>30</v>
      </c>
      <c r="D211" s="1">
        <v>1638</v>
      </c>
      <c r="E211" s="2">
        <v>63</v>
      </c>
    </row>
    <row r="212" spans="1:5" x14ac:dyDescent="0.35">
      <c r="A212" t="s">
        <v>41</v>
      </c>
      <c r="B212" t="s">
        <v>38</v>
      </c>
      <c r="C212" t="s">
        <v>25</v>
      </c>
      <c r="D212" s="1">
        <v>154</v>
      </c>
      <c r="E212" s="2">
        <v>21</v>
      </c>
    </row>
    <row r="213" spans="1:5" x14ac:dyDescent="0.35">
      <c r="A213" t="s">
        <v>7</v>
      </c>
      <c r="B213" t="s">
        <v>37</v>
      </c>
      <c r="C213" t="s">
        <v>22</v>
      </c>
      <c r="D213" s="1">
        <v>9835</v>
      </c>
      <c r="E213" s="2">
        <v>207</v>
      </c>
    </row>
    <row r="214" spans="1:5" x14ac:dyDescent="0.35">
      <c r="A214" t="s">
        <v>9</v>
      </c>
      <c r="B214" t="s">
        <v>37</v>
      </c>
      <c r="C214" t="s">
        <v>20</v>
      </c>
      <c r="D214" s="1">
        <v>7273</v>
      </c>
      <c r="E214" s="2">
        <v>96</v>
      </c>
    </row>
    <row r="215" spans="1:5" x14ac:dyDescent="0.35">
      <c r="A215" t="s">
        <v>5</v>
      </c>
      <c r="B215" t="s">
        <v>39</v>
      </c>
      <c r="C215" t="s">
        <v>22</v>
      </c>
      <c r="D215" s="1">
        <v>6909</v>
      </c>
      <c r="E215" s="2">
        <v>81</v>
      </c>
    </row>
    <row r="216" spans="1:5" x14ac:dyDescent="0.35">
      <c r="A216" t="s">
        <v>9</v>
      </c>
      <c r="B216" t="s">
        <v>39</v>
      </c>
      <c r="C216" t="s">
        <v>24</v>
      </c>
      <c r="D216" s="1">
        <v>3920</v>
      </c>
      <c r="E216" s="2">
        <v>306</v>
      </c>
    </row>
    <row r="217" spans="1:5" x14ac:dyDescent="0.35">
      <c r="A217" t="s">
        <v>10</v>
      </c>
      <c r="B217" t="s">
        <v>39</v>
      </c>
      <c r="C217" t="s">
        <v>21</v>
      </c>
      <c r="D217" s="1">
        <v>4858</v>
      </c>
      <c r="E217" s="2">
        <v>279</v>
      </c>
    </row>
    <row r="218" spans="1:5" x14ac:dyDescent="0.35">
      <c r="A218" t="s">
        <v>2</v>
      </c>
      <c r="B218" t="s">
        <v>38</v>
      </c>
      <c r="C218" t="s">
        <v>4</v>
      </c>
      <c r="D218" s="1">
        <v>3549</v>
      </c>
      <c r="E218" s="2">
        <v>3</v>
      </c>
    </row>
    <row r="219" spans="1:5" x14ac:dyDescent="0.35">
      <c r="A219" t="s">
        <v>7</v>
      </c>
      <c r="B219" t="s">
        <v>39</v>
      </c>
      <c r="C219" t="s">
        <v>27</v>
      </c>
      <c r="D219" s="1">
        <v>966</v>
      </c>
      <c r="E219" s="2">
        <v>198</v>
      </c>
    </row>
    <row r="220" spans="1:5" x14ac:dyDescent="0.35">
      <c r="A220" t="s">
        <v>5</v>
      </c>
      <c r="B220" t="s">
        <v>39</v>
      </c>
      <c r="C220" t="s">
        <v>18</v>
      </c>
      <c r="D220" s="1">
        <v>385</v>
      </c>
      <c r="E220" s="2">
        <v>249</v>
      </c>
    </row>
    <row r="221" spans="1:5" x14ac:dyDescent="0.35">
      <c r="A221" t="s">
        <v>6</v>
      </c>
      <c r="B221" t="s">
        <v>34</v>
      </c>
      <c r="C221" t="s">
        <v>16</v>
      </c>
      <c r="D221" s="1">
        <v>2219</v>
      </c>
      <c r="E221" s="2">
        <v>75</v>
      </c>
    </row>
    <row r="222" spans="1:5" x14ac:dyDescent="0.35">
      <c r="A222" t="s">
        <v>9</v>
      </c>
      <c r="B222" t="s">
        <v>36</v>
      </c>
      <c r="C222" t="s">
        <v>32</v>
      </c>
      <c r="D222" s="1">
        <v>2954</v>
      </c>
      <c r="E222" s="2">
        <v>189</v>
      </c>
    </row>
    <row r="223" spans="1:5" x14ac:dyDescent="0.35">
      <c r="A223" t="s">
        <v>7</v>
      </c>
      <c r="B223" t="s">
        <v>36</v>
      </c>
      <c r="C223" t="s">
        <v>32</v>
      </c>
      <c r="D223" s="1">
        <v>280</v>
      </c>
      <c r="E223" s="2">
        <v>87</v>
      </c>
    </row>
    <row r="224" spans="1:5" x14ac:dyDescent="0.35">
      <c r="A224" t="s">
        <v>41</v>
      </c>
      <c r="B224" t="s">
        <v>36</v>
      </c>
      <c r="C224" t="s">
        <v>30</v>
      </c>
      <c r="D224" s="1">
        <v>6118</v>
      </c>
      <c r="E224" s="2">
        <v>174</v>
      </c>
    </row>
    <row r="225" spans="1:5" x14ac:dyDescent="0.35">
      <c r="A225" t="s">
        <v>2</v>
      </c>
      <c r="B225" t="s">
        <v>39</v>
      </c>
      <c r="C225" t="s">
        <v>15</v>
      </c>
      <c r="D225" s="1">
        <v>4802</v>
      </c>
      <c r="E225" s="2">
        <v>36</v>
      </c>
    </row>
    <row r="226" spans="1:5" x14ac:dyDescent="0.35">
      <c r="A226" t="s">
        <v>9</v>
      </c>
      <c r="B226" t="s">
        <v>38</v>
      </c>
      <c r="C226" t="s">
        <v>24</v>
      </c>
      <c r="D226" s="1">
        <v>4137</v>
      </c>
      <c r="E226" s="2">
        <v>60</v>
      </c>
    </row>
    <row r="227" spans="1:5" x14ac:dyDescent="0.35">
      <c r="A227" t="s">
        <v>3</v>
      </c>
      <c r="B227" t="s">
        <v>35</v>
      </c>
      <c r="C227" t="s">
        <v>23</v>
      </c>
      <c r="D227" s="1">
        <v>2023</v>
      </c>
      <c r="E227" s="2">
        <v>78</v>
      </c>
    </row>
    <row r="228" spans="1:5" x14ac:dyDescent="0.35">
      <c r="A228" t="s">
        <v>9</v>
      </c>
      <c r="B228" t="s">
        <v>36</v>
      </c>
      <c r="C228" t="s">
        <v>30</v>
      </c>
      <c r="D228" s="1">
        <v>9051</v>
      </c>
      <c r="E228" s="2">
        <v>57</v>
      </c>
    </row>
    <row r="229" spans="1:5" x14ac:dyDescent="0.35">
      <c r="A229" t="s">
        <v>9</v>
      </c>
      <c r="B229" t="s">
        <v>37</v>
      </c>
      <c r="C229" t="s">
        <v>28</v>
      </c>
      <c r="D229" s="1">
        <v>2919</v>
      </c>
      <c r="E229" s="2">
        <v>45</v>
      </c>
    </row>
    <row r="230" spans="1:5" x14ac:dyDescent="0.35">
      <c r="A230" t="s">
        <v>41</v>
      </c>
      <c r="B230" t="s">
        <v>38</v>
      </c>
      <c r="C230" t="s">
        <v>22</v>
      </c>
      <c r="D230" s="1">
        <v>5915</v>
      </c>
      <c r="E230" s="2">
        <v>3</v>
      </c>
    </row>
    <row r="231" spans="1:5" x14ac:dyDescent="0.35">
      <c r="A231" t="s">
        <v>10</v>
      </c>
      <c r="B231" t="s">
        <v>35</v>
      </c>
      <c r="C231" t="s">
        <v>15</v>
      </c>
      <c r="D231" s="1">
        <v>2562</v>
      </c>
      <c r="E231" s="2">
        <v>6</v>
      </c>
    </row>
    <row r="232" spans="1:5" x14ac:dyDescent="0.35">
      <c r="A232" t="s">
        <v>5</v>
      </c>
      <c r="B232" t="s">
        <v>37</v>
      </c>
      <c r="C232" t="s">
        <v>25</v>
      </c>
      <c r="D232" s="1">
        <v>8813</v>
      </c>
      <c r="E232" s="2">
        <v>21</v>
      </c>
    </row>
    <row r="233" spans="1:5" x14ac:dyDescent="0.35">
      <c r="A233" t="s">
        <v>5</v>
      </c>
      <c r="B233" t="s">
        <v>36</v>
      </c>
      <c r="C233" t="s">
        <v>18</v>
      </c>
      <c r="D233" s="1">
        <v>6111</v>
      </c>
      <c r="E233" s="2">
        <v>3</v>
      </c>
    </row>
    <row r="234" spans="1:5" x14ac:dyDescent="0.35">
      <c r="A234" t="s">
        <v>8</v>
      </c>
      <c r="B234" t="s">
        <v>34</v>
      </c>
      <c r="C234" t="s">
        <v>31</v>
      </c>
      <c r="D234" s="1">
        <v>3507</v>
      </c>
      <c r="E234" s="2">
        <v>288</v>
      </c>
    </row>
    <row r="235" spans="1:5" x14ac:dyDescent="0.35">
      <c r="A235" t="s">
        <v>6</v>
      </c>
      <c r="B235" t="s">
        <v>36</v>
      </c>
      <c r="C235" t="s">
        <v>13</v>
      </c>
      <c r="D235" s="1">
        <v>4319</v>
      </c>
      <c r="E235" s="2">
        <v>30</v>
      </c>
    </row>
    <row r="236" spans="1:5" x14ac:dyDescent="0.35">
      <c r="A236" t="s">
        <v>40</v>
      </c>
      <c r="B236" t="s">
        <v>38</v>
      </c>
      <c r="C236" t="s">
        <v>26</v>
      </c>
      <c r="D236" s="1">
        <v>609</v>
      </c>
      <c r="E236" s="2">
        <v>87</v>
      </c>
    </row>
    <row r="237" spans="1:5" x14ac:dyDescent="0.35">
      <c r="A237" t="s">
        <v>40</v>
      </c>
      <c r="B237" t="s">
        <v>39</v>
      </c>
      <c r="C237" t="s">
        <v>27</v>
      </c>
      <c r="D237" s="1">
        <v>6370</v>
      </c>
      <c r="E237" s="2">
        <v>30</v>
      </c>
    </row>
    <row r="238" spans="1:5" x14ac:dyDescent="0.35">
      <c r="A238" t="s">
        <v>5</v>
      </c>
      <c r="B238" t="s">
        <v>38</v>
      </c>
      <c r="C238" t="s">
        <v>19</v>
      </c>
      <c r="D238" s="1">
        <v>5474</v>
      </c>
      <c r="E238" s="2">
        <v>168</v>
      </c>
    </row>
    <row r="239" spans="1:5" x14ac:dyDescent="0.35">
      <c r="A239" t="s">
        <v>40</v>
      </c>
      <c r="B239" t="s">
        <v>36</v>
      </c>
      <c r="C239" t="s">
        <v>27</v>
      </c>
      <c r="D239" s="1">
        <v>3164</v>
      </c>
      <c r="E239" s="2">
        <v>306</v>
      </c>
    </row>
    <row r="240" spans="1:5" x14ac:dyDescent="0.35">
      <c r="A240" t="s">
        <v>6</v>
      </c>
      <c r="B240" t="s">
        <v>35</v>
      </c>
      <c r="C240" t="s">
        <v>4</v>
      </c>
      <c r="D240" s="1">
        <v>1302</v>
      </c>
      <c r="E240" s="2">
        <v>402</v>
      </c>
    </row>
    <row r="241" spans="1:5" x14ac:dyDescent="0.35">
      <c r="A241" t="s">
        <v>3</v>
      </c>
      <c r="B241" t="s">
        <v>37</v>
      </c>
      <c r="C241" t="s">
        <v>28</v>
      </c>
      <c r="D241" s="1">
        <v>7308</v>
      </c>
      <c r="E241" s="2">
        <v>327</v>
      </c>
    </row>
    <row r="242" spans="1:5" x14ac:dyDescent="0.35">
      <c r="A242" t="s">
        <v>40</v>
      </c>
      <c r="B242" t="s">
        <v>37</v>
      </c>
      <c r="C242" t="s">
        <v>27</v>
      </c>
      <c r="D242" s="1">
        <v>6132</v>
      </c>
      <c r="E242" s="2">
        <v>93</v>
      </c>
    </row>
    <row r="243" spans="1:5" x14ac:dyDescent="0.35">
      <c r="A243" t="s">
        <v>10</v>
      </c>
      <c r="B243" t="s">
        <v>35</v>
      </c>
      <c r="C243" t="s">
        <v>14</v>
      </c>
      <c r="D243" s="1">
        <v>3472</v>
      </c>
      <c r="E243" s="2">
        <v>96</v>
      </c>
    </row>
    <row r="244" spans="1:5" x14ac:dyDescent="0.35">
      <c r="A244" t="s">
        <v>8</v>
      </c>
      <c r="B244" t="s">
        <v>39</v>
      </c>
      <c r="C244" t="s">
        <v>18</v>
      </c>
      <c r="D244" s="1">
        <v>9660</v>
      </c>
      <c r="E244" s="2">
        <v>27</v>
      </c>
    </row>
    <row r="245" spans="1:5" x14ac:dyDescent="0.35">
      <c r="A245" t="s">
        <v>9</v>
      </c>
      <c r="B245" t="s">
        <v>38</v>
      </c>
      <c r="C245" t="s">
        <v>26</v>
      </c>
      <c r="D245" s="1">
        <v>2436</v>
      </c>
      <c r="E245" s="2">
        <v>99</v>
      </c>
    </row>
    <row r="246" spans="1:5" x14ac:dyDescent="0.35">
      <c r="A246" t="s">
        <v>9</v>
      </c>
      <c r="B246" t="s">
        <v>38</v>
      </c>
      <c r="C246" t="s">
        <v>33</v>
      </c>
      <c r="D246" s="1">
        <v>9506</v>
      </c>
      <c r="E246" s="2">
        <v>87</v>
      </c>
    </row>
    <row r="247" spans="1:5" x14ac:dyDescent="0.35">
      <c r="A247" t="s">
        <v>10</v>
      </c>
      <c r="B247" t="s">
        <v>37</v>
      </c>
      <c r="C247" t="s">
        <v>21</v>
      </c>
      <c r="D247" s="1">
        <v>245</v>
      </c>
      <c r="E247" s="2">
        <v>288</v>
      </c>
    </row>
    <row r="248" spans="1:5" x14ac:dyDescent="0.35">
      <c r="A248" t="s">
        <v>8</v>
      </c>
      <c r="B248" t="s">
        <v>35</v>
      </c>
      <c r="C248" t="s">
        <v>20</v>
      </c>
      <c r="D248" s="1">
        <v>2702</v>
      </c>
      <c r="E248" s="2">
        <v>363</v>
      </c>
    </row>
    <row r="249" spans="1:5" x14ac:dyDescent="0.35">
      <c r="A249" t="s">
        <v>10</v>
      </c>
      <c r="B249" t="s">
        <v>34</v>
      </c>
      <c r="C249" t="s">
        <v>17</v>
      </c>
      <c r="D249" s="1">
        <v>700</v>
      </c>
      <c r="E249" s="2">
        <v>87</v>
      </c>
    </row>
    <row r="250" spans="1:5" x14ac:dyDescent="0.35">
      <c r="A250" t="s">
        <v>6</v>
      </c>
      <c r="B250" t="s">
        <v>34</v>
      </c>
      <c r="C250" t="s">
        <v>17</v>
      </c>
      <c r="D250" s="1">
        <v>3759</v>
      </c>
      <c r="E250" s="2">
        <v>150</v>
      </c>
    </row>
    <row r="251" spans="1:5" x14ac:dyDescent="0.35">
      <c r="A251" t="s">
        <v>2</v>
      </c>
      <c r="B251" t="s">
        <v>35</v>
      </c>
      <c r="C251" t="s">
        <v>17</v>
      </c>
      <c r="D251" s="1">
        <v>1589</v>
      </c>
      <c r="E251" s="2">
        <v>303</v>
      </c>
    </row>
    <row r="252" spans="1:5" x14ac:dyDescent="0.35">
      <c r="A252" t="s">
        <v>7</v>
      </c>
      <c r="B252" t="s">
        <v>35</v>
      </c>
      <c r="C252" t="s">
        <v>28</v>
      </c>
      <c r="D252" s="1">
        <v>5194</v>
      </c>
      <c r="E252" s="2">
        <v>288</v>
      </c>
    </row>
    <row r="253" spans="1:5" x14ac:dyDescent="0.35">
      <c r="A253" t="s">
        <v>10</v>
      </c>
      <c r="B253" t="s">
        <v>36</v>
      </c>
      <c r="C253" t="s">
        <v>13</v>
      </c>
      <c r="D253" s="1">
        <v>945</v>
      </c>
      <c r="E253" s="2">
        <v>75</v>
      </c>
    </row>
    <row r="254" spans="1:5" x14ac:dyDescent="0.35">
      <c r="A254" t="s">
        <v>40</v>
      </c>
      <c r="B254" t="s">
        <v>38</v>
      </c>
      <c r="C254" t="s">
        <v>31</v>
      </c>
      <c r="D254" s="1">
        <v>1988</v>
      </c>
      <c r="E254" s="2">
        <v>39</v>
      </c>
    </row>
    <row r="255" spans="1:5" x14ac:dyDescent="0.35">
      <c r="A255" t="s">
        <v>6</v>
      </c>
      <c r="B255" t="s">
        <v>34</v>
      </c>
      <c r="C255" t="s">
        <v>32</v>
      </c>
      <c r="D255" s="1">
        <v>6734</v>
      </c>
      <c r="E255" s="2">
        <v>123</v>
      </c>
    </row>
    <row r="256" spans="1:5" x14ac:dyDescent="0.35">
      <c r="A256" t="s">
        <v>40</v>
      </c>
      <c r="B256" t="s">
        <v>36</v>
      </c>
      <c r="C256" t="s">
        <v>4</v>
      </c>
      <c r="D256" s="1">
        <v>217</v>
      </c>
      <c r="E256" s="2">
        <v>36</v>
      </c>
    </row>
    <row r="257" spans="1:5" x14ac:dyDescent="0.35">
      <c r="A257" t="s">
        <v>5</v>
      </c>
      <c r="B257" t="s">
        <v>34</v>
      </c>
      <c r="C257" t="s">
        <v>22</v>
      </c>
      <c r="D257" s="1">
        <v>6279</v>
      </c>
      <c r="E257" s="2">
        <v>237</v>
      </c>
    </row>
    <row r="258" spans="1:5" x14ac:dyDescent="0.35">
      <c r="A258" t="s">
        <v>40</v>
      </c>
      <c r="B258" t="s">
        <v>36</v>
      </c>
      <c r="C258" t="s">
        <v>13</v>
      </c>
      <c r="D258" s="1">
        <v>4424</v>
      </c>
      <c r="E258" s="2">
        <v>201</v>
      </c>
    </row>
    <row r="259" spans="1:5" x14ac:dyDescent="0.35">
      <c r="A259" t="s">
        <v>2</v>
      </c>
      <c r="B259" t="s">
        <v>36</v>
      </c>
      <c r="C259" t="s">
        <v>17</v>
      </c>
      <c r="D259" s="1">
        <v>189</v>
      </c>
      <c r="E259" s="2">
        <v>48</v>
      </c>
    </row>
    <row r="260" spans="1:5" x14ac:dyDescent="0.35">
      <c r="A260" t="s">
        <v>5</v>
      </c>
      <c r="B260" t="s">
        <v>35</v>
      </c>
      <c r="C260" t="s">
        <v>22</v>
      </c>
      <c r="D260" s="1">
        <v>490</v>
      </c>
      <c r="E260" s="2">
        <v>84</v>
      </c>
    </row>
    <row r="261" spans="1:5" x14ac:dyDescent="0.35">
      <c r="A261" t="s">
        <v>8</v>
      </c>
      <c r="B261" t="s">
        <v>37</v>
      </c>
      <c r="C261" t="s">
        <v>21</v>
      </c>
      <c r="D261" s="1">
        <v>434</v>
      </c>
      <c r="E261" s="2">
        <v>87</v>
      </c>
    </row>
    <row r="262" spans="1:5" x14ac:dyDescent="0.35">
      <c r="A262" t="s">
        <v>7</v>
      </c>
      <c r="B262" t="s">
        <v>38</v>
      </c>
      <c r="C262" t="s">
        <v>30</v>
      </c>
      <c r="D262" s="1">
        <v>10129</v>
      </c>
      <c r="E262" s="2">
        <v>312</v>
      </c>
    </row>
    <row r="263" spans="1:5" x14ac:dyDescent="0.35">
      <c r="A263" t="s">
        <v>3</v>
      </c>
      <c r="B263" t="s">
        <v>39</v>
      </c>
      <c r="C263" t="s">
        <v>28</v>
      </c>
      <c r="D263" s="1">
        <v>1652</v>
      </c>
      <c r="E263" s="2">
        <v>102</v>
      </c>
    </row>
    <row r="264" spans="1:5" x14ac:dyDescent="0.35">
      <c r="A264" t="s">
        <v>8</v>
      </c>
      <c r="B264" t="s">
        <v>38</v>
      </c>
      <c r="C264" t="s">
        <v>21</v>
      </c>
      <c r="D264" s="1">
        <v>6433</v>
      </c>
      <c r="E264" s="2">
        <v>78</v>
      </c>
    </row>
    <row r="265" spans="1:5" x14ac:dyDescent="0.35">
      <c r="A265" t="s">
        <v>3</v>
      </c>
      <c r="B265" t="s">
        <v>34</v>
      </c>
      <c r="C265" t="s">
        <v>23</v>
      </c>
      <c r="D265" s="1">
        <v>2212</v>
      </c>
      <c r="E265" s="2">
        <v>117</v>
      </c>
    </row>
    <row r="266" spans="1:5" x14ac:dyDescent="0.35">
      <c r="A266" t="s">
        <v>41</v>
      </c>
      <c r="B266" t="s">
        <v>35</v>
      </c>
      <c r="C266" t="s">
        <v>19</v>
      </c>
      <c r="D266" s="1">
        <v>609</v>
      </c>
      <c r="E266" s="2">
        <v>99</v>
      </c>
    </row>
    <row r="267" spans="1:5" x14ac:dyDescent="0.35">
      <c r="A267" t="s">
        <v>40</v>
      </c>
      <c r="B267" t="s">
        <v>35</v>
      </c>
      <c r="C267" t="s">
        <v>24</v>
      </c>
      <c r="D267" s="1">
        <v>1638</v>
      </c>
      <c r="E267" s="2">
        <v>48</v>
      </c>
    </row>
    <row r="268" spans="1:5" x14ac:dyDescent="0.35">
      <c r="A268" t="s">
        <v>7</v>
      </c>
      <c r="B268" t="s">
        <v>34</v>
      </c>
      <c r="C268" t="s">
        <v>15</v>
      </c>
      <c r="D268" s="1">
        <v>3829</v>
      </c>
      <c r="E268" s="2">
        <v>24</v>
      </c>
    </row>
    <row r="269" spans="1:5" x14ac:dyDescent="0.35">
      <c r="A269" t="s">
        <v>40</v>
      </c>
      <c r="B269" t="s">
        <v>39</v>
      </c>
      <c r="C269" t="s">
        <v>15</v>
      </c>
      <c r="D269" s="1">
        <v>5775</v>
      </c>
      <c r="E269" s="2">
        <v>42</v>
      </c>
    </row>
    <row r="270" spans="1:5" x14ac:dyDescent="0.35">
      <c r="A270" t="s">
        <v>6</v>
      </c>
      <c r="B270" t="s">
        <v>35</v>
      </c>
      <c r="C270" t="s">
        <v>20</v>
      </c>
      <c r="D270" s="1">
        <v>1071</v>
      </c>
      <c r="E270" s="2">
        <v>270</v>
      </c>
    </row>
    <row r="271" spans="1:5" x14ac:dyDescent="0.35">
      <c r="A271" t="s">
        <v>8</v>
      </c>
      <c r="B271" t="s">
        <v>36</v>
      </c>
      <c r="C271" t="s">
        <v>23</v>
      </c>
      <c r="D271" s="1">
        <v>5019</v>
      </c>
      <c r="E271" s="2">
        <v>150</v>
      </c>
    </row>
    <row r="272" spans="1:5" x14ac:dyDescent="0.35">
      <c r="A272" t="s">
        <v>2</v>
      </c>
      <c r="B272" t="s">
        <v>37</v>
      </c>
      <c r="C272" t="s">
        <v>15</v>
      </c>
      <c r="D272" s="1">
        <v>2863</v>
      </c>
      <c r="E272" s="2">
        <v>42</v>
      </c>
    </row>
    <row r="273" spans="1:5" x14ac:dyDescent="0.35">
      <c r="A273" t="s">
        <v>40</v>
      </c>
      <c r="B273" t="s">
        <v>35</v>
      </c>
      <c r="C273" t="s">
        <v>29</v>
      </c>
      <c r="D273" s="1">
        <v>1617</v>
      </c>
      <c r="E273" s="2">
        <v>126</v>
      </c>
    </row>
    <row r="274" spans="1:5" x14ac:dyDescent="0.35">
      <c r="A274" t="s">
        <v>6</v>
      </c>
      <c r="B274" t="s">
        <v>37</v>
      </c>
      <c r="C274" t="s">
        <v>26</v>
      </c>
      <c r="D274" s="1">
        <v>6818</v>
      </c>
      <c r="E274" s="2">
        <v>6</v>
      </c>
    </row>
    <row r="275" spans="1:5" x14ac:dyDescent="0.35">
      <c r="A275" t="s">
        <v>3</v>
      </c>
      <c r="B275" t="s">
        <v>35</v>
      </c>
      <c r="C275" t="s">
        <v>15</v>
      </c>
      <c r="D275" s="1">
        <v>6657</v>
      </c>
      <c r="E275" s="2">
        <v>276</v>
      </c>
    </row>
    <row r="276" spans="1:5" x14ac:dyDescent="0.35">
      <c r="A276" t="s">
        <v>3</v>
      </c>
      <c r="B276" t="s">
        <v>34</v>
      </c>
      <c r="C276" t="s">
        <v>17</v>
      </c>
      <c r="D276" s="1">
        <v>2919</v>
      </c>
      <c r="E276" s="2">
        <v>93</v>
      </c>
    </row>
    <row r="277" spans="1:5" x14ac:dyDescent="0.35">
      <c r="A277" t="s">
        <v>2</v>
      </c>
      <c r="B277" t="s">
        <v>36</v>
      </c>
      <c r="C277" t="s">
        <v>31</v>
      </c>
      <c r="D277" s="1">
        <v>3094</v>
      </c>
      <c r="E277" s="2">
        <v>246</v>
      </c>
    </row>
    <row r="278" spans="1:5" x14ac:dyDescent="0.35">
      <c r="A278" t="s">
        <v>6</v>
      </c>
      <c r="B278" t="s">
        <v>39</v>
      </c>
      <c r="C278" t="s">
        <v>24</v>
      </c>
      <c r="D278" s="1">
        <v>2989</v>
      </c>
      <c r="E278" s="2">
        <v>3</v>
      </c>
    </row>
    <row r="279" spans="1:5" x14ac:dyDescent="0.35">
      <c r="A279" t="s">
        <v>8</v>
      </c>
      <c r="B279" t="s">
        <v>38</v>
      </c>
      <c r="C279" t="s">
        <v>27</v>
      </c>
      <c r="D279" s="1">
        <v>2268</v>
      </c>
      <c r="E279" s="2">
        <v>63</v>
      </c>
    </row>
    <row r="280" spans="1:5" x14ac:dyDescent="0.35">
      <c r="A280" t="s">
        <v>5</v>
      </c>
      <c r="B280" t="s">
        <v>35</v>
      </c>
      <c r="C280" t="s">
        <v>31</v>
      </c>
      <c r="D280" s="1">
        <v>4753</v>
      </c>
      <c r="E280" s="2">
        <v>246</v>
      </c>
    </row>
    <row r="281" spans="1:5" x14ac:dyDescent="0.35">
      <c r="A281" t="s">
        <v>2</v>
      </c>
      <c r="B281" t="s">
        <v>34</v>
      </c>
      <c r="C281" t="s">
        <v>19</v>
      </c>
      <c r="D281" s="1">
        <v>7511</v>
      </c>
      <c r="E281" s="2">
        <v>120</v>
      </c>
    </row>
    <row r="282" spans="1:5" x14ac:dyDescent="0.35">
      <c r="A282" t="s">
        <v>2</v>
      </c>
      <c r="B282" t="s">
        <v>38</v>
      </c>
      <c r="C282" t="s">
        <v>31</v>
      </c>
      <c r="D282" s="1">
        <v>4326</v>
      </c>
      <c r="E282" s="2">
        <v>348</v>
      </c>
    </row>
    <row r="283" spans="1:5" x14ac:dyDescent="0.35">
      <c r="A283" t="s">
        <v>41</v>
      </c>
      <c r="B283" t="s">
        <v>34</v>
      </c>
      <c r="C283" t="s">
        <v>23</v>
      </c>
      <c r="D283" s="1">
        <v>4935</v>
      </c>
      <c r="E283" s="2">
        <v>126</v>
      </c>
    </row>
    <row r="284" spans="1:5" x14ac:dyDescent="0.35">
      <c r="A284" t="s">
        <v>6</v>
      </c>
      <c r="B284" t="s">
        <v>35</v>
      </c>
      <c r="C284" t="s">
        <v>30</v>
      </c>
      <c r="D284" s="1">
        <v>4781</v>
      </c>
      <c r="E284" s="2">
        <v>123</v>
      </c>
    </row>
    <row r="285" spans="1:5" x14ac:dyDescent="0.35">
      <c r="A285" t="s">
        <v>5</v>
      </c>
      <c r="B285" t="s">
        <v>38</v>
      </c>
      <c r="C285" t="s">
        <v>25</v>
      </c>
      <c r="D285" s="1">
        <v>7483</v>
      </c>
      <c r="E285" s="2">
        <v>45</v>
      </c>
    </row>
    <row r="286" spans="1:5" x14ac:dyDescent="0.35">
      <c r="A286" t="s">
        <v>10</v>
      </c>
      <c r="B286" t="s">
        <v>38</v>
      </c>
      <c r="C286" t="s">
        <v>4</v>
      </c>
      <c r="D286" s="1">
        <v>6860</v>
      </c>
      <c r="E286" s="2">
        <v>126</v>
      </c>
    </row>
    <row r="287" spans="1:5" x14ac:dyDescent="0.35">
      <c r="A287" t="s">
        <v>40</v>
      </c>
      <c r="B287" t="s">
        <v>37</v>
      </c>
      <c r="C287" t="s">
        <v>29</v>
      </c>
      <c r="D287" s="1">
        <v>9002</v>
      </c>
      <c r="E287" s="2">
        <v>72</v>
      </c>
    </row>
    <row r="288" spans="1:5" x14ac:dyDescent="0.35">
      <c r="A288" t="s">
        <v>6</v>
      </c>
      <c r="B288" t="s">
        <v>36</v>
      </c>
      <c r="C288" t="s">
        <v>29</v>
      </c>
      <c r="D288" s="1">
        <v>1400</v>
      </c>
      <c r="E288" s="2">
        <v>135</v>
      </c>
    </row>
    <row r="289" spans="1:5" x14ac:dyDescent="0.35">
      <c r="A289" t="s">
        <v>10</v>
      </c>
      <c r="B289" t="s">
        <v>34</v>
      </c>
      <c r="C289" t="s">
        <v>22</v>
      </c>
      <c r="D289" s="1">
        <v>4053</v>
      </c>
      <c r="E289" s="2">
        <v>24</v>
      </c>
    </row>
    <row r="290" spans="1:5" x14ac:dyDescent="0.35">
      <c r="A290" t="s">
        <v>7</v>
      </c>
      <c r="B290" t="s">
        <v>36</v>
      </c>
      <c r="C290" t="s">
        <v>31</v>
      </c>
      <c r="D290" s="1">
        <v>2149</v>
      </c>
      <c r="E290" s="2">
        <v>117</v>
      </c>
    </row>
    <row r="291" spans="1:5" x14ac:dyDescent="0.35">
      <c r="A291" t="s">
        <v>3</v>
      </c>
      <c r="B291" t="s">
        <v>39</v>
      </c>
      <c r="C291" t="s">
        <v>29</v>
      </c>
      <c r="D291" s="1">
        <v>3640</v>
      </c>
      <c r="E291" s="2">
        <v>51</v>
      </c>
    </row>
    <row r="292" spans="1:5" x14ac:dyDescent="0.35">
      <c r="A292" t="s">
        <v>2</v>
      </c>
      <c r="B292" t="s">
        <v>39</v>
      </c>
      <c r="C292" t="s">
        <v>23</v>
      </c>
      <c r="D292" s="1">
        <v>630</v>
      </c>
      <c r="E292" s="2">
        <v>36</v>
      </c>
    </row>
    <row r="293" spans="1:5" x14ac:dyDescent="0.35">
      <c r="A293" t="s">
        <v>9</v>
      </c>
      <c r="B293" t="s">
        <v>35</v>
      </c>
      <c r="C293" t="s">
        <v>27</v>
      </c>
      <c r="D293" s="1">
        <v>2429</v>
      </c>
      <c r="E293" s="2">
        <v>144</v>
      </c>
    </row>
    <row r="294" spans="1:5" x14ac:dyDescent="0.35">
      <c r="A294" t="s">
        <v>9</v>
      </c>
      <c r="B294" t="s">
        <v>36</v>
      </c>
      <c r="C294" t="s">
        <v>25</v>
      </c>
      <c r="D294" s="1">
        <v>2142</v>
      </c>
      <c r="E294" s="2">
        <v>114</v>
      </c>
    </row>
    <row r="295" spans="1:5" x14ac:dyDescent="0.35">
      <c r="A295" t="s">
        <v>7</v>
      </c>
      <c r="B295" t="s">
        <v>37</v>
      </c>
      <c r="C295" t="s">
        <v>30</v>
      </c>
      <c r="D295" s="1">
        <v>6454</v>
      </c>
      <c r="E295" s="2">
        <v>54</v>
      </c>
    </row>
    <row r="296" spans="1:5" x14ac:dyDescent="0.35">
      <c r="A296" t="s">
        <v>7</v>
      </c>
      <c r="B296" t="s">
        <v>37</v>
      </c>
      <c r="C296" t="s">
        <v>16</v>
      </c>
      <c r="D296" s="1">
        <v>4487</v>
      </c>
      <c r="E296" s="2">
        <v>333</v>
      </c>
    </row>
    <row r="297" spans="1:5" x14ac:dyDescent="0.35">
      <c r="A297" t="s">
        <v>3</v>
      </c>
      <c r="B297" t="s">
        <v>37</v>
      </c>
      <c r="C297" t="s">
        <v>4</v>
      </c>
      <c r="D297" s="1">
        <v>938</v>
      </c>
      <c r="E297" s="2">
        <v>366</v>
      </c>
    </row>
    <row r="298" spans="1:5" x14ac:dyDescent="0.35">
      <c r="A298" t="s">
        <v>3</v>
      </c>
      <c r="B298" t="s">
        <v>38</v>
      </c>
      <c r="C298" t="s">
        <v>26</v>
      </c>
      <c r="D298" s="1">
        <v>8841</v>
      </c>
      <c r="E298" s="2">
        <v>303</v>
      </c>
    </row>
    <row r="299" spans="1:5" x14ac:dyDescent="0.35">
      <c r="A299" t="s">
        <v>2</v>
      </c>
      <c r="B299" t="s">
        <v>39</v>
      </c>
      <c r="C299" t="s">
        <v>33</v>
      </c>
      <c r="D299" s="1">
        <v>4018</v>
      </c>
      <c r="E299" s="2">
        <v>126</v>
      </c>
    </row>
    <row r="300" spans="1:5" x14ac:dyDescent="0.35">
      <c r="A300" t="s">
        <v>41</v>
      </c>
      <c r="B300" t="s">
        <v>37</v>
      </c>
      <c r="C300" t="s">
        <v>15</v>
      </c>
      <c r="D300" s="1">
        <v>714</v>
      </c>
      <c r="E300" s="2">
        <v>231</v>
      </c>
    </row>
    <row r="301" spans="1:5" x14ac:dyDescent="0.35">
      <c r="A301" t="s">
        <v>9</v>
      </c>
      <c r="B301" t="s">
        <v>38</v>
      </c>
      <c r="C301" t="s">
        <v>25</v>
      </c>
      <c r="D301" s="1">
        <v>3850</v>
      </c>
      <c r="E301" s="2">
        <v>102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86341-FBCC-4E0D-9AD8-1631F5AD5523}">
  <dimension ref="A1:F11"/>
  <sheetViews>
    <sheetView workbookViewId="0">
      <selection activeCell="E5" sqref="E5"/>
    </sheetView>
  </sheetViews>
  <sheetFormatPr defaultRowHeight="14.5" x14ac:dyDescent="0.35"/>
  <cols>
    <col min="2" max="2" width="13.6328125" bestFit="1" customWidth="1"/>
    <col min="3" max="3" width="12.1796875" bestFit="1" customWidth="1"/>
  </cols>
  <sheetData>
    <row r="1" spans="1:6" x14ac:dyDescent="0.35">
      <c r="A1" s="32" t="s">
        <v>55</v>
      </c>
      <c r="B1" s="33"/>
      <c r="C1" s="33"/>
      <c r="D1" s="33"/>
      <c r="E1" s="33"/>
      <c r="F1" s="33"/>
    </row>
    <row r="2" spans="1:6" x14ac:dyDescent="0.35">
      <c r="A2" s="33"/>
      <c r="B2" s="33"/>
      <c r="C2" s="33"/>
      <c r="D2" s="33"/>
      <c r="E2" s="33"/>
      <c r="F2" s="33"/>
    </row>
    <row r="4" spans="1:6" ht="15.5" x14ac:dyDescent="0.35">
      <c r="B4" s="8"/>
      <c r="C4" s="8" t="s">
        <v>58</v>
      </c>
      <c r="D4" s="8" t="s">
        <v>49</v>
      </c>
    </row>
    <row r="5" spans="1:6" ht="15.5" x14ac:dyDescent="0.35">
      <c r="B5" s="8" t="s">
        <v>56</v>
      </c>
      <c r="C5" s="8">
        <f>AVERAGE(Data!F:F)</f>
        <v>4136.2299999999996</v>
      </c>
      <c r="D5" s="8">
        <f>AVERAGE(Data!G:G)</f>
        <v>152.19999999999999</v>
      </c>
    </row>
    <row r="6" spans="1:6" ht="15.5" x14ac:dyDescent="0.35">
      <c r="B6" s="8" t="s">
        <v>59</v>
      </c>
      <c r="C6" s="8">
        <f>MEDIAN(Data!F9:F309)</f>
        <v>3437</v>
      </c>
      <c r="D6" s="8">
        <f>MEDIAN(Data!G9:G309)</f>
        <v>124.5</v>
      </c>
    </row>
    <row r="7" spans="1:6" ht="15.5" x14ac:dyDescent="0.35">
      <c r="B7" s="8" t="s">
        <v>60</v>
      </c>
      <c r="C7" s="8">
        <f>MIN(Data!F9)</f>
        <v>0</v>
      </c>
      <c r="D7" s="8">
        <f>MIN(Data!G9)</f>
        <v>0</v>
      </c>
    </row>
    <row r="8" spans="1:6" ht="15.5" x14ac:dyDescent="0.35">
      <c r="B8" s="8" t="s">
        <v>61</v>
      </c>
      <c r="C8" s="27">
        <f>MAX(Data!F10:F309)</f>
        <v>16184</v>
      </c>
      <c r="D8" s="27">
        <f>MAX(Data!G10:G309)</f>
        <v>525</v>
      </c>
    </row>
    <row r="9" spans="1:6" ht="15.5" x14ac:dyDescent="0.35">
      <c r="B9" s="8"/>
      <c r="C9" s="8"/>
      <c r="D9" s="8"/>
    </row>
    <row r="10" spans="1:6" ht="15.5" x14ac:dyDescent="0.35">
      <c r="B10" s="8" t="s">
        <v>62</v>
      </c>
      <c r="C10" s="8">
        <f>_xlfn.PERCENTILE.EXC(Data!F9:F309,0.25)</f>
        <v>1652</v>
      </c>
      <c r="D10" s="8">
        <f>_xlfn.PERCENTILE.EXC(Data!G9:G309,0.25)</f>
        <v>54</v>
      </c>
    </row>
    <row r="11" spans="1:6" ht="15.5" x14ac:dyDescent="0.35">
      <c r="B11" s="8" t="s">
        <v>63</v>
      </c>
      <c r="C11" s="8">
        <f>_xlfn.PERCENTILE.EXC(Data!F10:F310,0.75)</f>
        <v>6245.75</v>
      </c>
      <c r="D11" s="8">
        <f>_xlfn.PERCENTILE.EXC(Data!G10:G310,0.75)</f>
        <v>223.5</v>
      </c>
    </row>
  </sheetData>
  <mergeCells count="1">
    <mergeCell ref="A1: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537ED-BC0F-4967-A49C-8AF8A4495C7F}">
  <dimension ref="A1:N10"/>
  <sheetViews>
    <sheetView workbookViewId="0">
      <selection activeCell="C21" sqref="C21"/>
    </sheetView>
  </sheetViews>
  <sheetFormatPr defaultRowHeight="14.5" x14ac:dyDescent="0.35"/>
  <cols>
    <col min="2" max="2" width="11.26953125" customWidth="1"/>
    <col min="3" max="3" width="12.08984375" bestFit="1" customWidth="1"/>
    <col min="4" max="4" width="12.08984375" customWidth="1"/>
    <col min="10" max="10" width="12.36328125" bestFit="1" customWidth="1"/>
    <col min="11" max="11" width="15" bestFit="1" customWidth="1"/>
    <col min="12" max="12" width="11.453125" bestFit="1" customWidth="1"/>
    <col min="13" max="13" width="14" bestFit="1" customWidth="1"/>
  </cols>
  <sheetData>
    <row r="1" spans="1:14" ht="14.5" customHeight="1" x14ac:dyDescent="0.35">
      <c r="A1" s="34" t="s">
        <v>64</v>
      </c>
      <c r="B1" s="35"/>
      <c r="C1" s="35"/>
      <c r="D1" s="35"/>
      <c r="E1" s="35"/>
      <c r="F1" s="35"/>
      <c r="G1" s="35"/>
      <c r="J1" s="32" t="s">
        <v>71</v>
      </c>
      <c r="K1" s="34"/>
      <c r="L1" s="34"/>
      <c r="M1" s="34"/>
      <c r="N1" s="6"/>
    </row>
    <row r="2" spans="1:14" x14ac:dyDescent="0.35">
      <c r="A2" s="35"/>
      <c r="B2" s="35"/>
      <c r="C2" s="35"/>
      <c r="D2" s="35"/>
      <c r="E2" s="35"/>
      <c r="F2" s="35"/>
      <c r="G2" s="35"/>
      <c r="J2" s="34"/>
      <c r="K2" s="34"/>
      <c r="L2" s="34"/>
      <c r="M2" s="34"/>
      <c r="N2" s="6"/>
    </row>
    <row r="3" spans="1:14" ht="15.5" x14ac:dyDescent="0.35">
      <c r="B3" s="8" t="s">
        <v>65</v>
      </c>
      <c r="C3" s="8" t="s">
        <v>1</v>
      </c>
      <c r="D3" s="8"/>
      <c r="E3" s="8" t="s">
        <v>49</v>
      </c>
      <c r="J3" s="10" t="s">
        <v>67</v>
      </c>
      <c r="K3" t="s">
        <v>70</v>
      </c>
      <c r="L3" t="s">
        <v>69</v>
      </c>
      <c r="M3" t="s">
        <v>66</v>
      </c>
    </row>
    <row r="4" spans="1:14" x14ac:dyDescent="0.35">
      <c r="B4" t="s">
        <v>34</v>
      </c>
      <c r="C4" s="7">
        <f>SUMIFS(Table2[Amount],Table2[Geography],B4)</f>
        <v>252469</v>
      </c>
      <c r="D4" s="7">
        <v>252469</v>
      </c>
      <c r="E4">
        <f>SUMIFS(Table2[Units],Table2[Geography],'Sales by Country'!B10)</f>
        <v>6264</v>
      </c>
      <c r="J4" s="11" t="s">
        <v>39</v>
      </c>
      <c r="K4" s="9">
        <v>45752</v>
      </c>
      <c r="L4" s="9">
        <v>1518</v>
      </c>
      <c r="M4" s="9">
        <v>45752</v>
      </c>
    </row>
    <row r="5" spans="1:14" x14ac:dyDescent="0.35">
      <c r="B5" t="s">
        <v>36</v>
      </c>
      <c r="C5" s="7">
        <f>SUMIFS(Table2[Amount],Table2[Geography],B5)</f>
        <v>237944</v>
      </c>
      <c r="D5" s="7">
        <v>237944</v>
      </c>
      <c r="E5">
        <f>SUMIFS(Table2[Units],Table2[Geography],'Sales by Country'!B6)</f>
        <v>7431</v>
      </c>
      <c r="J5" s="11" t="s">
        <v>37</v>
      </c>
      <c r="K5" s="9">
        <v>25655</v>
      </c>
      <c r="L5" s="9">
        <v>453</v>
      </c>
      <c r="M5" s="9">
        <v>25655</v>
      </c>
    </row>
    <row r="6" spans="1:14" x14ac:dyDescent="0.35">
      <c r="B6" t="s">
        <v>37</v>
      </c>
      <c r="C6" s="7">
        <f>SUMIFS(Table2[Amount],Table2[Geography],B6)</f>
        <v>218813</v>
      </c>
      <c r="D6" s="7">
        <v>218813</v>
      </c>
      <c r="E6">
        <f>SUMIFS(Table2[Units],Table2[Geography],'Sales by Country'!B4)</f>
        <v>8760</v>
      </c>
      <c r="J6" s="11" t="s">
        <v>36</v>
      </c>
      <c r="K6" s="9">
        <v>23709</v>
      </c>
      <c r="L6" s="9">
        <v>909</v>
      </c>
      <c r="M6" s="9">
        <v>23709</v>
      </c>
    </row>
    <row r="7" spans="1:14" x14ac:dyDescent="0.35">
      <c r="B7" t="s">
        <v>37</v>
      </c>
      <c r="C7" s="7">
        <f>SUMIFS(Table2[Amount],Table2[Geography],B7)</f>
        <v>218813</v>
      </c>
      <c r="D7" s="7">
        <v>218813</v>
      </c>
      <c r="E7">
        <f>SUMIFS(Table2[Units],Table2[Geography],'Sales by Country'!B9)</f>
        <v>5745</v>
      </c>
      <c r="J7" s="11" t="s">
        <v>38</v>
      </c>
      <c r="K7" s="9">
        <v>18928</v>
      </c>
      <c r="L7" s="9">
        <v>738</v>
      </c>
      <c r="M7" s="9">
        <v>18928</v>
      </c>
    </row>
    <row r="8" spans="1:14" x14ac:dyDescent="0.35">
      <c r="B8" t="s">
        <v>35</v>
      </c>
      <c r="C8" s="7">
        <f>SUMIFS(Table2[Amount],Table2[Geography],B8)</f>
        <v>189434</v>
      </c>
      <c r="D8" s="7">
        <v>189434</v>
      </c>
      <c r="E8">
        <f>SUMIFS(Table2[Units],Table2[Geography],'Sales by Country'!B5)</f>
        <v>7302</v>
      </c>
      <c r="J8" s="11" t="s">
        <v>34</v>
      </c>
      <c r="K8" s="9">
        <v>7763</v>
      </c>
      <c r="L8" s="9">
        <v>174</v>
      </c>
      <c r="M8" s="9">
        <v>7763</v>
      </c>
    </row>
    <row r="9" spans="1:14" x14ac:dyDescent="0.35">
      <c r="B9" t="s">
        <v>39</v>
      </c>
      <c r="C9" s="7">
        <f>SUMIFS(Table2[Amount],Table2[Geography],B9)</f>
        <v>173530</v>
      </c>
      <c r="D9" s="7">
        <v>173530</v>
      </c>
      <c r="E9">
        <f>SUMIFS(Table2[Units],Table2[Geography],'Sales by Country'!B7)</f>
        <v>7431</v>
      </c>
      <c r="J9" s="11" t="s">
        <v>35</v>
      </c>
      <c r="K9" s="9">
        <v>2142</v>
      </c>
      <c r="L9" s="9">
        <v>318</v>
      </c>
      <c r="M9" s="9">
        <v>2142</v>
      </c>
    </row>
    <row r="10" spans="1:14" x14ac:dyDescent="0.35">
      <c r="B10" t="s">
        <v>38</v>
      </c>
      <c r="C10" s="7">
        <f>SUMIFS(Table2[Amount],Table2[Geography],B10)</f>
        <v>168679</v>
      </c>
      <c r="D10" s="7">
        <v>168679</v>
      </c>
      <c r="E10">
        <f>SUMIFS(Table2[Units],Table2[Geography],'Sales by Country'!B8)</f>
        <v>10158</v>
      </c>
      <c r="J10" s="11" t="s">
        <v>68</v>
      </c>
      <c r="K10" s="9">
        <v>123949</v>
      </c>
      <c r="L10" s="9">
        <v>4110</v>
      </c>
      <c r="M10" s="9">
        <v>123949</v>
      </c>
    </row>
  </sheetData>
  <mergeCells count="2">
    <mergeCell ref="A1:G2"/>
    <mergeCell ref="J1:M2"/>
  </mergeCells>
  <conditionalFormatting sqref="D4:D10">
    <cfRule type="dataBar" priority="2">
      <dataBar showValue="0">
        <cfvo type="min"/>
        <cfvo type="max"/>
        <color rgb="FF008AEF"/>
      </dataBar>
      <extLst>
        <ext xmlns:x14="http://schemas.microsoft.com/office/spreadsheetml/2009/9/main" uri="{B025F937-C7B1-47D3-B67F-A62EFF666E3E}">
          <x14:id>{DE9D6854-6367-4978-A9B6-EEA19811B686}</x14:id>
        </ext>
      </extLst>
    </cfRule>
  </conditionalFormatting>
  <conditionalFormatting pivot="1" sqref="M4:M9">
    <cfRule type="dataBar" priority="1">
      <dataBar showValue="0">
        <cfvo type="min"/>
        <cfvo type="max"/>
        <color theme="4" tint="-0.249977111117893"/>
      </dataBar>
      <extLst>
        <ext xmlns:x14="http://schemas.microsoft.com/office/spreadsheetml/2009/9/main" uri="{B025F937-C7B1-47D3-B67F-A62EFF666E3E}">
          <x14:id>{FD92C368-308D-4DF8-83F6-1AC440950237}</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DE9D6854-6367-4978-A9B6-EEA19811B686}">
            <x14:dataBar minLength="0" maxLength="100" border="1" negativeBarBorderColorSameAsPositive="0">
              <x14:cfvo type="autoMin"/>
              <x14:cfvo type="autoMax"/>
              <x14:borderColor rgb="FF008AEF"/>
              <x14:negativeFillColor rgb="FFFF0000"/>
              <x14:negativeBorderColor rgb="FFFF0000"/>
              <x14:axisColor rgb="FF000000"/>
            </x14:dataBar>
          </x14:cfRule>
          <xm:sqref>D4:D10</xm:sqref>
        </x14:conditionalFormatting>
        <x14:conditionalFormatting xmlns:xm="http://schemas.microsoft.com/office/excel/2006/main" pivot="1">
          <x14:cfRule type="dataBar" id="{FD92C368-308D-4DF8-83F6-1AC440950237}">
            <x14:dataBar minLength="0" maxLength="100" gradient="0">
              <x14:cfvo type="autoMin"/>
              <x14:cfvo type="autoMax"/>
              <x14:negativeFillColor rgb="FFFF0000"/>
              <x14:axisColor rgb="FF000000"/>
            </x14:dataBar>
          </x14:cfRule>
          <xm:sqref>M4:M9</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DC9DB-7645-4DF3-8B11-D09F408FDA8B}">
  <dimension ref="A1:G11"/>
  <sheetViews>
    <sheetView workbookViewId="0">
      <selection activeCell="D9" sqref="D9"/>
    </sheetView>
  </sheetViews>
  <sheetFormatPr defaultRowHeight="14.5" x14ac:dyDescent="0.35"/>
  <cols>
    <col min="2" max="2" width="18" bestFit="1" customWidth="1"/>
    <col min="3" max="3" width="9.08984375" bestFit="1" customWidth="1"/>
    <col min="4" max="4" width="10.36328125" bestFit="1" customWidth="1"/>
    <col min="5" max="5" width="11.81640625" bestFit="1" customWidth="1"/>
  </cols>
  <sheetData>
    <row r="1" spans="1:7" x14ac:dyDescent="0.35">
      <c r="A1" s="36" t="s">
        <v>53</v>
      </c>
      <c r="B1" s="36"/>
      <c r="C1" s="36"/>
      <c r="D1" s="36"/>
      <c r="E1" s="36"/>
      <c r="F1" s="36"/>
      <c r="G1" s="36"/>
    </row>
    <row r="2" spans="1:7" ht="19.5" customHeight="1" x14ac:dyDescent="0.35">
      <c r="A2" s="36"/>
      <c r="B2" s="36"/>
      <c r="C2" s="36"/>
      <c r="D2" s="36"/>
      <c r="E2" s="36"/>
      <c r="F2" s="36"/>
      <c r="G2" s="36"/>
    </row>
    <row r="5" spans="1:7" x14ac:dyDescent="0.35">
      <c r="B5" s="10" t="s">
        <v>67</v>
      </c>
      <c r="C5" t="s">
        <v>72</v>
      </c>
    </row>
    <row r="6" spans="1:7" x14ac:dyDescent="0.35">
      <c r="B6" s="11" t="s">
        <v>15</v>
      </c>
      <c r="C6" s="12">
        <v>44.990867579908674</v>
      </c>
    </row>
    <row r="7" spans="1:7" x14ac:dyDescent="0.35">
      <c r="B7" s="11" t="s">
        <v>33</v>
      </c>
      <c r="C7" s="12">
        <v>37.303128371089535</v>
      </c>
    </row>
    <row r="8" spans="1:7" x14ac:dyDescent="0.35">
      <c r="B8" s="11" t="s">
        <v>24</v>
      </c>
      <c r="C8" s="12">
        <v>33.88697318007663</v>
      </c>
    </row>
    <row r="9" spans="1:7" x14ac:dyDescent="0.35">
      <c r="B9" s="11" t="s">
        <v>26</v>
      </c>
      <c r="C9" s="12">
        <v>32.807189542483663</v>
      </c>
    </row>
    <row r="10" spans="1:7" x14ac:dyDescent="0.35">
      <c r="B10" s="11" t="s">
        <v>22</v>
      </c>
      <c r="C10" s="12">
        <v>32.301656920077974</v>
      </c>
    </row>
    <row r="11" spans="1:7" x14ac:dyDescent="0.35">
      <c r="B11" s="11" t="s">
        <v>68</v>
      </c>
      <c r="C11" s="12">
        <v>35.949565217391303</v>
      </c>
    </row>
  </sheetData>
  <mergeCells count="1">
    <mergeCell ref="A1: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96CE7-E428-492A-93F1-92FD74AFA9A0}">
  <dimension ref="A1:P305"/>
  <sheetViews>
    <sheetView workbookViewId="0">
      <selection sqref="A1:G2"/>
    </sheetView>
  </sheetViews>
  <sheetFormatPr defaultRowHeight="14.5" x14ac:dyDescent="0.35"/>
  <sheetData>
    <row r="1" spans="1:16" x14ac:dyDescent="0.35">
      <c r="A1" s="37" t="s">
        <v>74</v>
      </c>
      <c r="B1" s="32"/>
      <c r="C1" s="32"/>
      <c r="D1" s="32"/>
      <c r="E1" s="32"/>
      <c r="F1" s="32"/>
      <c r="G1" s="32"/>
    </row>
    <row r="2" spans="1:16" x14ac:dyDescent="0.35">
      <c r="A2" s="32"/>
      <c r="B2" s="32"/>
      <c r="C2" s="32"/>
      <c r="D2" s="32"/>
      <c r="E2" s="32"/>
      <c r="F2" s="32"/>
      <c r="G2" s="32"/>
    </row>
    <row r="5" spans="1:16" x14ac:dyDescent="0.35">
      <c r="L5" s="3" t="s">
        <v>11</v>
      </c>
      <c r="M5" s="3" t="s">
        <v>12</v>
      </c>
      <c r="N5" s="3" t="s">
        <v>0</v>
      </c>
      <c r="O5" s="4" t="s">
        <v>1</v>
      </c>
      <c r="P5" s="4" t="s">
        <v>49</v>
      </c>
    </row>
    <row r="6" spans="1:16" x14ac:dyDescent="0.35">
      <c r="L6" t="s">
        <v>40</v>
      </c>
      <c r="M6" t="s">
        <v>37</v>
      </c>
      <c r="N6" t="s">
        <v>30</v>
      </c>
      <c r="O6" s="1">
        <v>1624</v>
      </c>
      <c r="P6" s="2">
        <v>114</v>
      </c>
    </row>
    <row r="7" spans="1:16" x14ac:dyDescent="0.35">
      <c r="L7" t="s">
        <v>8</v>
      </c>
      <c r="M7" t="s">
        <v>35</v>
      </c>
      <c r="N7" t="s">
        <v>32</v>
      </c>
      <c r="O7" s="1">
        <v>6706</v>
      </c>
      <c r="P7" s="2">
        <v>459</v>
      </c>
    </row>
    <row r="8" spans="1:16" x14ac:dyDescent="0.35">
      <c r="L8" t="s">
        <v>9</v>
      </c>
      <c r="M8" t="s">
        <v>35</v>
      </c>
      <c r="N8" t="s">
        <v>4</v>
      </c>
      <c r="O8" s="1">
        <v>959</v>
      </c>
      <c r="P8" s="2">
        <v>147</v>
      </c>
    </row>
    <row r="9" spans="1:16" x14ac:dyDescent="0.35">
      <c r="L9" t="s">
        <v>41</v>
      </c>
      <c r="M9" t="s">
        <v>36</v>
      </c>
      <c r="N9" t="s">
        <v>18</v>
      </c>
      <c r="O9" s="1">
        <v>9632</v>
      </c>
      <c r="P9" s="2">
        <v>288</v>
      </c>
    </row>
    <row r="10" spans="1:16" x14ac:dyDescent="0.35">
      <c r="L10" t="s">
        <v>6</v>
      </c>
      <c r="M10" t="s">
        <v>39</v>
      </c>
      <c r="N10" t="s">
        <v>25</v>
      </c>
      <c r="O10" s="1">
        <v>2100</v>
      </c>
      <c r="P10" s="2">
        <v>414</v>
      </c>
    </row>
    <row r="11" spans="1:16" x14ac:dyDescent="0.35">
      <c r="L11" t="s">
        <v>40</v>
      </c>
      <c r="M11" t="s">
        <v>35</v>
      </c>
      <c r="N11" t="s">
        <v>33</v>
      </c>
      <c r="O11" s="1">
        <v>8869</v>
      </c>
      <c r="P11" s="2">
        <v>432</v>
      </c>
    </row>
    <row r="12" spans="1:16" x14ac:dyDescent="0.35">
      <c r="L12" t="s">
        <v>6</v>
      </c>
      <c r="M12" t="s">
        <v>38</v>
      </c>
      <c r="N12" t="s">
        <v>31</v>
      </c>
      <c r="O12" s="1">
        <v>2681</v>
      </c>
      <c r="P12" s="2">
        <v>54</v>
      </c>
    </row>
    <row r="13" spans="1:16" x14ac:dyDescent="0.35">
      <c r="L13" t="s">
        <v>8</v>
      </c>
      <c r="M13" t="s">
        <v>35</v>
      </c>
      <c r="N13" t="s">
        <v>22</v>
      </c>
      <c r="O13" s="1">
        <v>5012</v>
      </c>
      <c r="P13" s="2">
        <v>210</v>
      </c>
    </row>
    <row r="14" spans="1:16" x14ac:dyDescent="0.35">
      <c r="L14" t="s">
        <v>7</v>
      </c>
      <c r="M14" t="s">
        <v>38</v>
      </c>
      <c r="N14" t="s">
        <v>14</v>
      </c>
      <c r="O14" s="1">
        <v>1281</v>
      </c>
      <c r="P14" s="2">
        <v>75</v>
      </c>
    </row>
    <row r="15" spans="1:16" x14ac:dyDescent="0.35">
      <c r="L15" t="s">
        <v>5</v>
      </c>
      <c r="M15" t="s">
        <v>37</v>
      </c>
      <c r="N15" t="s">
        <v>14</v>
      </c>
      <c r="O15" s="1">
        <v>4991</v>
      </c>
      <c r="P15" s="2">
        <v>12</v>
      </c>
    </row>
    <row r="16" spans="1:16" x14ac:dyDescent="0.35">
      <c r="L16" t="s">
        <v>2</v>
      </c>
      <c r="M16" t="s">
        <v>39</v>
      </c>
      <c r="N16" t="s">
        <v>25</v>
      </c>
      <c r="O16" s="1">
        <v>1785</v>
      </c>
      <c r="P16" s="2">
        <v>462</v>
      </c>
    </row>
    <row r="17" spans="2:16" x14ac:dyDescent="0.35">
      <c r="L17" t="s">
        <v>3</v>
      </c>
      <c r="M17" t="s">
        <v>37</v>
      </c>
      <c r="N17" t="s">
        <v>17</v>
      </c>
      <c r="O17" s="1">
        <v>3983</v>
      </c>
      <c r="P17" s="2">
        <v>144</v>
      </c>
    </row>
    <row r="18" spans="2:16" x14ac:dyDescent="0.35">
      <c r="L18" t="s">
        <v>9</v>
      </c>
      <c r="M18" t="s">
        <v>38</v>
      </c>
      <c r="N18" t="s">
        <v>16</v>
      </c>
      <c r="O18" s="1">
        <v>2646</v>
      </c>
      <c r="P18" s="2">
        <v>120</v>
      </c>
    </row>
    <row r="19" spans="2:16" x14ac:dyDescent="0.35">
      <c r="L19" t="s">
        <v>2</v>
      </c>
      <c r="M19" t="s">
        <v>34</v>
      </c>
      <c r="N19" t="s">
        <v>13</v>
      </c>
      <c r="O19" s="1">
        <v>252</v>
      </c>
      <c r="P19" s="2">
        <v>54</v>
      </c>
    </row>
    <row r="20" spans="2:16" x14ac:dyDescent="0.35">
      <c r="L20" t="s">
        <v>3</v>
      </c>
      <c r="M20" t="s">
        <v>35</v>
      </c>
      <c r="N20" t="s">
        <v>25</v>
      </c>
      <c r="O20" s="1">
        <v>2464</v>
      </c>
      <c r="P20" s="2">
        <v>234</v>
      </c>
    </row>
    <row r="21" spans="2:16" ht="18.5" x14ac:dyDescent="0.45">
      <c r="B21" s="38" t="s">
        <v>73</v>
      </c>
      <c r="C21" s="33"/>
      <c r="D21" s="33"/>
      <c r="E21" s="33"/>
      <c r="F21" s="33"/>
      <c r="G21" s="33"/>
      <c r="H21" s="33"/>
      <c r="L21" t="s">
        <v>3</v>
      </c>
      <c r="M21" t="s">
        <v>35</v>
      </c>
      <c r="N21" t="s">
        <v>29</v>
      </c>
      <c r="O21" s="1">
        <v>2114</v>
      </c>
      <c r="P21" s="2">
        <v>66</v>
      </c>
    </row>
    <row r="22" spans="2:16" x14ac:dyDescent="0.35">
      <c r="L22" t="s">
        <v>6</v>
      </c>
      <c r="M22" t="s">
        <v>37</v>
      </c>
      <c r="N22" t="s">
        <v>31</v>
      </c>
      <c r="O22" s="1">
        <v>7693</v>
      </c>
      <c r="P22" s="2">
        <v>87</v>
      </c>
    </row>
    <row r="23" spans="2:16" x14ac:dyDescent="0.35">
      <c r="L23" t="s">
        <v>5</v>
      </c>
      <c r="M23" t="s">
        <v>34</v>
      </c>
      <c r="N23" t="s">
        <v>20</v>
      </c>
      <c r="O23" s="1">
        <v>15610</v>
      </c>
      <c r="P23" s="2">
        <v>339</v>
      </c>
    </row>
    <row r="24" spans="2:16" x14ac:dyDescent="0.35">
      <c r="L24" t="s">
        <v>41</v>
      </c>
      <c r="M24" t="s">
        <v>34</v>
      </c>
      <c r="N24" t="s">
        <v>22</v>
      </c>
      <c r="O24" s="1">
        <v>336</v>
      </c>
      <c r="P24" s="2">
        <v>144</v>
      </c>
    </row>
    <row r="25" spans="2:16" x14ac:dyDescent="0.35">
      <c r="L25" t="s">
        <v>2</v>
      </c>
      <c r="M25" t="s">
        <v>39</v>
      </c>
      <c r="N25" t="s">
        <v>20</v>
      </c>
      <c r="O25" s="1">
        <v>9443</v>
      </c>
      <c r="P25" s="2">
        <v>162</v>
      </c>
    </row>
    <row r="26" spans="2:16" x14ac:dyDescent="0.35">
      <c r="L26" t="s">
        <v>9</v>
      </c>
      <c r="M26" t="s">
        <v>34</v>
      </c>
      <c r="N26" t="s">
        <v>23</v>
      </c>
      <c r="O26" s="1">
        <v>8155</v>
      </c>
      <c r="P26" s="2">
        <v>90</v>
      </c>
    </row>
    <row r="27" spans="2:16" x14ac:dyDescent="0.35">
      <c r="L27" t="s">
        <v>8</v>
      </c>
      <c r="M27" t="s">
        <v>38</v>
      </c>
      <c r="N27" t="s">
        <v>23</v>
      </c>
      <c r="O27" s="1">
        <v>1701</v>
      </c>
      <c r="P27" s="2">
        <v>234</v>
      </c>
    </row>
    <row r="28" spans="2:16" x14ac:dyDescent="0.35">
      <c r="L28" t="s">
        <v>10</v>
      </c>
      <c r="M28" t="s">
        <v>38</v>
      </c>
      <c r="N28" t="s">
        <v>22</v>
      </c>
      <c r="O28" s="1">
        <v>2205</v>
      </c>
      <c r="P28" s="2">
        <v>141</v>
      </c>
    </row>
    <row r="29" spans="2:16" x14ac:dyDescent="0.35">
      <c r="L29" t="s">
        <v>8</v>
      </c>
      <c r="M29" t="s">
        <v>37</v>
      </c>
      <c r="N29" t="s">
        <v>19</v>
      </c>
      <c r="O29" s="1">
        <v>1771</v>
      </c>
      <c r="P29" s="2">
        <v>204</v>
      </c>
    </row>
    <row r="30" spans="2:16" x14ac:dyDescent="0.35">
      <c r="L30" t="s">
        <v>41</v>
      </c>
      <c r="M30" t="s">
        <v>35</v>
      </c>
      <c r="N30" t="s">
        <v>15</v>
      </c>
      <c r="O30" s="1">
        <v>2114</v>
      </c>
      <c r="P30" s="2">
        <v>186</v>
      </c>
    </row>
    <row r="31" spans="2:16" x14ac:dyDescent="0.35">
      <c r="L31" t="s">
        <v>41</v>
      </c>
      <c r="M31" t="s">
        <v>36</v>
      </c>
      <c r="N31" t="s">
        <v>13</v>
      </c>
      <c r="O31" s="1">
        <v>10311</v>
      </c>
      <c r="P31" s="2">
        <v>231</v>
      </c>
    </row>
    <row r="32" spans="2:16" x14ac:dyDescent="0.35">
      <c r="L32" t="s">
        <v>3</v>
      </c>
      <c r="M32" t="s">
        <v>39</v>
      </c>
      <c r="N32" t="s">
        <v>16</v>
      </c>
      <c r="O32" s="1">
        <v>21</v>
      </c>
      <c r="P32" s="2">
        <v>168</v>
      </c>
    </row>
    <row r="33" spans="12:16" x14ac:dyDescent="0.35">
      <c r="L33" t="s">
        <v>10</v>
      </c>
      <c r="M33" t="s">
        <v>35</v>
      </c>
      <c r="N33" t="s">
        <v>20</v>
      </c>
      <c r="O33" s="1">
        <v>1974</v>
      </c>
      <c r="P33" s="2">
        <v>195</v>
      </c>
    </row>
    <row r="34" spans="12:16" x14ac:dyDescent="0.35">
      <c r="L34" t="s">
        <v>5</v>
      </c>
      <c r="M34" t="s">
        <v>36</v>
      </c>
      <c r="N34" t="s">
        <v>23</v>
      </c>
      <c r="O34" s="1">
        <v>6314</v>
      </c>
      <c r="P34" s="2">
        <v>15</v>
      </c>
    </row>
    <row r="35" spans="12:16" x14ac:dyDescent="0.35">
      <c r="L35" t="s">
        <v>10</v>
      </c>
      <c r="M35" t="s">
        <v>37</v>
      </c>
      <c r="N35" t="s">
        <v>23</v>
      </c>
      <c r="O35" s="1">
        <v>4683</v>
      </c>
      <c r="P35" s="2">
        <v>30</v>
      </c>
    </row>
    <row r="36" spans="12:16" x14ac:dyDescent="0.35">
      <c r="L36" t="s">
        <v>41</v>
      </c>
      <c r="M36" t="s">
        <v>37</v>
      </c>
      <c r="N36" t="s">
        <v>24</v>
      </c>
      <c r="O36" s="1">
        <v>6398</v>
      </c>
      <c r="P36" s="2">
        <v>102</v>
      </c>
    </row>
    <row r="37" spans="12:16" x14ac:dyDescent="0.35">
      <c r="L37" t="s">
        <v>2</v>
      </c>
      <c r="M37" t="s">
        <v>35</v>
      </c>
      <c r="N37" t="s">
        <v>19</v>
      </c>
      <c r="O37" s="1">
        <v>553</v>
      </c>
      <c r="P37" s="2">
        <v>15</v>
      </c>
    </row>
    <row r="38" spans="12:16" x14ac:dyDescent="0.35">
      <c r="L38" t="s">
        <v>8</v>
      </c>
      <c r="M38" t="s">
        <v>39</v>
      </c>
      <c r="N38" t="s">
        <v>30</v>
      </c>
      <c r="O38" s="1">
        <v>7021</v>
      </c>
      <c r="P38" s="2">
        <v>183</v>
      </c>
    </row>
    <row r="39" spans="12:16" x14ac:dyDescent="0.35">
      <c r="L39" t="s">
        <v>40</v>
      </c>
      <c r="M39" t="s">
        <v>39</v>
      </c>
      <c r="N39" t="s">
        <v>22</v>
      </c>
      <c r="O39" s="1">
        <v>5817</v>
      </c>
      <c r="P39" s="2">
        <v>12</v>
      </c>
    </row>
    <row r="40" spans="12:16" x14ac:dyDescent="0.35">
      <c r="L40" t="s">
        <v>41</v>
      </c>
      <c r="M40" t="s">
        <v>39</v>
      </c>
      <c r="N40" t="s">
        <v>14</v>
      </c>
      <c r="O40" s="1">
        <v>3976</v>
      </c>
      <c r="P40" s="2">
        <v>72</v>
      </c>
    </row>
    <row r="41" spans="12:16" x14ac:dyDescent="0.35">
      <c r="L41" t="s">
        <v>6</v>
      </c>
      <c r="M41" t="s">
        <v>38</v>
      </c>
      <c r="N41" t="s">
        <v>27</v>
      </c>
      <c r="O41" s="1">
        <v>1134</v>
      </c>
      <c r="P41" s="2">
        <v>282</v>
      </c>
    </row>
    <row r="42" spans="12:16" x14ac:dyDescent="0.35">
      <c r="L42" t="s">
        <v>2</v>
      </c>
      <c r="M42" t="s">
        <v>39</v>
      </c>
      <c r="N42" t="s">
        <v>28</v>
      </c>
      <c r="O42" s="1">
        <v>6027</v>
      </c>
      <c r="P42" s="2">
        <v>144</v>
      </c>
    </row>
    <row r="43" spans="12:16" x14ac:dyDescent="0.35">
      <c r="L43" t="s">
        <v>6</v>
      </c>
      <c r="M43" t="s">
        <v>37</v>
      </c>
      <c r="N43" t="s">
        <v>16</v>
      </c>
      <c r="O43" s="1">
        <v>1904</v>
      </c>
      <c r="P43" s="2">
        <v>405</v>
      </c>
    </row>
    <row r="44" spans="12:16" x14ac:dyDescent="0.35">
      <c r="L44" t="s">
        <v>7</v>
      </c>
      <c r="M44" t="s">
        <v>34</v>
      </c>
      <c r="N44" t="s">
        <v>32</v>
      </c>
      <c r="O44" s="1">
        <v>3262</v>
      </c>
      <c r="P44" s="2">
        <v>75</v>
      </c>
    </row>
    <row r="45" spans="12:16" x14ac:dyDescent="0.35">
      <c r="L45" t="s">
        <v>40</v>
      </c>
      <c r="M45" t="s">
        <v>34</v>
      </c>
      <c r="N45" t="s">
        <v>27</v>
      </c>
      <c r="O45" s="1">
        <v>2289</v>
      </c>
      <c r="P45" s="2">
        <v>135</v>
      </c>
    </row>
    <row r="46" spans="12:16" x14ac:dyDescent="0.35">
      <c r="L46" t="s">
        <v>5</v>
      </c>
      <c r="M46" t="s">
        <v>34</v>
      </c>
      <c r="N46" t="s">
        <v>27</v>
      </c>
      <c r="O46" s="1">
        <v>6986</v>
      </c>
      <c r="P46" s="2">
        <v>21</v>
      </c>
    </row>
    <row r="47" spans="12:16" x14ac:dyDescent="0.35">
      <c r="L47" t="s">
        <v>2</v>
      </c>
      <c r="M47" t="s">
        <v>38</v>
      </c>
      <c r="N47" t="s">
        <v>23</v>
      </c>
      <c r="O47" s="1">
        <v>4417</v>
      </c>
      <c r="P47" s="2">
        <v>153</v>
      </c>
    </row>
    <row r="48" spans="12:16" x14ac:dyDescent="0.35">
      <c r="L48" t="s">
        <v>6</v>
      </c>
      <c r="M48" t="s">
        <v>34</v>
      </c>
      <c r="N48" t="s">
        <v>15</v>
      </c>
      <c r="O48" s="1">
        <v>1442</v>
      </c>
      <c r="P48" s="2">
        <v>15</v>
      </c>
    </row>
    <row r="49" spans="12:16" x14ac:dyDescent="0.35">
      <c r="L49" t="s">
        <v>3</v>
      </c>
      <c r="M49" t="s">
        <v>35</v>
      </c>
      <c r="N49" t="s">
        <v>14</v>
      </c>
      <c r="O49" s="1">
        <v>2415</v>
      </c>
      <c r="P49" s="2">
        <v>255</v>
      </c>
    </row>
    <row r="50" spans="12:16" x14ac:dyDescent="0.35">
      <c r="L50" t="s">
        <v>2</v>
      </c>
      <c r="M50" t="s">
        <v>37</v>
      </c>
      <c r="N50" t="s">
        <v>19</v>
      </c>
      <c r="O50" s="1">
        <v>238</v>
      </c>
      <c r="P50" s="2">
        <v>18</v>
      </c>
    </row>
    <row r="51" spans="12:16" x14ac:dyDescent="0.35">
      <c r="L51" t="s">
        <v>6</v>
      </c>
      <c r="M51" t="s">
        <v>37</v>
      </c>
      <c r="N51" t="s">
        <v>23</v>
      </c>
      <c r="O51" s="1">
        <v>4949</v>
      </c>
      <c r="P51" s="2">
        <v>189</v>
      </c>
    </row>
    <row r="52" spans="12:16" x14ac:dyDescent="0.35">
      <c r="L52" t="s">
        <v>5</v>
      </c>
      <c r="M52" t="s">
        <v>38</v>
      </c>
      <c r="N52" t="s">
        <v>32</v>
      </c>
      <c r="O52" s="1">
        <v>5075</v>
      </c>
      <c r="P52" s="2">
        <v>21</v>
      </c>
    </row>
    <row r="53" spans="12:16" x14ac:dyDescent="0.35">
      <c r="L53" t="s">
        <v>3</v>
      </c>
      <c r="M53" t="s">
        <v>36</v>
      </c>
      <c r="N53" t="s">
        <v>16</v>
      </c>
      <c r="O53" s="1">
        <v>9198</v>
      </c>
      <c r="P53" s="2">
        <v>36</v>
      </c>
    </row>
    <row r="54" spans="12:16" x14ac:dyDescent="0.35">
      <c r="L54" t="s">
        <v>6</v>
      </c>
      <c r="M54" t="s">
        <v>34</v>
      </c>
      <c r="N54" t="s">
        <v>29</v>
      </c>
      <c r="O54" s="1">
        <v>3339</v>
      </c>
      <c r="P54" s="2">
        <v>75</v>
      </c>
    </row>
    <row r="55" spans="12:16" x14ac:dyDescent="0.35">
      <c r="L55" t="s">
        <v>40</v>
      </c>
      <c r="M55" t="s">
        <v>34</v>
      </c>
      <c r="N55" t="s">
        <v>17</v>
      </c>
      <c r="O55" s="1">
        <v>5019</v>
      </c>
      <c r="P55" s="2">
        <v>156</v>
      </c>
    </row>
    <row r="56" spans="12:16" x14ac:dyDescent="0.35">
      <c r="L56" t="s">
        <v>5</v>
      </c>
      <c r="M56" t="s">
        <v>36</v>
      </c>
      <c r="N56" t="s">
        <v>16</v>
      </c>
      <c r="O56" s="1">
        <v>16184</v>
      </c>
      <c r="P56" s="2">
        <v>39</v>
      </c>
    </row>
    <row r="57" spans="12:16" x14ac:dyDescent="0.35">
      <c r="L57" t="s">
        <v>6</v>
      </c>
      <c r="M57" t="s">
        <v>36</v>
      </c>
      <c r="N57" t="s">
        <v>21</v>
      </c>
      <c r="O57" s="1">
        <v>497</v>
      </c>
      <c r="P57" s="2">
        <v>63</v>
      </c>
    </row>
    <row r="58" spans="12:16" x14ac:dyDescent="0.35">
      <c r="L58" t="s">
        <v>2</v>
      </c>
      <c r="M58" t="s">
        <v>36</v>
      </c>
      <c r="N58" t="s">
        <v>29</v>
      </c>
      <c r="O58" s="1">
        <v>8211</v>
      </c>
      <c r="P58" s="2">
        <v>75</v>
      </c>
    </row>
    <row r="59" spans="12:16" x14ac:dyDescent="0.35">
      <c r="L59" t="s">
        <v>2</v>
      </c>
      <c r="M59" t="s">
        <v>38</v>
      </c>
      <c r="N59" t="s">
        <v>28</v>
      </c>
      <c r="O59" s="1">
        <v>6580</v>
      </c>
      <c r="P59" s="2">
        <v>183</v>
      </c>
    </row>
    <row r="60" spans="12:16" x14ac:dyDescent="0.35">
      <c r="L60" t="s">
        <v>41</v>
      </c>
      <c r="M60" t="s">
        <v>35</v>
      </c>
      <c r="N60" t="s">
        <v>13</v>
      </c>
      <c r="O60" s="1">
        <v>4760</v>
      </c>
      <c r="P60" s="2">
        <v>69</v>
      </c>
    </row>
    <row r="61" spans="12:16" x14ac:dyDescent="0.35">
      <c r="L61" t="s">
        <v>40</v>
      </c>
      <c r="M61" t="s">
        <v>36</v>
      </c>
      <c r="N61" t="s">
        <v>25</v>
      </c>
      <c r="O61" s="1">
        <v>5439</v>
      </c>
      <c r="P61" s="2">
        <v>30</v>
      </c>
    </row>
    <row r="62" spans="12:16" x14ac:dyDescent="0.35">
      <c r="L62" t="s">
        <v>41</v>
      </c>
      <c r="M62" t="s">
        <v>34</v>
      </c>
      <c r="N62" t="s">
        <v>17</v>
      </c>
      <c r="O62" s="1">
        <v>1463</v>
      </c>
      <c r="P62" s="2">
        <v>39</v>
      </c>
    </row>
    <row r="63" spans="12:16" x14ac:dyDescent="0.35">
      <c r="L63" t="s">
        <v>3</v>
      </c>
      <c r="M63" t="s">
        <v>34</v>
      </c>
      <c r="N63" t="s">
        <v>32</v>
      </c>
      <c r="O63" s="1">
        <v>7777</v>
      </c>
      <c r="P63" s="2">
        <v>504</v>
      </c>
    </row>
    <row r="64" spans="12:16" x14ac:dyDescent="0.35">
      <c r="L64" t="s">
        <v>9</v>
      </c>
      <c r="M64" t="s">
        <v>37</v>
      </c>
      <c r="N64" t="s">
        <v>29</v>
      </c>
      <c r="O64" s="1">
        <v>1085</v>
      </c>
      <c r="P64" s="2">
        <v>273</v>
      </c>
    </row>
    <row r="65" spans="12:16" x14ac:dyDescent="0.35">
      <c r="L65" t="s">
        <v>5</v>
      </c>
      <c r="M65" t="s">
        <v>37</v>
      </c>
      <c r="N65" t="s">
        <v>31</v>
      </c>
      <c r="O65" s="1">
        <v>182</v>
      </c>
      <c r="P65" s="2">
        <v>48</v>
      </c>
    </row>
    <row r="66" spans="12:16" x14ac:dyDescent="0.35">
      <c r="L66" t="s">
        <v>6</v>
      </c>
      <c r="M66" t="s">
        <v>34</v>
      </c>
      <c r="N66" t="s">
        <v>27</v>
      </c>
      <c r="O66" s="1">
        <v>4242</v>
      </c>
      <c r="P66" s="2">
        <v>207</v>
      </c>
    </row>
    <row r="67" spans="12:16" x14ac:dyDescent="0.35">
      <c r="L67" t="s">
        <v>6</v>
      </c>
      <c r="M67" t="s">
        <v>36</v>
      </c>
      <c r="N67" t="s">
        <v>32</v>
      </c>
      <c r="O67" s="1">
        <v>6118</v>
      </c>
      <c r="P67" s="2">
        <v>9</v>
      </c>
    </row>
    <row r="68" spans="12:16" x14ac:dyDescent="0.35">
      <c r="L68" t="s">
        <v>10</v>
      </c>
      <c r="M68" t="s">
        <v>36</v>
      </c>
      <c r="N68" t="s">
        <v>23</v>
      </c>
      <c r="O68" s="1">
        <v>2317</v>
      </c>
      <c r="P68" s="2">
        <v>261</v>
      </c>
    </row>
    <row r="69" spans="12:16" x14ac:dyDescent="0.35">
      <c r="L69" t="s">
        <v>6</v>
      </c>
      <c r="M69" t="s">
        <v>38</v>
      </c>
      <c r="N69" t="s">
        <v>16</v>
      </c>
      <c r="O69" s="1">
        <v>938</v>
      </c>
      <c r="P69" s="2">
        <v>6</v>
      </c>
    </row>
    <row r="70" spans="12:16" x14ac:dyDescent="0.35">
      <c r="L70" t="s">
        <v>8</v>
      </c>
      <c r="M70" t="s">
        <v>37</v>
      </c>
      <c r="N70" t="s">
        <v>15</v>
      </c>
      <c r="O70" s="1">
        <v>9709</v>
      </c>
      <c r="P70" s="2">
        <v>30</v>
      </c>
    </row>
    <row r="71" spans="12:16" x14ac:dyDescent="0.35">
      <c r="L71" t="s">
        <v>7</v>
      </c>
      <c r="M71" t="s">
        <v>34</v>
      </c>
      <c r="N71" t="s">
        <v>20</v>
      </c>
      <c r="O71" s="1">
        <v>2205</v>
      </c>
      <c r="P71" s="2">
        <v>138</v>
      </c>
    </row>
    <row r="72" spans="12:16" x14ac:dyDescent="0.35">
      <c r="L72" t="s">
        <v>7</v>
      </c>
      <c r="M72" t="s">
        <v>37</v>
      </c>
      <c r="N72" t="s">
        <v>17</v>
      </c>
      <c r="O72" s="1">
        <v>4487</v>
      </c>
      <c r="P72" s="2">
        <v>111</v>
      </c>
    </row>
    <row r="73" spans="12:16" x14ac:dyDescent="0.35">
      <c r="L73" t="s">
        <v>5</v>
      </c>
      <c r="M73" t="s">
        <v>35</v>
      </c>
      <c r="N73" t="s">
        <v>18</v>
      </c>
      <c r="O73" s="1">
        <v>2415</v>
      </c>
      <c r="P73" s="2">
        <v>15</v>
      </c>
    </row>
    <row r="74" spans="12:16" x14ac:dyDescent="0.35">
      <c r="L74" t="s">
        <v>40</v>
      </c>
      <c r="M74" t="s">
        <v>34</v>
      </c>
      <c r="N74" t="s">
        <v>19</v>
      </c>
      <c r="O74" s="1">
        <v>4018</v>
      </c>
      <c r="P74" s="2">
        <v>162</v>
      </c>
    </row>
    <row r="75" spans="12:16" x14ac:dyDescent="0.35">
      <c r="L75" t="s">
        <v>5</v>
      </c>
      <c r="M75" t="s">
        <v>34</v>
      </c>
      <c r="N75" t="s">
        <v>19</v>
      </c>
      <c r="O75" s="1">
        <v>861</v>
      </c>
      <c r="P75" s="2">
        <v>195</v>
      </c>
    </row>
    <row r="76" spans="12:16" x14ac:dyDescent="0.35">
      <c r="L76" t="s">
        <v>10</v>
      </c>
      <c r="M76" t="s">
        <v>38</v>
      </c>
      <c r="N76" t="s">
        <v>14</v>
      </c>
      <c r="O76" s="1">
        <v>5586</v>
      </c>
      <c r="P76" s="2">
        <v>525</v>
      </c>
    </row>
    <row r="77" spans="12:16" x14ac:dyDescent="0.35">
      <c r="L77" t="s">
        <v>7</v>
      </c>
      <c r="M77" t="s">
        <v>34</v>
      </c>
      <c r="N77" t="s">
        <v>33</v>
      </c>
      <c r="O77" s="1">
        <v>2226</v>
      </c>
      <c r="P77" s="2">
        <v>48</v>
      </c>
    </row>
    <row r="78" spans="12:16" x14ac:dyDescent="0.35">
      <c r="L78" t="s">
        <v>9</v>
      </c>
      <c r="M78" t="s">
        <v>34</v>
      </c>
      <c r="N78" t="s">
        <v>28</v>
      </c>
      <c r="O78" s="1">
        <v>14329</v>
      </c>
      <c r="P78" s="2">
        <v>150</v>
      </c>
    </row>
    <row r="79" spans="12:16" x14ac:dyDescent="0.35">
      <c r="L79" t="s">
        <v>9</v>
      </c>
      <c r="M79" t="s">
        <v>34</v>
      </c>
      <c r="N79" t="s">
        <v>20</v>
      </c>
      <c r="O79" s="1">
        <v>8463</v>
      </c>
      <c r="P79" s="2">
        <v>492</v>
      </c>
    </row>
    <row r="80" spans="12:16" x14ac:dyDescent="0.35">
      <c r="L80" t="s">
        <v>5</v>
      </c>
      <c r="M80" t="s">
        <v>34</v>
      </c>
      <c r="N80" t="s">
        <v>29</v>
      </c>
      <c r="O80" s="1">
        <v>2891</v>
      </c>
      <c r="P80" s="2">
        <v>102</v>
      </c>
    </row>
    <row r="81" spans="12:16" x14ac:dyDescent="0.35">
      <c r="L81" t="s">
        <v>3</v>
      </c>
      <c r="M81" t="s">
        <v>36</v>
      </c>
      <c r="N81" t="s">
        <v>23</v>
      </c>
      <c r="O81" s="1">
        <v>3773</v>
      </c>
      <c r="P81" s="2">
        <v>165</v>
      </c>
    </row>
    <row r="82" spans="12:16" x14ac:dyDescent="0.35">
      <c r="L82" t="s">
        <v>41</v>
      </c>
      <c r="M82" t="s">
        <v>36</v>
      </c>
      <c r="N82" t="s">
        <v>28</v>
      </c>
      <c r="O82" s="1">
        <v>854</v>
      </c>
      <c r="P82" s="2">
        <v>309</v>
      </c>
    </row>
    <row r="83" spans="12:16" x14ac:dyDescent="0.35">
      <c r="L83" t="s">
        <v>6</v>
      </c>
      <c r="M83" t="s">
        <v>36</v>
      </c>
      <c r="N83" t="s">
        <v>17</v>
      </c>
      <c r="O83" s="1">
        <v>4970</v>
      </c>
      <c r="P83" s="2">
        <v>156</v>
      </c>
    </row>
    <row r="84" spans="12:16" x14ac:dyDescent="0.35">
      <c r="L84" t="s">
        <v>9</v>
      </c>
      <c r="M84" t="s">
        <v>35</v>
      </c>
      <c r="N84" t="s">
        <v>26</v>
      </c>
      <c r="O84" s="1">
        <v>98</v>
      </c>
      <c r="P84" s="2">
        <v>159</v>
      </c>
    </row>
    <row r="85" spans="12:16" x14ac:dyDescent="0.35">
      <c r="L85" t="s">
        <v>5</v>
      </c>
      <c r="M85" t="s">
        <v>35</v>
      </c>
      <c r="N85" t="s">
        <v>15</v>
      </c>
      <c r="O85" s="1">
        <v>13391</v>
      </c>
      <c r="P85" s="2">
        <v>201</v>
      </c>
    </row>
    <row r="86" spans="12:16" x14ac:dyDescent="0.35">
      <c r="L86" t="s">
        <v>8</v>
      </c>
      <c r="M86" t="s">
        <v>39</v>
      </c>
      <c r="N86" t="s">
        <v>31</v>
      </c>
      <c r="O86" s="1">
        <v>8890</v>
      </c>
      <c r="P86" s="2">
        <v>210</v>
      </c>
    </row>
    <row r="87" spans="12:16" x14ac:dyDescent="0.35">
      <c r="L87" t="s">
        <v>2</v>
      </c>
      <c r="M87" t="s">
        <v>38</v>
      </c>
      <c r="N87" t="s">
        <v>13</v>
      </c>
      <c r="O87" s="1">
        <v>56</v>
      </c>
      <c r="P87" s="2">
        <v>51</v>
      </c>
    </row>
    <row r="88" spans="12:16" x14ac:dyDescent="0.35">
      <c r="L88" t="s">
        <v>3</v>
      </c>
      <c r="M88" t="s">
        <v>36</v>
      </c>
      <c r="N88" t="s">
        <v>25</v>
      </c>
      <c r="O88" s="1">
        <v>3339</v>
      </c>
      <c r="P88" s="2">
        <v>39</v>
      </c>
    </row>
    <row r="89" spans="12:16" x14ac:dyDescent="0.35">
      <c r="L89" t="s">
        <v>10</v>
      </c>
      <c r="M89" t="s">
        <v>35</v>
      </c>
      <c r="N89" t="s">
        <v>18</v>
      </c>
      <c r="O89" s="1">
        <v>3808</v>
      </c>
      <c r="P89" s="2">
        <v>279</v>
      </c>
    </row>
    <row r="90" spans="12:16" x14ac:dyDescent="0.35">
      <c r="L90" t="s">
        <v>10</v>
      </c>
      <c r="M90" t="s">
        <v>38</v>
      </c>
      <c r="N90" t="s">
        <v>13</v>
      </c>
      <c r="O90" s="1">
        <v>63</v>
      </c>
      <c r="P90" s="2">
        <v>123</v>
      </c>
    </row>
    <row r="91" spans="12:16" x14ac:dyDescent="0.35">
      <c r="L91" t="s">
        <v>2</v>
      </c>
      <c r="M91" t="s">
        <v>39</v>
      </c>
      <c r="N91" t="s">
        <v>27</v>
      </c>
      <c r="O91" s="1">
        <v>7812</v>
      </c>
      <c r="P91" s="2">
        <v>81</v>
      </c>
    </row>
    <row r="92" spans="12:16" x14ac:dyDescent="0.35">
      <c r="L92" t="s">
        <v>40</v>
      </c>
      <c r="M92" t="s">
        <v>37</v>
      </c>
      <c r="N92" t="s">
        <v>19</v>
      </c>
      <c r="O92" s="1">
        <v>7693</v>
      </c>
      <c r="P92" s="2">
        <v>21</v>
      </c>
    </row>
    <row r="93" spans="12:16" x14ac:dyDescent="0.35">
      <c r="L93" t="s">
        <v>3</v>
      </c>
      <c r="M93" t="s">
        <v>36</v>
      </c>
      <c r="N93" t="s">
        <v>28</v>
      </c>
      <c r="O93" s="1">
        <v>973</v>
      </c>
      <c r="P93" s="2">
        <v>162</v>
      </c>
    </row>
    <row r="94" spans="12:16" x14ac:dyDescent="0.35">
      <c r="L94" t="s">
        <v>10</v>
      </c>
      <c r="M94" t="s">
        <v>35</v>
      </c>
      <c r="N94" t="s">
        <v>21</v>
      </c>
      <c r="O94" s="1">
        <v>567</v>
      </c>
      <c r="P94" s="2">
        <v>228</v>
      </c>
    </row>
    <row r="95" spans="12:16" x14ac:dyDescent="0.35">
      <c r="L95" t="s">
        <v>10</v>
      </c>
      <c r="M95" t="s">
        <v>36</v>
      </c>
      <c r="N95" t="s">
        <v>29</v>
      </c>
      <c r="O95" s="1">
        <v>2471</v>
      </c>
      <c r="P95" s="2">
        <v>342</v>
      </c>
    </row>
    <row r="96" spans="12:16" x14ac:dyDescent="0.35">
      <c r="L96" t="s">
        <v>5</v>
      </c>
      <c r="M96" t="s">
        <v>38</v>
      </c>
      <c r="N96" t="s">
        <v>13</v>
      </c>
      <c r="O96" s="1">
        <v>7189</v>
      </c>
      <c r="P96" s="2">
        <v>54</v>
      </c>
    </row>
    <row r="97" spans="12:16" x14ac:dyDescent="0.35">
      <c r="L97" t="s">
        <v>41</v>
      </c>
      <c r="M97" t="s">
        <v>35</v>
      </c>
      <c r="N97" t="s">
        <v>28</v>
      </c>
      <c r="O97" s="1">
        <v>7455</v>
      </c>
      <c r="P97" s="2">
        <v>216</v>
      </c>
    </row>
    <row r="98" spans="12:16" x14ac:dyDescent="0.35">
      <c r="L98" t="s">
        <v>3</v>
      </c>
      <c r="M98" t="s">
        <v>34</v>
      </c>
      <c r="N98" t="s">
        <v>26</v>
      </c>
      <c r="O98" s="1">
        <v>3108</v>
      </c>
      <c r="P98" s="2">
        <v>54</v>
      </c>
    </row>
    <row r="99" spans="12:16" x14ac:dyDescent="0.35">
      <c r="L99" t="s">
        <v>6</v>
      </c>
      <c r="M99" t="s">
        <v>38</v>
      </c>
      <c r="N99" t="s">
        <v>25</v>
      </c>
      <c r="O99" s="1">
        <v>469</v>
      </c>
      <c r="P99" s="2">
        <v>75</v>
      </c>
    </row>
    <row r="100" spans="12:16" x14ac:dyDescent="0.35">
      <c r="L100" t="s">
        <v>9</v>
      </c>
      <c r="M100" t="s">
        <v>37</v>
      </c>
      <c r="N100" t="s">
        <v>23</v>
      </c>
      <c r="O100" s="1">
        <v>2737</v>
      </c>
      <c r="P100" s="2">
        <v>93</v>
      </c>
    </row>
    <row r="101" spans="12:16" x14ac:dyDescent="0.35">
      <c r="L101" t="s">
        <v>9</v>
      </c>
      <c r="M101" t="s">
        <v>37</v>
      </c>
      <c r="N101" t="s">
        <v>25</v>
      </c>
      <c r="O101" s="1">
        <v>4305</v>
      </c>
      <c r="P101" s="2">
        <v>156</v>
      </c>
    </row>
    <row r="102" spans="12:16" x14ac:dyDescent="0.35">
      <c r="L102" t="s">
        <v>9</v>
      </c>
      <c r="M102" t="s">
        <v>38</v>
      </c>
      <c r="N102" t="s">
        <v>17</v>
      </c>
      <c r="O102" s="1">
        <v>2408</v>
      </c>
      <c r="P102" s="2">
        <v>9</v>
      </c>
    </row>
    <row r="103" spans="12:16" x14ac:dyDescent="0.35">
      <c r="L103" t="s">
        <v>3</v>
      </c>
      <c r="M103" t="s">
        <v>36</v>
      </c>
      <c r="N103" t="s">
        <v>19</v>
      </c>
      <c r="O103" s="1">
        <v>1281</v>
      </c>
      <c r="P103" s="2">
        <v>18</v>
      </c>
    </row>
    <row r="104" spans="12:16" x14ac:dyDescent="0.35">
      <c r="L104" t="s">
        <v>40</v>
      </c>
      <c r="M104" t="s">
        <v>35</v>
      </c>
      <c r="N104" t="s">
        <v>32</v>
      </c>
      <c r="O104" s="1">
        <v>12348</v>
      </c>
      <c r="P104" s="2">
        <v>234</v>
      </c>
    </row>
    <row r="105" spans="12:16" x14ac:dyDescent="0.35">
      <c r="L105" t="s">
        <v>3</v>
      </c>
      <c r="M105" t="s">
        <v>34</v>
      </c>
      <c r="N105" t="s">
        <v>28</v>
      </c>
      <c r="O105" s="1">
        <v>3689</v>
      </c>
      <c r="P105" s="2">
        <v>312</v>
      </c>
    </row>
    <row r="106" spans="12:16" x14ac:dyDescent="0.35">
      <c r="L106" t="s">
        <v>7</v>
      </c>
      <c r="M106" t="s">
        <v>36</v>
      </c>
      <c r="N106" t="s">
        <v>19</v>
      </c>
      <c r="O106" s="1">
        <v>2870</v>
      </c>
      <c r="P106" s="2">
        <v>300</v>
      </c>
    </row>
    <row r="107" spans="12:16" x14ac:dyDescent="0.35">
      <c r="L107" t="s">
        <v>2</v>
      </c>
      <c r="M107" t="s">
        <v>36</v>
      </c>
      <c r="N107" t="s">
        <v>27</v>
      </c>
      <c r="O107" s="1">
        <v>798</v>
      </c>
      <c r="P107" s="2">
        <v>519</v>
      </c>
    </row>
    <row r="108" spans="12:16" x14ac:dyDescent="0.35">
      <c r="L108" t="s">
        <v>41</v>
      </c>
      <c r="M108" t="s">
        <v>37</v>
      </c>
      <c r="N108" t="s">
        <v>21</v>
      </c>
      <c r="O108" s="1">
        <v>2933</v>
      </c>
      <c r="P108" s="2">
        <v>9</v>
      </c>
    </row>
    <row r="109" spans="12:16" x14ac:dyDescent="0.35">
      <c r="L109" t="s">
        <v>5</v>
      </c>
      <c r="M109" t="s">
        <v>35</v>
      </c>
      <c r="N109" t="s">
        <v>4</v>
      </c>
      <c r="O109" s="1">
        <v>2744</v>
      </c>
      <c r="P109" s="2">
        <v>9</v>
      </c>
    </row>
    <row r="110" spans="12:16" x14ac:dyDescent="0.35">
      <c r="L110" t="s">
        <v>40</v>
      </c>
      <c r="M110" t="s">
        <v>36</v>
      </c>
      <c r="N110" t="s">
        <v>33</v>
      </c>
      <c r="O110" s="1">
        <v>9772</v>
      </c>
      <c r="P110" s="2">
        <v>90</v>
      </c>
    </row>
    <row r="111" spans="12:16" x14ac:dyDescent="0.35">
      <c r="L111" t="s">
        <v>7</v>
      </c>
      <c r="M111" t="s">
        <v>34</v>
      </c>
      <c r="N111" t="s">
        <v>25</v>
      </c>
      <c r="O111" s="1">
        <v>1568</v>
      </c>
      <c r="P111" s="2">
        <v>96</v>
      </c>
    </row>
    <row r="112" spans="12:16" x14ac:dyDescent="0.35">
      <c r="L112" t="s">
        <v>2</v>
      </c>
      <c r="M112" t="s">
        <v>36</v>
      </c>
      <c r="N112" t="s">
        <v>16</v>
      </c>
      <c r="O112" s="1">
        <v>11417</v>
      </c>
      <c r="P112" s="2">
        <v>21</v>
      </c>
    </row>
    <row r="113" spans="12:16" x14ac:dyDescent="0.35">
      <c r="L113" t="s">
        <v>40</v>
      </c>
      <c r="M113" t="s">
        <v>34</v>
      </c>
      <c r="N113" t="s">
        <v>26</v>
      </c>
      <c r="O113" s="1">
        <v>6748</v>
      </c>
      <c r="P113" s="2">
        <v>48</v>
      </c>
    </row>
    <row r="114" spans="12:16" x14ac:dyDescent="0.35">
      <c r="L114" t="s">
        <v>10</v>
      </c>
      <c r="M114" t="s">
        <v>36</v>
      </c>
      <c r="N114" t="s">
        <v>27</v>
      </c>
      <c r="O114" s="1">
        <v>1407</v>
      </c>
      <c r="P114" s="2">
        <v>72</v>
      </c>
    </row>
    <row r="115" spans="12:16" x14ac:dyDescent="0.35">
      <c r="L115" t="s">
        <v>8</v>
      </c>
      <c r="M115" t="s">
        <v>35</v>
      </c>
      <c r="N115" t="s">
        <v>29</v>
      </c>
      <c r="O115" s="1">
        <v>2023</v>
      </c>
      <c r="P115" s="2">
        <v>168</v>
      </c>
    </row>
    <row r="116" spans="12:16" x14ac:dyDescent="0.35">
      <c r="L116" t="s">
        <v>5</v>
      </c>
      <c r="M116" t="s">
        <v>39</v>
      </c>
      <c r="N116" t="s">
        <v>26</v>
      </c>
      <c r="O116" s="1">
        <v>5236</v>
      </c>
      <c r="P116" s="2">
        <v>51</v>
      </c>
    </row>
    <row r="117" spans="12:16" x14ac:dyDescent="0.35">
      <c r="L117" t="s">
        <v>41</v>
      </c>
      <c r="M117" t="s">
        <v>36</v>
      </c>
      <c r="N117" t="s">
        <v>19</v>
      </c>
      <c r="O117" s="1">
        <v>1925</v>
      </c>
      <c r="P117" s="2">
        <v>192</v>
      </c>
    </row>
    <row r="118" spans="12:16" x14ac:dyDescent="0.35">
      <c r="L118" t="s">
        <v>7</v>
      </c>
      <c r="M118" t="s">
        <v>37</v>
      </c>
      <c r="N118" t="s">
        <v>14</v>
      </c>
      <c r="O118" s="1">
        <v>6608</v>
      </c>
      <c r="P118" s="2">
        <v>225</v>
      </c>
    </row>
    <row r="119" spans="12:16" x14ac:dyDescent="0.35">
      <c r="L119" t="s">
        <v>6</v>
      </c>
      <c r="M119" t="s">
        <v>34</v>
      </c>
      <c r="N119" t="s">
        <v>26</v>
      </c>
      <c r="O119" s="1">
        <v>8008</v>
      </c>
      <c r="P119" s="2">
        <v>456</v>
      </c>
    </row>
    <row r="120" spans="12:16" x14ac:dyDescent="0.35">
      <c r="L120" t="s">
        <v>10</v>
      </c>
      <c r="M120" t="s">
        <v>34</v>
      </c>
      <c r="N120" t="s">
        <v>25</v>
      </c>
      <c r="O120" s="1">
        <v>1428</v>
      </c>
      <c r="P120" s="2">
        <v>93</v>
      </c>
    </row>
    <row r="121" spans="12:16" x14ac:dyDescent="0.35">
      <c r="L121" t="s">
        <v>6</v>
      </c>
      <c r="M121" t="s">
        <v>34</v>
      </c>
      <c r="N121" t="s">
        <v>4</v>
      </c>
      <c r="O121" s="1">
        <v>525</v>
      </c>
      <c r="P121" s="2">
        <v>48</v>
      </c>
    </row>
    <row r="122" spans="12:16" x14ac:dyDescent="0.35">
      <c r="L122" t="s">
        <v>6</v>
      </c>
      <c r="M122" t="s">
        <v>37</v>
      </c>
      <c r="N122" t="s">
        <v>18</v>
      </c>
      <c r="O122" s="1">
        <v>1505</v>
      </c>
      <c r="P122" s="2">
        <v>102</v>
      </c>
    </row>
    <row r="123" spans="12:16" x14ac:dyDescent="0.35">
      <c r="L123" t="s">
        <v>7</v>
      </c>
      <c r="M123" t="s">
        <v>35</v>
      </c>
      <c r="N123" t="s">
        <v>30</v>
      </c>
      <c r="O123" s="1">
        <v>6755</v>
      </c>
      <c r="P123" s="2">
        <v>252</v>
      </c>
    </row>
    <row r="124" spans="12:16" x14ac:dyDescent="0.35">
      <c r="L124" t="s">
        <v>2</v>
      </c>
      <c r="M124" t="s">
        <v>37</v>
      </c>
      <c r="N124" t="s">
        <v>18</v>
      </c>
      <c r="O124" s="1">
        <v>11571</v>
      </c>
      <c r="P124" s="2">
        <v>138</v>
      </c>
    </row>
    <row r="125" spans="12:16" x14ac:dyDescent="0.35">
      <c r="L125" t="s">
        <v>40</v>
      </c>
      <c r="M125" t="s">
        <v>38</v>
      </c>
      <c r="N125" t="s">
        <v>25</v>
      </c>
      <c r="O125" s="1">
        <v>2541</v>
      </c>
      <c r="P125" s="2">
        <v>90</v>
      </c>
    </row>
    <row r="126" spans="12:16" x14ac:dyDescent="0.35">
      <c r="L126" t="s">
        <v>41</v>
      </c>
      <c r="M126" t="s">
        <v>37</v>
      </c>
      <c r="N126" t="s">
        <v>30</v>
      </c>
      <c r="O126" s="1">
        <v>1526</v>
      </c>
      <c r="P126" s="2">
        <v>240</v>
      </c>
    </row>
    <row r="127" spans="12:16" x14ac:dyDescent="0.35">
      <c r="L127" t="s">
        <v>40</v>
      </c>
      <c r="M127" t="s">
        <v>38</v>
      </c>
      <c r="N127" t="s">
        <v>4</v>
      </c>
      <c r="O127" s="1">
        <v>6125</v>
      </c>
      <c r="P127" s="2">
        <v>102</v>
      </c>
    </row>
    <row r="128" spans="12:16" x14ac:dyDescent="0.35">
      <c r="L128" t="s">
        <v>41</v>
      </c>
      <c r="M128" t="s">
        <v>35</v>
      </c>
      <c r="N128" t="s">
        <v>27</v>
      </c>
      <c r="O128" s="1">
        <v>847</v>
      </c>
      <c r="P128" s="2">
        <v>129</v>
      </c>
    </row>
    <row r="129" spans="12:16" x14ac:dyDescent="0.35">
      <c r="L129" t="s">
        <v>8</v>
      </c>
      <c r="M129" t="s">
        <v>35</v>
      </c>
      <c r="N129" t="s">
        <v>27</v>
      </c>
      <c r="O129" s="1">
        <v>4753</v>
      </c>
      <c r="P129" s="2">
        <v>300</v>
      </c>
    </row>
    <row r="130" spans="12:16" x14ac:dyDescent="0.35">
      <c r="L130" t="s">
        <v>6</v>
      </c>
      <c r="M130" t="s">
        <v>38</v>
      </c>
      <c r="N130" t="s">
        <v>33</v>
      </c>
      <c r="O130" s="1">
        <v>959</v>
      </c>
      <c r="P130" s="2">
        <v>135</v>
      </c>
    </row>
    <row r="131" spans="12:16" x14ac:dyDescent="0.35">
      <c r="L131" t="s">
        <v>7</v>
      </c>
      <c r="M131" t="s">
        <v>35</v>
      </c>
      <c r="N131" t="s">
        <v>24</v>
      </c>
      <c r="O131" s="1">
        <v>2793</v>
      </c>
      <c r="P131" s="2">
        <v>114</v>
      </c>
    </row>
    <row r="132" spans="12:16" x14ac:dyDescent="0.35">
      <c r="L132" t="s">
        <v>7</v>
      </c>
      <c r="M132" t="s">
        <v>35</v>
      </c>
      <c r="N132" t="s">
        <v>14</v>
      </c>
      <c r="O132" s="1">
        <v>4606</v>
      </c>
      <c r="P132" s="2">
        <v>63</v>
      </c>
    </row>
    <row r="133" spans="12:16" x14ac:dyDescent="0.35">
      <c r="L133" t="s">
        <v>7</v>
      </c>
      <c r="M133" t="s">
        <v>36</v>
      </c>
      <c r="N133" t="s">
        <v>29</v>
      </c>
      <c r="O133" s="1">
        <v>5551</v>
      </c>
      <c r="P133" s="2">
        <v>252</v>
      </c>
    </row>
    <row r="134" spans="12:16" x14ac:dyDescent="0.35">
      <c r="L134" t="s">
        <v>10</v>
      </c>
      <c r="M134" t="s">
        <v>36</v>
      </c>
      <c r="N134" t="s">
        <v>32</v>
      </c>
      <c r="O134" s="1">
        <v>6657</v>
      </c>
      <c r="P134" s="2">
        <v>303</v>
      </c>
    </row>
    <row r="135" spans="12:16" x14ac:dyDescent="0.35">
      <c r="L135" t="s">
        <v>7</v>
      </c>
      <c r="M135" t="s">
        <v>39</v>
      </c>
      <c r="N135" t="s">
        <v>17</v>
      </c>
      <c r="O135" s="1">
        <v>4438</v>
      </c>
      <c r="P135" s="2">
        <v>246</v>
      </c>
    </row>
    <row r="136" spans="12:16" x14ac:dyDescent="0.35">
      <c r="L136" t="s">
        <v>8</v>
      </c>
      <c r="M136" t="s">
        <v>38</v>
      </c>
      <c r="N136" t="s">
        <v>22</v>
      </c>
      <c r="O136" s="1">
        <v>168</v>
      </c>
      <c r="P136" s="2">
        <v>84</v>
      </c>
    </row>
    <row r="137" spans="12:16" x14ac:dyDescent="0.35">
      <c r="L137" t="s">
        <v>7</v>
      </c>
      <c r="M137" t="s">
        <v>34</v>
      </c>
      <c r="N137" t="s">
        <v>17</v>
      </c>
      <c r="O137" s="1">
        <v>7777</v>
      </c>
      <c r="P137" s="2">
        <v>39</v>
      </c>
    </row>
    <row r="138" spans="12:16" x14ac:dyDescent="0.35">
      <c r="L138" t="s">
        <v>5</v>
      </c>
      <c r="M138" t="s">
        <v>36</v>
      </c>
      <c r="N138" t="s">
        <v>17</v>
      </c>
      <c r="O138" s="1">
        <v>3339</v>
      </c>
      <c r="P138" s="2">
        <v>348</v>
      </c>
    </row>
    <row r="139" spans="12:16" x14ac:dyDescent="0.35">
      <c r="L139" t="s">
        <v>7</v>
      </c>
      <c r="M139" t="s">
        <v>37</v>
      </c>
      <c r="N139" t="s">
        <v>33</v>
      </c>
      <c r="O139" s="1">
        <v>6391</v>
      </c>
      <c r="P139" s="2">
        <v>48</v>
      </c>
    </row>
    <row r="140" spans="12:16" x14ac:dyDescent="0.35">
      <c r="L140" t="s">
        <v>5</v>
      </c>
      <c r="M140" t="s">
        <v>37</v>
      </c>
      <c r="N140" t="s">
        <v>22</v>
      </c>
      <c r="O140" s="1">
        <v>518</v>
      </c>
      <c r="P140" s="2">
        <v>75</v>
      </c>
    </row>
    <row r="141" spans="12:16" x14ac:dyDescent="0.35">
      <c r="L141" t="s">
        <v>7</v>
      </c>
      <c r="M141" t="s">
        <v>38</v>
      </c>
      <c r="N141" t="s">
        <v>28</v>
      </c>
      <c r="O141" s="1">
        <v>5677</v>
      </c>
      <c r="P141" s="2">
        <v>258</v>
      </c>
    </row>
    <row r="142" spans="12:16" x14ac:dyDescent="0.35">
      <c r="L142" t="s">
        <v>6</v>
      </c>
      <c r="M142" t="s">
        <v>39</v>
      </c>
      <c r="N142" t="s">
        <v>17</v>
      </c>
      <c r="O142" s="1">
        <v>6048</v>
      </c>
      <c r="P142" s="2">
        <v>27</v>
      </c>
    </row>
    <row r="143" spans="12:16" x14ac:dyDescent="0.35">
      <c r="L143" t="s">
        <v>8</v>
      </c>
      <c r="M143" t="s">
        <v>38</v>
      </c>
      <c r="N143" t="s">
        <v>32</v>
      </c>
      <c r="O143" s="1">
        <v>3752</v>
      </c>
      <c r="P143" s="2">
        <v>213</v>
      </c>
    </row>
    <row r="144" spans="12:16" x14ac:dyDescent="0.35">
      <c r="L144" t="s">
        <v>5</v>
      </c>
      <c r="M144" t="s">
        <v>35</v>
      </c>
      <c r="N144" t="s">
        <v>29</v>
      </c>
      <c r="O144" s="1">
        <v>4480</v>
      </c>
      <c r="P144" s="2">
        <v>357</v>
      </c>
    </row>
    <row r="145" spans="12:16" x14ac:dyDescent="0.35">
      <c r="L145" t="s">
        <v>9</v>
      </c>
      <c r="M145" t="s">
        <v>37</v>
      </c>
      <c r="N145" t="s">
        <v>4</v>
      </c>
      <c r="O145" s="1">
        <v>259</v>
      </c>
      <c r="P145" s="2">
        <v>207</v>
      </c>
    </row>
    <row r="146" spans="12:16" x14ac:dyDescent="0.35">
      <c r="L146" t="s">
        <v>8</v>
      </c>
      <c r="M146" t="s">
        <v>37</v>
      </c>
      <c r="N146" t="s">
        <v>30</v>
      </c>
      <c r="O146" s="1">
        <v>42</v>
      </c>
      <c r="P146" s="2">
        <v>150</v>
      </c>
    </row>
    <row r="147" spans="12:16" x14ac:dyDescent="0.35">
      <c r="L147" t="s">
        <v>41</v>
      </c>
      <c r="M147" t="s">
        <v>36</v>
      </c>
      <c r="N147" t="s">
        <v>26</v>
      </c>
      <c r="O147" s="1">
        <v>98</v>
      </c>
      <c r="P147" s="2">
        <v>204</v>
      </c>
    </row>
    <row r="148" spans="12:16" x14ac:dyDescent="0.35">
      <c r="L148" t="s">
        <v>7</v>
      </c>
      <c r="M148" t="s">
        <v>35</v>
      </c>
      <c r="N148" t="s">
        <v>27</v>
      </c>
      <c r="O148" s="1">
        <v>2478</v>
      </c>
      <c r="P148" s="2">
        <v>21</v>
      </c>
    </row>
    <row r="149" spans="12:16" x14ac:dyDescent="0.35">
      <c r="L149" t="s">
        <v>41</v>
      </c>
      <c r="M149" t="s">
        <v>34</v>
      </c>
      <c r="N149" t="s">
        <v>33</v>
      </c>
      <c r="O149" s="1">
        <v>7847</v>
      </c>
      <c r="P149" s="2">
        <v>174</v>
      </c>
    </row>
    <row r="150" spans="12:16" x14ac:dyDescent="0.35">
      <c r="L150" t="s">
        <v>2</v>
      </c>
      <c r="M150" t="s">
        <v>37</v>
      </c>
      <c r="N150" t="s">
        <v>17</v>
      </c>
      <c r="O150" s="1">
        <v>9926</v>
      </c>
      <c r="P150" s="2">
        <v>201</v>
      </c>
    </row>
    <row r="151" spans="12:16" x14ac:dyDescent="0.35">
      <c r="L151" t="s">
        <v>8</v>
      </c>
      <c r="M151" t="s">
        <v>38</v>
      </c>
      <c r="N151" t="s">
        <v>13</v>
      </c>
      <c r="O151" s="1">
        <v>819</v>
      </c>
      <c r="P151" s="2">
        <v>510</v>
      </c>
    </row>
    <row r="152" spans="12:16" x14ac:dyDescent="0.35">
      <c r="L152" t="s">
        <v>6</v>
      </c>
      <c r="M152" t="s">
        <v>39</v>
      </c>
      <c r="N152" t="s">
        <v>29</v>
      </c>
      <c r="O152" s="1">
        <v>3052</v>
      </c>
      <c r="P152" s="2">
        <v>378</v>
      </c>
    </row>
    <row r="153" spans="12:16" x14ac:dyDescent="0.35">
      <c r="L153" t="s">
        <v>9</v>
      </c>
      <c r="M153" t="s">
        <v>34</v>
      </c>
      <c r="N153" t="s">
        <v>21</v>
      </c>
      <c r="O153" s="1">
        <v>6832</v>
      </c>
      <c r="P153" s="2">
        <v>27</v>
      </c>
    </row>
    <row r="154" spans="12:16" x14ac:dyDescent="0.35">
      <c r="L154" t="s">
        <v>2</v>
      </c>
      <c r="M154" t="s">
        <v>39</v>
      </c>
      <c r="N154" t="s">
        <v>16</v>
      </c>
      <c r="O154" s="1">
        <v>2016</v>
      </c>
      <c r="P154" s="2">
        <v>117</v>
      </c>
    </row>
    <row r="155" spans="12:16" x14ac:dyDescent="0.35">
      <c r="L155" t="s">
        <v>6</v>
      </c>
      <c r="M155" t="s">
        <v>38</v>
      </c>
      <c r="N155" t="s">
        <v>21</v>
      </c>
      <c r="O155" s="1">
        <v>7322</v>
      </c>
      <c r="P155" s="2">
        <v>36</v>
      </c>
    </row>
    <row r="156" spans="12:16" x14ac:dyDescent="0.35">
      <c r="L156" t="s">
        <v>8</v>
      </c>
      <c r="M156" t="s">
        <v>35</v>
      </c>
      <c r="N156" t="s">
        <v>33</v>
      </c>
      <c r="O156" s="1">
        <v>357</v>
      </c>
      <c r="P156" s="2">
        <v>126</v>
      </c>
    </row>
    <row r="157" spans="12:16" x14ac:dyDescent="0.35">
      <c r="L157" t="s">
        <v>9</v>
      </c>
      <c r="M157" t="s">
        <v>39</v>
      </c>
      <c r="N157" t="s">
        <v>25</v>
      </c>
      <c r="O157" s="1">
        <v>3192</v>
      </c>
      <c r="P157" s="2">
        <v>72</v>
      </c>
    </row>
    <row r="158" spans="12:16" x14ac:dyDescent="0.35">
      <c r="L158" t="s">
        <v>7</v>
      </c>
      <c r="M158" t="s">
        <v>36</v>
      </c>
      <c r="N158" t="s">
        <v>22</v>
      </c>
      <c r="O158" s="1">
        <v>8435</v>
      </c>
      <c r="P158" s="2">
        <v>42</v>
      </c>
    </row>
    <row r="159" spans="12:16" x14ac:dyDescent="0.35">
      <c r="L159" t="s">
        <v>40</v>
      </c>
      <c r="M159" t="s">
        <v>39</v>
      </c>
      <c r="N159" t="s">
        <v>29</v>
      </c>
      <c r="O159" s="1">
        <v>0</v>
      </c>
      <c r="P159" s="2">
        <v>135</v>
      </c>
    </row>
    <row r="160" spans="12:16" x14ac:dyDescent="0.35">
      <c r="L160" t="s">
        <v>7</v>
      </c>
      <c r="M160" t="s">
        <v>34</v>
      </c>
      <c r="N160" t="s">
        <v>24</v>
      </c>
      <c r="O160" s="1">
        <v>8862</v>
      </c>
      <c r="P160" s="2">
        <v>189</v>
      </c>
    </row>
    <row r="161" spans="12:16" x14ac:dyDescent="0.35">
      <c r="L161" t="s">
        <v>6</v>
      </c>
      <c r="M161" t="s">
        <v>37</v>
      </c>
      <c r="N161" t="s">
        <v>28</v>
      </c>
      <c r="O161" s="1">
        <v>3556</v>
      </c>
      <c r="P161" s="2">
        <v>459</v>
      </c>
    </row>
    <row r="162" spans="12:16" x14ac:dyDescent="0.35">
      <c r="L162" t="s">
        <v>5</v>
      </c>
      <c r="M162" t="s">
        <v>34</v>
      </c>
      <c r="N162" t="s">
        <v>15</v>
      </c>
      <c r="O162" s="1">
        <v>7280</v>
      </c>
      <c r="P162" s="2">
        <v>201</v>
      </c>
    </row>
    <row r="163" spans="12:16" x14ac:dyDescent="0.35">
      <c r="L163" t="s">
        <v>6</v>
      </c>
      <c r="M163" t="s">
        <v>34</v>
      </c>
      <c r="N163" t="s">
        <v>30</v>
      </c>
      <c r="O163" s="1">
        <v>3402</v>
      </c>
      <c r="P163" s="2">
        <v>366</v>
      </c>
    </row>
    <row r="164" spans="12:16" x14ac:dyDescent="0.35">
      <c r="L164" t="s">
        <v>3</v>
      </c>
      <c r="M164" t="s">
        <v>37</v>
      </c>
      <c r="N164" t="s">
        <v>29</v>
      </c>
      <c r="O164" s="1">
        <v>4592</v>
      </c>
      <c r="P164" s="2">
        <v>324</v>
      </c>
    </row>
    <row r="165" spans="12:16" x14ac:dyDescent="0.35">
      <c r="L165" t="s">
        <v>9</v>
      </c>
      <c r="M165" t="s">
        <v>35</v>
      </c>
      <c r="N165" t="s">
        <v>15</v>
      </c>
      <c r="O165" s="1">
        <v>7833</v>
      </c>
      <c r="P165" s="2">
        <v>243</v>
      </c>
    </row>
    <row r="166" spans="12:16" x14ac:dyDescent="0.35">
      <c r="L166" t="s">
        <v>2</v>
      </c>
      <c r="M166" t="s">
        <v>39</v>
      </c>
      <c r="N166" t="s">
        <v>21</v>
      </c>
      <c r="O166" s="1">
        <v>7651</v>
      </c>
      <c r="P166" s="2">
        <v>213</v>
      </c>
    </row>
    <row r="167" spans="12:16" x14ac:dyDescent="0.35">
      <c r="L167" t="s">
        <v>40</v>
      </c>
      <c r="M167" t="s">
        <v>35</v>
      </c>
      <c r="N167" t="s">
        <v>30</v>
      </c>
      <c r="O167" s="1">
        <v>2275</v>
      </c>
      <c r="P167" s="2">
        <v>447</v>
      </c>
    </row>
    <row r="168" spans="12:16" x14ac:dyDescent="0.35">
      <c r="L168" t="s">
        <v>40</v>
      </c>
      <c r="M168" t="s">
        <v>38</v>
      </c>
      <c r="N168" t="s">
        <v>13</v>
      </c>
      <c r="O168" s="1">
        <v>5670</v>
      </c>
      <c r="P168" s="2">
        <v>297</v>
      </c>
    </row>
    <row r="169" spans="12:16" x14ac:dyDescent="0.35">
      <c r="L169" t="s">
        <v>7</v>
      </c>
      <c r="M169" t="s">
        <v>35</v>
      </c>
      <c r="N169" t="s">
        <v>16</v>
      </c>
      <c r="O169" s="1">
        <v>2135</v>
      </c>
      <c r="P169" s="2">
        <v>27</v>
      </c>
    </row>
    <row r="170" spans="12:16" x14ac:dyDescent="0.35">
      <c r="L170" t="s">
        <v>40</v>
      </c>
      <c r="M170" t="s">
        <v>34</v>
      </c>
      <c r="N170" t="s">
        <v>23</v>
      </c>
      <c r="O170" s="1">
        <v>2779</v>
      </c>
      <c r="P170" s="2">
        <v>75</v>
      </c>
    </row>
    <row r="171" spans="12:16" x14ac:dyDescent="0.35">
      <c r="L171" t="s">
        <v>10</v>
      </c>
      <c r="M171" t="s">
        <v>39</v>
      </c>
      <c r="N171" t="s">
        <v>33</v>
      </c>
      <c r="O171" s="1">
        <v>12950</v>
      </c>
      <c r="P171" s="2">
        <v>30</v>
      </c>
    </row>
    <row r="172" spans="12:16" x14ac:dyDescent="0.35">
      <c r="L172" t="s">
        <v>7</v>
      </c>
      <c r="M172" t="s">
        <v>36</v>
      </c>
      <c r="N172" t="s">
        <v>18</v>
      </c>
      <c r="O172" s="1">
        <v>2646</v>
      </c>
      <c r="P172" s="2">
        <v>177</v>
      </c>
    </row>
    <row r="173" spans="12:16" x14ac:dyDescent="0.35">
      <c r="L173" t="s">
        <v>40</v>
      </c>
      <c r="M173" t="s">
        <v>34</v>
      </c>
      <c r="N173" t="s">
        <v>33</v>
      </c>
      <c r="O173" s="1">
        <v>3794</v>
      </c>
      <c r="P173" s="2">
        <v>159</v>
      </c>
    </row>
    <row r="174" spans="12:16" x14ac:dyDescent="0.35">
      <c r="L174" t="s">
        <v>3</v>
      </c>
      <c r="M174" t="s">
        <v>35</v>
      </c>
      <c r="N174" t="s">
        <v>33</v>
      </c>
      <c r="O174" s="1">
        <v>819</v>
      </c>
      <c r="P174" s="2">
        <v>306</v>
      </c>
    </row>
    <row r="175" spans="12:16" x14ac:dyDescent="0.35">
      <c r="L175" t="s">
        <v>3</v>
      </c>
      <c r="M175" t="s">
        <v>34</v>
      </c>
      <c r="N175" t="s">
        <v>20</v>
      </c>
      <c r="O175" s="1">
        <v>2583</v>
      </c>
      <c r="P175" s="2">
        <v>18</v>
      </c>
    </row>
    <row r="176" spans="12:16" x14ac:dyDescent="0.35">
      <c r="L176" t="s">
        <v>7</v>
      </c>
      <c r="M176" t="s">
        <v>35</v>
      </c>
      <c r="N176" t="s">
        <v>19</v>
      </c>
      <c r="O176" s="1">
        <v>4585</v>
      </c>
      <c r="P176" s="2">
        <v>240</v>
      </c>
    </row>
    <row r="177" spans="12:16" x14ac:dyDescent="0.35">
      <c r="L177" t="s">
        <v>5</v>
      </c>
      <c r="M177" t="s">
        <v>34</v>
      </c>
      <c r="N177" t="s">
        <v>33</v>
      </c>
      <c r="O177" s="1">
        <v>1652</v>
      </c>
      <c r="P177" s="2">
        <v>93</v>
      </c>
    </row>
    <row r="178" spans="12:16" x14ac:dyDescent="0.35">
      <c r="L178" t="s">
        <v>10</v>
      </c>
      <c r="M178" t="s">
        <v>34</v>
      </c>
      <c r="N178" t="s">
        <v>26</v>
      </c>
      <c r="O178" s="1">
        <v>4991</v>
      </c>
      <c r="P178" s="2">
        <v>9</v>
      </c>
    </row>
    <row r="179" spans="12:16" x14ac:dyDescent="0.35">
      <c r="L179" t="s">
        <v>8</v>
      </c>
      <c r="M179" t="s">
        <v>34</v>
      </c>
      <c r="N179" t="s">
        <v>16</v>
      </c>
      <c r="O179" s="1">
        <v>2009</v>
      </c>
      <c r="P179" s="2">
        <v>219</v>
      </c>
    </row>
    <row r="180" spans="12:16" x14ac:dyDescent="0.35">
      <c r="L180" t="s">
        <v>2</v>
      </c>
      <c r="M180" t="s">
        <v>39</v>
      </c>
      <c r="N180" t="s">
        <v>22</v>
      </c>
      <c r="O180" s="1">
        <v>1568</v>
      </c>
      <c r="P180" s="2">
        <v>141</v>
      </c>
    </row>
    <row r="181" spans="12:16" x14ac:dyDescent="0.35">
      <c r="L181" t="s">
        <v>41</v>
      </c>
      <c r="M181" t="s">
        <v>37</v>
      </c>
      <c r="N181" t="s">
        <v>20</v>
      </c>
      <c r="O181" s="1">
        <v>3388</v>
      </c>
      <c r="P181" s="2">
        <v>123</v>
      </c>
    </row>
    <row r="182" spans="12:16" x14ac:dyDescent="0.35">
      <c r="L182" t="s">
        <v>40</v>
      </c>
      <c r="M182" t="s">
        <v>38</v>
      </c>
      <c r="N182" t="s">
        <v>24</v>
      </c>
      <c r="O182" s="1">
        <v>623</v>
      </c>
      <c r="P182" s="2">
        <v>51</v>
      </c>
    </row>
    <row r="183" spans="12:16" x14ac:dyDescent="0.35">
      <c r="L183" t="s">
        <v>6</v>
      </c>
      <c r="M183" t="s">
        <v>36</v>
      </c>
      <c r="N183" t="s">
        <v>4</v>
      </c>
      <c r="O183" s="1">
        <v>10073</v>
      </c>
      <c r="P183" s="2">
        <v>120</v>
      </c>
    </row>
    <row r="184" spans="12:16" x14ac:dyDescent="0.35">
      <c r="L184" t="s">
        <v>8</v>
      </c>
      <c r="M184" t="s">
        <v>39</v>
      </c>
      <c r="N184" t="s">
        <v>26</v>
      </c>
      <c r="O184" s="1">
        <v>1561</v>
      </c>
      <c r="P184" s="2">
        <v>27</v>
      </c>
    </row>
    <row r="185" spans="12:16" x14ac:dyDescent="0.35">
      <c r="L185" t="s">
        <v>9</v>
      </c>
      <c r="M185" t="s">
        <v>36</v>
      </c>
      <c r="N185" t="s">
        <v>27</v>
      </c>
      <c r="O185" s="1">
        <v>11522</v>
      </c>
      <c r="P185" s="2">
        <v>204</v>
      </c>
    </row>
    <row r="186" spans="12:16" x14ac:dyDescent="0.35">
      <c r="L186" t="s">
        <v>6</v>
      </c>
      <c r="M186" t="s">
        <v>38</v>
      </c>
      <c r="N186" t="s">
        <v>13</v>
      </c>
      <c r="O186" s="1">
        <v>2317</v>
      </c>
      <c r="P186" s="2">
        <v>123</v>
      </c>
    </row>
    <row r="187" spans="12:16" x14ac:dyDescent="0.35">
      <c r="L187" t="s">
        <v>10</v>
      </c>
      <c r="M187" t="s">
        <v>37</v>
      </c>
      <c r="N187" t="s">
        <v>28</v>
      </c>
      <c r="O187" s="1">
        <v>3059</v>
      </c>
      <c r="P187" s="2">
        <v>27</v>
      </c>
    </row>
    <row r="188" spans="12:16" x14ac:dyDescent="0.35">
      <c r="L188" t="s">
        <v>41</v>
      </c>
      <c r="M188" t="s">
        <v>37</v>
      </c>
      <c r="N188" t="s">
        <v>26</v>
      </c>
      <c r="O188" s="1">
        <v>2324</v>
      </c>
      <c r="P188" s="2">
        <v>177</v>
      </c>
    </row>
    <row r="189" spans="12:16" x14ac:dyDescent="0.35">
      <c r="L189" t="s">
        <v>3</v>
      </c>
      <c r="M189" t="s">
        <v>39</v>
      </c>
      <c r="N189" t="s">
        <v>26</v>
      </c>
      <c r="O189" s="1">
        <v>4956</v>
      </c>
      <c r="P189" s="2">
        <v>171</v>
      </c>
    </row>
    <row r="190" spans="12:16" x14ac:dyDescent="0.35">
      <c r="L190" t="s">
        <v>10</v>
      </c>
      <c r="M190" t="s">
        <v>34</v>
      </c>
      <c r="N190" t="s">
        <v>19</v>
      </c>
      <c r="O190" s="1">
        <v>5355</v>
      </c>
      <c r="P190" s="2">
        <v>204</v>
      </c>
    </row>
    <row r="191" spans="12:16" x14ac:dyDescent="0.35">
      <c r="L191" t="s">
        <v>3</v>
      </c>
      <c r="M191" t="s">
        <v>34</v>
      </c>
      <c r="N191" t="s">
        <v>14</v>
      </c>
      <c r="O191" s="1">
        <v>7259</v>
      </c>
      <c r="P191" s="2">
        <v>276</v>
      </c>
    </row>
    <row r="192" spans="12:16" x14ac:dyDescent="0.35">
      <c r="L192" t="s">
        <v>8</v>
      </c>
      <c r="M192" t="s">
        <v>37</v>
      </c>
      <c r="N192" t="s">
        <v>26</v>
      </c>
      <c r="O192" s="1">
        <v>6279</v>
      </c>
      <c r="P192" s="2">
        <v>45</v>
      </c>
    </row>
    <row r="193" spans="12:16" x14ac:dyDescent="0.35">
      <c r="L193" t="s">
        <v>40</v>
      </c>
      <c r="M193" t="s">
        <v>38</v>
      </c>
      <c r="N193" t="s">
        <v>29</v>
      </c>
      <c r="O193" s="1">
        <v>2541</v>
      </c>
      <c r="P193" s="2">
        <v>45</v>
      </c>
    </row>
    <row r="194" spans="12:16" x14ac:dyDescent="0.35">
      <c r="L194" t="s">
        <v>6</v>
      </c>
      <c r="M194" t="s">
        <v>35</v>
      </c>
      <c r="N194" t="s">
        <v>27</v>
      </c>
      <c r="O194" s="1">
        <v>3864</v>
      </c>
      <c r="P194" s="2">
        <v>177</v>
      </c>
    </row>
    <row r="195" spans="12:16" x14ac:dyDescent="0.35">
      <c r="L195" t="s">
        <v>5</v>
      </c>
      <c r="M195" t="s">
        <v>36</v>
      </c>
      <c r="N195" t="s">
        <v>13</v>
      </c>
      <c r="O195" s="1">
        <v>6146</v>
      </c>
      <c r="P195" s="2">
        <v>63</v>
      </c>
    </row>
    <row r="196" spans="12:16" x14ac:dyDescent="0.35">
      <c r="L196" t="s">
        <v>9</v>
      </c>
      <c r="M196" t="s">
        <v>39</v>
      </c>
      <c r="N196" t="s">
        <v>18</v>
      </c>
      <c r="O196" s="1">
        <v>2639</v>
      </c>
      <c r="P196" s="2">
        <v>204</v>
      </c>
    </row>
    <row r="197" spans="12:16" x14ac:dyDescent="0.35">
      <c r="L197" t="s">
        <v>8</v>
      </c>
      <c r="M197" t="s">
        <v>37</v>
      </c>
      <c r="N197" t="s">
        <v>22</v>
      </c>
      <c r="O197" s="1">
        <v>1890</v>
      </c>
      <c r="P197" s="2">
        <v>195</v>
      </c>
    </row>
    <row r="198" spans="12:16" x14ac:dyDescent="0.35">
      <c r="L198" t="s">
        <v>7</v>
      </c>
      <c r="M198" t="s">
        <v>34</v>
      </c>
      <c r="N198" t="s">
        <v>14</v>
      </c>
      <c r="O198" s="1">
        <v>1932</v>
      </c>
      <c r="P198" s="2">
        <v>369</v>
      </c>
    </row>
    <row r="199" spans="12:16" x14ac:dyDescent="0.35">
      <c r="L199" t="s">
        <v>3</v>
      </c>
      <c r="M199" t="s">
        <v>34</v>
      </c>
      <c r="N199" t="s">
        <v>25</v>
      </c>
      <c r="O199" s="1">
        <v>6300</v>
      </c>
      <c r="P199" s="2">
        <v>42</v>
      </c>
    </row>
    <row r="200" spans="12:16" x14ac:dyDescent="0.35">
      <c r="L200" t="s">
        <v>6</v>
      </c>
      <c r="M200" t="s">
        <v>37</v>
      </c>
      <c r="N200" t="s">
        <v>30</v>
      </c>
      <c r="O200" s="1">
        <v>560</v>
      </c>
      <c r="P200" s="2">
        <v>81</v>
      </c>
    </row>
    <row r="201" spans="12:16" x14ac:dyDescent="0.35">
      <c r="L201" t="s">
        <v>9</v>
      </c>
      <c r="M201" t="s">
        <v>37</v>
      </c>
      <c r="N201" t="s">
        <v>26</v>
      </c>
      <c r="O201" s="1">
        <v>2856</v>
      </c>
      <c r="P201" s="2">
        <v>246</v>
      </c>
    </row>
    <row r="202" spans="12:16" x14ac:dyDescent="0.35">
      <c r="L202" t="s">
        <v>9</v>
      </c>
      <c r="M202" t="s">
        <v>34</v>
      </c>
      <c r="N202" t="s">
        <v>17</v>
      </c>
      <c r="O202" s="1">
        <v>707</v>
      </c>
      <c r="P202" s="2">
        <v>174</v>
      </c>
    </row>
    <row r="203" spans="12:16" x14ac:dyDescent="0.35">
      <c r="L203" t="s">
        <v>8</v>
      </c>
      <c r="M203" t="s">
        <v>35</v>
      </c>
      <c r="N203" t="s">
        <v>30</v>
      </c>
      <c r="O203" s="1">
        <v>3598</v>
      </c>
      <c r="P203" s="2">
        <v>81</v>
      </c>
    </row>
    <row r="204" spans="12:16" x14ac:dyDescent="0.35">
      <c r="L204" t="s">
        <v>40</v>
      </c>
      <c r="M204" t="s">
        <v>35</v>
      </c>
      <c r="N204" t="s">
        <v>22</v>
      </c>
      <c r="O204" s="1">
        <v>6853</v>
      </c>
      <c r="P204" s="2">
        <v>372</v>
      </c>
    </row>
    <row r="205" spans="12:16" x14ac:dyDescent="0.35">
      <c r="L205" t="s">
        <v>40</v>
      </c>
      <c r="M205" t="s">
        <v>35</v>
      </c>
      <c r="N205" t="s">
        <v>16</v>
      </c>
      <c r="O205" s="1">
        <v>4725</v>
      </c>
      <c r="P205" s="2">
        <v>174</v>
      </c>
    </row>
    <row r="206" spans="12:16" x14ac:dyDescent="0.35">
      <c r="L206" t="s">
        <v>41</v>
      </c>
      <c r="M206" t="s">
        <v>36</v>
      </c>
      <c r="N206" t="s">
        <v>32</v>
      </c>
      <c r="O206" s="1">
        <v>10304</v>
      </c>
      <c r="P206" s="2">
        <v>84</v>
      </c>
    </row>
    <row r="207" spans="12:16" x14ac:dyDescent="0.35">
      <c r="L207" t="s">
        <v>41</v>
      </c>
      <c r="M207" t="s">
        <v>34</v>
      </c>
      <c r="N207" t="s">
        <v>16</v>
      </c>
      <c r="O207" s="1">
        <v>1274</v>
      </c>
      <c r="P207" s="2">
        <v>225</v>
      </c>
    </row>
    <row r="208" spans="12:16" x14ac:dyDescent="0.35">
      <c r="L208" t="s">
        <v>5</v>
      </c>
      <c r="M208" t="s">
        <v>36</v>
      </c>
      <c r="N208" t="s">
        <v>30</v>
      </c>
      <c r="O208" s="1">
        <v>1526</v>
      </c>
      <c r="P208" s="2">
        <v>105</v>
      </c>
    </row>
    <row r="209" spans="12:16" x14ac:dyDescent="0.35">
      <c r="L209" t="s">
        <v>40</v>
      </c>
      <c r="M209" t="s">
        <v>39</v>
      </c>
      <c r="N209" t="s">
        <v>28</v>
      </c>
      <c r="O209" s="1">
        <v>3101</v>
      </c>
      <c r="P209" s="2">
        <v>225</v>
      </c>
    </row>
    <row r="210" spans="12:16" x14ac:dyDescent="0.35">
      <c r="L210" t="s">
        <v>2</v>
      </c>
      <c r="M210" t="s">
        <v>37</v>
      </c>
      <c r="N210" t="s">
        <v>14</v>
      </c>
      <c r="O210" s="1">
        <v>1057</v>
      </c>
      <c r="P210" s="2">
        <v>54</v>
      </c>
    </row>
    <row r="211" spans="12:16" x14ac:dyDescent="0.35">
      <c r="L211" t="s">
        <v>7</v>
      </c>
      <c r="M211" t="s">
        <v>37</v>
      </c>
      <c r="N211" t="s">
        <v>26</v>
      </c>
      <c r="O211" s="1">
        <v>5306</v>
      </c>
      <c r="P211" s="2">
        <v>0</v>
      </c>
    </row>
    <row r="212" spans="12:16" x14ac:dyDescent="0.35">
      <c r="L212" t="s">
        <v>5</v>
      </c>
      <c r="M212" t="s">
        <v>39</v>
      </c>
      <c r="N212" t="s">
        <v>24</v>
      </c>
      <c r="O212" s="1">
        <v>4018</v>
      </c>
      <c r="P212" s="2">
        <v>171</v>
      </c>
    </row>
    <row r="213" spans="12:16" x14ac:dyDescent="0.35">
      <c r="L213" t="s">
        <v>9</v>
      </c>
      <c r="M213" t="s">
        <v>34</v>
      </c>
      <c r="N213" t="s">
        <v>16</v>
      </c>
      <c r="O213" s="1">
        <v>938</v>
      </c>
      <c r="P213" s="2">
        <v>189</v>
      </c>
    </row>
    <row r="214" spans="12:16" x14ac:dyDescent="0.35">
      <c r="L214" t="s">
        <v>7</v>
      </c>
      <c r="M214" t="s">
        <v>38</v>
      </c>
      <c r="N214" t="s">
        <v>18</v>
      </c>
      <c r="O214" s="1">
        <v>1778</v>
      </c>
      <c r="P214" s="2">
        <v>270</v>
      </c>
    </row>
    <row r="215" spans="12:16" x14ac:dyDescent="0.35">
      <c r="L215" t="s">
        <v>6</v>
      </c>
      <c r="M215" t="s">
        <v>39</v>
      </c>
      <c r="N215" t="s">
        <v>30</v>
      </c>
      <c r="O215" s="1">
        <v>1638</v>
      </c>
      <c r="P215" s="2">
        <v>63</v>
      </c>
    </row>
    <row r="216" spans="12:16" x14ac:dyDescent="0.35">
      <c r="L216" t="s">
        <v>41</v>
      </c>
      <c r="M216" t="s">
        <v>38</v>
      </c>
      <c r="N216" t="s">
        <v>25</v>
      </c>
      <c r="O216" s="1">
        <v>154</v>
      </c>
      <c r="P216" s="2">
        <v>21</v>
      </c>
    </row>
    <row r="217" spans="12:16" x14ac:dyDescent="0.35">
      <c r="L217" t="s">
        <v>7</v>
      </c>
      <c r="M217" t="s">
        <v>37</v>
      </c>
      <c r="N217" t="s">
        <v>22</v>
      </c>
      <c r="O217" s="1">
        <v>9835</v>
      </c>
      <c r="P217" s="2">
        <v>207</v>
      </c>
    </row>
    <row r="218" spans="12:16" x14ac:dyDescent="0.35">
      <c r="L218" t="s">
        <v>9</v>
      </c>
      <c r="M218" t="s">
        <v>37</v>
      </c>
      <c r="N218" t="s">
        <v>20</v>
      </c>
      <c r="O218" s="1">
        <v>7273</v>
      </c>
      <c r="P218" s="2">
        <v>96</v>
      </c>
    </row>
    <row r="219" spans="12:16" x14ac:dyDescent="0.35">
      <c r="L219" t="s">
        <v>5</v>
      </c>
      <c r="M219" t="s">
        <v>39</v>
      </c>
      <c r="N219" t="s">
        <v>22</v>
      </c>
      <c r="O219" s="1">
        <v>6909</v>
      </c>
      <c r="P219" s="2">
        <v>81</v>
      </c>
    </row>
    <row r="220" spans="12:16" x14ac:dyDescent="0.35">
      <c r="L220" t="s">
        <v>9</v>
      </c>
      <c r="M220" t="s">
        <v>39</v>
      </c>
      <c r="N220" t="s">
        <v>24</v>
      </c>
      <c r="O220" s="1">
        <v>3920</v>
      </c>
      <c r="P220" s="2">
        <v>306</v>
      </c>
    </row>
    <row r="221" spans="12:16" x14ac:dyDescent="0.35">
      <c r="L221" t="s">
        <v>10</v>
      </c>
      <c r="M221" t="s">
        <v>39</v>
      </c>
      <c r="N221" t="s">
        <v>21</v>
      </c>
      <c r="O221" s="1">
        <v>4858</v>
      </c>
      <c r="P221" s="2">
        <v>279</v>
      </c>
    </row>
    <row r="222" spans="12:16" x14ac:dyDescent="0.35">
      <c r="L222" t="s">
        <v>2</v>
      </c>
      <c r="M222" t="s">
        <v>38</v>
      </c>
      <c r="N222" t="s">
        <v>4</v>
      </c>
      <c r="O222" s="1">
        <v>3549</v>
      </c>
      <c r="P222" s="2">
        <v>3</v>
      </c>
    </row>
    <row r="223" spans="12:16" x14ac:dyDescent="0.35">
      <c r="L223" t="s">
        <v>7</v>
      </c>
      <c r="M223" t="s">
        <v>39</v>
      </c>
      <c r="N223" t="s">
        <v>27</v>
      </c>
      <c r="O223" s="1">
        <v>966</v>
      </c>
      <c r="P223" s="2">
        <v>198</v>
      </c>
    </row>
    <row r="224" spans="12:16" x14ac:dyDescent="0.35">
      <c r="L224" t="s">
        <v>5</v>
      </c>
      <c r="M224" t="s">
        <v>39</v>
      </c>
      <c r="N224" t="s">
        <v>18</v>
      </c>
      <c r="O224" s="1">
        <v>385</v>
      </c>
      <c r="P224" s="2">
        <v>249</v>
      </c>
    </row>
    <row r="225" spans="12:16" x14ac:dyDescent="0.35">
      <c r="L225" t="s">
        <v>6</v>
      </c>
      <c r="M225" t="s">
        <v>34</v>
      </c>
      <c r="N225" t="s">
        <v>16</v>
      </c>
      <c r="O225" s="1">
        <v>2219</v>
      </c>
      <c r="P225" s="2">
        <v>75</v>
      </c>
    </row>
    <row r="226" spans="12:16" x14ac:dyDescent="0.35">
      <c r="L226" t="s">
        <v>9</v>
      </c>
      <c r="M226" t="s">
        <v>36</v>
      </c>
      <c r="N226" t="s">
        <v>32</v>
      </c>
      <c r="O226" s="1">
        <v>2954</v>
      </c>
      <c r="P226" s="2">
        <v>189</v>
      </c>
    </row>
    <row r="227" spans="12:16" x14ac:dyDescent="0.35">
      <c r="L227" t="s">
        <v>7</v>
      </c>
      <c r="M227" t="s">
        <v>36</v>
      </c>
      <c r="N227" t="s">
        <v>32</v>
      </c>
      <c r="O227" s="1">
        <v>280</v>
      </c>
      <c r="P227" s="2">
        <v>87</v>
      </c>
    </row>
    <row r="228" spans="12:16" x14ac:dyDescent="0.35">
      <c r="L228" t="s">
        <v>41</v>
      </c>
      <c r="M228" t="s">
        <v>36</v>
      </c>
      <c r="N228" t="s">
        <v>30</v>
      </c>
      <c r="O228" s="1">
        <v>6118</v>
      </c>
      <c r="P228" s="2">
        <v>174</v>
      </c>
    </row>
    <row r="229" spans="12:16" x14ac:dyDescent="0.35">
      <c r="L229" t="s">
        <v>2</v>
      </c>
      <c r="M229" t="s">
        <v>39</v>
      </c>
      <c r="N229" t="s">
        <v>15</v>
      </c>
      <c r="O229" s="1">
        <v>4802</v>
      </c>
      <c r="P229" s="2">
        <v>36</v>
      </c>
    </row>
    <row r="230" spans="12:16" x14ac:dyDescent="0.35">
      <c r="L230" t="s">
        <v>9</v>
      </c>
      <c r="M230" t="s">
        <v>38</v>
      </c>
      <c r="N230" t="s">
        <v>24</v>
      </c>
      <c r="O230" s="1">
        <v>4137</v>
      </c>
      <c r="P230" s="2">
        <v>60</v>
      </c>
    </row>
    <row r="231" spans="12:16" x14ac:dyDescent="0.35">
      <c r="L231" t="s">
        <v>3</v>
      </c>
      <c r="M231" t="s">
        <v>35</v>
      </c>
      <c r="N231" t="s">
        <v>23</v>
      </c>
      <c r="O231" s="1">
        <v>2023</v>
      </c>
      <c r="P231" s="2">
        <v>78</v>
      </c>
    </row>
    <row r="232" spans="12:16" x14ac:dyDescent="0.35">
      <c r="L232" t="s">
        <v>9</v>
      </c>
      <c r="M232" t="s">
        <v>36</v>
      </c>
      <c r="N232" t="s">
        <v>30</v>
      </c>
      <c r="O232" s="1">
        <v>9051</v>
      </c>
      <c r="P232" s="2">
        <v>57</v>
      </c>
    </row>
    <row r="233" spans="12:16" x14ac:dyDescent="0.35">
      <c r="L233" t="s">
        <v>9</v>
      </c>
      <c r="M233" t="s">
        <v>37</v>
      </c>
      <c r="N233" t="s">
        <v>28</v>
      </c>
      <c r="O233" s="1">
        <v>2919</v>
      </c>
      <c r="P233" s="2">
        <v>45</v>
      </c>
    </row>
    <row r="234" spans="12:16" x14ac:dyDescent="0.35">
      <c r="L234" t="s">
        <v>41</v>
      </c>
      <c r="M234" t="s">
        <v>38</v>
      </c>
      <c r="N234" t="s">
        <v>22</v>
      </c>
      <c r="O234" s="1">
        <v>5915</v>
      </c>
      <c r="P234" s="2">
        <v>3</v>
      </c>
    </row>
    <row r="235" spans="12:16" x14ac:dyDescent="0.35">
      <c r="L235" t="s">
        <v>10</v>
      </c>
      <c r="M235" t="s">
        <v>35</v>
      </c>
      <c r="N235" t="s">
        <v>15</v>
      </c>
      <c r="O235" s="1">
        <v>2562</v>
      </c>
      <c r="P235" s="2">
        <v>6</v>
      </c>
    </row>
    <row r="236" spans="12:16" x14ac:dyDescent="0.35">
      <c r="L236" t="s">
        <v>5</v>
      </c>
      <c r="M236" t="s">
        <v>37</v>
      </c>
      <c r="N236" t="s">
        <v>25</v>
      </c>
      <c r="O236" s="1">
        <v>8813</v>
      </c>
      <c r="P236" s="2">
        <v>21</v>
      </c>
    </row>
    <row r="237" spans="12:16" x14ac:dyDescent="0.35">
      <c r="L237" t="s">
        <v>5</v>
      </c>
      <c r="M237" t="s">
        <v>36</v>
      </c>
      <c r="N237" t="s">
        <v>18</v>
      </c>
      <c r="O237" s="1">
        <v>6111</v>
      </c>
      <c r="P237" s="2">
        <v>3</v>
      </c>
    </row>
    <row r="238" spans="12:16" x14ac:dyDescent="0.35">
      <c r="L238" t="s">
        <v>8</v>
      </c>
      <c r="M238" t="s">
        <v>34</v>
      </c>
      <c r="N238" t="s">
        <v>31</v>
      </c>
      <c r="O238" s="1">
        <v>3507</v>
      </c>
      <c r="P238" s="2">
        <v>288</v>
      </c>
    </row>
    <row r="239" spans="12:16" x14ac:dyDescent="0.35">
      <c r="L239" t="s">
        <v>6</v>
      </c>
      <c r="M239" t="s">
        <v>36</v>
      </c>
      <c r="N239" t="s">
        <v>13</v>
      </c>
      <c r="O239" s="1">
        <v>4319</v>
      </c>
      <c r="P239" s="2">
        <v>30</v>
      </c>
    </row>
    <row r="240" spans="12:16" x14ac:dyDescent="0.35">
      <c r="L240" t="s">
        <v>40</v>
      </c>
      <c r="M240" t="s">
        <v>38</v>
      </c>
      <c r="N240" t="s">
        <v>26</v>
      </c>
      <c r="O240" s="1">
        <v>609</v>
      </c>
      <c r="P240" s="2">
        <v>87</v>
      </c>
    </row>
    <row r="241" spans="12:16" x14ac:dyDescent="0.35">
      <c r="L241" t="s">
        <v>40</v>
      </c>
      <c r="M241" t="s">
        <v>39</v>
      </c>
      <c r="N241" t="s">
        <v>27</v>
      </c>
      <c r="O241" s="1">
        <v>6370</v>
      </c>
      <c r="P241" s="2">
        <v>30</v>
      </c>
    </row>
    <row r="242" spans="12:16" x14ac:dyDescent="0.35">
      <c r="L242" t="s">
        <v>5</v>
      </c>
      <c r="M242" t="s">
        <v>38</v>
      </c>
      <c r="N242" t="s">
        <v>19</v>
      </c>
      <c r="O242" s="1">
        <v>5474</v>
      </c>
      <c r="P242" s="2">
        <v>168</v>
      </c>
    </row>
    <row r="243" spans="12:16" x14ac:dyDescent="0.35">
      <c r="L243" t="s">
        <v>40</v>
      </c>
      <c r="M243" t="s">
        <v>36</v>
      </c>
      <c r="N243" t="s">
        <v>27</v>
      </c>
      <c r="O243" s="1">
        <v>3164</v>
      </c>
      <c r="P243" s="2">
        <v>306</v>
      </c>
    </row>
    <row r="244" spans="12:16" x14ac:dyDescent="0.35">
      <c r="L244" t="s">
        <v>6</v>
      </c>
      <c r="M244" t="s">
        <v>35</v>
      </c>
      <c r="N244" t="s">
        <v>4</v>
      </c>
      <c r="O244" s="1">
        <v>1302</v>
      </c>
      <c r="P244" s="2">
        <v>402</v>
      </c>
    </row>
    <row r="245" spans="12:16" x14ac:dyDescent="0.35">
      <c r="L245" t="s">
        <v>3</v>
      </c>
      <c r="M245" t="s">
        <v>37</v>
      </c>
      <c r="N245" t="s">
        <v>28</v>
      </c>
      <c r="O245" s="1">
        <v>7308</v>
      </c>
      <c r="P245" s="2">
        <v>327</v>
      </c>
    </row>
    <row r="246" spans="12:16" x14ac:dyDescent="0.35">
      <c r="L246" t="s">
        <v>40</v>
      </c>
      <c r="M246" t="s">
        <v>37</v>
      </c>
      <c r="N246" t="s">
        <v>27</v>
      </c>
      <c r="O246" s="1">
        <v>6132</v>
      </c>
      <c r="P246" s="2">
        <v>93</v>
      </c>
    </row>
    <row r="247" spans="12:16" x14ac:dyDescent="0.35">
      <c r="L247" t="s">
        <v>10</v>
      </c>
      <c r="M247" t="s">
        <v>35</v>
      </c>
      <c r="N247" t="s">
        <v>14</v>
      </c>
      <c r="O247" s="1">
        <v>3472</v>
      </c>
      <c r="P247" s="2">
        <v>96</v>
      </c>
    </row>
    <row r="248" spans="12:16" x14ac:dyDescent="0.35">
      <c r="L248" t="s">
        <v>8</v>
      </c>
      <c r="M248" t="s">
        <v>39</v>
      </c>
      <c r="N248" t="s">
        <v>18</v>
      </c>
      <c r="O248" s="1">
        <v>9660</v>
      </c>
      <c r="P248" s="2">
        <v>27</v>
      </c>
    </row>
    <row r="249" spans="12:16" x14ac:dyDescent="0.35">
      <c r="L249" t="s">
        <v>9</v>
      </c>
      <c r="M249" t="s">
        <v>38</v>
      </c>
      <c r="N249" t="s">
        <v>26</v>
      </c>
      <c r="O249" s="1">
        <v>2436</v>
      </c>
      <c r="P249" s="2">
        <v>99</v>
      </c>
    </row>
    <row r="250" spans="12:16" x14ac:dyDescent="0.35">
      <c r="L250" t="s">
        <v>9</v>
      </c>
      <c r="M250" t="s">
        <v>38</v>
      </c>
      <c r="N250" t="s">
        <v>33</v>
      </c>
      <c r="O250" s="1">
        <v>9506</v>
      </c>
      <c r="P250" s="2">
        <v>87</v>
      </c>
    </row>
    <row r="251" spans="12:16" x14ac:dyDescent="0.35">
      <c r="L251" t="s">
        <v>10</v>
      </c>
      <c r="M251" t="s">
        <v>37</v>
      </c>
      <c r="N251" t="s">
        <v>21</v>
      </c>
      <c r="O251" s="1">
        <v>245</v>
      </c>
      <c r="P251" s="2">
        <v>288</v>
      </c>
    </row>
    <row r="252" spans="12:16" x14ac:dyDescent="0.35">
      <c r="L252" t="s">
        <v>8</v>
      </c>
      <c r="M252" t="s">
        <v>35</v>
      </c>
      <c r="N252" t="s">
        <v>20</v>
      </c>
      <c r="O252" s="1">
        <v>2702</v>
      </c>
      <c r="P252" s="2">
        <v>363</v>
      </c>
    </row>
    <row r="253" spans="12:16" x14ac:dyDescent="0.35">
      <c r="L253" t="s">
        <v>10</v>
      </c>
      <c r="M253" t="s">
        <v>34</v>
      </c>
      <c r="N253" t="s">
        <v>17</v>
      </c>
      <c r="O253" s="1">
        <v>700</v>
      </c>
      <c r="P253" s="2">
        <v>87</v>
      </c>
    </row>
    <row r="254" spans="12:16" x14ac:dyDescent="0.35">
      <c r="L254" t="s">
        <v>6</v>
      </c>
      <c r="M254" t="s">
        <v>34</v>
      </c>
      <c r="N254" t="s">
        <v>17</v>
      </c>
      <c r="O254" s="1">
        <v>3759</v>
      </c>
      <c r="P254" s="2">
        <v>150</v>
      </c>
    </row>
    <row r="255" spans="12:16" x14ac:dyDescent="0.35">
      <c r="L255" t="s">
        <v>2</v>
      </c>
      <c r="M255" t="s">
        <v>35</v>
      </c>
      <c r="N255" t="s">
        <v>17</v>
      </c>
      <c r="O255" s="1">
        <v>1589</v>
      </c>
      <c r="P255" s="2">
        <v>303</v>
      </c>
    </row>
    <row r="256" spans="12:16" x14ac:dyDescent="0.35">
      <c r="L256" t="s">
        <v>7</v>
      </c>
      <c r="M256" t="s">
        <v>35</v>
      </c>
      <c r="N256" t="s">
        <v>28</v>
      </c>
      <c r="O256" s="1">
        <v>5194</v>
      </c>
      <c r="P256" s="2">
        <v>288</v>
      </c>
    </row>
    <row r="257" spans="12:16" x14ac:dyDescent="0.35">
      <c r="L257" t="s">
        <v>10</v>
      </c>
      <c r="M257" t="s">
        <v>36</v>
      </c>
      <c r="N257" t="s">
        <v>13</v>
      </c>
      <c r="O257" s="1">
        <v>945</v>
      </c>
      <c r="P257" s="2">
        <v>75</v>
      </c>
    </row>
    <row r="258" spans="12:16" x14ac:dyDescent="0.35">
      <c r="L258" t="s">
        <v>40</v>
      </c>
      <c r="M258" t="s">
        <v>38</v>
      </c>
      <c r="N258" t="s">
        <v>31</v>
      </c>
      <c r="O258" s="1">
        <v>1988</v>
      </c>
      <c r="P258" s="2">
        <v>39</v>
      </c>
    </row>
    <row r="259" spans="12:16" x14ac:dyDescent="0.35">
      <c r="L259" t="s">
        <v>6</v>
      </c>
      <c r="M259" t="s">
        <v>34</v>
      </c>
      <c r="N259" t="s">
        <v>32</v>
      </c>
      <c r="O259" s="1">
        <v>6734</v>
      </c>
      <c r="P259" s="2">
        <v>123</v>
      </c>
    </row>
    <row r="260" spans="12:16" x14ac:dyDescent="0.35">
      <c r="L260" t="s">
        <v>40</v>
      </c>
      <c r="M260" t="s">
        <v>36</v>
      </c>
      <c r="N260" t="s">
        <v>4</v>
      </c>
      <c r="O260" s="1">
        <v>217</v>
      </c>
      <c r="P260" s="2">
        <v>36</v>
      </c>
    </row>
    <row r="261" spans="12:16" x14ac:dyDescent="0.35">
      <c r="L261" t="s">
        <v>5</v>
      </c>
      <c r="M261" t="s">
        <v>34</v>
      </c>
      <c r="N261" t="s">
        <v>22</v>
      </c>
      <c r="O261" s="1">
        <v>6279</v>
      </c>
      <c r="P261" s="2">
        <v>237</v>
      </c>
    </row>
    <row r="262" spans="12:16" x14ac:dyDescent="0.35">
      <c r="L262" t="s">
        <v>40</v>
      </c>
      <c r="M262" t="s">
        <v>36</v>
      </c>
      <c r="N262" t="s">
        <v>13</v>
      </c>
      <c r="O262" s="1">
        <v>4424</v>
      </c>
      <c r="P262" s="2">
        <v>201</v>
      </c>
    </row>
    <row r="263" spans="12:16" x14ac:dyDescent="0.35">
      <c r="L263" t="s">
        <v>2</v>
      </c>
      <c r="M263" t="s">
        <v>36</v>
      </c>
      <c r="N263" t="s">
        <v>17</v>
      </c>
      <c r="O263" s="1">
        <v>189</v>
      </c>
      <c r="P263" s="2">
        <v>48</v>
      </c>
    </row>
    <row r="264" spans="12:16" x14ac:dyDescent="0.35">
      <c r="L264" t="s">
        <v>5</v>
      </c>
      <c r="M264" t="s">
        <v>35</v>
      </c>
      <c r="N264" t="s">
        <v>22</v>
      </c>
      <c r="O264" s="1">
        <v>490</v>
      </c>
      <c r="P264" s="2">
        <v>84</v>
      </c>
    </row>
    <row r="265" spans="12:16" x14ac:dyDescent="0.35">
      <c r="L265" t="s">
        <v>8</v>
      </c>
      <c r="M265" t="s">
        <v>37</v>
      </c>
      <c r="N265" t="s">
        <v>21</v>
      </c>
      <c r="O265" s="1">
        <v>434</v>
      </c>
      <c r="P265" s="2">
        <v>87</v>
      </c>
    </row>
    <row r="266" spans="12:16" x14ac:dyDescent="0.35">
      <c r="L266" t="s">
        <v>7</v>
      </c>
      <c r="M266" t="s">
        <v>38</v>
      </c>
      <c r="N266" t="s">
        <v>30</v>
      </c>
      <c r="O266" s="1">
        <v>10129</v>
      </c>
      <c r="P266" s="2">
        <v>312</v>
      </c>
    </row>
    <row r="267" spans="12:16" x14ac:dyDescent="0.35">
      <c r="L267" t="s">
        <v>3</v>
      </c>
      <c r="M267" t="s">
        <v>39</v>
      </c>
      <c r="N267" t="s">
        <v>28</v>
      </c>
      <c r="O267" s="1">
        <v>1652</v>
      </c>
      <c r="P267" s="2">
        <v>102</v>
      </c>
    </row>
    <row r="268" spans="12:16" x14ac:dyDescent="0.35">
      <c r="L268" t="s">
        <v>8</v>
      </c>
      <c r="M268" t="s">
        <v>38</v>
      </c>
      <c r="N268" t="s">
        <v>21</v>
      </c>
      <c r="O268" s="1">
        <v>6433</v>
      </c>
      <c r="P268" s="2">
        <v>78</v>
      </c>
    </row>
    <row r="269" spans="12:16" x14ac:dyDescent="0.35">
      <c r="L269" t="s">
        <v>3</v>
      </c>
      <c r="M269" t="s">
        <v>34</v>
      </c>
      <c r="N269" t="s">
        <v>23</v>
      </c>
      <c r="O269" s="1">
        <v>2212</v>
      </c>
      <c r="P269" s="2">
        <v>117</v>
      </c>
    </row>
    <row r="270" spans="12:16" x14ac:dyDescent="0.35">
      <c r="L270" t="s">
        <v>41</v>
      </c>
      <c r="M270" t="s">
        <v>35</v>
      </c>
      <c r="N270" t="s">
        <v>19</v>
      </c>
      <c r="O270" s="1">
        <v>609</v>
      </c>
      <c r="P270" s="2">
        <v>99</v>
      </c>
    </row>
    <row r="271" spans="12:16" x14ac:dyDescent="0.35">
      <c r="L271" t="s">
        <v>40</v>
      </c>
      <c r="M271" t="s">
        <v>35</v>
      </c>
      <c r="N271" t="s">
        <v>24</v>
      </c>
      <c r="O271" s="1">
        <v>1638</v>
      </c>
      <c r="P271" s="2">
        <v>48</v>
      </c>
    </row>
    <row r="272" spans="12:16" x14ac:dyDescent="0.35">
      <c r="L272" t="s">
        <v>7</v>
      </c>
      <c r="M272" t="s">
        <v>34</v>
      </c>
      <c r="N272" t="s">
        <v>15</v>
      </c>
      <c r="O272" s="1">
        <v>3829</v>
      </c>
      <c r="P272" s="2">
        <v>24</v>
      </c>
    </row>
    <row r="273" spans="12:16" x14ac:dyDescent="0.35">
      <c r="L273" t="s">
        <v>40</v>
      </c>
      <c r="M273" t="s">
        <v>39</v>
      </c>
      <c r="N273" t="s">
        <v>15</v>
      </c>
      <c r="O273" s="1">
        <v>5775</v>
      </c>
      <c r="P273" s="2">
        <v>42</v>
      </c>
    </row>
    <row r="274" spans="12:16" x14ac:dyDescent="0.35">
      <c r="L274" t="s">
        <v>6</v>
      </c>
      <c r="M274" t="s">
        <v>35</v>
      </c>
      <c r="N274" t="s">
        <v>20</v>
      </c>
      <c r="O274" s="1">
        <v>1071</v>
      </c>
      <c r="P274" s="2">
        <v>270</v>
      </c>
    </row>
    <row r="275" spans="12:16" x14ac:dyDescent="0.35">
      <c r="L275" t="s">
        <v>8</v>
      </c>
      <c r="M275" t="s">
        <v>36</v>
      </c>
      <c r="N275" t="s">
        <v>23</v>
      </c>
      <c r="O275" s="1">
        <v>5019</v>
      </c>
      <c r="P275" s="2">
        <v>150</v>
      </c>
    </row>
    <row r="276" spans="12:16" x14ac:dyDescent="0.35">
      <c r="L276" t="s">
        <v>2</v>
      </c>
      <c r="M276" t="s">
        <v>37</v>
      </c>
      <c r="N276" t="s">
        <v>15</v>
      </c>
      <c r="O276" s="1">
        <v>2863</v>
      </c>
      <c r="P276" s="2">
        <v>42</v>
      </c>
    </row>
    <row r="277" spans="12:16" x14ac:dyDescent="0.35">
      <c r="L277" t="s">
        <v>40</v>
      </c>
      <c r="M277" t="s">
        <v>35</v>
      </c>
      <c r="N277" t="s">
        <v>29</v>
      </c>
      <c r="O277" s="1">
        <v>1617</v>
      </c>
      <c r="P277" s="2">
        <v>126</v>
      </c>
    </row>
    <row r="278" spans="12:16" x14ac:dyDescent="0.35">
      <c r="L278" t="s">
        <v>6</v>
      </c>
      <c r="M278" t="s">
        <v>37</v>
      </c>
      <c r="N278" t="s">
        <v>26</v>
      </c>
      <c r="O278" s="1">
        <v>6818</v>
      </c>
      <c r="P278" s="2">
        <v>6</v>
      </c>
    </row>
    <row r="279" spans="12:16" x14ac:dyDescent="0.35">
      <c r="L279" t="s">
        <v>3</v>
      </c>
      <c r="M279" t="s">
        <v>35</v>
      </c>
      <c r="N279" t="s">
        <v>15</v>
      </c>
      <c r="O279" s="1">
        <v>6657</v>
      </c>
      <c r="P279" s="2">
        <v>276</v>
      </c>
    </row>
    <row r="280" spans="12:16" x14ac:dyDescent="0.35">
      <c r="L280" t="s">
        <v>3</v>
      </c>
      <c r="M280" t="s">
        <v>34</v>
      </c>
      <c r="N280" t="s">
        <v>17</v>
      </c>
      <c r="O280" s="1">
        <v>2919</v>
      </c>
      <c r="P280" s="2">
        <v>93</v>
      </c>
    </row>
    <row r="281" spans="12:16" x14ac:dyDescent="0.35">
      <c r="L281" t="s">
        <v>2</v>
      </c>
      <c r="M281" t="s">
        <v>36</v>
      </c>
      <c r="N281" t="s">
        <v>31</v>
      </c>
      <c r="O281" s="1">
        <v>3094</v>
      </c>
      <c r="P281" s="2">
        <v>246</v>
      </c>
    </row>
    <row r="282" spans="12:16" x14ac:dyDescent="0.35">
      <c r="L282" t="s">
        <v>6</v>
      </c>
      <c r="M282" t="s">
        <v>39</v>
      </c>
      <c r="N282" t="s">
        <v>24</v>
      </c>
      <c r="O282" s="1">
        <v>2989</v>
      </c>
      <c r="P282" s="2">
        <v>3</v>
      </c>
    </row>
    <row r="283" spans="12:16" x14ac:dyDescent="0.35">
      <c r="L283" t="s">
        <v>8</v>
      </c>
      <c r="M283" t="s">
        <v>38</v>
      </c>
      <c r="N283" t="s">
        <v>27</v>
      </c>
      <c r="O283" s="1">
        <v>2268</v>
      </c>
      <c r="P283" s="2">
        <v>63</v>
      </c>
    </row>
    <row r="284" spans="12:16" x14ac:dyDescent="0.35">
      <c r="L284" t="s">
        <v>5</v>
      </c>
      <c r="M284" t="s">
        <v>35</v>
      </c>
      <c r="N284" t="s">
        <v>31</v>
      </c>
      <c r="O284" s="1">
        <v>4753</v>
      </c>
      <c r="P284" s="2">
        <v>246</v>
      </c>
    </row>
    <row r="285" spans="12:16" x14ac:dyDescent="0.35">
      <c r="L285" t="s">
        <v>2</v>
      </c>
      <c r="M285" t="s">
        <v>34</v>
      </c>
      <c r="N285" t="s">
        <v>19</v>
      </c>
      <c r="O285" s="1">
        <v>7511</v>
      </c>
      <c r="P285" s="2">
        <v>120</v>
      </c>
    </row>
    <row r="286" spans="12:16" x14ac:dyDescent="0.35">
      <c r="L286" t="s">
        <v>2</v>
      </c>
      <c r="M286" t="s">
        <v>38</v>
      </c>
      <c r="N286" t="s">
        <v>31</v>
      </c>
      <c r="O286" s="1">
        <v>4326</v>
      </c>
      <c r="P286" s="2">
        <v>348</v>
      </c>
    </row>
    <row r="287" spans="12:16" x14ac:dyDescent="0.35">
      <c r="L287" t="s">
        <v>41</v>
      </c>
      <c r="M287" t="s">
        <v>34</v>
      </c>
      <c r="N287" t="s">
        <v>23</v>
      </c>
      <c r="O287" s="1">
        <v>4935</v>
      </c>
      <c r="P287" s="2">
        <v>126</v>
      </c>
    </row>
    <row r="288" spans="12:16" x14ac:dyDescent="0.35">
      <c r="L288" t="s">
        <v>6</v>
      </c>
      <c r="M288" t="s">
        <v>35</v>
      </c>
      <c r="N288" t="s">
        <v>30</v>
      </c>
      <c r="O288" s="1">
        <v>4781</v>
      </c>
      <c r="P288" s="2">
        <v>123</v>
      </c>
    </row>
    <row r="289" spans="12:16" x14ac:dyDescent="0.35">
      <c r="L289" t="s">
        <v>5</v>
      </c>
      <c r="M289" t="s">
        <v>38</v>
      </c>
      <c r="N289" t="s">
        <v>25</v>
      </c>
      <c r="O289" s="1">
        <v>7483</v>
      </c>
      <c r="P289" s="2">
        <v>45</v>
      </c>
    </row>
    <row r="290" spans="12:16" x14ac:dyDescent="0.35">
      <c r="L290" t="s">
        <v>10</v>
      </c>
      <c r="M290" t="s">
        <v>38</v>
      </c>
      <c r="N290" t="s">
        <v>4</v>
      </c>
      <c r="O290" s="1">
        <v>6860</v>
      </c>
      <c r="P290" s="2">
        <v>126</v>
      </c>
    </row>
    <row r="291" spans="12:16" x14ac:dyDescent="0.35">
      <c r="L291" t="s">
        <v>40</v>
      </c>
      <c r="M291" t="s">
        <v>37</v>
      </c>
      <c r="N291" t="s">
        <v>29</v>
      </c>
      <c r="O291" s="1">
        <v>9002</v>
      </c>
      <c r="P291" s="2">
        <v>72</v>
      </c>
    </row>
    <row r="292" spans="12:16" x14ac:dyDescent="0.35">
      <c r="L292" t="s">
        <v>6</v>
      </c>
      <c r="M292" t="s">
        <v>36</v>
      </c>
      <c r="N292" t="s">
        <v>29</v>
      </c>
      <c r="O292" s="1">
        <v>1400</v>
      </c>
      <c r="P292" s="2">
        <v>135</v>
      </c>
    </row>
    <row r="293" spans="12:16" x14ac:dyDescent="0.35">
      <c r="L293" t="s">
        <v>10</v>
      </c>
      <c r="M293" t="s">
        <v>34</v>
      </c>
      <c r="N293" t="s">
        <v>22</v>
      </c>
      <c r="O293" s="1">
        <v>4053</v>
      </c>
      <c r="P293" s="2">
        <v>24</v>
      </c>
    </row>
    <row r="294" spans="12:16" x14ac:dyDescent="0.35">
      <c r="L294" t="s">
        <v>7</v>
      </c>
      <c r="M294" t="s">
        <v>36</v>
      </c>
      <c r="N294" t="s">
        <v>31</v>
      </c>
      <c r="O294" s="1">
        <v>2149</v>
      </c>
      <c r="P294" s="2">
        <v>117</v>
      </c>
    </row>
    <row r="295" spans="12:16" x14ac:dyDescent="0.35">
      <c r="L295" t="s">
        <v>3</v>
      </c>
      <c r="M295" t="s">
        <v>39</v>
      </c>
      <c r="N295" t="s">
        <v>29</v>
      </c>
      <c r="O295" s="1">
        <v>3640</v>
      </c>
      <c r="P295" s="2">
        <v>51</v>
      </c>
    </row>
    <row r="296" spans="12:16" x14ac:dyDescent="0.35">
      <c r="L296" t="s">
        <v>2</v>
      </c>
      <c r="M296" t="s">
        <v>39</v>
      </c>
      <c r="N296" t="s">
        <v>23</v>
      </c>
      <c r="O296" s="1">
        <v>630</v>
      </c>
      <c r="P296" s="2">
        <v>36</v>
      </c>
    </row>
    <row r="297" spans="12:16" x14ac:dyDescent="0.35">
      <c r="L297" t="s">
        <v>9</v>
      </c>
      <c r="M297" t="s">
        <v>35</v>
      </c>
      <c r="N297" t="s">
        <v>27</v>
      </c>
      <c r="O297" s="1">
        <v>2429</v>
      </c>
      <c r="P297" s="2">
        <v>144</v>
      </c>
    </row>
    <row r="298" spans="12:16" x14ac:dyDescent="0.35">
      <c r="L298" t="s">
        <v>9</v>
      </c>
      <c r="M298" t="s">
        <v>36</v>
      </c>
      <c r="N298" t="s">
        <v>25</v>
      </c>
      <c r="O298" s="1">
        <v>2142</v>
      </c>
      <c r="P298" s="2">
        <v>114</v>
      </c>
    </row>
    <row r="299" spans="12:16" x14ac:dyDescent="0.35">
      <c r="L299" t="s">
        <v>7</v>
      </c>
      <c r="M299" t="s">
        <v>37</v>
      </c>
      <c r="N299" t="s">
        <v>30</v>
      </c>
      <c r="O299" s="1">
        <v>6454</v>
      </c>
      <c r="P299" s="2">
        <v>54</v>
      </c>
    </row>
    <row r="300" spans="12:16" x14ac:dyDescent="0.35">
      <c r="L300" t="s">
        <v>7</v>
      </c>
      <c r="M300" t="s">
        <v>37</v>
      </c>
      <c r="N300" t="s">
        <v>16</v>
      </c>
      <c r="O300" s="1">
        <v>4487</v>
      </c>
      <c r="P300" s="2">
        <v>333</v>
      </c>
    </row>
    <row r="301" spans="12:16" x14ac:dyDescent="0.35">
      <c r="L301" t="s">
        <v>3</v>
      </c>
      <c r="M301" t="s">
        <v>37</v>
      </c>
      <c r="N301" t="s">
        <v>4</v>
      </c>
      <c r="O301" s="1">
        <v>938</v>
      </c>
      <c r="P301" s="2">
        <v>366</v>
      </c>
    </row>
    <row r="302" spans="12:16" x14ac:dyDescent="0.35">
      <c r="L302" t="s">
        <v>3</v>
      </c>
      <c r="M302" t="s">
        <v>38</v>
      </c>
      <c r="N302" t="s">
        <v>26</v>
      </c>
      <c r="O302" s="1">
        <v>8841</v>
      </c>
      <c r="P302" s="2">
        <v>303</v>
      </c>
    </row>
    <row r="303" spans="12:16" x14ac:dyDescent="0.35">
      <c r="L303" t="s">
        <v>2</v>
      </c>
      <c r="M303" t="s">
        <v>39</v>
      </c>
      <c r="N303" t="s">
        <v>33</v>
      </c>
      <c r="O303" s="1">
        <v>4018</v>
      </c>
      <c r="P303" s="2">
        <v>126</v>
      </c>
    </row>
    <row r="304" spans="12:16" x14ac:dyDescent="0.35">
      <c r="L304" t="s">
        <v>41</v>
      </c>
      <c r="M304" t="s">
        <v>37</v>
      </c>
      <c r="N304" t="s">
        <v>15</v>
      </c>
      <c r="O304" s="1">
        <v>714</v>
      </c>
      <c r="P304" s="2">
        <v>231</v>
      </c>
    </row>
    <row r="305" spans="12:16" x14ac:dyDescent="0.35">
      <c r="L305" t="s">
        <v>9</v>
      </c>
      <c r="M305" t="s">
        <v>38</v>
      </c>
      <c r="N305" t="s">
        <v>25</v>
      </c>
      <c r="O305" s="1">
        <v>3850</v>
      </c>
      <c r="P305" s="2">
        <v>102</v>
      </c>
    </row>
  </sheetData>
  <mergeCells count="2">
    <mergeCell ref="A1:G2"/>
    <mergeCell ref="B21:H21"/>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C3293-032C-473B-BFD6-1F447DF842F6}">
  <dimension ref="A1:J16"/>
  <sheetViews>
    <sheetView workbookViewId="0">
      <selection activeCell="F1" sqref="F1:J2"/>
    </sheetView>
  </sheetViews>
  <sheetFormatPr defaultRowHeight="14.5" x14ac:dyDescent="0.35"/>
  <cols>
    <col min="2" max="2" width="15.7265625" bestFit="1" customWidth="1"/>
    <col min="3" max="3" width="14" bestFit="1" customWidth="1"/>
    <col min="6" max="6" width="14.36328125" customWidth="1"/>
    <col min="7" max="7" width="15.7265625" bestFit="1" customWidth="1"/>
    <col min="8" max="8" width="14" bestFit="1" customWidth="1"/>
  </cols>
  <sheetData>
    <row r="1" spans="1:10" ht="14.5" customHeight="1" x14ac:dyDescent="0.35">
      <c r="A1" s="39" t="s">
        <v>93</v>
      </c>
      <c r="B1" s="39"/>
      <c r="C1" s="39"/>
      <c r="D1" s="39"/>
      <c r="E1" s="14"/>
      <c r="F1" s="40" t="s">
        <v>75</v>
      </c>
      <c r="G1" s="41"/>
      <c r="H1" s="41"/>
      <c r="I1" s="41"/>
      <c r="J1" s="41"/>
    </row>
    <row r="2" spans="1:10" x14ac:dyDescent="0.35">
      <c r="A2" s="39"/>
      <c r="B2" s="39"/>
      <c r="C2" s="39"/>
      <c r="D2" s="39"/>
      <c r="E2" s="14"/>
      <c r="F2" s="41"/>
      <c r="G2" s="41"/>
      <c r="H2" s="41"/>
      <c r="I2" s="41"/>
      <c r="J2" s="41"/>
    </row>
    <row r="3" spans="1:10" x14ac:dyDescent="0.35">
      <c r="B3" s="10" t="s">
        <v>67</v>
      </c>
      <c r="C3" t="s">
        <v>66</v>
      </c>
      <c r="G3" s="10" t="s">
        <v>67</v>
      </c>
      <c r="H3" t="s">
        <v>66</v>
      </c>
    </row>
    <row r="4" spans="1:10" x14ac:dyDescent="0.35">
      <c r="B4" s="11" t="s">
        <v>38</v>
      </c>
      <c r="C4" s="9">
        <v>25221</v>
      </c>
      <c r="G4" s="11" t="s">
        <v>38</v>
      </c>
      <c r="H4" s="9">
        <v>6069</v>
      </c>
    </row>
    <row r="5" spans="1:10" x14ac:dyDescent="0.35">
      <c r="B5" s="13" t="s">
        <v>5</v>
      </c>
      <c r="C5" s="9">
        <v>25221</v>
      </c>
      <c r="G5" s="13" t="s">
        <v>41</v>
      </c>
      <c r="H5" s="9">
        <v>6069</v>
      </c>
    </row>
    <row r="6" spans="1:10" x14ac:dyDescent="0.35">
      <c r="B6" s="11" t="s">
        <v>36</v>
      </c>
      <c r="C6" s="9">
        <v>39620</v>
      </c>
      <c r="G6" s="11" t="s">
        <v>36</v>
      </c>
      <c r="H6" s="9">
        <v>5019</v>
      </c>
    </row>
    <row r="7" spans="1:10" x14ac:dyDescent="0.35">
      <c r="B7" s="13" t="s">
        <v>5</v>
      </c>
      <c r="C7" s="9">
        <v>39620</v>
      </c>
      <c r="G7" s="13" t="s">
        <v>8</v>
      </c>
      <c r="H7" s="9">
        <v>5019</v>
      </c>
    </row>
    <row r="8" spans="1:10" x14ac:dyDescent="0.35">
      <c r="B8" s="11" t="s">
        <v>34</v>
      </c>
      <c r="C8" s="9">
        <v>41559</v>
      </c>
      <c r="G8" s="11" t="s">
        <v>34</v>
      </c>
      <c r="H8" s="9">
        <v>5516</v>
      </c>
    </row>
    <row r="9" spans="1:10" x14ac:dyDescent="0.35">
      <c r="B9" s="13" t="s">
        <v>5</v>
      </c>
      <c r="C9" s="9">
        <v>41559</v>
      </c>
      <c r="G9" s="13" t="s">
        <v>8</v>
      </c>
      <c r="H9" s="9">
        <v>5516</v>
      </c>
    </row>
    <row r="10" spans="1:10" x14ac:dyDescent="0.35">
      <c r="B10" s="11" t="s">
        <v>37</v>
      </c>
      <c r="C10" s="9">
        <v>43568</v>
      </c>
      <c r="G10" s="11" t="s">
        <v>37</v>
      </c>
      <c r="H10" s="9">
        <v>7987</v>
      </c>
    </row>
    <row r="11" spans="1:10" x14ac:dyDescent="0.35">
      <c r="B11" s="13" t="s">
        <v>7</v>
      </c>
      <c r="C11" s="9">
        <v>43568</v>
      </c>
      <c r="G11" s="13" t="s">
        <v>10</v>
      </c>
      <c r="H11" s="9">
        <v>7987</v>
      </c>
    </row>
    <row r="12" spans="1:10" x14ac:dyDescent="0.35">
      <c r="B12" s="11" t="s">
        <v>39</v>
      </c>
      <c r="C12" s="9">
        <v>45752</v>
      </c>
      <c r="G12" s="11" t="s">
        <v>39</v>
      </c>
      <c r="H12" s="9">
        <v>3976</v>
      </c>
    </row>
    <row r="13" spans="1:10" x14ac:dyDescent="0.35">
      <c r="B13" s="13" t="s">
        <v>2</v>
      </c>
      <c r="C13" s="9">
        <v>45752</v>
      </c>
      <c r="G13" s="13" t="s">
        <v>41</v>
      </c>
      <c r="H13" s="9">
        <v>3976</v>
      </c>
    </row>
    <row r="14" spans="1:10" x14ac:dyDescent="0.35">
      <c r="B14" s="11" t="s">
        <v>35</v>
      </c>
      <c r="C14" s="9">
        <v>38325</v>
      </c>
      <c r="G14" s="11" t="s">
        <v>35</v>
      </c>
      <c r="H14" s="9">
        <v>2142</v>
      </c>
    </row>
    <row r="15" spans="1:10" x14ac:dyDescent="0.35">
      <c r="B15" s="13" t="s">
        <v>40</v>
      </c>
      <c r="C15" s="9">
        <v>38325</v>
      </c>
      <c r="G15" s="13" t="s">
        <v>2</v>
      </c>
      <c r="H15" s="9">
        <v>2142</v>
      </c>
    </row>
    <row r="16" spans="1:10" x14ac:dyDescent="0.35">
      <c r="B16" s="11" t="s">
        <v>68</v>
      </c>
      <c r="C16" s="9">
        <v>234045</v>
      </c>
      <c r="G16" s="11" t="s">
        <v>68</v>
      </c>
      <c r="H16" s="9">
        <v>30709</v>
      </c>
    </row>
  </sheetData>
  <mergeCells count="2">
    <mergeCell ref="A1:D2"/>
    <mergeCell ref="F1:J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7C4F1-437B-43FE-9F33-8C6B9D7D6E6B}">
  <dimension ref="A1:L301"/>
  <sheetViews>
    <sheetView workbookViewId="0">
      <selection activeCell="K135" sqref="K135"/>
    </sheetView>
  </sheetViews>
  <sheetFormatPr defaultRowHeight="14.5" x14ac:dyDescent="0.35"/>
  <cols>
    <col min="3" max="3" width="20.36328125" bestFit="1" customWidth="1"/>
    <col min="4" max="4" width="7.90625" bestFit="1" customWidth="1"/>
    <col min="5" max="5" width="13.36328125" customWidth="1"/>
    <col min="7" max="7" width="13.08984375" customWidth="1"/>
    <col min="8" max="8" width="12.7265625" customWidth="1"/>
    <col min="11" max="11" width="15.6328125" customWidth="1"/>
    <col min="12" max="12" width="13.453125" customWidth="1"/>
  </cols>
  <sheetData>
    <row r="1" spans="1:12" x14ac:dyDescent="0.35">
      <c r="A1" s="3" t="s">
        <v>11</v>
      </c>
      <c r="B1" s="3" t="s">
        <v>12</v>
      </c>
      <c r="C1" s="3" t="s">
        <v>0</v>
      </c>
      <c r="D1" s="4" t="s">
        <v>1</v>
      </c>
      <c r="E1" s="16" t="s">
        <v>49</v>
      </c>
      <c r="F1" s="3" t="s">
        <v>76</v>
      </c>
      <c r="G1" s="3" t="s">
        <v>77</v>
      </c>
      <c r="H1" s="3" t="s">
        <v>87</v>
      </c>
    </row>
    <row r="2" spans="1:12" hidden="1" x14ac:dyDescent="0.35">
      <c r="A2" t="s">
        <v>5</v>
      </c>
      <c r="B2" t="s">
        <v>36</v>
      </c>
      <c r="C2" t="s">
        <v>16</v>
      </c>
      <c r="D2" s="1">
        <v>16184</v>
      </c>
      <c r="E2" s="2">
        <v>39</v>
      </c>
      <c r="F2">
        <f>_xll.XLOOKUP(Table27[[#This Row],[Product]],products8[Product],products8[Cost per unit])</f>
        <v>8.7899999999999991</v>
      </c>
      <c r="G2">
        <f>Table27[[#This Row],[Cost Per Unit]]*Table27[[#This Row],[Units]]</f>
        <v>342.80999999999995</v>
      </c>
      <c r="H2" s="1">
        <f>(Table27[[#This Row],[Amount]]-Table27[[#This Row],[Total Cost]])</f>
        <v>15841.19</v>
      </c>
    </row>
    <row r="3" spans="1:12" hidden="1" x14ac:dyDescent="0.35">
      <c r="A3" t="s">
        <v>9</v>
      </c>
      <c r="B3" t="s">
        <v>34</v>
      </c>
      <c r="C3" t="s">
        <v>28</v>
      </c>
      <c r="D3" s="1">
        <v>14329</v>
      </c>
      <c r="E3" s="2">
        <v>150</v>
      </c>
      <c r="F3">
        <f>_xll.XLOOKUP(Table27[[#This Row],[Product]],products8[Product],products8[Cost per unit])</f>
        <v>10.38</v>
      </c>
      <c r="G3">
        <f>Table27[[#This Row],[Cost Per Unit]]*Table27[[#This Row],[Units]]</f>
        <v>1557.0000000000002</v>
      </c>
      <c r="H3" s="1">
        <f>(Table27[[#This Row],[Amount]]-Table27[[#This Row],[Total Cost]])</f>
        <v>12772</v>
      </c>
      <c r="K3" t="s">
        <v>0</v>
      </c>
      <c r="L3" t="s">
        <v>50</v>
      </c>
    </row>
    <row r="4" spans="1:12" hidden="1" x14ac:dyDescent="0.35">
      <c r="A4" t="s">
        <v>10</v>
      </c>
      <c r="B4" t="s">
        <v>39</v>
      </c>
      <c r="C4" t="s">
        <v>33</v>
      </c>
      <c r="D4" s="1">
        <v>12950</v>
      </c>
      <c r="E4" s="2">
        <v>30</v>
      </c>
      <c r="F4">
        <f>_xll.XLOOKUP(Table27[[#This Row],[Product]],products8[Product],products8[Cost per unit])</f>
        <v>12.37</v>
      </c>
      <c r="G4">
        <f>Table27[[#This Row],[Cost Per Unit]]*Table27[[#This Row],[Units]]</f>
        <v>371.09999999999997</v>
      </c>
      <c r="H4" s="1">
        <f>(Table27[[#This Row],[Amount]]-Table27[[#This Row],[Total Cost]])</f>
        <v>12578.9</v>
      </c>
      <c r="K4" t="s">
        <v>13</v>
      </c>
      <c r="L4" s="5">
        <v>9.33</v>
      </c>
    </row>
    <row r="5" spans="1:12" hidden="1" x14ac:dyDescent="0.35">
      <c r="A5" t="s">
        <v>5</v>
      </c>
      <c r="B5" t="s">
        <v>34</v>
      </c>
      <c r="C5" t="s">
        <v>20</v>
      </c>
      <c r="D5" s="1">
        <v>15610</v>
      </c>
      <c r="E5" s="2">
        <v>339</v>
      </c>
      <c r="F5">
        <f>_xll.XLOOKUP(Table27[[#This Row],[Product]],products8[Product],products8[Cost per unit])</f>
        <v>10.62</v>
      </c>
      <c r="G5">
        <f>Table27[[#This Row],[Cost Per Unit]]*Table27[[#This Row],[Units]]</f>
        <v>3600.18</v>
      </c>
      <c r="H5" s="1">
        <f>(Table27[[#This Row],[Amount]]-Table27[[#This Row],[Total Cost]])</f>
        <v>12009.82</v>
      </c>
      <c r="K5" t="s">
        <v>14</v>
      </c>
      <c r="L5" s="5">
        <v>11.7</v>
      </c>
    </row>
    <row r="6" spans="1:12" hidden="1" x14ac:dyDescent="0.35">
      <c r="A6" t="s">
        <v>2</v>
      </c>
      <c r="B6" t="s">
        <v>36</v>
      </c>
      <c r="C6" t="s">
        <v>16</v>
      </c>
      <c r="D6" s="1">
        <v>11417</v>
      </c>
      <c r="E6" s="2">
        <v>21</v>
      </c>
      <c r="F6">
        <f>_xll.XLOOKUP(Table27[[#This Row],[Product]],products8[Product],products8[Cost per unit])</f>
        <v>8.7899999999999991</v>
      </c>
      <c r="G6">
        <f>Table27[[#This Row],[Cost Per Unit]]*Table27[[#This Row],[Units]]</f>
        <v>184.58999999999997</v>
      </c>
      <c r="H6" s="1">
        <f>(Table27[[#This Row],[Amount]]-Table27[[#This Row],[Total Cost]])</f>
        <v>11232.41</v>
      </c>
      <c r="K6" t="s">
        <v>4</v>
      </c>
      <c r="L6" s="5">
        <v>11.88</v>
      </c>
    </row>
    <row r="7" spans="1:12" hidden="1" x14ac:dyDescent="0.35">
      <c r="A7" t="s">
        <v>5</v>
      </c>
      <c r="B7" t="s">
        <v>35</v>
      </c>
      <c r="C7" t="s">
        <v>15</v>
      </c>
      <c r="D7" s="1">
        <v>13391</v>
      </c>
      <c r="E7" s="2">
        <v>201</v>
      </c>
      <c r="F7">
        <f>_xll.XLOOKUP(Table27[[#This Row],[Product]],products8[Product],products8[Cost per unit])</f>
        <v>11.73</v>
      </c>
      <c r="G7">
        <f>Table27[[#This Row],[Cost Per Unit]]*Table27[[#This Row],[Units]]</f>
        <v>2357.73</v>
      </c>
      <c r="H7" s="1">
        <f>(Table27[[#This Row],[Amount]]-Table27[[#This Row],[Total Cost]])</f>
        <v>11033.27</v>
      </c>
      <c r="K7" t="s">
        <v>15</v>
      </c>
      <c r="L7" s="5">
        <v>11.73</v>
      </c>
    </row>
    <row r="8" spans="1:12" hidden="1" x14ac:dyDescent="0.35">
      <c r="A8" t="s">
        <v>2</v>
      </c>
      <c r="B8" t="s">
        <v>37</v>
      </c>
      <c r="C8" t="s">
        <v>18</v>
      </c>
      <c r="D8" s="1">
        <v>11571</v>
      </c>
      <c r="E8" s="2">
        <v>138</v>
      </c>
      <c r="F8">
        <f>_xll.XLOOKUP(Table27[[#This Row],[Product]],products8[Product],products8[Cost per unit])</f>
        <v>6.47</v>
      </c>
      <c r="G8">
        <f>Table27[[#This Row],[Cost Per Unit]]*Table27[[#This Row],[Units]]</f>
        <v>892.86</v>
      </c>
      <c r="H8" s="1">
        <f>(Table27[[#This Row],[Amount]]-Table27[[#This Row],[Total Cost]])</f>
        <v>10678.14</v>
      </c>
      <c r="K8" t="s">
        <v>16</v>
      </c>
      <c r="L8" s="5">
        <v>8.7899999999999991</v>
      </c>
    </row>
    <row r="9" spans="1:12" hidden="1" x14ac:dyDescent="0.35">
      <c r="A9" t="s">
        <v>40</v>
      </c>
      <c r="B9" t="s">
        <v>35</v>
      </c>
      <c r="C9" t="s">
        <v>32</v>
      </c>
      <c r="D9" s="1">
        <v>12348</v>
      </c>
      <c r="E9" s="2">
        <v>234</v>
      </c>
      <c r="F9">
        <f>_xll.XLOOKUP(Table27[[#This Row],[Product]],products8[Product],products8[Cost per unit])</f>
        <v>8.65</v>
      </c>
      <c r="G9">
        <f>Table27[[#This Row],[Cost Per Unit]]*Table27[[#This Row],[Units]]</f>
        <v>2024.1000000000001</v>
      </c>
      <c r="H9" s="1">
        <f>(Table27[[#This Row],[Amount]]-Table27[[#This Row],[Total Cost]])</f>
        <v>10323.9</v>
      </c>
      <c r="K9" t="s">
        <v>17</v>
      </c>
      <c r="L9" s="5">
        <v>3.11</v>
      </c>
    </row>
    <row r="10" spans="1:12" hidden="1" x14ac:dyDescent="0.35">
      <c r="A10" t="s">
        <v>41</v>
      </c>
      <c r="B10" t="s">
        <v>36</v>
      </c>
      <c r="C10" t="s">
        <v>32</v>
      </c>
      <c r="D10" s="1">
        <v>10304</v>
      </c>
      <c r="E10" s="2">
        <v>84</v>
      </c>
      <c r="F10">
        <f>_xll.XLOOKUP(Table27[[#This Row],[Product]],products8[Product],products8[Cost per unit])</f>
        <v>8.65</v>
      </c>
      <c r="G10">
        <f>Table27[[#This Row],[Cost Per Unit]]*Table27[[#This Row],[Units]]</f>
        <v>726.6</v>
      </c>
      <c r="H10" s="1">
        <f>(Table27[[#This Row],[Amount]]-Table27[[#This Row],[Total Cost]])</f>
        <v>9577.4</v>
      </c>
      <c r="K10" t="s">
        <v>18</v>
      </c>
      <c r="L10" s="5">
        <v>6.47</v>
      </c>
    </row>
    <row r="11" spans="1:12" hidden="1" x14ac:dyDescent="0.35">
      <c r="A11" t="s">
        <v>8</v>
      </c>
      <c r="B11" t="s">
        <v>39</v>
      </c>
      <c r="C11" t="s">
        <v>18</v>
      </c>
      <c r="D11" s="1">
        <v>9660</v>
      </c>
      <c r="E11" s="2">
        <v>27</v>
      </c>
      <c r="F11">
        <f>_xll.XLOOKUP(Table27[[#This Row],[Product]],products8[Product],products8[Cost per unit])</f>
        <v>6.47</v>
      </c>
      <c r="G11">
        <f>Table27[[#This Row],[Cost Per Unit]]*Table27[[#This Row],[Units]]</f>
        <v>174.69</v>
      </c>
      <c r="H11" s="1">
        <f>(Table27[[#This Row],[Amount]]-Table27[[#This Row],[Total Cost]])</f>
        <v>9485.31</v>
      </c>
      <c r="K11" t="s">
        <v>19</v>
      </c>
      <c r="L11" s="5">
        <v>7.64</v>
      </c>
    </row>
    <row r="12" spans="1:12" hidden="1" x14ac:dyDescent="0.35">
      <c r="A12" t="s">
        <v>8</v>
      </c>
      <c r="B12" t="s">
        <v>37</v>
      </c>
      <c r="C12" t="s">
        <v>15</v>
      </c>
      <c r="D12" s="1">
        <v>9709</v>
      </c>
      <c r="E12" s="2">
        <v>30</v>
      </c>
      <c r="F12">
        <f>_xll.XLOOKUP(Table27[[#This Row],[Product]],products8[Product],products8[Cost per unit])</f>
        <v>11.73</v>
      </c>
      <c r="G12">
        <f>Table27[[#This Row],[Cost Per Unit]]*Table27[[#This Row],[Units]]</f>
        <v>351.90000000000003</v>
      </c>
      <c r="H12" s="1">
        <f>(Table27[[#This Row],[Amount]]-Table27[[#This Row],[Total Cost]])</f>
        <v>9357.1</v>
      </c>
      <c r="K12" t="s">
        <v>20</v>
      </c>
      <c r="L12" s="5">
        <v>10.62</v>
      </c>
    </row>
    <row r="13" spans="1:12" hidden="1" x14ac:dyDescent="0.35">
      <c r="A13" t="s">
        <v>2</v>
      </c>
      <c r="B13" t="s">
        <v>37</v>
      </c>
      <c r="C13" t="s">
        <v>17</v>
      </c>
      <c r="D13" s="1">
        <v>9926</v>
      </c>
      <c r="E13" s="2">
        <v>201</v>
      </c>
      <c r="F13">
        <f>_xll.XLOOKUP(Table27[[#This Row],[Product]],products8[Product],products8[Cost per unit])</f>
        <v>3.11</v>
      </c>
      <c r="G13">
        <f>Table27[[#This Row],[Cost Per Unit]]*Table27[[#This Row],[Units]]</f>
        <v>625.11</v>
      </c>
      <c r="H13" s="1">
        <f>(Table27[[#This Row],[Amount]]-Table27[[#This Row],[Total Cost]])</f>
        <v>9300.89</v>
      </c>
      <c r="K13" t="s">
        <v>21</v>
      </c>
      <c r="L13" s="5">
        <v>9</v>
      </c>
    </row>
    <row r="14" spans="1:12" hidden="1" x14ac:dyDescent="0.35">
      <c r="A14" t="s">
        <v>3</v>
      </c>
      <c r="B14" t="s">
        <v>36</v>
      </c>
      <c r="C14" t="s">
        <v>16</v>
      </c>
      <c r="D14" s="1">
        <v>9198</v>
      </c>
      <c r="E14" s="2">
        <v>36</v>
      </c>
      <c r="F14">
        <f>_xll.XLOOKUP(Table27[[#This Row],[Product]],products8[Product],products8[Cost per unit])</f>
        <v>8.7899999999999991</v>
      </c>
      <c r="G14">
        <f>Table27[[#This Row],[Cost Per Unit]]*Table27[[#This Row],[Units]]</f>
        <v>316.43999999999994</v>
      </c>
      <c r="H14" s="1">
        <f>(Table27[[#This Row],[Amount]]-Table27[[#This Row],[Total Cost]])</f>
        <v>8881.56</v>
      </c>
      <c r="K14" t="s">
        <v>22</v>
      </c>
      <c r="L14" s="5">
        <v>9.77</v>
      </c>
    </row>
    <row r="15" spans="1:12" hidden="1" x14ac:dyDescent="0.35">
      <c r="A15" t="s">
        <v>40</v>
      </c>
      <c r="B15" t="s">
        <v>36</v>
      </c>
      <c r="C15" t="s">
        <v>33</v>
      </c>
      <c r="D15" s="1">
        <v>9772</v>
      </c>
      <c r="E15" s="2">
        <v>90</v>
      </c>
      <c r="F15">
        <f>_xll.XLOOKUP(Table27[[#This Row],[Product]],products8[Product],products8[Cost per unit])</f>
        <v>12.37</v>
      </c>
      <c r="G15">
        <f>Table27[[#This Row],[Cost Per Unit]]*Table27[[#This Row],[Units]]</f>
        <v>1113.3</v>
      </c>
      <c r="H15" s="1">
        <f>(Table27[[#This Row],[Amount]]-Table27[[#This Row],[Total Cost]])</f>
        <v>8658.7000000000007</v>
      </c>
      <c r="K15" t="s">
        <v>23</v>
      </c>
      <c r="L15" s="5">
        <v>6.49</v>
      </c>
    </row>
    <row r="16" spans="1:12" hidden="1" x14ac:dyDescent="0.35">
      <c r="A16" t="s">
        <v>6</v>
      </c>
      <c r="B16" t="s">
        <v>36</v>
      </c>
      <c r="C16" t="s">
        <v>4</v>
      </c>
      <c r="D16" s="1">
        <v>10073</v>
      </c>
      <c r="E16" s="2">
        <v>120</v>
      </c>
      <c r="F16">
        <f>_xll.XLOOKUP(Table27[[#This Row],[Product]],products8[Product],products8[Cost per unit])</f>
        <v>11.88</v>
      </c>
      <c r="G16">
        <f>Table27[[#This Row],[Cost Per Unit]]*Table27[[#This Row],[Units]]</f>
        <v>1425.6000000000001</v>
      </c>
      <c r="H16" s="1">
        <f>(Table27[[#This Row],[Amount]]-Table27[[#This Row],[Total Cost]])</f>
        <v>8647.4</v>
      </c>
      <c r="K16" t="s">
        <v>24</v>
      </c>
      <c r="L16" s="5">
        <v>4.97</v>
      </c>
    </row>
    <row r="17" spans="1:12" hidden="1" x14ac:dyDescent="0.35">
      <c r="A17" t="s">
        <v>5</v>
      </c>
      <c r="B17" t="s">
        <v>37</v>
      </c>
      <c r="C17" t="s">
        <v>25</v>
      </c>
      <c r="D17" s="1">
        <v>8813</v>
      </c>
      <c r="E17" s="2">
        <v>21</v>
      </c>
      <c r="F17">
        <f>_xll.XLOOKUP(Table27[[#This Row],[Product]],products8[Product],products8[Cost per unit])</f>
        <v>13.15</v>
      </c>
      <c r="G17">
        <f>Table27[[#This Row],[Cost Per Unit]]*Table27[[#This Row],[Units]]</f>
        <v>276.15000000000003</v>
      </c>
      <c r="H17" s="1">
        <f>(Table27[[#This Row],[Amount]]-Table27[[#This Row],[Total Cost]])</f>
        <v>8536.85</v>
      </c>
      <c r="K17" t="s">
        <v>25</v>
      </c>
      <c r="L17" s="5">
        <v>13.15</v>
      </c>
    </row>
    <row r="18" spans="1:12" hidden="1" x14ac:dyDescent="0.35">
      <c r="A18" t="s">
        <v>40</v>
      </c>
      <c r="B18" t="s">
        <v>37</v>
      </c>
      <c r="C18" t="s">
        <v>29</v>
      </c>
      <c r="D18" s="1">
        <v>9002</v>
      </c>
      <c r="E18" s="2">
        <v>72</v>
      </c>
      <c r="F18">
        <f>_xll.XLOOKUP(Table27[[#This Row],[Product]],products8[Product],products8[Cost per unit])</f>
        <v>7.16</v>
      </c>
      <c r="G18">
        <f>Table27[[#This Row],[Cost Per Unit]]*Table27[[#This Row],[Units]]</f>
        <v>515.52</v>
      </c>
      <c r="H18" s="1">
        <f>(Table27[[#This Row],[Amount]]-Table27[[#This Row],[Total Cost]])</f>
        <v>8486.48</v>
      </c>
      <c r="K18" t="s">
        <v>26</v>
      </c>
      <c r="L18" s="5">
        <v>5.6</v>
      </c>
    </row>
    <row r="19" spans="1:12" hidden="1" x14ac:dyDescent="0.35">
      <c r="A19" t="s">
        <v>9</v>
      </c>
      <c r="B19" t="s">
        <v>38</v>
      </c>
      <c r="C19" t="s">
        <v>33</v>
      </c>
      <c r="D19" s="1">
        <v>9506</v>
      </c>
      <c r="E19" s="2">
        <v>87</v>
      </c>
      <c r="F19">
        <f>_xll.XLOOKUP(Table27[[#This Row],[Product]],products8[Product],products8[Cost per unit])</f>
        <v>12.37</v>
      </c>
      <c r="G19">
        <f>Table27[[#This Row],[Cost Per Unit]]*Table27[[#This Row],[Units]]</f>
        <v>1076.1899999999998</v>
      </c>
      <c r="H19" s="1">
        <f>(Table27[[#This Row],[Amount]]-Table27[[#This Row],[Total Cost]])</f>
        <v>8429.81</v>
      </c>
      <c r="K19" t="s">
        <v>27</v>
      </c>
      <c r="L19" s="5">
        <v>16.73</v>
      </c>
    </row>
    <row r="20" spans="1:12" hidden="1" x14ac:dyDescent="0.35">
      <c r="A20" t="s">
        <v>9</v>
      </c>
      <c r="B20" t="s">
        <v>36</v>
      </c>
      <c r="C20" t="s">
        <v>30</v>
      </c>
      <c r="D20" s="1">
        <v>9051</v>
      </c>
      <c r="E20" s="2">
        <v>57</v>
      </c>
      <c r="F20">
        <f>_xll.XLOOKUP(Table27[[#This Row],[Product]],products8[Product],products8[Cost per unit])</f>
        <v>14.49</v>
      </c>
      <c r="G20">
        <f>Table27[[#This Row],[Cost Per Unit]]*Table27[[#This Row],[Units]]</f>
        <v>825.93000000000006</v>
      </c>
      <c r="H20" s="1">
        <f>(Table27[[#This Row],[Amount]]-Table27[[#This Row],[Total Cost]])</f>
        <v>8225.07</v>
      </c>
      <c r="K20" t="s">
        <v>28</v>
      </c>
      <c r="L20" s="5">
        <v>10.38</v>
      </c>
    </row>
    <row r="21" spans="1:12" hidden="1" x14ac:dyDescent="0.35">
      <c r="A21" t="s">
        <v>41</v>
      </c>
      <c r="B21" t="s">
        <v>36</v>
      </c>
      <c r="C21" t="s">
        <v>13</v>
      </c>
      <c r="D21" s="1">
        <v>10311</v>
      </c>
      <c r="E21" s="2">
        <v>231</v>
      </c>
      <c r="F21">
        <f>_xll.XLOOKUP(Table27[[#This Row],[Product]],products8[Product],products8[Cost per unit])</f>
        <v>9.33</v>
      </c>
      <c r="G21">
        <f>Table27[[#This Row],[Cost Per Unit]]*Table27[[#This Row],[Units]]</f>
        <v>2155.23</v>
      </c>
      <c r="H21" s="1">
        <f>(Table27[[#This Row],[Amount]]-Table27[[#This Row],[Total Cost]])</f>
        <v>8155.77</v>
      </c>
      <c r="K21" t="s">
        <v>29</v>
      </c>
      <c r="L21" s="5">
        <v>7.16</v>
      </c>
    </row>
    <row r="22" spans="1:12" hidden="1" x14ac:dyDescent="0.35">
      <c r="A22" t="s">
        <v>9</v>
      </c>
      <c r="B22" t="s">
        <v>36</v>
      </c>
      <c r="C22" t="s">
        <v>27</v>
      </c>
      <c r="D22" s="1">
        <v>11522</v>
      </c>
      <c r="E22" s="2">
        <v>204</v>
      </c>
      <c r="F22">
        <f>_xll.XLOOKUP(Table27[[#This Row],[Product]],products8[Product],products8[Cost per unit])</f>
        <v>16.73</v>
      </c>
      <c r="G22">
        <f>Table27[[#This Row],[Cost Per Unit]]*Table27[[#This Row],[Units]]</f>
        <v>3412.92</v>
      </c>
      <c r="H22" s="1">
        <f>(Table27[[#This Row],[Amount]]-Table27[[#This Row],[Total Cost]])</f>
        <v>8109.08</v>
      </c>
      <c r="K22" t="s">
        <v>30</v>
      </c>
      <c r="L22" s="5">
        <v>14.49</v>
      </c>
    </row>
    <row r="23" spans="1:12" hidden="1" x14ac:dyDescent="0.35">
      <c r="A23" t="s">
        <v>7</v>
      </c>
      <c r="B23" t="s">
        <v>36</v>
      </c>
      <c r="C23" t="s">
        <v>22</v>
      </c>
      <c r="D23" s="1">
        <v>8435</v>
      </c>
      <c r="E23" s="2">
        <v>42</v>
      </c>
      <c r="F23">
        <f>_xll.XLOOKUP(Table27[[#This Row],[Product]],products8[Product],products8[Cost per unit])</f>
        <v>9.77</v>
      </c>
      <c r="G23">
        <f>Table27[[#This Row],[Cost Per Unit]]*Table27[[#This Row],[Units]]</f>
        <v>410.34</v>
      </c>
      <c r="H23" s="1">
        <f>(Table27[[#This Row],[Amount]]-Table27[[#This Row],[Total Cost]])</f>
        <v>8024.66</v>
      </c>
      <c r="K23" t="s">
        <v>31</v>
      </c>
      <c r="L23" s="5">
        <v>5.79</v>
      </c>
    </row>
    <row r="24" spans="1:12" hidden="1" x14ac:dyDescent="0.35">
      <c r="A24" t="s">
        <v>7</v>
      </c>
      <c r="B24" t="s">
        <v>34</v>
      </c>
      <c r="C24" t="s">
        <v>24</v>
      </c>
      <c r="D24" s="1">
        <v>8862</v>
      </c>
      <c r="E24" s="2">
        <v>189</v>
      </c>
      <c r="F24">
        <f>_xll.XLOOKUP(Table27[[#This Row],[Product]],products8[Product],products8[Cost per unit])</f>
        <v>4.97</v>
      </c>
      <c r="G24">
        <f>Table27[[#This Row],[Cost Per Unit]]*Table27[[#This Row],[Units]]</f>
        <v>939.32999999999993</v>
      </c>
      <c r="H24" s="1">
        <f>(Table27[[#This Row],[Amount]]-Table27[[#This Row],[Total Cost]])</f>
        <v>7922.67</v>
      </c>
      <c r="K24" t="s">
        <v>32</v>
      </c>
      <c r="L24" s="5">
        <v>8.65</v>
      </c>
    </row>
    <row r="25" spans="1:12" hidden="1" x14ac:dyDescent="0.35">
      <c r="A25" t="s">
        <v>7</v>
      </c>
      <c r="B25" t="s">
        <v>37</v>
      </c>
      <c r="C25" t="s">
        <v>22</v>
      </c>
      <c r="D25" s="1">
        <v>9835</v>
      </c>
      <c r="E25" s="2">
        <v>207</v>
      </c>
      <c r="F25">
        <f>_xll.XLOOKUP(Table27[[#This Row],[Product]],products8[Product],products8[Cost per unit])</f>
        <v>9.77</v>
      </c>
      <c r="G25">
        <f>Table27[[#This Row],[Cost Per Unit]]*Table27[[#This Row],[Units]]</f>
        <v>2022.3899999999999</v>
      </c>
      <c r="H25" s="1">
        <f>(Table27[[#This Row],[Amount]]-Table27[[#This Row],[Total Cost]])</f>
        <v>7812.6100000000006</v>
      </c>
      <c r="K25" t="s">
        <v>33</v>
      </c>
      <c r="L25" s="5">
        <v>12.37</v>
      </c>
    </row>
    <row r="26" spans="1:12" hidden="1" x14ac:dyDescent="0.35">
      <c r="A26" t="s">
        <v>41</v>
      </c>
      <c r="B26" t="s">
        <v>36</v>
      </c>
      <c r="C26" t="s">
        <v>18</v>
      </c>
      <c r="D26" s="1">
        <v>9632</v>
      </c>
      <c r="E26" s="2">
        <v>288</v>
      </c>
      <c r="F26">
        <f>_xll.XLOOKUP(Table27[[#This Row],[Product]],products8[Product],products8[Cost per unit])</f>
        <v>6.47</v>
      </c>
      <c r="G26">
        <f>Table27[[#This Row],[Cost Per Unit]]*Table27[[#This Row],[Units]]</f>
        <v>1863.36</v>
      </c>
      <c r="H26" s="1">
        <f>(Table27[[#This Row],[Amount]]-Table27[[#This Row],[Total Cost]])</f>
        <v>7768.64</v>
      </c>
    </row>
    <row r="27" spans="1:12" hidden="1" x14ac:dyDescent="0.35">
      <c r="A27" t="s">
        <v>2</v>
      </c>
      <c r="B27" t="s">
        <v>39</v>
      </c>
      <c r="C27" t="s">
        <v>20</v>
      </c>
      <c r="D27" s="1">
        <v>9443</v>
      </c>
      <c r="E27" s="2">
        <v>162</v>
      </c>
      <c r="F27">
        <f>_xll.XLOOKUP(Table27[[#This Row],[Product]],products8[Product],products8[Cost per unit])</f>
        <v>10.62</v>
      </c>
      <c r="G27">
        <f>Table27[[#This Row],[Cost Per Unit]]*Table27[[#This Row],[Units]]</f>
        <v>1720.4399999999998</v>
      </c>
      <c r="H27" s="1">
        <f>(Table27[[#This Row],[Amount]]-Table27[[#This Row],[Total Cost]])</f>
        <v>7722.56</v>
      </c>
    </row>
    <row r="28" spans="1:12" hidden="1" x14ac:dyDescent="0.35">
      <c r="A28" t="s">
        <v>8</v>
      </c>
      <c r="B28" t="s">
        <v>39</v>
      </c>
      <c r="C28" t="s">
        <v>31</v>
      </c>
      <c r="D28" s="1">
        <v>8890</v>
      </c>
      <c r="E28" s="2">
        <v>210</v>
      </c>
      <c r="F28">
        <f>_xll.XLOOKUP(Table27[[#This Row],[Product]],products8[Product],products8[Cost per unit])</f>
        <v>5.79</v>
      </c>
      <c r="G28">
        <f>Table27[[#This Row],[Cost Per Unit]]*Table27[[#This Row],[Units]]</f>
        <v>1215.9000000000001</v>
      </c>
      <c r="H28" s="1">
        <f>(Table27[[#This Row],[Amount]]-Table27[[#This Row],[Total Cost]])</f>
        <v>7674.1</v>
      </c>
    </row>
    <row r="29" spans="1:12" hidden="1" x14ac:dyDescent="0.35">
      <c r="A29" t="s">
        <v>2</v>
      </c>
      <c r="B29" t="s">
        <v>36</v>
      </c>
      <c r="C29" t="s">
        <v>29</v>
      </c>
      <c r="D29" s="1">
        <v>8211</v>
      </c>
      <c r="E29" s="2">
        <v>75</v>
      </c>
      <c r="F29">
        <f>_xll.XLOOKUP(Table27[[#This Row],[Product]],products8[Product],products8[Cost per unit])</f>
        <v>7.16</v>
      </c>
      <c r="G29">
        <f>Table27[[#This Row],[Cost Per Unit]]*Table27[[#This Row],[Units]]</f>
        <v>537</v>
      </c>
      <c r="H29" s="1">
        <f>(Table27[[#This Row],[Amount]]-Table27[[#This Row],[Total Cost]])</f>
        <v>7674</v>
      </c>
    </row>
    <row r="30" spans="1:12" hidden="1" x14ac:dyDescent="0.35">
      <c r="A30" t="s">
        <v>7</v>
      </c>
      <c r="B30" t="s">
        <v>34</v>
      </c>
      <c r="C30" t="s">
        <v>17</v>
      </c>
      <c r="D30" s="1">
        <v>7777</v>
      </c>
      <c r="E30" s="2">
        <v>39</v>
      </c>
      <c r="F30">
        <f>_xll.XLOOKUP(Table27[[#This Row],[Product]],products8[Product],products8[Cost per unit])</f>
        <v>3.11</v>
      </c>
      <c r="G30">
        <f>Table27[[#This Row],[Cost Per Unit]]*Table27[[#This Row],[Units]]</f>
        <v>121.28999999999999</v>
      </c>
      <c r="H30" s="1">
        <f>(Table27[[#This Row],[Amount]]-Table27[[#This Row],[Total Cost]])</f>
        <v>7655.71</v>
      </c>
    </row>
    <row r="31" spans="1:12" hidden="1" x14ac:dyDescent="0.35">
      <c r="A31" t="s">
        <v>9</v>
      </c>
      <c r="B31" t="s">
        <v>34</v>
      </c>
      <c r="C31" t="s">
        <v>23</v>
      </c>
      <c r="D31" s="1">
        <v>8155</v>
      </c>
      <c r="E31" s="2">
        <v>90</v>
      </c>
      <c r="F31">
        <f>_xll.XLOOKUP(Table27[[#This Row],[Product]],products8[Product],products8[Cost per unit])</f>
        <v>6.49</v>
      </c>
      <c r="G31">
        <f>Table27[[#This Row],[Cost Per Unit]]*Table27[[#This Row],[Units]]</f>
        <v>584.1</v>
      </c>
      <c r="H31" s="1">
        <f>(Table27[[#This Row],[Amount]]-Table27[[#This Row],[Total Cost]])</f>
        <v>7570.9</v>
      </c>
    </row>
    <row r="32" spans="1:12" hidden="1" x14ac:dyDescent="0.35">
      <c r="A32" t="s">
        <v>40</v>
      </c>
      <c r="B32" t="s">
        <v>37</v>
      </c>
      <c r="C32" t="s">
        <v>19</v>
      </c>
      <c r="D32" s="1">
        <v>7693</v>
      </c>
      <c r="E32" s="2">
        <v>21</v>
      </c>
      <c r="F32">
        <f>_xll.XLOOKUP(Table27[[#This Row],[Product]],products8[Product],products8[Cost per unit])</f>
        <v>7.64</v>
      </c>
      <c r="G32">
        <f>Table27[[#This Row],[Cost Per Unit]]*Table27[[#This Row],[Units]]</f>
        <v>160.44</v>
      </c>
      <c r="H32" s="1">
        <f>(Table27[[#This Row],[Amount]]-Table27[[#This Row],[Total Cost]])</f>
        <v>7532.56</v>
      </c>
    </row>
    <row r="33" spans="1:8" hidden="1" x14ac:dyDescent="0.35">
      <c r="A33" t="s">
        <v>6</v>
      </c>
      <c r="B33" t="s">
        <v>37</v>
      </c>
      <c r="C33" t="s">
        <v>31</v>
      </c>
      <c r="D33" s="1">
        <v>7693</v>
      </c>
      <c r="E33" s="2">
        <v>87</v>
      </c>
      <c r="F33">
        <f>_xll.XLOOKUP(Table27[[#This Row],[Product]],products8[Product],products8[Cost per unit])</f>
        <v>5.79</v>
      </c>
      <c r="G33">
        <f>Table27[[#This Row],[Cost Per Unit]]*Table27[[#This Row],[Units]]</f>
        <v>503.73</v>
      </c>
      <c r="H33" s="1">
        <f>(Table27[[#This Row],[Amount]]-Table27[[#This Row],[Total Cost]])</f>
        <v>7189.27</v>
      </c>
    </row>
    <row r="34" spans="1:8" hidden="1" x14ac:dyDescent="0.35">
      <c r="A34" t="s">
        <v>3</v>
      </c>
      <c r="B34" t="s">
        <v>38</v>
      </c>
      <c r="C34" t="s">
        <v>26</v>
      </c>
      <c r="D34" s="1">
        <v>8841</v>
      </c>
      <c r="E34" s="2">
        <v>303</v>
      </c>
      <c r="F34">
        <f>_xll.XLOOKUP(Table27[[#This Row],[Product]],products8[Product],products8[Cost per unit])</f>
        <v>5.6</v>
      </c>
      <c r="G34">
        <f>Table27[[#This Row],[Cost Per Unit]]*Table27[[#This Row],[Units]]</f>
        <v>1696.8</v>
      </c>
      <c r="H34" s="1">
        <f>(Table27[[#This Row],[Amount]]-Table27[[#This Row],[Total Cost]])</f>
        <v>7144.2</v>
      </c>
    </row>
    <row r="35" spans="1:8" hidden="1" x14ac:dyDescent="0.35">
      <c r="A35" t="s">
        <v>6</v>
      </c>
      <c r="B35" t="s">
        <v>38</v>
      </c>
      <c r="C35" t="s">
        <v>21</v>
      </c>
      <c r="D35" s="1">
        <v>7322</v>
      </c>
      <c r="E35" s="2">
        <v>36</v>
      </c>
      <c r="F35">
        <f>_xll.XLOOKUP(Table27[[#This Row],[Product]],products8[Product],products8[Cost per unit])</f>
        <v>9</v>
      </c>
      <c r="G35">
        <f>Table27[[#This Row],[Cost Per Unit]]*Table27[[#This Row],[Units]]</f>
        <v>324</v>
      </c>
      <c r="H35" s="1">
        <f>(Table27[[#This Row],[Amount]]-Table27[[#This Row],[Total Cost]])</f>
        <v>6998</v>
      </c>
    </row>
    <row r="36" spans="1:8" hidden="1" x14ac:dyDescent="0.35">
      <c r="A36" t="s">
        <v>5</v>
      </c>
      <c r="B36" t="s">
        <v>38</v>
      </c>
      <c r="C36" t="s">
        <v>25</v>
      </c>
      <c r="D36" s="1">
        <v>7483</v>
      </c>
      <c r="E36" s="2">
        <v>45</v>
      </c>
      <c r="F36">
        <f>_xll.XLOOKUP(Table27[[#This Row],[Product]],products8[Product],products8[Cost per unit])</f>
        <v>13.15</v>
      </c>
      <c r="G36">
        <f>Table27[[#This Row],[Cost Per Unit]]*Table27[[#This Row],[Units]]</f>
        <v>591.75</v>
      </c>
      <c r="H36" s="1">
        <f>(Table27[[#This Row],[Amount]]-Table27[[#This Row],[Total Cost]])</f>
        <v>6891.25</v>
      </c>
    </row>
    <row r="37" spans="1:8" hidden="1" x14ac:dyDescent="0.35">
      <c r="A37" t="s">
        <v>6</v>
      </c>
      <c r="B37" t="s">
        <v>37</v>
      </c>
      <c r="C37" t="s">
        <v>26</v>
      </c>
      <c r="D37" s="1">
        <v>6818</v>
      </c>
      <c r="E37" s="2">
        <v>6</v>
      </c>
      <c r="F37">
        <f>_xll.XLOOKUP(Table27[[#This Row],[Product]],products8[Product],products8[Cost per unit])</f>
        <v>5.6</v>
      </c>
      <c r="G37">
        <f>Table27[[#This Row],[Cost Per Unit]]*Table27[[#This Row],[Units]]</f>
        <v>33.599999999999994</v>
      </c>
      <c r="H37" s="1">
        <f>(Table27[[#This Row],[Amount]]-Table27[[#This Row],[Total Cost]])</f>
        <v>6784.4</v>
      </c>
    </row>
    <row r="38" spans="1:8" hidden="1" x14ac:dyDescent="0.35">
      <c r="A38" t="s">
        <v>5</v>
      </c>
      <c r="B38" t="s">
        <v>38</v>
      </c>
      <c r="C38" t="s">
        <v>13</v>
      </c>
      <c r="D38" s="1">
        <v>7189</v>
      </c>
      <c r="E38" s="2">
        <v>54</v>
      </c>
      <c r="F38">
        <f>_xll.XLOOKUP(Table27[[#This Row],[Product]],products8[Product],products8[Cost per unit])</f>
        <v>9.33</v>
      </c>
      <c r="G38">
        <f>Table27[[#This Row],[Cost Per Unit]]*Table27[[#This Row],[Units]]</f>
        <v>503.82</v>
      </c>
      <c r="H38" s="1">
        <f>(Table27[[#This Row],[Amount]]-Table27[[#This Row],[Total Cost]])</f>
        <v>6685.18</v>
      </c>
    </row>
    <row r="39" spans="1:8" hidden="1" x14ac:dyDescent="0.35">
      <c r="A39" t="s">
        <v>5</v>
      </c>
      <c r="B39" t="s">
        <v>34</v>
      </c>
      <c r="C39" t="s">
        <v>27</v>
      </c>
      <c r="D39" s="1">
        <v>6986</v>
      </c>
      <c r="E39" s="2">
        <v>21</v>
      </c>
      <c r="F39">
        <f>_xll.XLOOKUP(Table27[[#This Row],[Product]],products8[Product],products8[Cost per unit])</f>
        <v>16.73</v>
      </c>
      <c r="G39">
        <f>Table27[[#This Row],[Cost Per Unit]]*Table27[[#This Row],[Units]]</f>
        <v>351.33</v>
      </c>
      <c r="H39" s="1">
        <f>(Table27[[#This Row],[Amount]]-Table27[[#This Row],[Total Cost]])</f>
        <v>6634.67</v>
      </c>
    </row>
    <row r="40" spans="1:8" hidden="1" x14ac:dyDescent="0.35">
      <c r="A40" t="s">
        <v>2</v>
      </c>
      <c r="B40" t="s">
        <v>34</v>
      </c>
      <c r="C40" t="s">
        <v>19</v>
      </c>
      <c r="D40" s="1">
        <v>7511</v>
      </c>
      <c r="E40" s="2">
        <v>120</v>
      </c>
      <c r="F40">
        <f>_xll.XLOOKUP(Table27[[#This Row],[Product]],products8[Product],products8[Cost per unit])</f>
        <v>7.64</v>
      </c>
      <c r="G40">
        <f>Table27[[#This Row],[Cost Per Unit]]*Table27[[#This Row],[Units]]</f>
        <v>916.8</v>
      </c>
      <c r="H40" s="1">
        <f>(Table27[[#This Row],[Amount]]-Table27[[#This Row],[Total Cost]])</f>
        <v>6594.2</v>
      </c>
    </row>
    <row r="41" spans="1:8" hidden="1" x14ac:dyDescent="0.35">
      <c r="A41" t="s">
        <v>9</v>
      </c>
      <c r="B41" t="s">
        <v>34</v>
      </c>
      <c r="C41" t="s">
        <v>21</v>
      </c>
      <c r="D41" s="1">
        <v>6832</v>
      </c>
      <c r="E41" s="2">
        <v>27</v>
      </c>
      <c r="F41">
        <f>_xll.XLOOKUP(Table27[[#This Row],[Product]],products8[Product],products8[Cost per unit])</f>
        <v>9</v>
      </c>
      <c r="G41">
        <f>Table27[[#This Row],[Cost Per Unit]]*Table27[[#This Row],[Units]]</f>
        <v>243</v>
      </c>
      <c r="H41" s="1">
        <f>(Table27[[#This Row],[Amount]]-Table27[[#This Row],[Total Cost]])</f>
        <v>6589</v>
      </c>
    </row>
    <row r="42" spans="1:8" hidden="1" x14ac:dyDescent="0.35">
      <c r="A42" t="s">
        <v>40</v>
      </c>
      <c r="B42" t="s">
        <v>34</v>
      </c>
      <c r="C42" t="s">
        <v>26</v>
      </c>
      <c r="D42" s="1">
        <v>6748</v>
      </c>
      <c r="E42" s="2">
        <v>48</v>
      </c>
      <c r="F42">
        <f>_xll.XLOOKUP(Table27[[#This Row],[Product]],products8[Product],products8[Cost per unit])</f>
        <v>5.6</v>
      </c>
      <c r="G42">
        <f>Table27[[#This Row],[Cost Per Unit]]*Table27[[#This Row],[Units]]</f>
        <v>268.79999999999995</v>
      </c>
      <c r="H42" s="1">
        <f>(Table27[[#This Row],[Amount]]-Table27[[#This Row],[Total Cost]])</f>
        <v>6479.2</v>
      </c>
    </row>
    <row r="43" spans="1:8" hidden="1" x14ac:dyDescent="0.35">
      <c r="A43" t="s">
        <v>2</v>
      </c>
      <c r="B43" t="s">
        <v>39</v>
      </c>
      <c r="C43" t="s">
        <v>27</v>
      </c>
      <c r="D43" s="1">
        <v>7812</v>
      </c>
      <c r="E43" s="2">
        <v>81</v>
      </c>
      <c r="F43">
        <f>_xll.XLOOKUP(Table27[[#This Row],[Product]],products8[Product],products8[Cost per unit])</f>
        <v>16.73</v>
      </c>
      <c r="G43">
        <f>Table27[[#This Row],[Cost Per Unit]]*Table27[[#This Row],[Units]]</f>
        <v>1355.13</v>
      </c>
      <c r="H43" s="1">
        <f>(Table27[[#This Row],[Amount]]-Table27[[#This Row],[Total Cost]])</f>
        <v>6456.87</v>
      </c>
    </row>
    <row r="44" spans="1:8" hidden="1" x14ac:dyDescent="0.35">
      <c r="A44" t="s">
        <v>9</v>
      </c>
      <c r="B44" t="s">
        <v>37</v>
      </c>
      <c r="C44" t="s">
        <v>20</v>
      </c>
      <c r="D44" s="1">
        <v>7273</v>
      </c>
      <c r="E44" s="2">
        <v>96</v>
      </c>
      <c r="F44">
        <f>_xll.XLOOKUP(Table27[[#This Row],[Product]],products8[Product],products8[Cost per unit])</f>
        <v>10.62</v>
      </c>
      <c r="G44">
        <f>Table27[[#This Row],[Cost Per Unit]]*Table27[[#This Row],[Units]]</f>
        <v>1019.52</v>
      </c>
      <c r="H44" s="1">
        <f>(Table27[[#This Row],[Amount]]-Table27[[#This Row],[Total Cost]])</f>
        <v>6253.48</v>
      </c>
    </row>
    <row r="45" spans="1:8" hidden="1" x14ac:dyDescent="0.35">
      <c r="A45" t="s">
        <v>5</v>
      </c>
      <c r="B45" t="s">
        <v>36</v>
      </c>
      <c r="C45" t="s">
        <v>23</v>
      </c>
      <c r="D45" s="1">
        <v>6314</v>
      </c>
      <c r="E45" s="2">
        <v>15</v>
      </c>
      <c r="F45">
        <f>_xll.XLOOKUP(Table27[[#This Row],[Product]],products8[Product],products8[Cost per unit])</f>
        <v>6.49</v>
      </c>
      <c r="G45">
        <f>Table27[[#This Row],[Cost Per Unit]]*Table27[[#This Row],[Units]]</f>
        <v>97.350000000000009</v>
      </c>
      <c r="H45" s="1">
        <f>(Table27[[#This Row],[Amount]]-Table27[[#This Row],[Total Cost]])</f>
        <v>6216.65</v>
      </c>
    </row>
    <row r="46" spans="1:8" hidden="1" x14ac:dyDescent="0.35">
      <c r="A46" t="s">
        <v>5</v>
      </c>
      <c r="B46" t="s">
        <v>39</v>
      </c>
      <c r="C46" t="s">
        <v>22</v>
      </c>
      <c r="D46" s="1">
        <v>6909</v>
      </c>
      <c r="E46" s="2">
        <v>81</v>
      </c>
      <c r="F46">
        <f>_xll.XLOOKUP(Table27[[#This Row],[Product]],products8[Product],products8[Cost per unit])</f>
        <v>9.77</v>
      </c>
      <c r="G46">
        <f>Table27[[#This Row],[Cost Per Unit]]*Table27[[#This Row],[Units]]</f>
        <v>791.37</v>
      </c>
      <c r="H46" s="1">
        <f>(Table27[[#This Row],[Amount]]-Table27[[#This Row],[Total Cost]])</f>
        <v>6117.63</v>
      </c>
    </row>
    <row r="47" spans="1:8" hidden="1" x14ac:dyDescent="0.35">
      <c r="A47" t="s">
        <v>5</v>
      </c>
      <c r="B47" t="s">
        <v>36</v>
      </c>
      <c r="C47" t="s">
        <v>18</v>
      </c>
      <c r="D47" s="1">
        <v>6111</v>
      </c>
      <c r="E47" s="2">
        <v>3</v>
      </c>
      <c r="F47">
        <f>_xll.XLOOKUP(Table27[[#This Row],[Product]],products8[Product],products8[Cost per unit])</f>
        <v>6.47</v>
      </c>
      <c r="G47">
        <f>Table27[[#This Row],[Cost Per Unit]]*Table27[[#This Row],[Units]]</f>
        <v>19.41</v>
      </c>
      <c r="H47" s="1">
        <f>(Table27[[#This Row],[Amount]]-Table27[[#This Row],[Total Cost]])</f>
        <v>6091.59</v>
      </c>
    </row>
    <row r="48" spans="1:8" hidden="1" x14ac:dyDescent="0.35">
      <c r="A48" t="s">
        <v>6</v>
      </c>
      <c r="B48" t="s">
        <v>36</v>
      </c>
      <c r="C48" t="s">
        <v>32</v>
      </c>
      <c r="D48" s="1">
        <v>6118</v>
      </c>
      <c r="E48" s="2">
        <v>9</v>
      </c>
      <c r="F48">
        <f>_xll.XLOOKUP(Table27[[#This Row],[Product]],products8[Product],products8[Cost per unit])</f>
        <v>8.65</v>
      </c>
      <c r="G48">
        <f>Table27[[#This Row],[Cost Per Unit]]*Table27[[#This Row],[Units]]</f>
        <v>77.850000000000009</v>
      </c>
      <c r="H48" s="1">
        <f>(Table27[[#This Row],[Amount]]-Table27[[#This Row],[Total Cost]])</f>
        <v>6040.15</v>
      </c>
    </row>
    <row r="49" spans="1:8" hidden="1" x14ac:dyDescent="0.35">
      <c r="A49" t="s">
        <v>8</v>
      </c>
      <c r="B49" t="s">
        <v>37</v>
      </c>
      <c r="C49" t="s">
        <v>26</v>
      </c>
      <c r="D49" s="1">
        <v>6279</v>
      </c>
      <c r="E49" s="2">
        <v>45</v>
      </c>
      <c r="F49">
        <f>_xll.XLOOKUP(Table27[[#This Row],[Product]],products8[Product],products8[Cost per unit])</f>
        <v>5.6</v>
      </c>
      <c r="G49">
        <f>Table27[[#This Row],[Cost Per Unit]]*Table27[[#This Row],[Units]]</f>
        <v>251.99999999999997</v>
      </c>
      <c r="H49" s="1">
        <f>(Table27[[#This Row],[Amount]]-Table27[[#This Row],[Total Cost]])</f>
        <v>6027</v>
      </c>
    </row>
    <row r="50" spans="1:8" hidden="1" x14ac:dyDescent="0.35">
      <c r="A50" t="s">
        <v>6</v>
      </c>
      <c r="B50" t="s">
        <v>39</v>
      </c>
      <c r="C50" t="s">
        <v>17</v>
      </c>
      <c r="D50" s="1">
        <v>6048</v>
      </c>
      <c r="E50" s="2">
        <v>27</v>
      </c>
      <c r="F50">
        <f>_xll.XLOOKUP(Table27[[#This Row],[Product]],products8[Product],products8[Cost per unit])</f>
        <v>3.11</v>
      </c>
      <c r="G50">
        <f>Table27[[#This Row],[Cost Per Unit]]*Table27[[#This Row],[Units]]</f>
        <v>83.97</v>
      </c>
      <c r="H50" s="1">
        <f>(Table27[[#This Row],[Amount]]-Table27[[#This Row],[Total Cost]])</f>
        <v>5964.03</v>
      </c>
    </row>
    <row r="51" spans="1:8" hidden="1" x14ac:dyDescent="0.35">
      <c r="A51" t="s">
        <v>41</v>
      </c>
      <c r="B51" t="s">
        <v>37</v>
      </c>
      <c r="C51" t="s">
        <v>24</v>
      </c>
      <c r="D51" s="1">
        <v>6398</v>
      </c>
      <c r="E51" s="2">
        <v>102</v>
      </c>
      <c r="F51">
        <f>_xll.XLOOKUP(Table27[[#This Row],[Product]],products8[Product],products8[Cost per unit])</f>
        <v>4.97</v>
      </c>
      <c r="G51">
        <f>Table27[[#This Row],[Cost Per Unit]]*Table27[[#This Row],[Units]]</f>
        <v>506.94</v>
      </c>
      <c r="H51" s="1">
        <f>(Table27[[#This Row],[Amount]]-Table27[[#This Row],[Total Cost]])</f>
        <v>5891.06</v>
      </c>
    </row>
    <row r="52" spans="1:8" hidden="1" x14ac:dyDescent="0.35">
      <c r="A52" t="s">
        <v>41</v>
      </c>
      <c r="B52" t="s">
        <v>38</v>
      </c>
      <c r="C52" t="s">
        <v>22</v>
      </c>
      <c r="D52" s="1">
        <v>5915</v>
      </c>
      <c r="E52" s="2">
        <v>3</v>
      </c>
      <c r="F52">
        <f>_xll.XLOOKUP(Table27[[#This Row],[Product]],products8[Product],products8[Cost per unit])</f>
        <v>9.77</v>
      </c>
      <c r="G52">
        <f>Table27[[#This Row],[Cost Per Unit]]*Table27[[#This Row],[Units]]</f>
        <v>29.31</v>
      </c>
      <c r="H52" s="1">
        <f>(Table27[[#This Row],[Amount]]-Table27[[#This Row],[Total Cost]])</f>
        <v>5885.69</v>
      </c>
    </row>
    <row r="53" spans="1:8" hidden="1" x14ac:dyDescent="0.35">
      <c r="A53" t="s">
        <v>40</v>
      </c>
      <c r="B53" t="s">
        <v>39</v>
      </c>
      <c r="C53" t="s">
        <v>27</v>
      </c>
      <c r="D53" s="1">
        <v>6370</v>
      </c>
      <c r="E53" s="2">
        <v>30</v>
      </c>
      <c r="F53">
        <f>_xll.XLOOKUP(Table27[[#This Row],[Product]],products8[Product],products8[Cost per unit])</f>
        <v>16.73</v>
      </c>
      <c r="G53">
        <f>Table27[[#This Row],[Cost Per Unit]]*Table27[[#This Row],[Units]]</f>
        <v>501.90000000000003</v>
      </c>
      <c r="H53" s="1">
        <f>(Table27[[#This Row],[Amount]]-Table27[[#This Row],[Total Cost]])</f>
        <v>5868.1</v>
      </c>
    </row>
    <row r="54" spans="1:8" hidden="1" x14ac:dyDescent="0.35">
      <c r="A54" t="s">
        <v>7</v>
      </c>
      <c r="B54" t="s">
        <v>37</v>
      </c>
      <c r="C54" t="s">
        <v>33</v>
      </c>
      <c r="D54" s="1">
        <v>6391</v>
      </c>
      <c r="E54" s="2">
        <v>48</v>
      </c>
      <c r="F54">
        <f>_xll.XLOOKUP(Table27[[#This Row],[Product]],products8[Product],products8[Cost per unit])</f>
        <v>12.37</v>
      </c>
      <c r="G54">
        <f>Table27[[#This Row],[Cost Per Unit]]*Table27[[#This Row],[Units]]</f>
        <v>593.76</v>
      </c>
      <c r="H54" s="1">
        <f>(Table27[[#This Row],[Amount]]-Table27[[#This Row],[Total Cost]])</f>
        <v>5797.24</v>
      </c>
    </row>
    <row r="55" spans="1:8" hidden="1" x14ac:dyDescent="0.35">
      <c r="A55" t="s">
        <v>3</v>
      </c>
      <c r="B55" t="s">
        <v>34</v>
      </c>
      <c r="C55" t="s">
        <v>25</v>
      </c>
      <c r="D55" s="1">
        <v>6300</v>
      </c>
      <c r="E55" s="2">
        <v>42</v>
      </c>
      <c r="F55">
        <f>_xll.XLOOKUP(Table27[[#This Row],[Product]],products8[Product],products8[Cost per unit])</f>
        <v>13.15</v>
      </c>
      <c r="G55">
        <f>Table27[[#This Row],[Cost Per Unit]]*Table27[[#This Row],[Units]]</f>
        <v>552.30000000000007</v>
      </c>
      <c r="H55" s="1">
        <f>(Table27[[#This Row],[Amount]]-Table27[[#This Row],[Total Cost]])</f>
        <v>5747.7</v>
      </c>
    </row>
    <row r="56" spans="1:8" hidden="1" x14ac:dyDescent="0.35">
      <c r="A56" t="s">
        <v>2</v>
      </c>
      <c r="B56" t="s">
        <v>39</v>
      </c>
      <c r="C56" t="s">
        <v>21</v>
      </c>
      <c r="D56" s="1">
        <v>7651</v>
      </c>
      <c r="E56" s="2">
        <v>213</v>
      </c>
      <c r="F56">
        <f>_xll.XLOOKUP(Table27[[#This Row],[Product]],products8[Product],products8[Cost per unit])</f>
        <v>9</v>
      </c>
      <c r="G56">
        <f>Table27[[#This Row],[Cost Per Unit]]*Table27[[#This Row],[Units]]</f>
        <v>1917</v>
      </c>
      <c r="H56" s="1">
        <f>(Table27[[#This Row],[Amount]]-Table27[[#This Row],[Total Cost]])</f>
        <v>5734</v>
      </c>
    </row>
    <row r="57" spans="1:8" hidden="1" x14ac:dyDescent="0.35">
      <c r="A57" t="s">
        <v>8</v>
      </c>
      <c r="B57" t="s">
        <v>38</v>
      </c>
      <c r="C57" t="s">
        <v>21</v>
      </c>
      <c r="D57" s="1">
        <v>6433</v>
      </c>
      <c r="E57" s="2">
        <v>78</v>
      </c>
      <c r="F57">
        <f>_xll.XLOOKUP(Table27[[#This Row],[Product]],products8[Product],products8[Cost per unit])</f>
        <v>9</v>
      </c>
      <c r="G57">
        <f>Table27[[#This Row],[Cost Per Unit]]*Table27[[#This Row],[Units]]</f>
        <v>702</v>
      </c>
      <c r="H57" s="1">
        <f>(Table27[[#This Row],[Amount]]-Table27[[#This Row],[Total Cost]])</f>
        <v>5731</v>
      </c>
    </row>
    <row r="58" spans="1:8" hidden="1" x14ac:dyDescent="0.35">
      <c r="A58" t="s">
        <v>40</v>
      </c>
      <c r="B58" t="s">
        <v>39</v>
      </c>
      <c r="C58" t="s">
        <v>22</v>
      </c>
      <c r="D58" s="1">
        <v>5817</v>
      </c>
      <c r="E58" s="2">
        <v>12</v>
      </c>
      <c r="F58">
        <f>_xll.XLOOKUP(Table27[[#This Row],[Product]],products8[Product],products8[Cost per unit])</f>
        <v>9.77</v>
      </c>
      <c r="G58">
        <f>Table27[[#This Row],[Cost Per Unit]]*Table27[[#This Row],[Units]]</f>
        <v>117.24</v>
      </c>
      <c r="H58" s="1">
        <f>(Table27[[#This Row],[Amount]]-Table27[[#This Row],[Total Cost]])</f>
        <v>5699.76</v>
      </c>
    </row>
    <row r="59" spans="1:8" hidden="1" x14ac:dyDescent="0.35">
      <c r="A59" t="s">
        <v>41</v>
      </c>
      <c r="B59" t="s">
        <v>34</v>
      </c>
      <c r="C59" t="s">
        <v>33</v>
      </c>
      <c r="D59" s="1">
        <v>7847</v>
      </c>
      <c r="E59" s="2">
        <v>174</v>
      </c>
      <c r="F59">
        <f>_xll.XLOOKUP(Table27[[#This Row],[Product]],products8[Product],products8[Cost per unit])</f>
        <v>12.37</v>
      </c>
      <c r="G59">
        <f>Table27[[#This Row],[Cost Per Unit]]*Table27[[#This Row],[Units]]</f>
        <v>2152.3799999999997</v>
      </c>
      <c r="H59" s="1">
        <f>(Table27[[#This Row],[Amount]]-Table27[[#This Row],[Total Cost]])</f>
        <v>5694.6200000000008</v>
      </c>
    </row>
    <row r="60" spans="1:8" hidden="1" x14ac:dyDescent="0.35">
      <c r="A60" t="s">
        <v>7</v>
      </c>
      <c r="B60" t="s">
        <v>37</v>
      </c>
      <c r="C60" t="s">
        <v>30</v>
      </c>
      <c r="D60" s="1">
        <v>6454</v>
      </c>
      <c r="E60" s="2">
        <v>54</v>
      </c>
      <c r="F60">
        <f>_xll.XLOOKUP(Table27[[#This Row],[Product]],products8[Product],products8[Cost per unit])</f>
        <v>14.49</v>
      </c>
      <c r="G60">
        <f>Table27[[#This Row],[Cost Per Unit]]*Table27[[#This Row],[Units]]</f>
        <v>782.46</v>
      </c>
      <c r="H60" s="1">
        <f>(Table27[[#This Row],[Amount]]-Table27[[#This Row],[Total Cost]])</f>
        <v>5671.54</v>
      </c>
    </row>
    <row r="61" spans="1:8" hidden="1" x14ac:dyDescent="0.35">
      <c r="A61" t="s">
        <v>6</v>
      </c>
      <c r="B61" t="s">
        <v>34</v>
      </c>
      <c r="C61" t="s">
        <v>32</v>
      </c>
      <c r="D61" s="1">
        <v>6734</v>
      </c>
      <c r="E61" s="2">
        <v>123</v>
      </c>
      <c r="F61">
        <f>_xll.XLOOKUP(Table27[[#This Row],[Product]],products8[Product],products8[Cost per unit])</f>
        <v>8.65</v>
      </c>
      <c r="G61">
        <f>Table27[[#This Row],[Cost Per Unit]]*Table27[[#This Row],[Units]]</f>
        <v>1063.95</v>
      </c>
      <c r="H61" s="1">
        <f>(Table27[[#This Row],[Amount]]-Table27[[#This Row],[Total Cost]])</f>
        <v>5670.05</v>
      </c>
    </row>
    <row r="62" spans="1:8" hidden="1" x14ac:dyDescent="0.35">
      <c r="A62" t="s">
        <v>7</v>
      </c>
      <c r="B62" t="s">
        <v>38</v>
      </c>
      <c r="C62" t="s">
        <v>30</v>
      </c>
      <c r="D62" s="1">
        <v>10129</v>
      </c>
      <c r="E62" s="2">
        <v>312</v>
      </c>
      <c r="F62">
        <f>_xll.XLOOKUP(Table27[[#This Row],[Product]],products8[Product],products8[Cost per unit])</f>
        <v>14.49</v>
      </c>
      <c r="G62">
        <f>Table27[[#This Row],[Cost Per Unit]]*Table27[[#This Row],[Units]]</f>
        <v>4520.88</v>
      </c>
      <c r="H62" s="1">
        <f>(Table27[[#This Row],[Amount]]-Table27[[#This Row],[Total Cost]])</f>
        <v>5608.12</v>
      </c>
    </row>
    <row r="63" spans="1:8" hidden="1" x14ac:dyDescent="0.35">
      <c r="A63" t="s">
        <v>5</v>
      </c>
      <c r="B63" t="s">
        <v>36</v>
      </c>
      <c r="C63" t="s">
        <v>13</v>
      </c>
      <c r="D63" s="1">
        <v>6146</v>
      </c>
      <c r="E63" s="2">
        <v>63</v>
      </c>
      <c r="F63">
        <f>_xll.XLOOKUP(Table27[[#This Row],[Product]],products8[Product],products8[Cost per unit])</f>
        <v>9.33</v>
      </c>
      <c r="G63">
        <f>Table27[[#This Row],[Cost Per Unit]]*Table27[[#This Row],[Units]]</f>
        <v>587.79</v>
      </c>
      <c r="H63" s="1">
        <f>(Table27[[#This Row],[Amount]]-Table27[[#This Row],[Total Cost]])</f>
        <v>5558.21</v>
      </c>
    </row>
    <row r="64" spans="1:8" hidden="1" x14ac:dyDescent="0.35">
      <c r="A64" t="s">
        <v>6</v>
      </c>
      <c r="B64" t="s">
        <v>34</v>
      </c>
      <c r="C64" t="s">
        <v>26</v>
      </c>
      <c r="D64" s="1">
        <v>8008</v>
      </c>
      <c r="E64" s="2">
        <v>456</v>
      </c>
      <c r="F64">
        <f>_xll.XLOOKUP(Table27[[#This Row],[Product]],products8[Product],products8[Cost per unit])</f>
        <v>5.6</v>
      </c>
      <c r="G64">
        <f>Table27[[#This Row],[Cost Per Unit]]*Table27[[#This Row],[Units]]</f>
        <v>2553.6</v>
      </c>
      <c r="H64" s="1">
        <f>(Table27[[#This Row],[Amount]]-Table27[[#This Row],[Total Cost]])</f>
        <v>5454.4</v>
      </c>
    </row>
    <row r="65" spans="1:8" hidden="1" x14ac:dyDescent="0.35">
      <c r="A65" t="s">
        <v>10</v>
      </c>
      <c r="B65" t="s">
        <v>38</v>
      </c>
      <c r="C65" t="s">
        <v>4</v>
      </c>
      <c r="D65" s="1">
        <v>6860</v>
      </c>
      <c r="E65" s="2">
        <v>126</v>
      </c>
      <c r="F65">
        <f>_xll.XLOOKUP(Table27[[#This Row],[Product]],products8[Product],products8[Cost per unit])</f>
        <v>11.88</v>
      </c>
      <c r="G65">
        <f>Table27[[#This Row],[Cost Per Unit]]*Table27[[#This Row],[Units]]</f>
        <v>1496.88</v>
      </c>
      <c r="H65" s="1">
        <f>(Table27[[#This Row],[Amount]]-Table27[[#This Row],[Total Cost]])</f>
        <v>5363.12</v>
      </c>
    </row>
    <row r="66" spans="1:8" hidden="1" x14ac:dyDescent="0.35">
      <c r="A66" t="s">
        <v>7</v>
      </c>
      <c r="B66" t="s">
        <v>37</v>
      </c>
      <c r="C66" t="s">
        <v>26</v>
      </c>
      <c r="D66" s="1">
        <v>5306</v>
      </c>
      <c r="E66" s="2">
        <v>0</v>
      </c>
      <c r="F66">
        <f>_xll.XLOOKUP(Table27[[#This Row],[Product]],products8[Product],products8[Cost per unit])</f>
        <v>5.6</v>
      </c>
      <c r="G66">
        <f>Table27[[#This Row],[Cost Per Unit]]*Table27[[#This Row],[Units]]</f>
        <v>0</v>
      </c>
      <c r="H66" s="1">
        <f>(Table27[[#This Row],[Amount]]-Table27[[#This Row],[Total Cost]])</f>
        <v>5306</v>
      </c>
    </row>
    <row r="67" spans="1:8" hidden="1" x14ac:dyDescent="0.35">
      <c r="A67" t="s">
        <v>40</v>
      </c>
      <c r="B67" t="s">
        <v>39</v>
      </c>
      <c r="C67" t="s">
        <v>15</v>
      </c>
      <c r="D67" s="1">
        <v>5775</v>
      </c>
      <c r="E67" s="2">
        <v>42</v>
      </c>
      <c r="F67">
        <f>_xll.XLOOKUP(Table27[[#This Row],[Product]],products8[Product],products8[Cost per unit])</f>
        <v>11.73</v>
      </c>
      <c r="G67">
        <f>Table27[[#This Row],[Cost Per Unit]]*Table27[[#This Row],[Units]]</f>
        <v>492.66</v>
      </c>
      <c r="H67" s="1">
        <f>(Table27[[#This Row],[Amount]]-Table27[[#This Row],[Total Cost]])</f>
        <v>5282.34</v>
      </c>
    </row>
    <row r="68" spans="1:8" hidden="1" x14ac:dyDescent="0.35">
      <c r="A68" t="s">
        <v>41</v>
      </c>
      <c r="B68" t="s">
        <v>35</v>
      </c>
      <c r="C68" t="s">
        <v>28</v>
      </c>
      <c r="D68" s="1">
        <v>7455</v>
      </c>
      <c r="E68" s="2">
        <v>216</v>
      </c>
      <c r="F68">
        <f>_xll.XLOOKUP(Table27[[#This Row],[Product]],products8[Product],products8[Cost per unit])</f>
        <v>10.38</v>
      </c>
      <c r="G68">
        <f>Table27[[#This Row],[Cost Per Unit]]*Table27[[#This Row],[Units]]</f>
        <v>2242.0800000000004</v>
      </c>
      <c r="H68" s="1">
        <f>(Table27[[#This Row],[Amount]]-Table27[[#This Row],[Total Cost]])</f>
        <v>5212.92</v>
      </c>
    </row>
    <row r="69" spans="1:8" hidden="1" x14ac:dyDescent="0.35">
      <c r="A69" t="s">
        <v>40</v>
      </c>
      <c r="B69" t="s">
        <v>36</v>
      </c>
      <c r="C69" t="s">
        <v>25</v>
      </c>
      <c r="D69" s="1">
        <v>5439</v>
      </c>
      <c r="E69" s="2">
        <v>30</v>
      </c>
      <c r="F69">
        <f>_xll.XLOOKUP(Table27[[#This Row],[Product]],products8[Product],products8[Cost per unit])</f>
        <v>13.15</v>
      </c>
      <c r="G69">
        <f>Table27[[#This Row],[Cost Per Unit]]*Table27[[#This Row],[Units]]</f>
        <v>394.5</v>
      </c>
      <c r="H69" s="1">
        <f>(Table27[[#This Row],[Amount]]-Table27[[#This Row],[Total Cost]])</f>
        <v>5044.5</v>
      </c>
    </row>
    <row r="70" spans="1:8" hidden="1" x14ac:dyDescent="0.35">
      <c r="A70" t="s">
        <v>9</v>
      </c>
      <c r="B70" t="s">
        <v>35</v>
      </c>
      <c r="C70" t="s">
        <v>15</v>
      </c>
      <c r="D70" s="1">
        <v>7833</v>
      </c>
      <c r="E70" s="2">
        <v>243</v>
      </c>
      <c r="F70">
        <f>_xll.XLOOKUP(Table27[[#This Row],[Product]],products8[Product],products8[Cost per unit])</f>
        <v>11.73</v>
      </c>
      <c r="G70">
        <f>Table27[[#This Row],[Cost Per Unit]]*Table27[[#This Row],[Units]]</f>
        <v>2850.3900000000003</v>
      </c>
      <c r="H70" s="1">
        <f>(Table27[[#This Row],[Amount]]-Table27[[#This Row],[Total Cost]])</f>
        <v>4982.6099999999997</v>
      </c>
    </row>
    <row r="71" spans="1:8" hidden="1" x14ac:dyDescent="0.35">
      <c r="A71" t="s">
        <v>5</v>
      </c>
      <c r="B71" t="s">
        <v>39</v>
      </c>
      <c r="C71" t="s">
        <v>26</v>
      </c>
      <c r="D71" s="1">
        <v>5236</v>
      </c>
      <c r="E71" s="2">
        <v>51</v>
      </c>
      <c r="F71">
        <f>_xll.XLOOKUP(Table27[[#This Row],[Product]],products8[Product],products8[Cost per unit])</f>
        <v>5.6</v>
      </c>
      <c r="G71">
        <f>Table27[[#This Row],[Cost Per Unit]]*Table27[[#This Row],[Units]]</f>
        <v>285.59999999999997</v>
      </c>
      <c r="H71" s="1">
        <f>(Table27[[#This Row],[Amount]]-Table27[[#This Row],[Total Cost]])</f>
        <v>4950.3999999999996</v>
      </c>
    </row>
    <row r="72" spans="1:8" hidden="1" x14ac:dyDescent="0.35">
      <c r="A72" t="s">
        <v>10</v>
      </c>
      <c r="B72" t="s">
        <v>34</v>
      </c>
      <c r="C72" t="s">
        <v>26</v>
      </c>
      <c r="D72" s="1">
        <v>4991</v>
      </c>
      <c r="E72" s="2">
        <v>9</v>
      </c>
      <c r="F72">
        <f>_xll.XLOOKUP(Table27[[#This Row],[Product]],products8[Product],products8[Cost per unit])</f>
        <v>5.6</v>
      </c>
      <c r="G72">
        <f>Table27[[#This Row],[Cost Per Unit]]*Table27[[#This Row],[Units]]</f>
        <v>50.4</v>
      </c>
      <c r="H72" s="1">
        <f>(Table27[[#This Row],[Amount]]-Table27[[#This Row],[Total Cost]])</f>
        <v>4940.6000000000004</v>
      </c>
    </row>
    <row r="73" spans="1:8" hidden="1" x14ac:dyDescent="0.35">
      <c r="A73" t="s">
        <v>5</v>
      </c>
      <c r="B73" t="s">
        <v>34</v>
      </c>
      <c r="C73" t="s">
        <v>15</v>
      </c>
      <c r="D73" s="1">
        <v>7280</v>
      </c>
      <c r="E73" s="2">
        <v>201</v>
      </c>
      <c r="F73">
        <f>_xll.XLOOKUP(Table27[[#This Row],[Product]],products8[Product],products8[Cost per unit])</f>
        <v>11.73</v>
      </c>
      <c r="G73">
        <f>Table27[[#This Row],[Cost Per Unit]]*Table27[[#This Row],[Units]]</f>
        <v>2357.73</v>
      </c>
      <c r="H73" s="1">
        <f>(Table27[[#This Row],[Amount]]-Table27[[#This Row],[Total Cost]])</f>
        <v>4922.2700000000004</v>
      </c>
    </row>
    <row r="74" spans="1:8" hidden="1" x14ac:dyDescent="0.35">
      <c r="A74" t="s">
        <v>40</v>
      </c>
      <c r="B74" t="s">
        <v>38</v>
      </c>
      <c r="C74" t="s">
        <v>4</v>
      </c>
      <c r="D74" s="1">
        <v>6125</v>
      </c>
      <c r="E74" s="2">
        <v>102</v>
      </c>
      <c r="F74">
        <f>_xll.XLOOKUP(Table27[[#This Row],[Product]],products8[Product],products8[Cost per unit])</f>
        <v>11.88</v>
      </c>
      <c r="G74">
        <f>Table27[[#This Row],[Cost Per Unit]]*Table27[[#This Row],[Units]]</f>
        <v>1211.76</v>
      </c>
      <c r="H74" s="1">
        <f>(Table27[[#This Row],[Amount]]-Table27[[#This Row],[Total Cost]])</f>
        <v>4913.24</v>
      </c>
    </row>
    <row r="75" spans="1:8" hidden="1" x14ac:dyDescent="0.35">
      <c r="A75" t="s">
        <v>5</v>
      </c>
      <c r="B75" t="s">
        <v>38</v>
      </c>
      <c r="C75" t="s">
        <v>32</v>
      </c>
      <c r="D75" s="1">
        <v>5075</v>
      </c>
      <c r="E75" s="2">
        <v>21</v>
      </c>
      <c r="F75">
        <f>_xll.XLOOKUP(Table27[[#This Row],[Product]],products8[Product],products8[Cost per unit])</f>
        <v>8.65</v>
      </c>
      <c r="G75">
        <f>Table27[[#This Row],[Cost Per Unit]]*Table27[[#This Row],[Units]]</f>
        <v>181.65</v>
      </c>
      <c r="H75" s="1">
        <f>(Table27[[#This Row],[Amount]]-Table27[[#This Row],[Total Cost]])</f>
        <v>4893.3500000000004</v>
      </c>
    </row>
    <row r="76" spans="1:8" x14ac:dyDescent="0.35">
      <c r="A76" t="s">
        <v>5</v>
      </c>
      <c r="B76" t="s">
        <v>37</v>
      </c>
      <c r="C76" t="s">
        <v>14</v>
      </c>
      <c r="D76" s="1">
        <v>4991</v>
      </c>
      <c r="E76" s="2">
        <v>12</v>
      </c>
      <c r="F76">
        <f>_xll.XLOOKUP(Table27[[#This Row],[Product]],products8[Product],products8[Cost per unit])</f>
        <v>11.7</v>
      </c>
      <c r="G76">
        <f>Table27[[#This Row],[Cost Per Unit]]*Table27[[#This Row],[Units]]</f>
        <v>140.39999999999998</v>
      </c>
      <c r="H76" s="1">
        <f>(Table27[[#This Row],[Amount]]-Table27[[#This Row],[Total Cost]])</f>
        <v>4850.6000000000004</v>
      </c>
    </row>
    <row r="77" spans="1:8" hidden="1" x14ac:dyDescent="0.35">
      <c r="A77" t="s">
        <v>2</v>
      </c>
      <c r="B77" t="s">
        <v>38</v>
      </c>
      <c r="C77" t="s">
        <v>28</v>
      </c>
      <c r="D77" s="1">
        <v>6580</v>
      </c>
      <c r="E77" s="2">
        <v>183</v>
      </c>
      <c r="F77">
        <f>_xll.XLOOKUP(Table27[[#This Row],[Product]],products8[Product],products8[Cost per unit])</f>
        <v>10.38</v>
      </c>
      <c r="G77">
        <f>Table27[[#This Row],[Cost Per Unit]]*Table27[[#This Row],[Units]]</f>
        <v>1899.5400000000002</v>
      </c>
      <c r="H77" s="1">
        <f>(Table27[[#This Row],[Amount]]-Table27[[#This Row],[Total Cost]])</f>
        <v>4680.46</v>
      </c>
    </row>
    <row r="78" spans="1:8" hidden="1" x14ac:dyDescent="0.35">
      <c r="A78" t="s">
        <v>40</v>
      </c>
      <c r="B78" t="s">
        <v>37</v>
      </c>
      <c r="C78" t="s">
        <v>27</v>
      </c>
      <c r="D78" s="1">
        <v>6132</v>
      </c>
      <c r="E78" s="2">
        <v>93</v>
      </c>
      <c r="F78">
        <f>_xll.XLOOKUP(Table27[[#This Row],[Product]],products8[Product],products8[Cost per unit])</f>
        <v>16.73</v>
      </c>
      <c r="G78">
        <f>Table27[[#This Row],[Cost Per Unit]]*Table27[[#This Row],[Units]]</f>
        <v>1555.89</v>
      </c>
      <c r="H78" s="1">
        <f>(Table27[[#This Row],[Amount]]-Table27[[#This Row],[Total Cost]])</f>
        <v>4576.1099999999997</v>
      </c>
    </row>
    <row r="79" spans="1:8" hidden="1" x14ac:dyDescent="0.35">
      <c r="A79" t="s">
        <v>40</v>
      </c>
      <c r="B79" t="s">
        <v>34</v>
      </c>
      <c r="C79" t="s">
        <v>17</v>
      </c>
      <c r="D79" s="1">
        <v>5019</v>
      </c>
      <c r="E79" s="2">
        <v>156</v>
      </c>
      <c r="F79">
        <f>_xll.XLOOKUP(Table27[[#This Row],[Product]],products8[Product],products8[Cost per unit])</f>
        <v>3.11</v>
      </c>
      <c r="G79">
        <f>Table27[[#This Row],[Cost Per Unit]]*Table27[[#This Row],[Units]]</f>
        <v>485.15999999999997</v>
      </c>
      <c r="H79" s="1">
        <f>(Table27[[#This Row],[Amount]]-Table27[[#This Row],[Total Cost]])</f>
        <v>4533.84</v>
      </c>
    </row>
    <row r="80" spans="1:8" hidden="1" x14ac:dyDescent="0.35">
      <c r="A80" t="s">
        <v>2</v>
      </c>
      <c r="B80" t="s">
        <v>39</v>
      </c>
      <c r="C80" t="s">
        <v>28</v>
      </c>
      <c r="D80" s="1">
        <v>6027</v>
      </c>
      <c r="E80" s="2">
        <v>144</v>
      </c>
      <c r="F80">
        <f>_xll.XLOOKUP(Table27[[#This Row],[Product]],products8[Product],products8[Cost per unit])</f>
        <v>10.38</v>
      </c>
      <c r="G80">
        <f>Table27[[#This Row],[Cost Per Unit]]*Table27[[#This Row],[Units]]</f>
        <v>1494.72</v>
      </c>
      <c r="H80" s="1">
        <f>(Table27[[#This Row],[Amount]]-Table27[[#This Row],[Total Cost]])</f>
        <v>4532.28</v>
      </c>
    </row>
    <row r="81" spans="1:8" hidden="1" x14ac:dyDescent="0.35">
      <c r="A81" t="s">
        <v>10</v>
      </c>
      <c r="B81" t="s">
        <v>37</v>
      </c>
      <c r="C81" t="s">
        <v>23</v>
      </c>
      <c r="D81" s="1">
        <v>4683</v>
      </c>
      <c r="E81" s="2">
        <v>30</v>
      </c>
      <c r="F81">
        <f>_xll.XLOOKUP(Table27[[#This Row],[Product]],products8[Product],products8[Cost per unit])</f>
        <v>6.49</v>
      </c>
      <c r="G81">
        <f>Table27[[#This Row],[Cost Per Unit]]*Table27[[#This Row],[Units]]</f>
        <v>194.70000000000002</v>
      </c>
      <c r="H81" s="1">
        <f>(Table27[[#This Row],[Amount]]-Table27[[#This Row],[Total Cost]])</f>
        <v>4488.3</v>
      </c>
    </row>
    <row r="82" spans="1:8" hidden="1" x14ac:dyDescent="0.35">
      <c r="A82" t="s">
        <v>6</v>
      </c>
      <c r="B82" t="s">
        <v>36</v>
      </c>
      <c r="C82" t="s">
        <v>17</v>
      </c>
      <c r="D82" s="1">
        <v>4970</v>
      </c>
      <c r="E82" s="2">
        <v>156</v>
      </c>
      <c r="F82">
        <f>_xll.XLOOKUP(Table27[[#This Row],[Product]],products8[Product],products8[Cost per unit])</f>
        <v>3.11</v>
      </c>
      <c r="G82">
        <f>Table27[[#This Row],[Cost Per Unit]]*Table27[[#This Row],[Units]]</f>
        <v>485.15999999999997</v>
      </c>
      <c r="H82" s="1">
        <f>(Table27[[#This Row],[Amount]]-Table27[[#This Row],[Total Cost]])</f>
        <v>4484.84</v>
      </c>
    </row>
    <row r="83" spans="1:8" hidden="1" x14ac:dyDescent="0.35">
      <c r="A83" t="s">
        <v>2</v>
      </c>
      <c r="B83" t="s">
        <v>39</v>
      </c>
      <c r="C83" t="s">
        <v>15</v>
      </c>
      <c r="D83" s="1">
        <v>4802</v>
      </c>
      <c r="E83" s="2">
        <v>36</v>
      </c>
      <c r="F83">
        <f>_xll.XLOOKUP(Table27[[#This Row],[Product]],products8[Product],products8[Cost per unit])</f>
        <v>11.73</v>
      </c>
      <c r="G83">
        <f>Table27[[#This Row],[Cost Per Unit]]*Table27[[#This Row],[Units]]</f>
        <v>422.28000000000003</v>
      </c>
      <c r="H83" s="1">
        <f>(Table27[[#This Row],[Amount]]-Table27[[#This Row],[Total Cost]])</f>
        <v>4379.72</v>
      </c>
    </row>
    <row r="84" spans="1:8" hidden="1" x14ac:dyDescent="0.35">
      <c r="A84" t="s">
        <v>8</v>
      </c>
      <c r="B84" t="s">
        <v>39</v>
      </c>
      <c r="C84" t="s">
        <v>30</v>
      </c>
      <c r="D84" s="1">
        <v>7021</v>
      </c>
      <c r="E84" s="2">
        <v>183</v>
      </c>
      <c r="F84">
        <f>_xll.XLOOKUP(Table27[[#This Row],[Product]],products8[Product],products8[Cost per unit])</f>
        <v>14.49</v>
      </c>
      <c r="G84">
        <f>Table27[[#This Row],[Cost Per Unit]]*Table27[[#This Row],[Units]]</f>
        <v>2651.67</v>
      </c>
      <c r="H84" s="1">
        <f>(Table27[[#This Row],[Amount]]-Table27[[#This Row],[Total Cost]])</f>
        <v>4369.33</v>
      </c>
    </row>
    <row r="85" spans="1:8" hidden="1" x14ac:dyDescent="0.35">
      <c r="A85" t="s">
        <v>5</v>
      </c>
      <c r="B85" t="s">
        <v>38</v>
      </c>
      <c r="C85" t="s">
        <v>19</v>
      </c>
      <c r="D85" s="1">
        <v>5474</v>
      </c>
      <c r="E85" s="2">
        <v>168</v>
      </c>
      <c r="F85">
        <f>_xll.XLOOKUP(Table27[[#This Row],[Product]],products8[Product],products8[Cost per unit])</f>
        <v>7.64</v>
      </c>
      <c r="G85">
        <f>Table27[[#This Row],[Cost Per Unit]]*Table27[[#This Row],[Units]]</f>
        <v>1283.52</v>
      </c>
      <c r="H85" s="1">
        <f>(Table27[[#This Row],[Amount]]-Table27[[#This Row],[Total Cost]])</f>
        <v>4190.4799999999996</v>
      </c>
    </row>
    <row r="86" spans="1:8" hidden="1" x14ac:dyDescent="0.35">
      <c r="A86" t="s">
        <v>7</v>
      </c>
      <c r="B86" t="s">
        <v>37</v>
      </c>
      <c r="C86" t="s">
        <v>17</v>
      </c>
      <c r="D86" s="1">
        <v>4487</v>
      </c>
      <c r="E86" s="2">
        <v>111</v>
      </c>
      <c r="F86">
        <f>_xll.XLOOKUP(Table27[[#This Row],[Product]],products8[Product],products8[Cost per unit])</f>
        <v>3.11</v>
      </c>
      <c r="G86">
        <f>Table27[[#This Row],[Cost Per Unit]]*Table27[[#This Row],[Units]]</f>
        <v>345.21</v>
      </c>
      <c r="H86" s="1">
        <f>(Table27[[#This Row],[Amount]]-Table27[[#This Row],[Total Cost]])</f>
        <v>4141.79</v>
      </c>
    </row>
    <row r="87" spans="1:8" hidden="1" x14ac:dyDescent="0.35">
      <c r="A87" t="s">
        <v>41</v>
      </c>
      <c r="B87" t="s">
        <v>34</v>
      </c>
      <c r="C87" t="s">
        <v>23</v>
      </c>
      <c r="D87" s="1">
        <v>4935</v>
      </c>
      <c r="E87" s="2">
        <v>126</v>
      </c>
      <c r="F87">
        <f>_xll.XLOOKUP(Table27[[#This Row],[Product]],products8[Product],products8[Cost per unit])</f>
        <v>6.49</v>
      </c>
      <c r="G87">
        <f>Table27[[#This Row],[Cost Per Unit]]*Table27[[#This Row],[Units]]</f>
        <v>817.74</v>
      </c>
      <c r="H87" s="1">
        <f>(Table27[[#This Row],[Amount]]-Table27[[#This Row],[Total Cost]])</f>
        <v>4117.26</v>
      </c>
    </row>
    <row r="88" spans="1:8" hidden="1" x14ac:dyDescent="0.35">
      <c r="A88" t="s">
        <v>41</v>
      </c>
      <c r="B88" t="s">
        <v>35</v>
      </c>
      <c r="C88" t="s">
        <v>13</v>
      </c>
      <c r="D88" s="1">
        <v>4760</v>
      </c>
      <c r="E88" s="2">
        <v>69</v>
      </c>
      <c r="F88">
        <f>_xll.XLOOKUP(Table27[[#This Row],[Product]],products8[Product],products8[Cost per unit])</f>
        <v>9.33</v>
      </c>
      <c r="G88">
        <f>Table27[[#This Row],[Cost Per Unit]]*Table27[[#This Row],[Units]]</f>
        <v>643.77</v>
      </c>
      <c r="H88" s="1">
        <f>(Table27[[#This Row],[Amount]]-Table27[[#This Row],[Total Cost]])</f>
        <v>4116.2299999999996</v>
      </c>
    </row>
    <row r="89" spans="1:8" hidden="1" x14ac:dyDescent="0.35">
      <c r="A89" t="s">
        <v>8</v>
      </c>
      <c r="B89" t="s">
        <v>36</v>
      </c>
      <c r="C89" t="s">
        <v>23</v>
      </c>
      <c r="D89" s="1">
        <v>5019</v>
      </c>
      <c r="E89" s="2">
        <v>150</v>
      </c>
      <c r="F89">
        <f>_xll.XLOOKUP(Table27[[#This Row],[Product]],products8[Product],products8[Cost per unit])</f>
        <v>6.49</v>
      </c>
      <c r="G89">
        <f>Table27[[#This Row],[Cost Per Unit]]*Table27[[#This Row],[Units]]</f>
        <v>973.5</v>
      </c>
      <c r="H89" s="1">
        <f>(Table27[[#This Row],[Amount]]-Table27[[#This Row],[Total Cost]])</f>
        <v>4045.5</v>
      </c>
    </row>
    <row r="90" spans="1:8" hidden="1" x14ac:dyDescent="0.35">
      <c r="A90" t="s">
        <v>6</v>
      </c>
      <c r="B90" t="s">
        <v>36</v>
      </c>
      <c r="C90" t="s">
        <v>13</v>
      </c>
      <c r="D90" s="1">
        <v>4319</v>
      </c>
      <c r="E90" s="2">
        <v>30</v>
      </c>
      <c r="F90">
        <f>_xll.XLOOKUP(Table27[[#This Row],[Product]],products8[Product],products8[Cost per unit])</f>
        <v>9.33</v>
      </c>
      <c r="G90">
        <f>Table27[[#This Row],[Cost Per Unit]]*Table27[[#This Row],[Units]]</f>
        <v>279.89999999999998</v>
      </c>
      <c r="H90" s="1">
        <f>(Table27[[#This Row],[Amount]]-Table27[[#This Row],[Total Cost]])</f>
        <v>4039.1</v>
      </c>
    </row>
    <row r="91" spans="1:8" hidden="1" x14ac:dyDescent="0.35">
      <c r="A91" t="s">
        <v>10</v>
      </c>
      <c r="B91" t="s">
        <v>36</v>
      </c>
      <c r="C91" t="s">
        <v>32</v>
      </c>
      <c r="D91" s="1">
        <v>6657</v>
      </c>
      <c r="E91" s="2">
        <v>303</v>
      </c>
      <c r="F91">
        <f>_xll.XLOOKUP(Table27[[#This Row],[Product]],products8[Product],products8[Cost per unit])</f>
        <v>8.65</v>
      </c>
      <c r="G91">
        <f>Table27[[#This Row],[Cost Per Unit]]*Table27[[#This Row],[Units]]</f>
        <v>2620.9500000000003</v>
      </c>
      <c r="H91" s="1">
        <f>(Table27[[#This Row],[Amount]]-Table27[[#This Row],[Total Cost]])</f>
        <v>4036.0499999999997</v>
      </c>
    </row>
    <row r="92" spans="1:8" x14ac:dyDescent="0.35">
      <c r="A92" t="s">
        <v>3</v>
      </c>
      <c r="B92" t="s">
        <v>34</v>
      </c>
      <c r="C92" t="s">
        <v>14</v>
      </c>
      <c r="D92" s="1">
        <v>7259</v>
      </c>
      <c r="E92" s="2">
        <v>276</v>
      </c>
      <c r="F92">
        <f>_xll.XLOOKUP(Table27[[#This Row],[Product]],products8[Product],products8[Cost per unit])</f>
        <v>11.7</v>
      </c>
      <c r="G92">
        <f>Table27[[#This Row],[Cost Per Unit]]*Table27[[#This Row],[Units]]</f>
        <v>3229.2</v>
      </c>
      <c r="H92" s="1">
        <f>(Table27[[#This Row],[Amount]]-Table27[[#This Row],[Total Cost]])</f>
        <v>4029.8</v>
      </c>
    </row>
    <row r="93" spans="1:8" hidden="1" x14ac:dyDescent="0.35">
      <c r="A93" t="s">
        <v>3</v>
      </c>
      <c r="B93" t="s">
        <v>39</v>
      </c>
      <c r="C93" t="s">
        <v>26</v>
      </c>
      <c r="D93" s="1">
        <v>4956</v>
      </c>
      <c r="E93" s="2">
        <v>171</v>
      </c>
      <c r="F93">
        <f>_xll.XLOOKUP(Table27[[#This Row],[Product]],products8[Product],products8[Cost per unit])</f>
        <v>5.6</v>
      </c>
      <c r="G93">
        <f>Table27[[#This Row],[Cost Per Unit]]*Table27[[#This Row],[Units]]</f>
        <v>957.59999999999991</v>
      </c>
      <c r="H93" s="1">
        <f>(Table27[[#This Row],[Amount]]-Table27[[#This Row],[Total Cost]])</f>
        <v>3998.4</v>
      </c>
    </row>
    <row r="94" spans="1:8" x14ac:dyDescent="0.35">
      <c r="A94" t="s">
        <v>7</v>
      </c>
      <c r="B94" t="s">
        <v>37</v>
      </c>
      <c r="C94" t="s">
        <v>14</v>
      </c>
      <c r="D94" s="1">
        <v>6608</v>
      </c>
      <c r="E94" s="2">
        <v>225</v>
      </c>
      <c r="F94">
        <f>_xll.XLOOKUP(Table27[[#This Row],[Product]],products8[Product],products8[Cost per unit])</f>
        <v>11.7</v>
      </c>
      <c r="G94">
        <f>Table27[[#This Row],[Cost Per Unit]]*Table27[[#This Row],[Units]]</f>
        <v>2632.5</v>
      </c>
      <c r="H94" s="1">
        <f>(Table27[[#This Row],[Amount]]-Table27[[#This Row],[Total Cost]])</f>
        <v>3975.5</v>
      </c>
    </row>
    <row r="95" spans="1:8" hidden="1" x14ac:dyDescent="0.35">
      <c r="A95" t="s">
        <v>5</v>
      </c>
      <c r="B95" t="s">
        <v>34</v>
      </c>
      <c r="C95" t="s">
        <v>22</v>
      </c>
      <c r="D95" s="1">
        <v>6279</v>
      </c>
      <c r="E95" s="2">
        <v>237</v>
      </c>
      <c r="F95">
        <f>_xll.XLOOKUP(Table27[[#This Row],[Product]],products8[Product],products8[Cost per unit])</f>
        <v>9.77</v>
      </c>
      <c r="G95">
        <f>Table27[[#This Row],[Cost Per Unit]]*Table27[[#This Row],[Units]]</f>
        <v>2315.4899999999998</v>
      </c>
      <c r="H95" s="1">
        <f>(Table27[[#This Row],[Amount]]-Table27[[#This Row],[Total Cost]])</f>
        <v>3963.51</v>
      </c>
    </row>
    <row r="96" spans="1:8" hidden="1" x14ac:dyDescent="0.35">
      <c r="A96" t="s">
        <v>3</v>
      </c>
      <c r="B96" t="s">
        <v>37</v>
      </c>
      <c r="C96" t="s">
        <v>28</v>
      </c>
      <c r="D96" s="1">
        <v>7308</v>
      </c>
      <c r="E96" s="2">
        <v>327</v>
      </c>
      <c r="F96">
        <f>_xll.XLOOKUP(Table27[[#This Row],[Product]],products8[Product],products8[Cost per unit])</f>
        <v>10.38</v>
      </c>
      <c r="G96">
        <f>Table27[[#This Row],[Cost Per Unit]]*Table27[[#This Row],[Units]]</f>
        <v>3394.26</v>
      </c>
      <c r="H96" s="1">
        <f>(Table27[[#This Row],[Amount]]-Table27[[#This Row],[Total Cost]])</f>
        <v>3913.74</v>
      </c>
    </row>
    <row r="97" spans="1:8" x14ac:dyDescent="0.35">
      <c r="A97" t="s">
        <v>7</v>
      </c>
      <c r="B97" t="s">
        <v>35</v>
      </c>
      <c r="C97" t="s">
        <v>14</v>
      </c>
      <c r="D97" s="1">
        <v>4606</v>
      </c>
      <c r="E97" s="2">
        <v>63</v>
      </c>
      <c r="F97">
        <f>_xll.XLOOKUP(Table27[[#This Row],[Product]],products8[Product],products8[Cost per unit])</f>
        <v>11.7</v>
      </c>
      <c r="G97">
        <f>Table27[[#This Row],[Cost Per Unit]]*Table27[[#This Row],[Units]]</f>
        <v>737.09999999999991</v>
      </c>
      <c r="H97" s="1">
        <f>(Table27[[#This Row],[Amount]]-Table27[[#This Row],[Total Cost]])</f>
        <v>3868.9</v>
      </c>
    </row>
    <row r="98" spans="1:8" hidden="1" x14ac:dyDescent="0.35">
      <c r="A98" t="s">
        <v>9</v>
      </c>
      <c r="B98" t="s">
        <v>38</v>
      </c>
      <c r="C98" t="s">
        <v>24</v>
      </c>
      <c r="D98" s="1">
        <v>4137</v>
      </c>
      <c r="E98" s="2">
        <v>60</v>
      </c>
      <c r="F98">
        <f>_xll.XLOOKUP(Table27[[#This Row],[Product]],products8[Product],products8[Cost per unit])</f>
        <v>4.97</v>
      </c>
      <c r="G98">
        <f>Table27[[#This Row],[Cost Per Unit]]*Table27[[#This Row],[Units]]</f>
        <v>298.2</v>
      </c>
      <c r="H98" s="1">
        <f>(Table27[[#This Row],[Amount]]-Table27[[#This Row],[Total Cost]])</f>
        <v>3838.8</v>
      </c>
    </row>
    <row r="99" spans="1:8" hidden="1" x14ac:dyDescent="0.35">
      <c r="A99" t="s">
        <v>10</v>
      </c>
      <c r="B99" t="s">
        <v>34</v>
      </c>
      <c r="C99" t="s">
        <v>22</v>
      </c>
      <c r="D99" s="1">
        <v>4053</v>
      </c>
      <c r="E99" s="2">
        <v>24</v>
      </c>
      <c r="F99">
        <f>_xll.XLOOKUP(Table27[[#This Row],[Product]],products8[Product],products8[Cost per unit])</f>
        <v>9.77</v>
      </c>
      <c r="G99">
        <f>Table27[[#This Row],[Cost Per Unit]]*Table27[[#This Row],[Units]]</f>
        <v>234.48</v>
      </c>
      <c r="H99" s="1">
        <f>(Table27[[#This Row],[Amount]]-Table27[[#This Row],[Total Cost]])</f>
        <v>3818.52</v>
      </c>
    </row>
    <row r="100" spans="1:8" hidden="1" x14ac:dyDescent="0.35">
      <c r="A100" t="s">
        <v>10</v>
      </c>
      <c r="B100" t="s">
        <v>34</v>
      </c>
      <c r="C100" t="s">
        <v>19</v>
      </c>
      <c r="D100" s="1">
        <v>5355</v>
      </c>
      <c r="E100" s="2">
        <v>204</v>
      </c>
      <c r="F100">
        <f>_xll.XLOOKUP(Table27[[#This Row],[Product]],products8[Product],products8[Cost per unit])</f>
        <v>7.64</v>
      </c>
      <c r="G100">
        <f>Table27[[#This Row],[Cost Per Unit]]*Table27[[#This Row],[Units]]</f>
        <v>1558.56</v>
      </c>
      <c r="H100" s="1">
        <f>(Table27[[#This Row],[Amount]]-Table27[[#This Row],[Total Cost]])</f>
        <v>3796.44</v>
      </c>
    </row>
    <row r="101" spans="1:8" hidden="1" x14ac:dyDescent="0.35">
      <c r="A101" t="s">
        <v>7</v>
      </c>
      <c r="B101" t="s">
        <v>36</v>
      </c>
      <c r="C101" t="s">
        <v>29</v>
      </c>
      <c r="D101" s="1">
        <v>5551</v>
      </c>
      <c r="E101" s="2">
        <v>252</v>
      </c>
      <c r="F101">
        <f>_xll.XLOOKUP(Table27[[#This Row],[Product]],products8[Product],products8[Cost per unit])</f>
        <v>7.16</v>
      </c>
      <c r="G101">
        <f>Table27[[#This Row],[Cost Per Unit]]*Table27[[#This Row],[Units]]</f>
        <v>1804.32</v>
      </c>
      <c r="H101" s="1">
        <f>(Table27[[#This Row],[Amount]]-Table27[[#This Row],[Total Cost]])</f>
        <v>3746.6800000000003</v>
      </c>
    </row>
    <row r="102" spans="1:8" hidden="1" x14ac:dyDescent="0.35">
      <c r="A102" t="s">
        <v>6</v>
      </c>
      <c r="B102" t="s">
        <v>37</v>
      </c>
      <c r="C102" t="s">
        <v>23</v>
      </c>
      <c r="D102" s="1">
        <v>4949</v>
      </c>
      <c r="E102" s="2">
        <v>189</v>
      </c>
      <c r="F102">
        <f>_xll.XLOOKUP(Table27[[#This Row],[Product]],products8[Product],products8[Cost per unit])</f>
        <v>6.49</v>
      </c>
      <c r="G102">
        <f>Table27[[#This Row],[Cost Per Unit]]*Table27[[#This Row],[Units]]</f>
        <v>1226.6100000000001</v>
      </c>
      <c r="H102" s="1">
        <f>(Table27[[#This Row],[Amount]]-Table27[[#This Row],[Total Cost]])</f>
        <v>3722.39</v>
      </c>
    </row>
    <row r="103" spans="1:8" hidden="1" x14ac:dyDescent="0.35">
      <c r="A103" t="s">
        <v>7</v>
      </c>
      <c r="B103" t="s">
        <v>39</v>
      </c>
      <c r="C103" t="s">
        <v>17</v>
      </c>
      <c r="D103" s="1">
        <v>4438</v>
      </c>
      <c r="E103" s="2">
        <v>246</v>
      </c>
      <c r="F103">
        <f>_xll.XLOOKUP(Table27[[#This Row],[Product]],products8[Product],products8[Cost per unit])</f>
        <v>3.11</v>
      </c>
      <c r="G103">
        <f>Table27[[#This Row],[Cost Per Unit]]*Table27[[#This Row],[Units]]</f>
        <v>765.06</v>
      </c>
      <c r="H103" s="1">
        <f>(Table27[[#This Row],[Amount]]-Table27[[#This Row],[Total Cost]])</f>
        <v>3672.94</v>
      </c>
    </row>
    <row r="104" spans="1:8" hidden="1" x14ac:dyDescent="0.35">
      <c r="A104" t="s">
        <v>41</v>
      </c>
      <c r="B104" t="s">
        <v>36</v>
      </c>
      <c r="C104" t="s">
        <v>30</v>
      </c>
      <c r="D104" s="1">
        <v>6118</v>
      </c>
      <c r="E104" s="2">
        <v>174</v>
      </c>
      <c r="F104">
        <f>_xll.XLOOKUP(Table27[[#This Row],[Product]],products8[Product],products8[Cost per unit])</f>
        <v>14.49</v>
      </c>
      <c r="G104">
        <f>Table27[[#This Row],[Cost Per Unit]]*Table27[[#This Row],[Units]]</f>
        <v>2521.2600000000002</v>
      </c>
      <c r="H104" s="1">
        <f>(Table27[[#This Row],[Amount]]-Table27[[#This Row],[Total Cost]])</f>
        <v>3596.74</v>
      </c>
    </row>
    <row r="105" spans="1:8" hidden="1" x14ac:dyDescent="0.35">
      <c r="A105" t="s">
        <v>7</v>
      </c>
      <c r="B105" t="s">
        <v>34</v>
      </c>
      <c r="C105" t="s">
        <v>15</v>
      </c>
      <c r="D105" s="1">
        <v>3829</v>
      </c>
      <c r="E105" s="2">
        <v>24</v>
      </c>
      <c r="F105">
        <f>_xll.XLOOKUP(Table27[[#This Row],[Product]],products8[Product],products8[Cost per unit])</f>
        <v>11.73</v>
      </c>
      <c r="G105">
        <f>Table27[[#This Row],[Cost Per Unit]]*Table27[[#This Row],[Units]]</f>
        <v>281.52</v>
      </c>
      <c r="H105" s="1">
        <f>(Table27[[#This Row],[Amount]]-Table27[[#This Row],[Total Cost]])</f>
        <v>3547.48</v>
      </c>
    </row>
    <row r="106" spans="1:8" hidden="1" x14ac:dyDescent="0.35">
      <c r="A106" t="s">
        <v>3</v>
      </c>
      <c r="B106" t="s">
        <v>37</v>
      </c>
      <c r="C106" t="s">
        <v>17</v>
      </c>
      <c r="D106" s="1">
        <v>3983</v>
      </c>
      <c r="E106" s="2">
        <v>144</v>
      </c>
      <c r="F106">
        <f>_xll.XLOOKUP(Table27[[#This Row],[Product]],products8[Product],products8[Cost per unit])</f>
        <v>3.11</v>
      </c>
      <c r="G106">
        <f>Table27[[#This Row],[Cost Per Unit]]*Table27[[#This Row],[Units]]</f>
        <v>447.84</v>
      </c>
      <c r="H106" s="1">
        <f>(Table27[[#This Row],[Amount]]-Table27[[#This Row],[Total Cost]])</f>
        <v>3535.16</v>
      </c>
    </row>
    <row r="107" spans="1:8" hidden="1" x14ac:dyDescent="0.35">
      <c r="A107" t="s">
        <v>40</v>
      </c>
      <c r="B107" t="s">
        <v>35</v>
      </c>
      <c r="C107" t="s">
        <v>33</v>
      </c>
      <c r="D107" s="1">
        <v>8869</v>
      </c>
      <c r="E107" s="2">
        <v>432</v>
      </c>
      <c r="F107">
        <f>_xll.XLOOKUP(Table27[[#This Row],[Product]],products8[Product],products8[Cost per unit])</f>
        <v>12.37</v>
      </c>
      <c r="G107">
        <f>Table27[[#This Row],[Cost Per Unit]]*Table27[[#This Row],[Units]]</f>
        <v>5343.8399999999992</v>
      </c>
      <c r="H107" s="1">
        <f>(Table27[[#This Row],[Amount]]-Table27[[#This Row],[Total Cost]])</f>
        <v>3525.1600000000008</v>
      </c>
    </row>
    <row r="108" spans="1:8" hidden="1" x14ac:dyDescent="0.35">
      <c r="A108" t="s">
        <v>2</v>
      </c>
      <c r="B108" t="s">
        <v>38</v>
      </c>
      <c r="C108" t="s">
        <v>4</v>
      </c>
      <c r="D108" s="1">
        <v>3549</v>
      </c>
      <c r="E108" s="2">
        <v>3</v>
      </c>
      <c r="F108">
        <f>_xll.XLOOKUP(Table27[[#This Row],[Product]],products8[Product],products8[Cost per unit])</f>
        <v>11.88</v>
      </c>
      <c r="G108">
        <f>Table27[[#This Row],[Cost Per Unit]]*Table27[[#This Row],[Units]]</f>
        <v>35.64</v>
      </c>
      <c r="H108" s="1">
        <f>(Table27[[#This Row],[Amount]]-Table27[[#This Row],[Total Cost]])</f>
        <v>3513.36</v>
      </c>
    </row>
    <row r="109" spans="1:8" hidden="1" x14ac:dyDescent="0.35">
      <c r="A109" t="s">
        <v>2</v>
      </c>
      <c r="B109" t="s">
        <v>38</v>
      </c>
      <c r="C109" t="s">
        <v>23</v>
      </c>
      <c r="D109" s="1">
        <v>4417</v>
      </c>
      <c r="E109" s="2">
        <v>153</v>
      </c>
      <c r="F109">
        <f>_xll.XLOOKUP(Table27[[#This Row],[Product]],products8[Product],products8[Cost per unit])</f>
        <v>6.49</v>
      </c>
      <c r="G109">
        <f>Table27[[#This Row],[Cost Per Unit]]*Table27[[#This Row],[Units]]</f>
        <v>992.97</v>
      </c>
      <c r="H109" s="1">
        <f>(Table27[[#This Row],[Amount]]-Table27[[#This Row],[Total Cost]])</f>
        <v>3424.0299999999997</v>
      </c>
    </row>
    <row r="110" spans="1:8" hidden="1" x14ac:dyDescent="0.35">
      <c r="A110" t="s">
        <v>3</v>
      </c>
      <c r="B110" t="s">
        <v>35</v>
      </c>
      <c r="C110" t="s">
        <v>15</v>
      </c>
      <c r="D110" s="1">
        <v>6657</v>
      </c>
      <c r="E110" s="2">
        <v>276</v>
      </c>
      <c r="F110">
        <f>_xll.XLOOKUP(Table27[[#This Row],[Product]],products8[Product],products8[Cost per unit])</f>
        <v>11.73</v>
      </c>
      <c r="G110">
        <f>Table27[[#This Row],[Cost Per Unit]]*Table27[[#This Row],[Units]]</f>
        <v>3237.48</v>
      </c>
      <c r="H110" s="1">
        <f>(Table27[[#This Row],[Amount]]-Table27[[#This Row],[Total Cost]])</f>
        <v>3419.52</v>
      </c>
    </row>
    <row r="111" spans="1:8" hidden="1" x14ac:dyDescent="0.35">
      <c r="A111" t="s">
        <v>3</v>
      </c>
      <c r="B111" t="s">
        <v>34</v>
      </c>
      <c r="C111" t="s">
        <v>32</v>
      </c>
      <c r="D111" s="1">
        <v>7777</v>
      </c>
      <c r="E111" s="2">
        <v>504</v>
      </c>
      <c r="F111">
        <f>_xll.XLOOKUP(Table27[[#This Row],[Product]],products8[Product],products8[Cost per unit])</f>
        <v>8.65</v>
      </c>
      <c r="G111">
        <f>Table27[[#This Row],[Cost Per Unit]]*Table27[[#This Row],[Units]]</f>
        <v>4359.6000000000004</v>
      </c>
      <c r="H111" s="1">
        <f>(Table27[[#This Row],[Amount]]-Table27[[#This Row],[Total Cost]])</f>
        <v>3417.3999999999996</v>
      </c>
    </row>
    <row r="112" spans="1:8" hidden="1" x14ac:dyDescent="0.35">
      <c r="A112" t="s">
        <v>5</v>
      </c>
      <c r="B112" t="s">
        <v>35</v>
      </c>
      <c r="C112" t="s">
        <v>31</v>
      </c>
      <c r="D112" s="1">
        <v>4753</v>
      </c>
      <c r="E112" s="2">
        <v>246</v>
      </c>
      <c r="F112">
        <f>_xll.XLOOKUP(Table27[[#This Row],[Product]],products8[Product],products8[Cost per unit])</f>
        <v>5.79</v>
      </c>
      <c r="G112">
        <f>Table27[[#This Row],[Cost Per Unit]]*Table27[[#This Row],[Units]]</f>
        <v>1424.34</v>
      </c>
      <c r="H112" s="1">
        <f>(Table27[[#This Row],[Amount]]-Table27[[#This Row],[Total Cost]])</f>
        <v>3328.66</v>
      </c>
    </row>
    <row r="113" spans="1:8" hidden="1" x14ac:dyDescent="0.35">
      <c r="A113" t="s">
        <v>6</v>
      </c>
      <c r="B113" t="s">
        <v>34</v>
      </c>
      <c r="C113" t="s">
        <v>17</v>
      </c>
      <c r="D113" s="1">
        <v>3759</v>
      </c>
      <c r="E113" s="2">
        <v>150</v>
      </c>
      <c r="F113">
        <f>_xll.XLOOKUP(Table27[[#This Row],[Product]],products8[Product],products8[Cost per unit])</f>
        <v>3.11</v>
      </c>
      <c r="G113">
        <f>Table27[[#This Row],[Cost Per Unit]]*Table27[[#This Row],[Units]]</f>
        <v>466.5</v>
      </c>
      <c r="H113" s="1">
        <f>(Table27[[#This Row],[Amount]]-Table27[[#This Row],[Total Cost]])</f>
        <v>3292.5</v>
      </c>
    </row>
    <row r="114" spans="1:8" hidden="1" x14ac:dyDescent="0.35">
      <c r="A114" t="s">
        <v>3</v>
      </c>
      <c r="B114" t="s">
        <v>39</v>
      </c>
      <c r="C114" t="s">
        <v>29</v>
      </c>
      <c r="D114" s="1">
        <v>3640</v>
      </c>
      <c r="E114" s="2">
        <v>51</v>
      </c>
      <c r="F114">
        <f>_xll.XLOOKUP(Table27[[#This Row],[Product]],products8[Product],products8[Cost per unit])</f>
        <v>7.16</v>
      </c>
      <c r="G114">
        <f>Table27[[#This Row],[Cost Per Unit]]*Table27[[#This Row],[Units]]</f>
        <v>365.16</v>
      </c>
      <c r="H114" s="1">
        <f>(Table27[[#This Row],[Amount]]-Table27[[#This Row],[Total Cost]])</f>
        <v>3274.84</v>
      </c>
    </row>
    <row r="115" spans="1:8" hidden="1" x14ac:dyDescent="0.35">
      <c r="A115" t="s">
        <v>9</v>
      </c>
      <c r="B115" t="s">
        <v>34</v>
      </c>
      <c r="C115" t="s">
        <v>20</v>
      </c>
      <c r="D115" s="1">
        <v>8463</v>
      </c>
      <c r="E115" s="2">
        <v>492</v>
      </c>
      <c r="F115">
        <f>_xll.XLOOKUP(Table27[[#This Row],[Product]],products8[Product],products8[Cost per unit])</f>
        <v>10.62</v>
      </c>
      <c r="G115">
        <f>Table27[[#This Row],[Cost Per Unit]]*Table27[[#This Row],[Units]]</f>
        <v>5225.04</v>
      </c>
      <c r="H115" s="1">
        <f>(Table27[[#This Row],[Amount]]-Table27[[#This Row],[Total Cost]])</f>
        <v>3237.96</v>
      </c>
    </row>
    <row r="116" spans="1:8" hidden="1" x14ac:dyDescent="0.35">
      <c r="A116" t="s">
        <v>40</v>
      </c>
      <c r="B116" t="s">
        <v>35</v>
      </c>
      <c r="C116" t="s">
        <v>22</v>
      </c>
      <c r="D116" s="1">
        <v>6853</v>
      </c>
      <c r="E116" s="2">
        <v>372</v>
      </c>
      <c r="F116">
        <f>_xll.XLOOKUP(Table27[[#This Row],[Product]],products8[Product],products8[Cost per unit])</f>
        <v>9.77</v>
      </c>
      <c r="G116">
        <f>Table27[[#This Row],[Cost Per Unit]]*Table27[[#This Row],[Units]]</f>
        <v>3634.44</v>
      </c>
      <c r="H116" s="1">
        <f>(Table27[[#This Row],[Amount]]-Table27[[#This Row],[Total Cost]])</f>
        <v>3218.56</v>
      </c>
    </row>
    <row r="117" spans="1:8" hidden="1" x14ac:dyDescent="0.35">
      <c r="A117" t="s">
        <v>40</v>
      </c>
      <c r="B117" t="s">
        <v>35</v>
      </c>
      <c r="C117" t="s">
        <v>16</v>
      </c>
      <c r="D117" s="1">
        <v>4725</v>
      </c>
      <c r="E117" s="2">
        <v>174</v>
      </c>
      <c r="F117">
        <f>_xll.XLOOKUP(Table27[[#This Row],[Product]],products8[Product],products8[Cost per unit])</f>
        <v>8.7899999999999991</v>
      </c>
      <c r="G117">
        <f>Table27[[#This Row],[Cost Per Unit]]*Table27[[#This Row],[Units]]</f>
        <v>1529.4599999999998</v>
      </c>
      <c r="H117" s="1">
        <f>(Table27[[#This Row],[Amount]]-Table27[[#This Row],[Total Cost]])</f>
        <v>3195.54</v>
      </c>
    </row>
    <row r="118" spans="1:8" hidden="1" x14ac:dyDescent="0.35">
      <c r="A118" t="s">
        <v>5</v>
      </c>
      <c r="B118" t="s">
        <v>39</v>
      </c>
      <c r="C118" t="s">
        <v>24</v>
      </c>
      <c r="D118" s="1">
        <v>4018</v>
      </c>
      <c r="E118" s="2">
        <v>171</v>
      </c>
      <c r="F118">
        <f>_xll.XLOOKUP(Table27[[#This Row],[Product]],products8[Product],products8[Cost per unit])</f>
        <v>4.97</v>
      </c>
      <c r="G118">
        <f>Table27[[#This Row],[Cost Per Unit]]*Table27[[#This Row],[Units]]</f>
        <v>849.87</v>
      </c>
      <c r="H118" s="1">
        <f>(Table27[[#This Row],[Amount]]-Table27[[#This Row],[Total Cost]])</f>
        <v>3168.13</v>
      </c>
    </row>
    <row r="119" spans="1:8" x14ac:dyDescent="0.35">
      <c r="A119" t="s">
        <v>41</v>
      </c>
      <c r="B119" t="s">
        <v>39</v>
      </c>
      <c r="C119" t="s">
        <v>14</v>
      </c>
      <c r="D119" s="1">
        <v>3976</v>
      </c>
      <c r="E119" s="2">
        <v>72</v>
      </c>
      <c r="F119">
        <f>_xll.XLOOKUP(Table27[[#This Row],[Product]],products8[Product],products8[Cost per unit])</f>
        <v>11.7</v>
      </c>
      <c r="G119">
        <f>Table27[[#This Row],[Cost Per Unit]]*Table27[[#This Row],[Units]]</f>
        <v>842.4</v>
      </c>
      <c r="H119" s="1">
        <f>(Table27[[#This Row],[Amount]]-Table27[[#This Row],[Total Cost]])</f>
        <v>3133.6</v>
      </c>
    </row>
    <row r="120" spans="1:8" hidden="1" x14ac:dyDescent="0.35">
      <c r="A120" t="s">
        <v>7</v>
      </c>
      <c r="B120" t="s">
        <v>35</v>
      </c>
      <c r="C120" t="s">
        <v>30</v>
      </c>
      <c r="D120" s="1">
        <v>6755</v>
      </c>
      <c r="E120" s="2">
        <v>252</v>
      </c>
      <c r="F120">
        <f>_xll.XLOOKUP(Table27[[#This Row],[Product]],products8[Product],products8[Cost per unit])</f>
        <v>14.49</v>
      </c>
      <c r="G120">
        <f>Table27[[#This Row],[Cost Per Unit]]*Table27[[#This Row],[Units]]</f>
        <v>3651.48</v>
      </c>
      <c r="H120" s="1">
        <f>(Table27[[#This Row],[Amount]]-Table27[[#This Row],[Total Cost]])</f>
        <v>3103.52</v>
      </c>
    </row>
    <row r="121" spans="1:8" hidden="1" x14ac:dyDescent="0.35">
      <c r="A121" t="s">
        <v>7</v>
      </c>
      <c r="B121" t="s">
        <v>38</v>
      </c>
      <c r="C121" t="s">
        <v>28</v>
      </c>
      <c r="D121" s="1">
        <v>5677</v>
      </c>
      <c r="E121" s="2">
        <v>258</v>
      </c>
      <c r="F121">
        <f>_xll.XLOOKUP(Table27[[#This Row],[Product]],products8[Product],products8[Cost per unit])</f>
        <v>10.38</v>
      </c>
      <c r="G121">
        <f>Table27[[#This Row],[Cost Per Unit]]*Table27[[#This Row],[Units]]</f>
        <v>2678.0400000000004</v>
      </c>
      <c r="H121" s="1">
        <f>(Table27[[#This Row],[Amount]]-Table27[[#This Row],[Total Cost]])</f>
        <v>2998.9599999999996</v>
      </c>
    </row>
    <row r="122" spans="1:8" hidden="1" x14ac:dyDescent="0.35">
      <c r="A122" t="s">
        <v>6</v>
      </c>
      <c r="B122" t="s">
        <v>35</v>
      </c>
      <c r="C122" t="s">
        <v>30</v>
      </c>
      <c r="D122" s="1">
        <v>4781</v>
      </c>
      <c r="E122" s="2">
        <v>123</v>
      </c>
      <c r="F122">
        <f>_xll.XLOOKUP(Table27[[#This Row],[Product]],products8[Product],products8[Cost per unit])</f>
        <v>14.49</v>
      </c>
      <c r="G122">
        <f>Table27[[#This Row],[Cost Per Unit]]*Table27[[#This Row],[Units]]</f>
        <v>1782.27</v>
      </c>
      <c r="H122" s="1">
        <f>(Table27[[#This Row],[Amount]]-Table27[[#This Row],[Total Cost]])</f>
        <v>2998.73</v>
      </c>
    </row>
    <row r="123" spans="1:8" hidden="1" x14ac:dyDescent="0.35">
      <c r="A123" t="s">
        <v>6</v>
      </c>
      <c r="B123" t="s">
        <v>39</v>
      </c>
      <c r="C123" t="s">
        <v>24</v>
      </c>
      <c r="D123" s="1">
        <v>2989</v>
      </c>
      <c r="E123" s="2">
        <v>3</v>
      </c>
      <c r="F123">
        <f>_xll.XLOOKUP(Table27[[#This Row],[Product]],products8[Product],products8[Cost per unit])</f>
        <v>4.97</v>
      </c>
      <c r="G123">
        <f>Table27[[#This Row],[Cost Per Unit]]*Table27[[#This Row],[Units]]</f>
        <v>14.91</v>
      </c>
      <c r="H123" s="1">
        <f>(Table27[[#This Row],[Amount]]-Table27[[#This Row],[Total Cost]])</f>
        <v>2974.09</v>
      </c>
    </row>
    <row r="124" spans="1:8" hidden="1" x14ac:dyDescent="0.35">
      <c r="A124" t="s">
        <v>8</v>
      </c>
      <c r="B124" t="s">
        <v>35</v>
      </c>
      <c r="C124" t="s">
        <v>22</v>
      </c>
      <c r="D124" s="1">
        <v>5012</v>
      </c>
      <c r="E124" s="2">
        <v>210</v>
      </c>
      <c r="F124">
        <f>_xll.XLOOKUP(Table27[[#This Row],[Product]],products8[Product],products8[Cost per unit])</f>
        <v>9.77</v>
      </c>
      <c r="G124">
        <f>Table27[[#This Row],[Cost Per Unit]]*Table27[[#This Row],[Units]]</f>
        <v>2051.6999999999998</v>
      </c>
      <c r="H124" s="1">
        <f>(Table27[[#This Row],[Amount]]-Table27[[#This Row],[Total Cost]])</f>
        <v>2960.3</v>
      </c>
    </row>
    <row r="125" spans="1:8" hidden="1" x14ac:dyDescent="0.35">
      <c r="A125" t="s">
        <v>40</v>
      </c>
      <c r="B125" t="s">
        <v>38</v>
      </c>
      <c r="C125" t="s">
        <v>13</v>
      </c>
      <c r="D125" s="1">
        <v>5670</v>
      </c>
      <c r="E125" s="2">
        <v>297</v>
      </c>
      <c r="F125">
        <f>_xll.XLOOKUP(Table27[[#This Row],[Product]],products8[Product],products8[Cost per unit])</f>
        <v>9.33</v>
      </c>
      <c r="G125">
        <f>Table27[[#This Row],[Cost Per Unit]]*Table27[[#This Row],[Units]]</f>
        <v>2771.01</v>
      </c>
      <c r="H125" s="1">
        <f>(Table27[[#This Row],[Amount]]-Table27[[#This Row],[Total Cost]])</f>
        <v>2898.99</v>
      </c>
    </row>
    <row r="126" spans="1:8" hidden="1" x14ac:dyDescent="0.35">
      <c r="A126" t="s">
        <v>41</v>
      </c>
      <c r="B126" t="s">
        <v>37</v>
      </c>
      <c r="C126" t="s">
        <v>21</v>
      </c>
      <c r="D126" s="1">
        <v>2933</v>
      </c>
      <c r="E126" s="2">
        <v>9</v>
      </c>
      <c r="F126">
        <f>_xll.XLOOKUP(Table27[[#This Row],[Product]],products8[Product],products8[Cost per unit])</f>
        <v>9</v>
      </c>
      <c r="G126">
        <f>Table27[[#This Row],[Cost Per Unit]]*Table27[[#This Row],[Units]]</f>
        <v>81</v>
      </c>
      <c r="H126" s="1">
        <f>(Table27[[#This Row],[Amount]]-Table27[[#This Row],[Total Cost]])</f>
        <v>2852</v>
      </c>
    </row>
    <row r="127" spans="1:8" hidden="1" x14ac:dyDescent="0.35">
      <c r="A127" t="s">
        <v>3</v>
      </c>
      <c r="B127" t="s">
        <v>36</v>
      </c>
      <c r="C127" t="s">
        <v>25</v>
      </c>
      <c r="D127" s="1">
        <v>3339</v>
      </c>
      <c r="E127" s="2">
        <v>39</v>
      </c>
      <c r="F127">
        <f>_xll.XLOOKUP(Table27[[#This Row],[Product]],products8[Product],products8[Cost per unit])</f>
        <v>13.15</v>
      </c>
      <c r="G127">
        <f>Table27[[#This Row],[Cost Per Unit]]*Table27[[#This Row],[Units]]</f>
        <v>512.85</v>
      </c>
      <c r="H127" s="1">
        <f>(Table27[[#This Row],[Amount]]-Table27[[#This Row],[Total Cost]])</f>
        <v>2826.15</v>
      </c>
    </row>
    <row r="128" spans="1:8" hidden="1" x14ac:dyDescent="0.35">
      <c r="A128" t="s">
        <v>3</v>
      </c>
      <c r="B128" t="s">
        <v>34</v>
      </c>
      <c r="C128" t="s">
        <v>26</v>
      </c>
      <c r="D128" s="1">
        <v>3108</v>
      </c>
      <c r="E128" s="2">
        <v>54</v>
      </c>
      <c r="F128">
        <f>_xll.XLOOKUP(Table27[[#This Row],[Product]],products8[Product],products8[Cost per unit])</f>
        <v>5.6</v>
      </c>
      <c r="G128">
        <f>Table27[[#This Row],[Cost Per Unit]]*Table27[[#This Row],[Units]]</f>
        <v>302.39999999999998</v>
      </c>
      <c r="H128" s="1">
        <f>(Table27[[#This Row],[Amount]]-Table27[[#This Row],[Total Cost]])</f>
        <v>2805.6</v>
      </c>
    </row>
    <row r="129" spans="1:8" hidden="1" x14ac:dyDescent="0.35">
      <c r="A129" t="s">
        <v>6</v>
      </c>
      <c r="B129" t="s">
        <v>34</v>
      </c>
      <c r="C129" t="s">
        <v>29</v>
      </c>
      <c r="D129" s="1">
        <v>3339</v>
      </c>
      <c r="E129" s="2">
        <v>75</v>
      </c>
      <c r="F129">
        <f>_xll.XLOOKUP(Table27[[#This Row],[Product]],products8[Product],products8[Cost per unit])</f>
        <v>7.16</v>
      </c>
      <c r="G129">
        <f>Table27[[#This Row],[Cost Per Unit]]*Table27[[#This Row],[Units]]</f>
        <v>537</v>
      </c>
      <c r="H129" s="1">
        <f>(Table27[[#This Row],[Amount]]-Table27[[#This Row],[Total Cost]])</f>
        <v>2802</v>
      </c>
    </row>
    <row r="130" spans="1:8" hidden="1" x14ac:dyDescent="0.35">
      <c r="A130" t="s">
        <v>40</v>
      </c>
      <c r="B130" t="s">
        <v>34</v>
      </c>
      <c r="C130" t="s">
        <v>19</v>
      </c>
      <c r="D130" s="1">
        <v>4018</v>
      </c>
      <c r="E130" s="2">
        <v>162</v>
      </c>
      <c r="F130">
        <f>_xll.XLOOKUP(Table27[[#This Row],[Product]],products8[Product],products8[Cost per unit])</f>
        <v>7.64</v>
      </c>
      <c r="G130">
        <f>Table27[[#This Row],[Cost Per Unit]]*Table27[[#This Row],[Units]]</f>
        <v>1237.6799999999998</v>
      </c>
      <c r="H130" s="1">
        <f>(Table27[[#This Row],[Amount]]-Table27[[#This Row],[Total Cost]])</f>
        <v>2780.32</v>
      </c>
    </row>
    <row r="131" spans="1:8" hidden="1" x14ac:dyDescent="0.35">
      <c r="A131" t="s">
        <v>10</v>
      </c>
      <c r="B131" t="s">
        <v>37</v>
      </c>
      <c r="C131" t="s">
        <v>28</v>
      </c>
      <c r="D131" s="1">
        <v>3059</v>
      </c>
      <c r="E131" s="2">
        <v>27</v>
      </c>
      <c r="F131">
        <f>_xll.XLOOKUP(Table27[[#This Row],[Product]],products8[Product],products8[Cost per unit])</f>
        <v>10.38</v>
      </c>
      <c r="G131">
        <f>Table27[[#This Row],[Cost Per Unit]]*Table27[[#This Row],[Units]]</f>
        <v>280.26000000000005</v>
      </c>
      <c r="H131" s="1">
        <f>(Table27[[#This Row],[Amount]]-Table27[[#This Row],[Total Cost]])</f>
        <v>2778.74</v>
      </c>
    </row>
    <row r="132" spans="1:8" hidden="1" x14ac:dyDescent="0.35">
      <c r="A132" t="s">
        <v>7</v>
      </c>
      <c r="B132" t="s">
        <v>35</v>
      </c>
      <c r="C132" t="s">
        <v>19</v>
      </c>
      <c r="D132" s="1">
        <v>4585</v>
      </c>
      <c r="E132" s="2">
        <v>240</v>
      </c>
      <c r="F132">
        <f>_xll.XLOOKUP(Table27[[#This Row],[Product]],products8[Product],products8[Cost per unit])</f>
        <v>7.64</v>
      </c>
      <c r="G132">
        <f>Table27[[#This Row],[Cost Per Unit]]*Table27[[#This Row],[Units]]</f>
        <v>1833.6</v>
      </c>
      <c r="H132" s="1">
        <f>(Table27[[#This Row],[Amount]]-Table27[[#This Row],[Total Cost]])</f>
        <v>2751.4</v>
      </c>
    </row>
    <row r="133" spans="1:8" hidden="1" x14ac:dyDescent="0.35">
      <c r="A133" t="s">
        <v>8</v>
      </c>
      <c r="B133" t="s">
        <v>35</v>
      </c>
      <c r="C133" t="s">
        <v>32</v>
      </c>
      <c r="D133" s="1">
        <v>6706</v>
      </c>
      <c r="E133" s="2">
        <v>459</v>
      </c>
      <c r="F133">
        <f>_xll.XLOOKUP(Table27[[#This Row],[Product]],products8[Product],products8[Cost per unit])</f>
        <v>8.65</v>
      </c>
      <c r="G133">
        <f>Table27[[#This Row],[Cost Per Unit]]*Table27[[#This Row],[Units]]</f>
        <v>3970.3500000000004</v>
      </c>
      <c r="H133" s="1">
        <f>(Table27[[#This Row],[Amount]]-Table27[[#This Row],[Total Cost]])</f>
        <v>2735.6499999999996</v>
      </c>
    </row>
    <row r="134" spans="1:8" hidden="1" x14ac:dyDescent="0.35">
      <c r="A134" t="s">
        <v>3</v>
      </c>
      <c r="B134" t="s">
        <v>36</v>
      </c>
      <c r="C134" t="s">
        <v>23</v>
      </c>
      <c r="D134" s="1">
        <v>3773</v>
      </c>
      <c r="E134" s="2">
        <v>165</v>
      </c>
      <c r="F134">
        <f>_xll.XLOOKUP(Table27[[#This Row],[Product]],products8[Product],products8[Cost per unit])</f>
        <v>6.49</v>
      </c>
      <c r="G134">
        <f>Table27[[#This Row],[Cost Per Unit]]*Table27[[#This Row],[Units]]</f>
        <v>1070.8500000000001</v>
      </c>
      <c r="H134" s="1">
        <f>(Table27[[#This Row],[Amount]]-Table27[[#This Row],[Total Cost]])</f>
        <v>2702.1499999999996</v>
      </c>
    </row>
    <row r="135" spans="1:8" hidden="1" x14ac:dyDescent="0.35">
      <c r="A135" t="s">
        <v>5</v>
      </c>
      <c r="B135" t="s">
        <v>35</v>
      </c>
      <c r="C135" t="s">
        <v>4</v>
      </c>
      <c r="D135" s="1">
        <v>2744</v>
      </c>
      <c r="E135" s="2">
        <v>9</v>
      </c>
      <c r="F135">
        <f>_xll.XLOOKUP(Table27[[#This Row],[Product]],products8[Product],products8[Cost per unit])</f>
        <v>11.88</v>
      </c>
      <c r="G135">
        <f>Table27[[#This Row],[Cost Per Unit]]*Table27[[#This Row],[Units]]</f>
        <v>106.92</v>
      </c>
      <c r="H135" s="1">
        <f>(Table27[[#This Row],[Amount]]-Table27[[#This Row],[Total Cost]])</f>
        <v>2637.08</v>
      </c>
    </row>
    <row r="136" spans="1:8" hidden="1" x14ac:dyDescent="0.35">
      <c r="A136" t="s">
        <v>3</v>
      </c>
      <c r="B136" t="s">
        <v>34</v>
      </c>
      <c r="C136" t="s">
        <v>17</v>
      </c>
      <c r="D136" s="1">
        <v>2919</v>
      </c>
      <c r="E136" s="2">
        <v>93</v>
      </c>
      <c r="F136">
        <f>_xll.XLOOKUP(Table27[[#This Row],[Product]],products8[Product],products8[Cost per unit])</f>
        <v>3.11</v>
      </c>
      <c r="G136">
        <f>Table27[[#This Row],[Cost Per Unit]]*Table27[[#This Row],[Units]]</f>
        <v>289.22999999999996</v>
      </c>
      <c r="H136" s="1">
        <f>(Table27[[#This Row],[Amount]]-Table27[[#This Row],[Total Cost]])</f>
        <v>2629.77</v>
      </c>
    </row>
    <row r="137" spans="1:8" hidden="1" x14ac:dyDescent="0.35">
      <c r="A137" t="s">
        <v>7</v>
      </c>
      <c r="B137" t="s">
        <v>34</v>
      </c>
      <c r="C137" t="s">
        <v>32</v>
      </c>
      <c r="D137" s="1">
        <v>3262</v>
      </c>
      <c r="E137" s="2">
        <v>75</v>
      </c>
      <c r="F137">
        <f>_xll.XLOOKUP(Table27[[#This Row],[Product]],products8[Product],products8[Cost per unit])</f>
        <v>8.65</v>
      </c>
      <c r="G137">
        <f>Table27[[#This Row],[Cost Per Unit]]*Table27[[#This Row],[Units]]</f>
        <v>648.75</v>
      </c>
      <c r="H137" s="1">
        <f>(Table27[[#This Row],[Amount]]-Table27[[#This Row],[Total Cost]])</f>
        <v>2613.25</v>
      </c>
    </row>
    <row r="138" spans="1:8" hidden="1" x14ac:dyDescent="0.35">
      <c r="A138" t="s">
        <v>40</v>
      </c>
      <c r="B138" t="s">
        <v>36</v>
      </c>
      <c r="C138" t="s">
        <v>13</v>
      </c>
      <c r="D138" s="1">
        <v>4424</v>
      </c>
      <c r="E138" s="2">
        <v>201</v>
      </c>
      <c r="F138">
        <f>_xll.XLOOKUP(Table27[[#This Row],[Product]],products8[Product],products8[Cost per unit])</f>
        <v>9.33</v>
      </c>
      <c r="G138">
        <f>Table27[[#This Row],[Cost Per Unit]]*Table27[[#This Row],[Units]]</f>
        <v>1875.33</v>
      </c>
      <c r="H138" s="1">
        <f>(Table27[[#This Row],[Amount]]-Table27[[#This Row],[Total Cost]])</f>
        <v>2548.67</v>
      </c>
    </row>
    <row r="139" spans="1:8" hidden="1" x14ac:dyDescent="0.35">
      <c r="A139" t="s">
        <v>9</v>
      </c>
      <c r="B139" t="s">
        <v>38</v>
      </c>
      <c r="C139" t="s">
        <v>25</v>
      </c>
      <c r="D139" s="1">
        <v>3850</v>
      </c>
      <c r="E139" s="2">
        <v>102</v>
      </c>
      <c r="F139">
        <f>_xll.XLOOKUP(Table27[[#This Row],[Product]],products8[Product],products8[Cost per unit])</f>
        <v>13.15</v>
      </c>
      <c r="G139">
        <f>Table27[[#This Row],[Cost Per Unit]]*Table27[[#This Row],[Units]]</f>
        <v>1341.3</v>
      </c>
      <c r="H139" s="1">
        <f>(Table27[[#This Row],[Amount]]-Table27[[#This Row],[Total Cost]])</f>
        <v>2508.6999999999998</v>
      </c>
    </row>
    <row r="140" spans="1:8" hidden="1" x14ac:dyDescent="0.35">
      <c r="A140" t="s">
        <v>10</v>
      </c>
      <c r="B140" t="s">
        <v>35</v>
      </c>
      <c r="C140" t="s">
        <v>15</v>
      </c>
      <c r="D140" s="1">
        <v>2562</v>
      </c>
      <c r="E140" s="2">
        <v>6</v>
      </c>
      <c r="F140">
        <f>_xll.XLOOKUP(Table27[[#This Row],[Product]],products8[Product],products8[Cost per unit])</f>
        <v>11.73</v>
      </c>
      <c r="G140">
        <f>Table27[[#This Row],[Cost Per Unit]]*Table27[[#This Row],[Units]]</f>
        <v>70.38</v>
      </c>
      <c r="H140" s="1">
        <f>(Table27[[#This Row],[Amount]]-Table27[[#This Row],[Total Cost]])</f>
        <v>2491.62</v>
      </c>
    </row>
    <row r="141" spans="1:8" hidden="1" x14ac:dyDescent="0.35">
      <c r="A141" t="s">
        <v>2</v>
      </c>
      <c r="B141" t="s">
        <v>39</v>
      </c>
      <c r="C141" t="s">
        <v>33</v>
      </c>
      <c r="D141" s="1">
        <v>4018</v>
      </c>
      <c r="E141" s="2">
        <v>126</v>
      </c>
      <c r="F141">
        <f>_xll.XLOOKUP(Table27[[#This Row],[Product]],products8[Product],products8[Cost per unit])</f>
        <v>12.37</v>
      </c>
      <c r="G141">
        <f>Table27[[#This Row],[Cost Per Unit]]*Table27[[#This Row],[Units]]</f>
        <v>1558.62</v>
      </c>
      <c r="H141" s="1">
        <f>(Table27[[#This Row],[Amount]]-Table27[[#This Row],[Total Cost]])</f>
        <v>2459.38</v>
      </c>
    </row>
    <row r="142" spans="1:8" hidden="1" x14ac:dyDescent="0.35">
      <c r="A142" t="s">
        <v>9</v>
      </c>
      <c r="B142" t="s">
        <v>37</v>
      </c>
      <c r="C142" t="s">
        <v>28</v>
      </c>
      <c r="D142" s="1">
        <v>2919</v>
      </c>
      <c r="E142" s="2">
        <v>45</v>
      </c>
      <c r="F142">
        <f>_xll.XLOOKUP(Table27[[#This Row],[Product]],products8[Product],products8[Cost per unit])</f>
        <v>10.38</v>
      </c>
      <c r="G142">
        <f>Table27[[#This Row],[Cost Per Unit]]*Table27[[#This Row],[Units]]</f>
        <v>467.1</v>
      </c>
      <c r="H142" s="1">
        <f>(Table27[[#This Row],[Amount]]-Table27[[#This Row],[Total Cost]])</f>
        <v>2451.9</v>
      </c>
    </row>
    <row r="143" spans="1:8" hidden="1" x14ac:dyDescent="0.35">
      <c r="A143" t="s">
        <v>8</v>
      </c>
      <c r="B143" t="s">
        <v>35</v>
      </c>
      <c r="C143" t="s">
        <v>30</v>
      </c>
      <c r="D143" s="1">
        <v>3598</v>
      </c>
      <c r="E143" s="2">
        <v>81</v>
      </c>
      <c r="F143">
        <f>_xll.XLOOKUP(Table27[[#This Row],[Product]],products8[Product],products8[Cost per unit])</f>
        <v>14.49</v>
      </c>
      <c r="G143">
        <f>Table27[[#This Row],[Cost Per Unit]]*Table27[[#This Row],[Units]]</f>
        <v>1173.69</v>
      </c>
      <c r="H143" s="1">
        <f>(Table27[[#This Row],[Amount]]-Table27[[#This Row],[Total Cost]])</f>
        <v>2424.31</v>
      </c>
    </row>
    <row r="144" spans="1:8" hidden="1" x14ac:dyDescent="0.35">
      <c r="A144" t="s">
        <v>9</v>
      </c>
      <c r="B144" t="s">
        <v>39</v>
      </c>
      <c r="C144" t="s">
        <v>24</v>
      </c>
      <c r="D144" s="1">
        <v>3920</v>
      </c>
      <c r="E144" s="2">
        <v>306</v>
      </c>
      <c r="F144">
        <f>_xll.XLOOKUP(Table27[[#This Row],[Product]],products8[Product],products8[Cost per unit])</f>
        <v>4.97</v>
      </c>
      <c r="G144">
        <f>Table27[[#This Row],[Cost Per Unit]]*Table27[[#This Row],[Units]]</f>
        <v>1520.82</v>
      </c>
      <c r="H144" s="1">
        <f>(Table27[[#This Row],[Amount]]-Table27[[#This Row],[Total Cost]])</f>
        <v>2399.1800000000003</v>
      </c>
    </row>
    <row r="145" spans="1:8" hidden="1" x14ac:dyDescent="0.35">
      <c r="A145" t="s">
        <v>3</v>
      </c>
      <c r="B145" t="s">
        <v>34</v>
      </c>
      <c r="C145" t="s">
        <v>20</v>
      </c>
      <c r="D145" s="1">
        <v>2583</v>
      </c>
      <c r="E145" s="2">
        <v>18</v>
      </c>
      <c r="F145">
        <f>_xll.XLOOKUP(Table27[[#This Row],[Product]],products8[Product],products8[Cost per unit])</f>
        <v>10.62</v>
      </c>
      <c r="G145">
        <f>Table27[[#This Row],[Cost Per Unit]]*Table27[[#This Row],[Units]]</f>
        <v>191.16</v>
      </c>
      <c r="H145" s="1">
        <f>(Table27[[#This Row],[Amount]]-Table27[[#This Row],[Total Cost]])</f>
        <v>2391.84</v>
      </c>
    </row>
    <row r="146" spans="1:8" hidden="1" x14ac:dyDescent="0.35">
      <c r="A146" t="s">
        <v>9</v>
      </c>
      <c r="B146" t="s">
        <v>38</v>
      </c>
      <c r="C146" t="s">
        <v>17</v>
      </c>
      <c r="D146" s="1">
        <v>2408</v>
      </c>
      <c r="E146" s="2">
        <v>9</v>
      </c>
      <c r="F146">
        <f>_xll.XLOOKUP(Table27[[#This Row],[Product]],products8[Product],products8[Cost per unit])</f>
        <v>3.11</v>
      </c>
      <c r="G146">
        <f>Table27[[#This Row],[Cost Per Unit]]*Table27[[#This Row],[Units]]</f>
        <v>27.99</v>
      </c>
      <c r="H146" s="1">
        <f>(Table27[[#This Row],[Amount]]-Table27[[#This Row],[Total Cost]])</f>
        <v>2380.0100000000002</v>
      </c>
    </row>
    <row r="147" spans="1:8" hidden="1" x14ac:dyDescent="0.35">
      <c r="A147" t="s">
        <v>2</v>
      </c>
      <c r="B147" t="s">
        <v>37</v>
      </c>
      <c r="C147" t="s">
        <v>15</v>
      </c>
      <c r="D147" s="1">
        <v>2863</v>
      </c>
      <c r="E147" s="2">
        <v>42</v>
      </c>
      <c r="F147">
        <f>_xll.XLOOKUP(Table27[[#This Row],[Product]],products8[Product],products8[Cost per unit])</f>
        <v>11.73</v>
      </c>
      <c r="G147">
        <f>Table27[[#This Row],[Cost Per Unit]]*Table27[[#This Row],[Units]]</f>
        <v>492.66</v>
      </c>
      <c r="H147" s="1">
        <f>(Table27[[#This Row],[Amount]]-Table27[[#This Row],[Total Cost]])</f>
        <v>2370.34</v>
      </c>
    </row>
    <row r="148" spans="1:8" hidden="1" x14ac:dyDescent="0.35">
      <c r="A148" t="s">
        <v>6</v>
      </c>
      <c r="B148" t="s">
        <v>38</v>
      </c>
      <c r="C148" t="s">
        <v>31</v>
      </c>
      <c r="D148" s="1">
        <v>2681</v>
      </c>
      <c r="E148" s="2">
        <v>54</v>
      </c>
      <c r="F148">
        <f>_xll.XLOOKUP(Table27[[#This Row],[Product]],products8[Product],products8[Cost per unit])</f>
        <v>5.79</v>
      </c>
      <c r="G148">
        <f>Table27[[#This Row],[Cost Per Unit]]*Table27[[#This Row],[Units]]</f>
        <v>312.66000000000003</v>
      </c>
      <c r="H148" s="1">
        <f>(Table27[[#This Row],[Amount]]-Table27[[#This Row],[Total Cost]])</f>
        <v>2368.34</v>
      </c>
    </row>
    <row r="149" spans="1:8" x14ac:dyDescent="0.35">
      <c r="A149" t="s">
        <v>10</v>
      </c>
      <c r="B149" t="s">
        <v>35</v>
      </c>
      <c r="C149" t="s">
        <v>14</v>
      </c>
      <c r="D149" s="1">
        <v>3472</v>
      </c>
      <c r="E149" s="2">
        <v>96</v>
      </c>
      <c r="F149">
        <f>_xll.XLOOKUP(Table27[[#This Row],[Product]],products8[Product],products8[Cost per unit])</f>
        <v>11.7</v>
      </c>
      <c r="G149">
        <f>Table27[[#This Row],[Cost Per Unit]]*Table27[[#This Row],[Units]]</f>
        <v>1123.1999999999998</v>
      </c>
      <c r="H149" s="1">
        <f>(Table27[[#This Row],[Amount]]-Table27[[#This Row],[Total Cost]])</f>
        <v>2348.8000000000002</v>
      </c>
    </row>
    <row r="150" spans="1:8" hidden="1" x14ac:dyDescent="0.35">
      <c r="A150" t="s">
        <v>10</v>
      </c>
      <c r="B150" t="s">
        <v>39</v>
      </c>
      <c r="C150" t="s">
        <v>21</v>
      </c>
      <c r="D150" s="1">
        <v>4858</v>
      </c>
      <c r="E150" s="2">
        <v>279</v>
      </c>
      <c r="F150">
        <f>_xll.XLOOKUP(Table27[[#This Row],[Product]],products8[Product],products8[Cost per unit])</f>
        <v>9</v>
      </c>
      <c r="G150">
        <f>Table27[[#This Row],[Cost Per Unit]]*Table27[[#This Row],[Units]]</f>
        <v>2511</v>
      </c>
      <c r="H150" s="1">
        <f>(Table27[[#This Row],[Amount]]-Table27[[#This Row],[Total Cost]])</f>
        <v>2347</v>
      </c>
    </row>
    <row r="151" spans="1:8" hidden="1" x14ac:dyDescent="0.35">
      <c r="A151" t="s">
        <v>5</v>
      </c>
      <c r="B151" t="s">
        <v>35</v>
      </c>
      <c r="C151" t="s">
        <v>18</v>
      </c>
      <c r="D151" s="1">
        <v>2415</v>
      </c>
      <c r="E151" s="2">
        <v>15</v>
      </c>
      <c r="F151">
        <f>_xll.XLOOKUP(Table27[[#This Row],[Product]],products8[Product],products8[Cost per unit])</f>
        <v>6.47</v>
      </c>
      <c r="G151">
        <f>Table27[[#This Row],[Cost Per Unit]]*Table27[[#This Row],[Units]]</f>
        <v>97.05</v>
      </c>
      <c r="H151" s="1">
        <f>(Table27[[#This Row],[Amount]]-Table27[[#This Row],[Total Cost]])</f>
        <v>2317.9499999999998</v>
      </c>
    </row>
    <row r="152" spans="1:8" hidden="1" x14ac:dyDescent="0.35">
      <c r="A152" t="s">
        <v>2</v>
      </c>
      <c r="B152" t="s">
        <v>38</v>
      </c>
      <c r="C152" t="s">
        <v>31</v>
      </c>
      <c r="D152" s="1">
        <v>4326</v>
      </c>
      <c r="E152" s="2">
        <v>348</v>
      </c>
      <c r="F152">
        <f>_xll.XLOOKUP(Table27[[#This Row],[Product]],products8[Product],products8[Cost per unit])</f>
        <v>5.79</v>
      </c>
      <c r="G152">
        <f>Table27[[#This Row],[Cost Per Unit]]*Table27[[#This Row],[Units]]</f>
        <v>2014.92</v>
      </c>
      <c r="H152" s="1">
        <f>(Table27[[#This Row],[Amount]]-Table27[[#This Row],[Total Cost]])</f>
        <v>2311.08</v>
      </c>
    </row>
    <row r="153" spans="1:8" hidden="1" x14ac:dyDescent="0.35">
      <c r="A153" t="s">
        <v>40</v>
      </c>
      <c r="B153" t="s">
        <v>34</v>
      </c>
      <c r="C153" t="s">
        <v>23</v>
      </c>
      <c r="D153" s="1">
        <v>2779</v>
      </c>
      <c r="E153" s="2">
        <v>75</v>
      </c>
      <c r="F153">
        <f>_xll.XLOOKUP(Table27[[#This Row],[Product]],products8[Product],products8[Cost per unit])</f>
        <v>6.49</v>
      </c>
      <c r="G153">
        <f>Table27[[#This Row],[Cost Per Unit]]*Table27[[#This Row],[Units]]</f>
        <v>486.75</v>
      </c>
      <c r="H153" s="1">
        <f>(Table27[[#This Row],[Amount]]-Table27[[#This Row],[Total Cost]])</f>
        <v>2292.25</v>
      </c>
    </row>
    <row r="154" spans="1:8" hidden="1" x14ac:dyDescent="0.35">
      <c r="A154" t="s">
        <v>3</v>
      </c>
      <c r="B154" t="s">
        <v>37</v>
      </c>
      <c r="C154" t="s">
        <v>29</v>
      </c>
      <c r="D154" s="1">
        <v>4592</v>
      </c>
      <c r="E154" s="2">
        <v>324</v>
      </c>
      <c r="F154">
        <f>_xll.XLOOKUP(Table27[[#This Row],[Product]],products8[Product],products8[Cost per unit])</f>
        <v>7.16</v>
      </c>
      <c r="G154">
        <f>Table27[[#This Row],[Cost Per Unit]]*Table27[[#This Row],[Units]]</f>
        <v>2319.84</v>
      </c>
      <c r="H154" s="1">
        <f>(Table27[[#This Row],[Amount]]-Table27[[#This Row],[Total Cost]])</f>
        <v>2272.16</v>
      </c>
    </row>
    <row r="155" spans="1:8" hidden="1" x14ac:dyDescent="0.35">
      <c r="A155" t="s">
        <v>5</v>
      </c>
      <c r="B155" t="s">
        <v>36</v>
      </c>
      <c r="C155" t="s">
        <v>17</v>
      </c>
      <c r="D155" s="1">
        <v>3339</v>
      </c>
      <c r="E155" s="2">
        <v>348</v>
      </c>
      <c r="F155">
        <f>_xll.XLOOKUP(Table27[[#This Row],[Product]],products8[Product],products8[Cost per unit])</f>
        <v>3.11</v>
      </c>
      <c r="G155">
        <f>Table27[[#This Row],[Cost Per Unit]]*Table27[[#This Row],[Units]]</f>
        <v>1082.28</v>
      </c>
      <c r="H155" s="1">
        <f>(Table27[[#This Row],[Amount]]-Table27[[#This Row],[Total Cost]])</f>
        <v>2256.7200000000003</v>
      </c>
    </row>
    <row r="156" spans="1:8" hidden="1" x14ac:dyDescent="0.35">
      <c r="A156" t="s">
        <v>9</v>
      </c>
      <c r="B156" t="s">
        <v>37</v>
      </c>
      <c r="C156" t="s">
        <v>25</v>
      </c>
      <c r="D156" s="1">
        <v>4305</v>
      </c>
      <c r="E156" s="2">
        <v>156</v>
      </c>
      <c r="F156">
        <f>_xll.XLOOKUP(Table27[[#This Row],[Product]],products8[Product],products8[Cost per unit])</f>
        <v>13.15</v>
      </c>
      <c r="G156">
        <f>Table27[[#This Row],[Cost Per Unit]]*Table27[[#This Row],[Units]]</f>
        <v>2051.4</v>
      </c>
      <c r="H156" s="1">
        <f>(Table27[[#This Row],[Amount]]-Table27[[#This Row],[Total Cost]])</f>
        <v>2253.6</v>
      </c>
    </row>
    <row r="157" spans="1:8" hidden="1" x14ac:dyDescent="0.35">
      <c r="A157" t="s">
        <v>9</v>
      </c>
      <c r="B157" t="s">
        <v>39</v>
      </c>
      <c r="C157" t="s">
        <v>25</v>
      </c>
      <c r="D157" s="1">
        <v>3192</v>
      </c>
      <c r="E157" s="2">
        <v>72</v>
      </c>
      <c r="F157">
        <f>_xll.XLOOKUP(Table27[[#This Row],[Product]],products8[Product],products8[Cost per unit])</f>
        <v>13.15</v>
      </c>
      <c r="G157">
        <f>Table27[[#This Row],[Cost Per Unit]]*Table27[[#This Row],[Units]]</f>
        <v>946.80000000000007</v>
      </c>
      <c r="H157" s="1">
        <f>(Table27[[#This Row],[Amount]]-Table27[[#This Row],[Total Cost]])</f>
        <v>2245.1999999999998</v>
      </c>
    </row>
    <row r="158" spans="1:8" hidden="1" x14ac:dyDescent="0.35">
      <c r="A158" t="s">
        <v>7</v>
      </c>
      <c r="B158" t="s">
        <v>35</v>
      </c>
      <c r="C158" t="s">
        <v>24</v>
      </c>
      <c r="D158" s="1">
        <v>2793</v>
      </c>
      <c r="E158" s="2">
        <v>114</v>
      </c>
      <c r="F158">
        <f>_xll.XLOOKUP(Table27[[#This Row],[Product]],products8[Product],products8[Cost per unit])</f>
        <v>4.97</v>
      </c>
      <c r="G158">
        <f>Table27[[#This Row],[Cost Per Unit]]*Table27[[#This Row],[Units]]</f>
        <v>566.57999999999993</v>
      </c>
      <c r="H158" s="1">
        <f>(Table27[[#This Row],[Amount]]-Table27[[#This Row],[Total Cost]])</f>
        <v>2226.42</v>
      </c>
    </row>
    <row r="159" spans="1:8" hidden="1" x14ac:dyDescent="0.35">
      <c r="A159" t="s">
        <v>40</v>
      </c>
      <c r="B159" t="s">
        <v>38</v>
      </c>
      <c r="C159" t="s">
        <v>29</v>
      </c>
      <c r="D159" s="1">
        <v>2541</v>
      </c>
      <c r="E159" s="2">
        <v>45</v>
      </c>
      <c r="F159">
        <f>_xll.XLOOKUP(Table27[[#This Row],[Product]],products8[Product],products8[Cost per unit])</f>
        <v>7.16</v>
      </c>
      <c r="G159">
        <f>Table27[[#This Row],[Cost Per Unit]]*Table27[[#This Row],[Units]]</f>
        <v>322.2</v>
      </c>
      <c r="H159" s="1">
        <f>(Table27[[#This Row],[Amount]]-Table27[[#This Row],[Total Cost]])</f>
        <v>2218.8000000000002</v>
      </c>
    </row>
    <row r="160" spans="1:8" hidden="1" x14ac:dyDescent="0.35">
      <c r="A160" t="s">
        <v>7</v>
      </c>
      <c r="B160" t="s">
        <v>35</v>
      </c>
      <c r="C160" t="s">
        <v>28</v>
      </c>
      <c r="D160" s="1">
        <v>5194</v>
      </c>
      <c r="E160" s="2">
        <v>288</v>
      </c>
      <c r="F160">
        <f>_xll.XLOOKUP(Table27[[#This Row],[Product]],products8[Product],products8[Cost per unit])</f>
        <v>10.38</v>
      </c>
      <c r="G160">
        <f>Table27[[#This Row],[Cost Per Unit]]*Table27[[#This Row],[Units]]</f>
        <v>2989.44</v>
      </c>
      <c r="H160" s="1">
        <f>(Table27[[#This Row],[Amount]]-Table27[[#This Row],[Total Cost]])</f>
        <v>2204.56</v>
      </c>
    </row>
    <row r="161" spans="1:8" hidden="1" x14ac:dyDescent="0.35">
      <c r="A161" t="s">
        <v>5</v>
      </c>
      <c r="B161" t="s">
        <v>34</v>
      </c>
      <c r="C161" t="s">
        <v>29</v>
      </c>
      <c r="D161" s="1">
        <v>2891</v>
      </c>
      <c r="E161" s="2">
        <v>102</v>
      </c>
      <c r="F161">
        <f>_xll.XLOOKUP(Table27[[#This Row],[Product]],products8[Product],products8[Cost per unit])</f>
        <v>7.16</v>
      </c>
      <c r="G161">
        <f>Table27[[#This Row],[Cost Per Unit]]*Table27[[#This Row],[Units]]</f>
        <v>730.32</v>
      </c>
      <c r="H161" s="1">
        <f>(Table27[[#This Row],[Amount]]-Table27[[#This Row],[Total Cost]])</f>
        <v>2160.6799999999998</v>
      </c>
    </row>
    <row r="162" spans="1:8" hidden="1" x14ac:dyDescent="0.35">
      <c r="A162" t="s">
        <v>9</v>
      </c>
      <c r="B162" t="s">
        <v>37</v>
      </c>
      <c r="C162" t="s">
        <v>23</v>
      </c>
      <c r="D162" s="1">
        <v>2737</v>
      </c>
      <c r="E162" s="2">
        <v>93</v>
      </c>
      <c r="F162">
        <f>_xll.XLOOKUP(Table27[[#This Row],[Product]],products8[Product],products8[Cost per unit])</f>
        <v>6.49</v>
      </c>
      <c r="G162">
        <f>Table27[[#This Row],[Cost Per Unit]]*Table27[[#This Row],[Units]]</f>
        <v>603.57000000000005</v>
      </c>
      <c r="H162" s="1">
        <f>(Table27[[#This Row],[Amount]]-Table27[[#This Row],[Total Cost]])</f>
        <v>2133.4299999999998</v>
      </c>
    </row>
    <row r="163" spans="1:8" hidden="1" x14ac:dyDescent="0.35">
      <c r="A163" t="s">
        <v>7</v>
      </c>
      <c r="B163" t="s">
        <v>35</v>
      </c>
      <c r="C163" t="s">
        <v>27</v>
      </c>
      <c r="D163" s="1">
        <v>2478</v>
      </c>
      <c r="E163" s="2">
        <v>21</v>
      </c>
      <c r="F163">
        <f>_xll.XLOOKUP(Table27[[#This Row],[Product]],products8[Product],products8[Cost per unit])</f>
        <v>16.73</v>
      </c>
      <c r="G163">
        <f>Table27[[#This Row],[Cost Per Unit]]*Table27[[#This Row],[Units]]</f>
        <v>351.33</v>
      </c>
      <c r="H163" s="1">
        <f>(Table27[[#This Row],[Amount]]-Table27[[#This Row],[Total Cost]])</f>
        <v>2126.67</v>
      </c>
    </row>
    <row r="164" spans="1:8" hidden="1" x14ac:dyDescent="0.35">
      <c r="A164" t="s">
        <v>41</v>
      </c>
      <c r="B164" t="s">
        <v>37</v>
      </c>
      <c r="C164" t="s">
        <v>20</v>
      </c>
      <c r="D164" s="1">
        <v>3388</v>
      </c>
      <c r="E164" s="2">
        <v>123</v>
      </c>
      <c r="F164">
        <f>_xll.XLOOKUP(Table27[[#This Row],[Product]],products8[Product],products8[Cost per unit])</f>
        <v>10.62</v>
      </c>
      <c r="G164">
        <f>Table27[[#This Row],[Cost Per Unit]]*Table27[[#This Row],[Units]]</f>
        <v>1306.26</v>
      </c>
      <c r="H164" s="1">
        <f>(Table27[[#This Row],[Amount]]-Table27[[#This Row],[Total Cost]])</f>
        <v>2081.7399999999998</v>
      </c>
    </row>
    <row r="165" spans="1:8" hidden="1" x14ac:dyDescent="0.35">
      <c r="A165" t="s">
        <v>10</v>
      </c>
      <c r="B165" t="s">
        <v>35</v>
      </c>
      <c r="C165" t="s">
        <v>18</v>
      </c>
      <c r="D165" s="1">
        <v>3808</v>
      </c>
      <c r="E165" s="2">
        <v>279</v>
      </c>
      <c r="F165">
        <f>_xll.XLOOKUP(Table27[[#This Row],[Product]],products8[Product],products8[Cost per unit])</f>
        <v>6.47</v>
      </c>
      <c r="G165">
        <f>Table27[[#This Row],[Cost Per Unit]]*Table27[[#This Row],[Units]]</f>
        <v>1805.1299999999999</v>
      </c>
      <c r="H165" s="1">
        <f>(Table27[[#This Row],[Amount]]-Table27[[#This Row],[Total Cost]])</f>
        <v>2002.8700000000001</v>
      </c>
    </row>
    <row r="166" spans="1:8" hidden="1" x14ac:dyDescent="0.35">
      <c r="A166" t="s">
        <v>5</v>
      </c>
      <c r="B166" t="s">
        <v>35</v>
      </c>
      <c r="C166" t="s">
        <v>29</v>
      </c>
      <c r="D166" s="1">
        <v>4480</v>
      </c>
      <c r="E166" s="2">
        <v>357</v>
      </c>
      <c r="F166">
        <f>_xll.XLOOKUP(Table27[[#This Row],[Product]],products8[Product],products8[Cost per unit])</f>
        <v>7.16</v>
      </c>
      <c r="G166">
        <f>Table27[[#This Row],[Cost Per Unit]]*Table27[[#This Row],[Units]]</f>
        <v>2556.12</v>
      </c>
      <c r="H166" s="1">
        <f>(Table27[[#This Row],[Amount]]-Table27[[#This Row],[Total Cost]])</f>
        <v>1923.88</v>
      </c>
    </row>
    <row r="167" spans="1:8" hidden="1" x14ac:dyDescent="0.35">
      <c r="A167" t="s">
        <v>8</v>
      </c>
      <c r="B167" t="s">
        <v>38</v>
      </c>
      <c r="C167" t="s">
        <v>32</v>
      </c>
      <c r="D167" s="1">
        <v>3752</v>
      </c>
      <c r="E167" s="2">
        <v>213</v>
      </c>
      <c r="F167">
        <f>_xll.XLOOKUP(Table27[[#This Row],[Product]],products8[Product],products8[Cost per unit])</f>
        <v>8.65</v>
      </c>
      <c r="G167">
        <f>Table27[[#This Row],[Cost Per Unit]]*Table27[[#This Row],[Units]]</f>
        <v>1842.45</v>
      </c>
      <c r="H167" s="1">
        <f>(Table27[[#This Row],[Amount]]-Table27[[#This Row],[Total Cost]])</f>
        <v>1909.55</v>
      </c>
    </row>
    <row r="168" spans="1:8" hidden="1" x14ac:dyDescent="0.35">
      <c r="A168" t="s">
        <v>7</v>
      </c>
      <c r="B168" t="s">
        <v>35</v>
      </c>
      <c r="C168" t="s">
        <v>16</v>
      </c>
      <c r="D168" s="1">
        <v>2135</v>
      </c>
      <c r="E168" s="2">
        <v>27</v>
      </c>
      <c r="F168">
        <f>_xll.XLOOKUP(Table27[[#This Row],[Product]],products8[Product],products8[Cost per unit])</f>
        <v>8.7899999999999991</v>
      </c>
      <c r="G168">
        <f>Table27[[#This Row],[Cost Per Unit]]*Table27[[#This Row],[Units]]</f>
        <v>237.32999999999998</v>
      </c>
      <c r="H168" s="1">
        <f>(Table27[[#This Row],[Amount]]-Table27[[#This Row],[Total Cost]])</f>
        <v>1897.67</v>
      </c>
    </row>
    <row r="169" spans="1:8" hidden="1" x14ac:dyDescent="0.35">
      <c r="A169" t="s">
        <v>9</v>
      </c>
      <c r="B169" t="s">
        <v>38</v>
      </c>
      <c r="C169" t="s">
        <v>26</v>
      </c>
      <c r="D169" s="1">
        <v>2436</v>
      </c>
      <c r="E169" s="2">
        <v>99</v>
      </c>
      <c r="F169">
        <f>_xll.XLOOKUP(Table27[[#This Row],[Product]],products8[Product],products8[Cost per unit])</f>
        <v>5.6</v>
      </c>
      <c r="G169">
        <f>Table27[[#This Row],[Cost Per Unit]]*Table27[[#This Row],[Units]]</f>
        <v>554.4</v>
      </c>
      <c r="H169" s="1">
        <f>(Table27[[#This Row],[Amount]]-Table27[[#This Row],[Total Cost]])</f>
        <v>1881.6</v>
      </c>
    </row>
    <row r="170" spans="1:8" hidden="1" x14ac:dyDescent="0.35">
      <c r="A170" t="s">
        <v>8</v>
      </c>
      <c r="B170" t="s">
        <v>34</v>
      </c>
      <c r="C170" t="s">
        <v>31</v>
      </c>
      <c r="D170" s="1">
        <v>3507</v>
      </c>
      <c r="E170" s="2">
        <v>288</v>
      </c>
      <c r="F170">
        <f>_xll.XLOOKUP(Table27[[#This Row],[Product]],products8[Product],products8[Cost per unit])</f>
        <v>5.79</v>
      </c>
      <c r="G170">
        <f>Table27[[#This Row],[Cost Per Unit]]*Table27[[#This Row],[Units]]</f>
        <v>1667.52</v>
      </c>
      <c r="H170" s="1">
        <f>(Table27[[#This Row],[Amount]]-Table27[[#This Row],[Total Cost]])</f>
        <v>1839.48</v>
      </c>
    </row>
    <row r="171" spans="1:8" hidden="1" x14ac:dyDescent="0.35">
      <c r="A171" t="s">
        <v>40</v>
      </c>
      <c r="B171" t="s">
        <v>34</v>
      </c>
      <c r="C171" t="s">
        <v>33</v>
      </c>
      <c r="D171" s="1">
        <v>3794</v>
      </c>
      <c r="E171" s="2">
        <v>159</v>
      </c>
      <c r="F171">
        <f>_xll.XLOOKUP(Table27[[#This Row],[Product]],products8[Product],products8[Cost per unit])</f>
        <v>12.37</v>
      </c>
      <c r="G171">
        <f>Table27[[#This Row],[Cost Per Unit]]*Table27[[#This Row],[Units]]</f>
        <v>1966.83</v>
      </c>
      <c r="H171" s="1">
        <f>(Table27[[#This Row],[Amount]]-Table27[[#This Row],[Total Cost]])</f>
        <v>1827.17</v>
      </c>
    </row>
    <row r="172" spans="1:8" hidden="1" x14ac:dyDescent="0.35">
      <c r="A172" t="s">
        <v>40</v>
      </c>
      <c r="B172" t="s">
        <v>38</v>
      </c>
      <c r="C172" t="s">
        <v>31</v>
      </c>
      <c r="D172" s="1">
        <v>1988</v>
      </c>
      <c r="E172" s="2">
        <v>39</v>
      </c>
      <c r="F172">
        <f>_xll.XLOOKUP(Table27[[#This Row],[Product]],products8[Product],products8[Cost per unit])</f>
        <v>5.79</v>
      </c>
      <c r="G172">
        <f>Table27[[#This Row],[Cost Per Unit]]*Table27[[#This Row],[Units]]</f>
        <v>225.81</v>
      </c>
      <c r="H172" s="1">
        <f>(Table27[[#This Row],[Amount]]-Table27[[#This Row],[Total Cost]])</f>
        <v>1762.19</v>
      </c>
    </row>
    <row r="173" spans="1:8" hidden="1" x14ac:dyDescent="0.35">
      <c r="A173" t="s">
        <v>2</v>
      </c>
      <c r="B173" t="s">
        <v>36</v>
      </c>
      <c r="C173" t="s">
        <v>31</v>
      </c>
      <c r="D173" s="1">
        <v>3094</v>
      </c>
      <c r="E173" s="2">
        <v>246</v>
      </c>
      <c r="F173">
        <f>_xll.XLOOKUP(Table27[[#This Row],[Product]],products8[Product],products8[Cost per unit])</f>
        <v>5.79</v>
      </c>
      <c r="G173">
        <f>Table27[[#This Row],[Cost Per Unit]]*Table27[[#This Row],[Units]]</f>
        <v>1424.34</v>
      </c>
      <c r="H173" s="1">
        <f>(Table27[[#This Row],[Amount]]-Table27[[#This Row],[Total Cost]])</f>
        <v>1669.66</v>
      </c>
    </row>
    <row r="174" spans="1:8" hidden="1" x14ac:dyDescent="0.35">
      <c r="A174" t="s">
        <v>3</v>
      </c>
      <c r="B174" t="s">
        <v>35</v>
      </c>
      <c r="C174" t="s">
        <v>29</v>
      </c>
      <c r="D174" s="1">
        <v>2114</v>
      </c>
      <c r="E174" s="2">
        <v>66</v>
      </c>
      <c r="F174">
        <f>_xll.XLOOKUP(Table27[[#This Row],[Product]],products8[Product],products8[Cost per unit])</f>
        <v>7.16</v>
      </c>
      <c r="G174">
        <f>Table27[[#This Row],[Cost Per Unit]]*Table27[[#This Row],[Units]]</f>
        <v>472.56</v>
      </c>
      <c r="H174" s="1">
        <f>(Table27[[#This Row],[Amount]]-Table27[[#This Row],[Total Cost]])</f>
        <v>1641.44</v>
      </c>
    </row>
    <row r="175" spans="1:8" hidden="1" x14ac:dyDescent="0.35">
      <c r="A175" t="s">
        <v>7</v>
      </c>
      <c r="B175" t="s">
        <v>34</v>
      </c>
      <c r="C175" t="s">
        <v>33</v>
      </c>
      <c r="D175" s="1">
        <v>2226</v>
      </c>
      <c r="E175" s="2">
        <v>48</v>
      </c>
      <c r="F175">
        <f>_xll.XLOOKUP(Table27[[#This Row],[Product]],products8[Product],products8[Cost per unit])</f>
        <v>12.37</v>
      </c>
      <c r="G175">
        <f>Table27[[#This Row],[Cost Per Unit]]*Table27[[#This Row],[Units]]</f>
        <v>593.76</v>
      </c>
      <c r="H175" s="1">
        <f>(Table27[[#This Row],[Amount]]-Table27[[#This Row],[Total Cost]])</f>
        <v>1632.24</v>
      </c>
    </row>
    <row r="176" spans="1:8" hidden="1" x14ac:dyDescent="0.35">
      <c r="A176" t="s">
        <v>9</v>
      </c>
      <c r="B176" t="s">
        <v>38</v>
      </c>
      <c r="C176" t="s">
        <v>16</v>
      </c>
      <c r="D176" s="1">
        <v>2646</v>
      </c>
      <c r="E176" s="2">
        <v>120</v>
      </c>
      <c r="F176">
        <f>_xll.XLOOKUP(Table27[[#This Row],[Product]],products8[Product],products8[Cost per unit])</f>
        <v>8.7899999999999991</v>
      </c>
      <c r="G176">
        <f>Table27[[#This Row],[Cost Per Unit]]*Table27[[#This Row],[Units]]</f>
        <v>1054.8</v>
      </c>
      <c r="H176" s="1">
        <f>(Table27[[#This Row],[Amount]]-Table27[[#This Row],[Total Cost]])</f>
        <v>1591.2</v>
      </c>
    </row>
    <row r="177" spans="1:8" hidden="1" x14ac:dyDescent="0.35">
      <c r="A177" t="s">
        <v>7</v>
      </c>
      <c r="B177" t="s">
        <v>37</v>
      </c>
      <c r="C177" t="s">
        <v>16</v>
      </c>
      <c r="D177" s="1">
        <v>4487</v>
      </c>
      <c r="E177" s="2">
        <v>333</v>
      </c>
      <c r="F177">
        <f>_xll.XLOOKUP(Table27[[#This Row],[Product]],products8[Product],products8[Cost per unit])</f>
        <v>8.7899999999999991</v>
      </c>
      <c r="G177">
        <f>Table27[[#This Row],[Cost Per Unit]]*Table27[[#This Row],[Units]]</f>
        <v>2927.0699999999997</v>
      </c>
      <c r="H177" s="1">
        <f>(Table27[[#This Row],[Amount]]-Table27[[#This Row],[Total Cost]])</f>
        <v>1559.9300000000003</v>
      </c>
    </row>
    <row r="178" spans="1:8" hidden="1" x14ac:dyDescent="0.35">
      <c r="A178" t="s">
        <v>6</v>
      </c>
      <c r="B178" t="s">
        <v>34</v>
      </c>
      <c r="C178" t="s">
        <v>16</v>
      </c>
      <c r="D178" s="1">
        <v>2219</v>
      </c>
      <c r="E178" s="2">
        <v>75</v>
      </c>
      <c r="F178">
        <f>_xll.XLOOKUP(Table27[[#This Row],[Product]],products8[Product],products8[Cost per unit])</f>
        <v>8.7899999999999991</v>
      </c>
      <c r="G178">
        <f>Table27[[#This Row],[Cost Per Unit]]*Table27[[#This Row],[Units]]</f>
        <v>659.24999999999989</v>
      </c>
      <c r="H178" s="1">
        <f>(Table27[[#This Row],[Amount]]-Table27[[#This Row],[Total Cost]])</f>
        <v>1559.75</v>
      </c>
    </row>
    <row r="179" spans="1:8" hidden="1" x14ac:dyDescent="0.35">
      <c r="A179" t="s">
        <v>3</v>
      </c>
      <c r="B179" t="s">
        <v>35</v>
      </c>
      <c r="C179" t="s">
        <v>23</v>
      </c>
      <c r="D179" s="1">
        <v>2023</v>
      </c>
      <c r="E179" s="2">
        <v>78</v>
      </c>
      <c r="F179">
        <f>_xll.XLOOKUP(Table27[[#This Row],[Product]],products8[Product],products8[Cost per unit])</f>
        <v>6.49</v>
      </c>
      <c r="G179">
        <f>Table27[[#This Row],[Cost Per Unit]]*Table27[[#This Row],[Units]]</f>
        <v>506.22</v>
      </c>
      <c r="H179" s="1">
        <f>(Table27[[#This Row],[Amount]]-Table27[[#This Row],[Total Cost]])</f>
        <v>1516.78</v>
      </c>
    </row>
    <row r="180" spans="1:8" hidden="1" x14ac:dyDescent="0.35">
      <c r="A180" t="s">
        <v>7</v>
      </c>
      <c r="B180" t="s">
        <v>36</v>
      </c>
      <c r="C180" t="s">
        <v>18</v>
      </c>
      <c r="D180" s="1">
        <v>2646</v>
      </c>
      <c r="E180" s="2">
        <v>177</v>
      </c>
      <c r="F180">
        <f>_xll.XLOOKUP(Table27[[#This Row],[Product]],products8[Product],products8[Cost per unit])</f>
        <v>6.47</v>
      </c>
      <c r="G180">
        <f>Table27[[#This Row],[Cost Per Unit]]*Table27[[#This Row],[Units]]</f>
        <v>1145.19</v>
      </c>
      <c r="H180" s="1">
        <f>(Table27[[#This Row],[Amount]]-Table27[[#This Row],[Total Cost]])</f>
        <v>1500.81</v>
      </c>
    </row>
    <row r="181" spans="1:8" hidden="1" x14ac:dyDescent="0.35">
      <c r="A181" t="s">
        <v>9</v>
      </c>
      <c r="B181" t="s">
        <v>37</v>
      </c>
      <c r="C181" t="s">
        <v>26</v>
      </c>
      <c r="D181" s="1">
        <v>2856</v>
      </c>
      <c r="E181" s="2">
        <v>246</v>
      </c>
      <c r="F181">
        <f>_xll.XLOOKUP(Table27[[#This Row],[Product]],products8[Product],products8[Cost per unit])</f>
        <v>5.6</v>
      </c>
      <c r="G181">
        <f>Table27[[#This Row],[Cost Per Unit]]*Table27[[#This Row],[Units]]</f>
        <v>1377.6</v>
      </c>
      <c r="H181" s="1">
        <f>(Table27[[#This Row],[Amount]]-Table27[[#This Row],[Total Cost]])</f>
        <v>1478.4</v>
      </c>
    </row>
    <row r="182" spans="1:8" hidden="1" x14ac:dyDescent="0.35">
      <c r="A182" t="s">
        <v>7</v>
      </c>
      <c r="B182" t="s">
        <v>36</v>
      </c>
      <c r="C182" t="s">
        <v>31</v>
      </c>
      <c r="D182" s="1">
        <v>2149</v>
      </c>
      <c r="E182" s="2">
        <v>117</v>
      </c>
      <c r="F182">
        <f>_xll.XLOOKUP(Table27[[#This Row],[Product]],products8[Product],products8[Cost per unit])</f>
        <v>5.79</v>
      </c>
      <c r="G182">
        <f>Table27[[#This Row],[Cost Per Unit]]*Table27[[#This Row],[Units]]</f>
        <v>677.43</v>
      </c>
      <c r="H182" s="1">
        <f>(Table27[[#This Row],[Amount]]-Table27[[#This Row],[Total Cost]])</f>
        <v>1471.5700000000002</v>
      </c>
    </row>
    <row r="183" spans="1:8" hidden="1" x14ac:dyDescent="0.35">
      <c r="A183" t="s">
        <v>3</v>
      </c>
      <c r="B183" t="s">
        <v>34</v>
      </c>
      <c r="C183" t="s">
        <v>23</v>
      </c>
      <c r="D183" s="1">
        <v>2212</v>
      </c>
      <c r="E183" s="2">
        <v>117</v>
      </c>
      <c r="F183">
        <f>_xll.XLOOKUP(Table27[[#This Row],[Product]],products8[Product],products8[Cost per unit])</f>
        <v>6.49</v>
      </c>
      <c r="G183">
        <f>Table27[[#This Row],[Cost Per Unit]]*Table27[[#This Row],[Units]]</f>
        <v>759.33</v>
      </c>
      <c r="H183" s="1">
        <f>(Table27[[#This Row],[Amount]]-Table27[[#This Row],[Total Cost]])</f>
        <v>1452.67</v>
      </c>
    </row>
    <row r="184" spans="1:8" hidden="1" x14ac:dyDescent="0.35">
      <c r="A184" t="s">
        <v>8</v>
      </c>
      <c r="B184" t="s">
        <v>39</v>
      </c>
      <c r="C184" t="s">
        <v>26</v>
      </c>
      <c r="D184" s="1">
        <v>1561</v>
      </c>
      <c r="E184" s="2">
        <v>27</v>
      </c>
      <c r="F184">
        <f>_xll.XLOOKUP(Table27[[#This Row],[Product]],products8[Product],products8[Cost per unit])</f>
        <v>5.6</v>
      </c>
      <c r="G184">
        <f>Table27[[#This Row],[Cost Per Unit]]*Table27[[#This Row],[Units]]</f>
        <v>151.19999999999999</v>
      </c>
      <c r="H184" s="1">
        <f>(Table27[[#This Row],[Amount]]-Table27[[#This Row],[Total Cost]])</f>
        <v>1409.8</v>
      </c>
    </row>
    <row r="185" spans="1:8" hidden="1" x14ac:dyDescent="0.35">
      <c r="A185" t="s">
        <v>40</v>
      </c>
      <c r="B185" t="s">
        <v>35</v>
      </c>
      <c r="C185" t="s">
        <v>24</v>
      </c>
      <c r="D185" s="1">
        <v>1638</v>
      </c>
      <c r="E185" s="2">
        <v>48</v>
      </c>
      <c r="F185">
        <f>_xll.XLOOKUP(Table27[[#This Row],[Product]],products8[Product],products8[Cost per unit])</f>
        <v>4.97</v>
      </c>
      <c r="G185">
        <f>Table27[[#This Row],[Cost Per Unit]]*Table27[[#This Row],[Units]]</f>
        <v>238.56</v>
      </c>
      <c r="H185" s="1">
        <f>(Table27[[#This Row],[Amount]]-Table27[[#This Row],[Total Cost]])</f>
        <v>1399.44</v>
      </c>
    </row>
    <row r="186" spans="1:8" hidden="1" x14ac:dyDescent="0.35">
      <c r="A186" t="s">
        <v>40</v>
      </c>
      <c r="B186" t="s">
        <v>38</v>
      </c>
      <c r="C186" t="s">
        <v>25</v>
      </c>
      <c r="D186" s="1">
        <v>2541</v>
      </c>
      <c r="E186" s="2">
        <v>90</v>
      </c>
      <c r="F186">
        <f>_xll.XLOOKUP(Table27[[#This Row],[Product]],products8[Product],products8[Cost per unit])</f>
        <v>13.15</v>
      </c>
      <c r="G186">
        <f>Table27[[#This Row],[Cost Per Unit]]*Table27[[#This Row],[Units]]</f>
        <v>1183.5</v>
      </c>
      <c r="H186" s="1">
        <f>(Table27[[#This Row],[Amount]]-Table27[[#This Row],[Total Cost]])</f>
        <v>1357.5</v>
      </c>
    </row>
    <row r="187" spans="1:8" hidden="1" x14ac:dyDescent="0.35">
      <c r="A187" t="s">
        <v>41</v>
      </c>
      <c r="B187" t="s">
        <v>34</v>
      </c>
      <c r="C187" t="s">
        <v>17</v>
      </c>
      <c r="D187" s="1">
        <v>1463</v>
      </c>
      <c r="E187" s="2">
        <v>39</v>
      </c>
      <c r="F187">
        <f>_xll.XLOOKUP(Table27[[#This Row],[Product]],products8[Product],products8[Cost per unit])</f>
        <v>3.11</v>
      </c>
      <c r="G187">
        <f>Table27[[#This Row],[Cost Per Unit]]*Table27[[#This Row],[Units]]</f>
        <v>121.28999999999999</v>
      </c>
      <c r="H187" s="1">
        <f>(Table27[[#This Row],[Amount]]-Table27[[#This Row],[Total Cost]])</f>
        <v>1341.71</v>
      </c>
    </row>
    <row r="188" spans="1:8" hidden="1" x14ac:dyDescent="0.35">
      <c r="A188" t="s">
        <v>41</v>
      </c>
      <c r="B188" t="s">
        <v>37</v>
      </c>
      <c r="C188" t="s">
        <v>26</v>
      </c>
      <c r="D188" s="1">
        <v>2324</v>
      </c>
      <c r="E188" s="2">
        <v>177</v>
      </c>
      <c r="F188">
        <f>_xll.XLOOKUP(Table27[[#This Row],[Product]],products8[Product],products8[Cost per unit])</f>
        <v>5.6</v>
      </c>
      <c r="G188">
        <f>Table27[[#This Row],[Cost Per Unit]]*Table27[[#This Row],[Units]]</f>
        <v>991.19999999999993</v>
      </c>
      <c r="H188" s="1">
        <f>(Table27[[#This Row],[Amount]]-Table27[[#This Row],[Total Cost]])</f>
        <v>1332.8000000000002</v>
      </c>
    </row>
    <row r="189" spans="1:8" hidden="1" x14ac:dyDescent="0.35">
      <c r="A189" t="s">
        <v>9</v>
      </c>
      <c r="B189" t="s">
        <v>36</v>
      </c>
      <c r="C189" t="s">
        <v>32</v>
      </c>
      <c r="D189" s="1">
        <v>2954</v>
      </c>
      <c r="E189" s="2">
        <v>189</v>
      </c>
      <c r="F189">
        <f>_xll.XLOOKUP(Table27[[#This Row],[Product]],products8[Product],products8[Cost per unit])</f>
        <v>8.65</v>
      </c>
      <c r="G189">
        <f>Table27[[#This Row],[Cost Per Unit]]*Table27[[#This Row],[Units]]</f>
        <v>1634.8500000000001</v>
      </c>
      <c r="H189" s="1">
        <f>(Table27[[#This Row],[Amount]]-Table27[[#This Row],[Total Cost]])</f>
        <v>1319.1499999999999</v>
      </c>
    </row>
    <row r="190" spans="1:8" hidden="1" x14ac:dyDescent="0.35">
      <c r="A190" t="s">
        <v>9</v>
      </c>
      <c r="B190" t="s">
        <v>39</v>
      </c>
      <c r="C190" t="s">
        <v>18</v>
      </c>
      <c r="D190" s="1">
        <v>2639</v>
      </c>
      <c r="E190" s="2">
        <v>204</v>
      </c>
      <c r="F190">
        <f>_xll.XLOOKUP(Table27[[#This Row],[Product]],products8[Product],products8[Cost per unit])</f>
        <v>6.47</v>
      </c>
      <c r="G190">
        <f>Table27[[#This Row],[Cost Per Unit]]*Table27[[#This Row],[Units]]</f>
        <v>1319.8799999999999</v>
      </c>
      <c r="H190" s="1">
        <f>(Table27[[#This Row],[Amount]]-Table27[[#This Row],[Total Cost]])</f>
        <v>1319.1200000000001</v>
      </c>
    </row>
    <row r="191" spans="1:8" hidden="1" x14ac:dyDescent="0.35">
      <c r="A191" t="s">
        <v>6</v>
      </c>
      <c r="B191" t="s">
        <v>34</v>
      </c>
      <c r="C191" t="s">
        <v>15</v>
      </c>
      <c r="D191" s="1">
        <v>1442</v>
      </c>
      <c r="E191" s="2">
        <v>15</v>
      </c>
      <c r="F191">
        <f>_xll.XLOOKUP(Table27[[#This Row],[Product]],products8[Product],products8[Cost per unit])</f>
        <v>11.73</v>
      </c>
      <c r="G191">
        <f>Table27[[#This Row],[Cost Per Unit]]*Table27[[#This Row],[Units]]</f>
        <v>175.95000000000002</v>
      </c>
      <c r="H191" s="1">
        <f>(Table27[[#This Row],[Amount]]-Table27[[#This Row],[Total Cost]])</f>
        <v>1266.05</v>
      </c>
    </row>
    <row r="192" spans="1:8" hidden="1" x14ac:dyDescent="0.35">
      <c r="A192" t="s">
        <v>8</v>
      </c>
      <c r="B192" t="s">
        <v>38</v>
      </c>
      <c r="C192" t="s">
        <v>27</v>
      </c>
      <c r="D192" s="1">
        <v>2268</v>
      </c>
      <c r="E192" s="2">
        <v>63</v>
      </c>
      <c r="F192">
        <f>_xll.XLOOKUP(Table27[[#This Row],[Product]],products8[Product],products8[Cost per unit])</f>
        <v>16.73</v>
      </c>
      <c r="G192">
        <f>Table27[[#This Row],[Cost Per Unit]]*Table27[[#This Row],[Units]]</f>
        <v>1053.99</v>
      </c>
      <c r="H192" s="1">
        <f>(Table27[[#This Row],[Amount]]-Table27[[#This Row],[Total Cost]])</f>
        <v>1214.01</v>
      </c>
    </row>
    <row r="193" spans="1:8" hidden="1" x14ac:dyDescent="0.35">
      <c r="A193" t="s">
        <v>6</v>
      </c>
      <c r="B193" t="s">
        <v>38</v>
      </c>
      <c r="C193" t="s">
        <v>13</v>
      </c>
      <c r="D193" s="1">
        <v>2317</v>
      </c>
      <c r="E193" s="2">
        <v>123</v>
      </c>
      <c r="F193">
        <f>_xll.XLOOKUP(Table27[[#This Row],[Product]],products8[Product],products8[Cost per unit])</f>
        <v>9.33</v>
      </c>
      <c r="G193">
        <f>Table27[[#This Row],[Cost Per Unit]]*Table27[[#This Row],[Units]]</f>
        <v>1147.5899999999999</v>
      </c>
      <c r="H193" s="1">
        <f>(Table27[[#This Row],[Amount]]-Table27[[#This Row],[Total Cost]])</f>
        <v>1169.4100000000001</v>
      </c>
    </row>
    <row r="194" spans="1:8" hidden="1" x14ac:dyDescent="0.35">
      <c r="A194" t="s">
        <v>3</v>
      </c>
      <c r="B194" t="s">
        <v>36</v>
      </c>
      <c r="C194" t="s">
        <v>19</v>
      </c>
      <c r="D194" s="1">
        <v>1281</v>
      </c>
      <c r="E194" s="2">
        <v>18</v>
      </c>
      <c r="F194">
        <f>_xll.XLOOKUP(Table27[[#This Row],[Product]],products8[Product],products8[Cost per unit])</f>
        <v>7.64</v>
      </c>
      <c r="G194">
        <f>Table27[[#This Row],[Cost Per Unit]]*Table27[[#This Row],[Units]]</f>
        <v>137.51999999999998</v>
      </c>
      <c r="H194" s="1">
        <f>(Table27[[#This Row],[Amount]]-Table27[[#This Row],[Total Cost]])</f>
        <v>1143.48</v>
      </c>
    </row>
    <row r="195" spans="1:8" hidden="1" x14ac:dyDescent="0.35">
      <c r="A195" t="s">
        <v>2</v>
      </c>
      <c r="B195" t="s">
        <v>39</v>
      </c>
      <c r="C195" t="s">
        <v>16</v>
      </c>
      <c r="D195" s="1">
        <v>2016</v>
      </c>
      <c r="E195" s="2">
        <v>117</v>
      </c>
      <c r="F195">
        <f>_xll.XLOOKUP(Table27[[#This Row],[Product]],products8[Product],products8[Cost per unit])</f>
        <v>8.7899999999999991</v>
      </c>
      <c r="G195">
        <f>Table27[[#This Row],[Cost Per Unit]]*Table27[[#This Row],[Units]]</f>
        <v>1028.4299999999998</v>
      </c>
      <c r="H195" s="1">
        <f>(Table27[[#This Row],[Amount]]-Table27[[#This Row],[Total Cost]])</f>
        <v>987.57000000000016</v>
      </c>
    </row>
    <row r="196" spans="1:8" hidden="1" x14ac:dyDescent="0.35">
      <c r="A196" t="s">
        <v>6</v>
      </c>
      <c r="B196" t="s">
        <v>35</v>
      </c>
      <c r="C196" t="s">
        <v>27</v>
      </c>
      <c r="D196" s="1">
        <v>3864</v>
      </c>
      <c r="E196" s="2">
        <v>177</v>
      </c>
      <c r="F196">
        <f>_xll.XLOOKUP(Table27[[#This Row],[Product]],products8[Product],products8[Cost per unit])</f>
        <v>16.73</v>
      </c>
      <c r="G196">
        <f>Table27[[#This Row],[Cost Per Unit]]*Table27[[#This Row],[Units]]</f>
        <v>2961.21</v>
      </c>
      <c r="H196" s="1">
        <f>(Table27[[#This Row],[Amount]]-Table27[[#This Row],[Total Cost]])</f>
        <v>902.79</v>
      </c>
    </row>
    <row r="197" spans="1:8" hidden="1" x14ac:dyDescent="0.35">
      <c r="A197" t="s">
        <v>6</v>
      </c>
      <c r="B197" t="s">
        <v>38</v>
      </c>
      <c r="C197" t="s">
        <v>16</v>
      </c>
      <c r="D197" s="1">
        <v>938</v>
      </c>
      <c r="E197" s="2">
        <v>6</v>
      </c>
      <c r="F197">
        <f>_xll.XLOOKUP(Table27[[#This Row],[Product]],products8[Product],products8[Cost per unit])</f>
        <v>8.7899999999999991</v>
      </c>
      <c r="G197">
        <f>Table27[[#This Row],[Cost Per Unit]]*Table27[[#This Row],[Units]]</f>
        <v>52.739999999999995</v>
      </c>
      <c r="H197" s="1">
        <f>(Table27[[#This Row],[Amount]]-Table27[[#This Row],[Total Cost]])</f>
        <v>885.26</v>
      </c>
    </row>
    <row r="198" spans="1:8" hidden="1" x14ac:dyDescent="0.35">
      <c r="A198" t="s">
        <v>6</v>
      </c>
      <c r="B198" t="s">
        <v>37</v>
      </c>
      <c r="C198" t="s">
        <v>18</v>
      </c>
      <c r="D198" s="1">
        <v>1505</v>
      </c>
      <c r="E198" s="2">
        <v>102</v>
      </c>
      <c r="F198">
        <f>_xll.XLOOKUP(Table27[[#This Row],[Product]],products8[Product],products8[Cost per unit])</f>
        <v>6.47</v>
      </c>
      <c r="G198">
        <f>Table27[[#This Row],[Cost Per Unit]]*Table27[[#This Row],[Units]]</f>
        <v>659.93999999999994</v>
      </c>
      <c r="H198" s="1">
        <f>(Table27[[#This Row],[Amount]]-Table27[[#This Row],[Total Cost]])</f>
        <v>845.06000000000006</v>
      </c>
    </row>
    <row r="199" spans="1:8" hidden="1" x14ac:dyDescent="0.35">
      <c r="A199" t="s">
        <v>10</v>
      </c>
      <c r="B199" t="s">
        <v>38</v>
      </c>
      <c r="C199" t="s">
        <v>22</v>
      </c>
      <c r="D199" s="1">
        <v>2205</v>
      </c>
      <c r="E199" s="2">
        <v>141</v>
      </c>
      <c r="F199">
        <f>_xll.XLOOKUP(Table27[[#This Row],[Product]],products8[Product],products8[Cost per unit])</f>
        <v>9.77</v>
      </c>
      <c r="G199">
        <f>Table27[[#This Row],[Cost Per Unit]]*Table27[[#This Row],[Units]]</f>
        <v>1377.57</v>
      </c>
      <c r="H199" s="1">
        <f>(Table27[[#This Row],[Amount]]-Table27[[#This Row],[Total Cost]])</f>
        <v>827.43000000000006</v>
      </c>
    </row>
    <row r="200" spans="1:8" hidden="1" x14ac:dyDescent="0.35">
      <c r="A200" t="s">
        <v>8</v>
      </c>
      <c r="B200" t="s">
        <v>35</v>
      </c>
      <c r="C200" t="s">
        <v>29</v>
      </c>
      <c r="D200" s="1">
        <v>2023</v>
      </c>
      <c r="E200" s="2">
        <v>168</v>
      </c>
      <c r="F200">
        <f>_xll.XLOOKUP(Table27[[#This Row],[Product]],products8[Product],products8[Cost per unit])</f>
        <v>7.16</v>
      </c>
      <c r="G200">
        <f>Table27[[#This Row],[Cost Per Unit]]*Table27[[#This Row],[Units]]</f>
        <v>1202.8800000000001</v>
      </c>
      <c r="H200" s="1">
        <f>(Table27[[#This Row],[Amount]]-Table27[[#This Row],[Total Cost]])</f>
        <v>820.11999999999989</v>
      </c>
    </row>
    <row r="201" spans="1:8" hidden="1" x14ac:dyDescent="0.35">
      <c r="A201" t="s">
        <v>6</v>
      </c>
      <c r="B201" t="s">
        <v>34</v>
      </c>
      <c r="C201" t="s">
        <v>27</v>
      </c>
      <c r="D201" s="1">
        <v>4242</v>
      </c>
      <c r="E201" s="2">
        <v>207</v>
      </c>
      <c r="F201">
        <f>_xll.XLOOKUP(Table27[[#This Row],[Product]],products8[Product],products8[Cost per unit])</f>
        <v>16.73</v>
      </c>
      <c r="G201">
        <f>Table27[[#This Row],[Cost Per Unit]]*Table27[[#This Row],[Units]]</f>
        <v>3463.11</v>
      </c>
      <c r="H201" s="1">
        <f>(Table27[[#This Row],[Amount]]-Table27[[#This Row],[Total Cost]])</f>
        <v>778.88999999999987</v>
      </c>
    </row>
    <row r="202" spans="1:8" hidden="1" x14ac:dyDescent="0.35">
      <c r="A202" t="s">
        <v>40</v>
      </c>
      <c r="B202" t="s">
        <v>39</v>
      </c>
      <c r="C202" t="s">
        <v>28</v>
      </c>
      <c r="D202" s="1">
        <v>3101</v>
      </c>
      <c r="E202" s="2">
        <v>225</v>
      </c>
      <c r="F202">
        <f>_xll.XLOOKUP(Table27[[#This Row],[Product]],products8[Product],products8[Cost per unit])</f>
        <v>10.38</v>
      </c>
      <c r="G202">
        <f>Table27[[#This Row],[Cost Per Unit]]*Table27[[#This Row],[Units]]</f>
        <v>2335.5</v>
      </c>
      <c r="H202" s="1">
        <f>(Table27[[#This Row],[Amount]]-Table27[[#This Row],[Total Cost]])</f>
        <v>765.5</v>
      </c>
    </row>
    <row r="203" spans="1:8" hidden="1" x14ac:dyDescent="0.35">
      <c r="A203" t="s">
        <v>7</v>
      </c>
      <c r="B203" t="s">
        <v>34</v>
      </c>
      <c r="C203" t="s">
        <v>20</v>
      </c>
      <c r="D203" s="1">
        <v>2205</v>
      </c>
      <c r="E203" s="2">
        <v>138</v>
      </c>
      <c r="F203">
        <f>_xll.XLOOKUP(Table27[[#This Row],[Product]],products8[Product],products8[Cost per unit])</f>
        <v>10.62</v>
      </c>
      <c r="G203">
        <f>Table27[[#This Row],[Cost Per Unit]]*Table27[[#This Row],[Units]]</f>
        <v>1465.56</v>
      </c>
      <c r="H203" s="1">
        <f>(Table27[[#This Row],[Amount]]-Table27[[#This Row],[Total Cost]])</f>
        <v>739.44</v>
      </c>
    </row>
    <row r="204" spans="1:8" hidden="1" x14ac:dyDescent="0.35">
      <c r="A204" t="s">
        <v>6</v>
      </c>
      <c r="B204" t="s">
        <v>39</v>
      </c>
      <c r="C204" t="s">
        <v>30</v>
      </c>
      <c r="D204" s="1">
        <v>1638</v>
      </c>
      <c r="E204" s="2">
        <v>63</v>
      </c>
      <c r="F204">
        <f>_xll.XLOOKUP(Table27[[#This Row],[Product]],products8[Product],products8[Cost per unit])</f>
        <v>14.49</v>
      </c>
      <c r="G204">
        <f>Table27[[#This Row],[Cost Per Unit]]*Table27[[#This Row],[Units]]</f>
        <v>912.87</v>
      </c>
      <c r="H204" s="1">
        <f>(Table27[[#This Row],[Amount]]-Table27[[#This Row],[Total Cost]])</f>
        <v>725.13</v>
      </c>
    </row>
    <row r="205" spans="1:8" hidden="1" x14ac:dyDescent="0.35">
      <c r="A205" t="s">
        <v>40</v>
      </c>
      <c r="B205" t="s">
        <v>35</v>
      </c>
      <c r="C205" t="s">
        <v>29</v>
      </c>
      <c r="D205" s="1">
        <v>1617</v>
      </c>
      <c r="E205" s="2">
        <v>126</v>
      </c>
      <c r="F205">
        <f>_xll.XLOOKUP(Table27[[#This Row],[Product]],products8[Product],products8[Cost per unit])</f>
        <v>7.16</v>
      </c>
      <c r="G205">
        <f>Table27[[#This Row],[Cost Per Unit]]*Table27[[#This Row],[Units]]</f>
        <v>902.16</v>
      </c>
      <c r="H205" s="1">
        <f>(Table27[[#This Row],[Amount]]-Table27[[#This Row],[Total Cost]])</f>
        <v>714.84</v>
      </c>
    </row>
    <row r="206" spans="1:8" hidden="1" x14ac:dyDescent="0.35">
      <c r="A206" t="s">
        <v>2</v>
      </c>
      <c r="B206" t="s">
        <v>35</v>
      </c>
      <c r="C206" t="s">
        <v>17</v>
      </c>
      <c r="D206" s="1">
        <v>1589</v>
      </c>
      <c r="E206" s="2">
        <v>303</v>
      </c>
      <c r="F206">
        <f>_xll.XLOOKUP(Table27[[#This Row],[Product]],products8[Product],products8[Cost per unit])</f>
        <v>3.11</v>
      </c>
      <c r="G206">
        <f>Table27[[#This Row],[Cost Per Unit]]*Table27[[#This Row],[Units]]</f>
        <v>942.32999999999993</v>
      </c>
      <c r="H206" s="1">
        <f>(Table27[[#This Row],[Amount]]-Table27[[#This Row],[Total Cost]])</f>
        <v>646.67000000000007</v>
      </c>
    </row>
    <row r="207" spans="1:8" hidden="1" x14ac:dyDescent="0.35">
      <c r="A207" t="s">
        <v>9</v>
      </c>
      <c r="B207" t="s">
        <v>36</v>
      </c>
      <c r="C207" t="s">
        <v>25</v>
      </c>
      <c r="D207" s="1">
        <v>2142</v>
      </c>
      <c r="E207" s="2">
        <v>114</v>
      </c>
      <c r="F207">
        <f>_xll.XLOOKUP(Table27[[#This Row],[Product]],products8[Product],products8[Cost per unit])</f>
        <v>13.15</v>
      </c>
      <c r="G207">
        <f>Table27[[#This Row],[Cost Per Unit]]*Table27[[#This Row],[Units]]</f>
        <v>1499.1000000000001</v>
      </c>
      <c r="H207" s="1">
        <f>(Table27[[#This Row],[Amount]]-Table27[[#This Row],[Total Cost]])</f>
        <v>642.89999999999986</v>
      </c>
    </row>
    <row r="208" spans="1:8" hidden="1" x14ac:dyDescent="0.35">
      <c r="A208" t="s">
        <v>10</v>
      </c>
      <c r="B208" t="s">
        <v>36</v>
      </c>
      <c r="C208" t="s">
        <v>23</v>
      </c>
      <c r="D208" s="1">
        <v>2317</v>
      </c>
      <c r="E208" s="2">
        <v>261</v>
      </c>
      <c r="F208">
        <f>_xll.XLOOKUP(Table27[[#This Row],[Product]],products8[Product],products8[Cost per unit])</f>
        <v>6.49</v>
      </c>
      <c r="G208">
        <f>Table27[[#This Row],[Cost Per Unit]]*Table27[[#This Row],[Units]]</f>
        <v>1693.89</v>
      </c>
      <c r="H208" s="1">
        <f>(Table27[[#This Row],[Amount]]-Table27[[#This Row],[Total Cost]])</f>
        <v>623.1099999999999</v>
      </c>
    </row>
    <row r="209" spans="1:8" hidden="1" x14ac:dyDescent="0.35">
      <c r="A209" t="s">
        <v>3</v>
      </c>
      <c r="B209" t="s">
        <v>39</v>
      </c>
      <c r="C209" t="s">
        <v>28</v>
      </c>
      <c r="D209" s="1">
        <v>1652</v>
      </c>
      <c r="E209" s="2">
        <v>102</v>
      </c>
      <c r="F209">
        <f>_xll.XLOOKUP(Table27[[#This Row],[Product]],products8[Product],products8[Cost per unit])</f>
        <v>10.38</v>
      </c>
      <c r="G209">
        <f>Table27[[#This Row],[Cost Per Unit]]*Table27[[#This Row],[Units]]</f>
        <v>1058.76</v>
      </c>
      <c r="H209" s="1">
        <f>(Table27[[#This Row],[Amount]]-Table27[[#This Row],[Total Cost]])</f>
        <v>593.24</v>
      </c>
    </row>
    <row r="210" spans="1:8" hidden="1" x14ac:dyDescent="0.35">
      <c r="A210" t="s">
        <v>7</v>
      </c>
      <c r="B210" t="s">
        <v>36</v>
      </c>
      <c r="C210" t="s">
        <v>19</v>
      </c>
      <c r="D210" s="1">
        <v>2870</v>
      </c>
      <c r="E210" s="2">
        <v>300</v>
      </c>
      <c r="F210">
        <f>_xll.XLOOKUP(Table27[[#This Row],[Product]],products8[Product],products8[Cost per unit])</f>
        <v>7.64</v>
      </c>
      <c r="G210">
        <f>Table27[[#This Row],[Cost Per Unit]]*Table27[[#This Row],[Units]]</f>
        <v>2292</v>
      </c>
      <c r="H210" s="1">
        <f>(Table27[[#This Row],[Amount]]-Table27[[#This Row],[Total Cost]])</f>
        <v>578</v>
      </c>
    </row>
    <row r="211" spans="1:8" hidden="1" x14ac:dyDescent="0.35">
      <c r="A211" t="s">
        <v>5</v>
      </c>
      <c r="B211" t="s">
        <v>34</v>
      </c>
      <c r="C211" t="s">
        <v>33</v>
      </c>
      <c r="D211" s="1">
        <v>1652</v>
      </c>
      <c r="E211" s="2">
        <v>93</v>
      </c>
      <c r="F211">
        <f>_xll.XLOOKUP(Table27[[#This Row],[Product]],products8[Product],products8[Cost per unit])</f>
        <v>12.37</v>
      </c>
      <c r="G211">
        <f>Table27[[#This Row],[Cost Per Unit]]*Table27[[#This Row],[Units]]</f>
        <v>1150.4099999999999</v>
      </c>
      <c r="H211" s="1">
        <f>(Table27[[#This Row],[Amount]]-Table27[[#This Row],[Total Cost]])</f>
        <v>501.59000000000015</v>
      </c>
    </row>
    <row r="212" spans="1:8" hidden="1" x14ac:dyDescent="0.35">
      <c r="A212" t="s">
        <v>41</v>
      </c>
      <c r="B212" t="s">
        <v>36</v>
      </c>
      <c r="C212" t="s">
        <v>19</v>
      </c>
      <c r="D212" s="1">
        <v>1925</v>
      </c>
      <c r="E212" s="2">
        <v>192</v>
      </c>
      <c r="F212">
        <f>_xll.XLOOKUP(Table27[[#This Row],[Product]],products8[Product],products8[Cost per unit])</f>
        <v>7.64</v>
      </c>
      <c r="G212">
        <f>Table27[[#This Row],[Cost Per Unit]]*Table27[[#This Row],[Units]]</f>
        <v>1466.8799999999999</v>
      </c>
      <c r="H212" s="1">
        <f>(Table27[[#This Row],[Amount]]-Table27[[#This Row],[Total Cost]])</f>
        <v>458.12000000000012</v>
      </c>
    </row>
    <row r="213" spans="1:8" hidden="1" x14ac:dyDescent="0.35">
      <c r="A213" t="s">
        <v>3</v>
      </c>
      <c r="B213" t="s">
        <v>34</v>
      </c>
      <c r="C213" t="s">
        <v>28</v>
      </c>
      <c r="D213" s="1">
        <v>3689</v>
      </c>
      <c r="E213" s="2">
        <v>312</v>
      </c>
      <c r="F213">
        <f>_xll.XLOOKUP(Table27[[#This Row],[Product]],products8[Product],products8[Cost per unit])</f>
        <v>10.38</v>
      </c>
      <c r="G213">
        <f>Table27[[#This Row],[Cost Per Unit]]*Table27[[#This Row],[Units]]</f>
        <v>3238.5600000000004</v>
      </c>
      <c r="H213" s="1">
        <f>(Table27[[#This Row],[Amount]]-Table27[[#This Row],[Total Cost]])</f>
        <v>450.4399999999996</v>
      </c>
    </row>
    <row r="214" spans="1:8" hidden="1" x14ac:dyDescent="0.35">
      <c r="A214" t="s">
        <v>2</v>
      </c>
      <c r="B214" t="s">
        <v>35</v>
      </c>
      <c r="C214" t="s">
        <v>19</v>
      </c>
      <c r="D214" s="1">
        <v>553</v>
      </c>
      <c r="E214" s="2">
        <v>15</v>
      </c>
      <c r="F214">
        <f>_xll.XLOOKUP(Table27[[#This Row],[Product]],products8[Product],products8[Cost per unit])</f>
        <v>7.64</v>
      </c>
      <c r="G214">
        <f>Table27[[#This Row],[Cost Per Unit]]*Table27[[#This Row],[Units]]</f>
        <v>114.6</v>
      </c>
      <c r="H214" s="1">
        <f>(Table27[[#This Row],[Amount]]-Table27[[#This Row],[Total Cost]])</f>
        <v>438.4</v>
      </c>
    </row>
    <row r="215" spans="1:8" hidden="1" x14ac:dyDescent="0.35">
      <c r="A215" t="s">
        <v>6</v>
      </c>
      <c r="B215" t="s">
        <v>36</v>
      </c>
      <c r="C215" t="s">
        <v>29</v>
      </c>
      <c r="D215" s="1">
        <v>1400</v>
      </c>
      <c r="E215" s="2">
        <v>135</v>
      </c>
      <c r="F215">
        <f>_xll.XLOOKUP(Table27[[#This Row],[Product]],products8[Product],products8[Cost per unit])</f>
        <v>7.16</v>
      </c>
      <c r="G215">
        <f>Table27[[#This Row],[Cost Per Unit]]*Table27[[#This Row],[Units]]</f>
        <v>966.6</v>
      </c>
      <c r="H215" s="1">
        <f>(Table27[[#This Row],[Amount]]-Table27[[#This Row],[Total Cost]])</f>
        <v>433.4</v>
      </c>
    </row>
    <row r="216" spans="1:8" hidden="1" x14ac:dyDescent="0.35">
      <c r="A216" t="s">
        <v>10</v>
      </c>
      <c r="B216" t="s">
        <v>34</v>
      </c>
      <c r="C216" t="s">
        <v>17</v>
      </c>
      <c r="D216" s="1">
        <v>700</v>
      </c>
      <c r="E216" s="2">
        <v>87</v>
      </c>
      <c r="F216">
        <f>_xll.XLOOKUP(Table27[[#This Row],[Product]],products8[Product],products8[Cost per unit])</f>
        <v>3.11</v>
      </c>
      <c r="G216">
        <f>Table27[[#This Row],[Cost Per Unit]]*Table27[[#This Row],[Units]]</f>
        <v>270.57</v>
      </c>
      <c r="H216" s="1">
        <f>(Table27[[#This Row],[Amount]]-Table27[[#This Row],[Total Cost]])</f>
        <v>429.43</v>
      </c>
    </row>
    <row r="217" spans="1:8" x14ac:dyDescent="0.35">
      <c r="A217" t="s">
        <v>2</v>
      </c>
      <c r="B217" t="s">
        <v>37</v>
      </c>
      <c r="C217" t="s">
        <v>14</v>
      </c>
      <c r="D217" s="1">
        <v>1057</v>
      </c>
      <c r="E217" s="2">
        <v>54</v>
      </c>
      <c r="F217">
        <f>_xll.XLOOKUP(Table27[[#This Row],[Product]],products8[Product],products8[Cost per unit])</f>
        <v>11.7</v>
      </c>
      <c r="G217">
        <f>Table27[[#This Row],[Cost Per Unit]]*Table27[[#This Row],[Units]]</f>
        <v>631.79999999999995</v>
      </c>
      <c r="H217" s="1">
        <f>(Table27[[#This Row],[Amount]]-Table27[[#This Row],[Total Cost]])</f>
        <v>425.20000000000005</v>
      </c>
    </row>
    <row r="218" spans="1:8" x14ac:dyDescent="0.35">
      <c r="A218" t="s">
        <v>7</v>
      </c>
      <c r="B218" t="s">
        <v>38</v>
      </c>
      <c r="C218" t="s">
        <v>14</v>
      </c>
      <c r="D218" s="1">
        <v>1281</v>
      </c>
      <c r="E218" s="2">
        <v>75</v>
      </c>
      <c r="F218">
        <f>_xll.XLOOKUP(Table27[[#This Row],[Product]],products8[Product],products8[Cost per unit])</f>
        <v>11.7</v>
      </c>
      <c r="G218">
        <f>Table27[[#This Row],[Cost Per Unit]]*Table27[[#This Row],[Units]]</f>
        <v>877.5</v>
      </c>
      <c r="H218" s="1">
        <f>(Table27[[#This Row],[Amount]]-Table27[[#This Row],[Total Cost]])</f>
        <v>403.5</v>
      </c>
    </row>
    <row r="219" spans="1:8" hidden="1" x14ac:dyDescent="0.35">
      <c r="A219" t="s">
        <v>2</v>
      </c>
      <c r="B219" t="s">
        <v>39</v>
      </c>
      <c r="C219" t="s">
        <v>23</v>
      </c>
      <c r="D219" s="1">
        <v>630</v>
      </c>
      <c r="E219" s="2">
        <v>36</v>
      </c>
      <c r="F219">
        <f>_xll.XLOOKUP(Table27[[#This Row],[Product]],products8[Product],products8[Cost per unit])</f>
        <v>6.49</v>
      </c>
      <c r="G219">
        <f>Table27[[#This Row],[Cost Per Unit]]*Table27[[#This Row],[Units]]</f>
        <v>233.64000000000001</v>
      </c>
      <c r="H219" s="1">
        <f>(Table27[[#This Row],[Amount]]-Table27[[#This Row],[Total Cost]])</f>
        <v>396.36</v>
      </c>
    </row>
    <row r="220" spans="1:8" hidden="1" x14ac:dyDescent="0.35">
      <c r="A220" t="s">
        <v>40</v>
      </c>
      <c r="B220" t="s">
        <v>38</v>
      </c>
      <c r="C220" t="s">
        <v>24</v>
      </c>
      <c r="D220" s="1">
        <v>623</v>
      </c>
      <c r="E220" s="2">
        <v>51</v>
      </c>
      <c r="F220">
        <f>_xll.XLOOKUP(Table27[[#This Row],[Product]],products8[Product],products8[Cost per unit])</f>
        <v>4.97</v>
      </c>
      <c r="G220">
        <f>Table27[[#This Row],[Cost Per Unit]]*Table27[[#This Row],[Units]]</f>
        <v>253.47</v>
      </c>
      <c r="H220" s="1">
        <f>(Table27[[#This Row],[Amount]]-Table27[[#This Row],[Total Cost]])</f>
        <v>369.53</v>
      </c>
    </row>
    <row r="221" spans="1:8" hidden="1" x14ac:dyDescent="0.35">
      <c r="A221" t="s">
        <v>6</v>
      </c>
      <c r="B221" t="s">
        <v>39</v>
      </c>
      <c r="C221" t="s">
        <v>29</v>
      </c>
      <c r="D221" s="1">
        <v>3052</v>
      </c>
      <c r="E221" s="2">
        <v>378</v>
      </c>
      <c r="F221">
        <f>_xll.XLOOKUP(Table27[[#This Row],[Product]],products8[Product],products8[Cost per unit])</f>
        <v>7.16</v>
      </c>
      <c r="G221">
        <f>Table27[[#This Row],[Cost Per Unit]]*Table27[[#This Row],[Units]]</f>
        <v>2706.48</v>
      </c>
      <c r="H221" s="1">
        <f>(Table27[[#This Row],[Amount]]-Table27[[#This Row],[Total Cost]])</f>
        <v>345.52</v>
      </c>
    </row>
    <row r="222" spans="1:8" hidden="1" x14ac:dyDescent="0.35">
      <c r="A222" t="s">
        <v>7</v>
      </c>
      <c r="B222" t="s">
        <v>34</v>
      </c>
      <c r="C222" t="s">
        <v>25</v>
      </c>
      <c r="D222" s="1">
        <v>1568</v>
      </c>
      <c r="E222" s="2">
        <v>96</v>
      </c>
      <c r="F222">
        <f>_xll.XLOOKUP(Table27[[#This Row],[Product]],products8[Product],products8[Cost per unit])</f>
        <v>13.15</v>
      </c>
      <c r="G222">
        <f>Table27[[#This Row],[Cost Per Unit]]*Table27[[#This Row],[Units]]</f>
        <v>1262.4000000000001</v>
      </c>
      <c r="H222" s="1">
        <f>(Table27[[#This Row],[Amount]]-Table27[[#This Row],[Total Cost]])</f>
        <v>305.59999999999991</v>
      </c>
    </row>
    <row r="223" spans="1:8" hidden="1" x14ac:dyDescent="0.35">
      <c r="A223" t="s">
        <v>10</v>
      </c>
      <c r="B223" t="s">
        <v>36</v>
      </c>
      <c r="C223" t="s">
        <v>13</v>
      </c>
      <c r="D223" s="1">
        <v>945</v>
      </c>
      <c r="E223" s="2">
        <v>75</v>
      </c>
      <c r="F223">
        <f>_xll.XLOOKUP(Table27[[#This Row],[Product]],products8[Product],products8[Cost per unit])</f>
        <v>9.33</v>
      </c>
      <c r="G223">
        <f>Table27[[#This Row],[Cost Per Unit]]*Table27[[#This Row],[Units]]</f>
        <v>699.75</v>
      </c>
      <c r="H223" s="1">
        <f>(Table27[[#This Row],[Amount]]-Table27[[#This Row],[Total Cost]])</f>
        <v>245.25</v>
      </c>
    </row>
    <row r="224" spans="1:8" hidden="1" x14ac:dyDescent="0.35">
      <c r="A224" t="s">
        <v>8</v>
      </c>
      <c r="B224" t="s">
        <v>37</v>
      </c>
      <c r="C224" t="s">
        <v>19</v>
      </c>
      <c r="D224" s="1">
        <v>1771</v>
      </c>
      <c r="E224" s="2">
        <v>204</v>
      </c>
      <c r="F224">
        <f>_xll.XLOOKUP(Table27[[#This Row],[Product]],products8[Product],products8[Cost per unit])</f>
        <v>7.64</v>
      </c>
      <c r="G224">
        <f>Table27[[#This Row],[Cost Per Unit]]*Table27[[#This Row],[Units]]</f>
        <v>1558.56</v>
      </c>
      <c r="H224" s="1">
        <f>(Table27[[#This Row],[Amount]]-Table27[[#This Row],[Total Cost]])</f>
        <v>212.44000000000005</v>
      </c>
    </row>
    <row r="225" spans="1:8" hidden="1" x14ac:dyDescent="0.35">
      <c r="A225" t="s">
        <v>10</v>
      </c>
      <c r="B225" t="s">
        <v>34</v>
      </c>
      <c r="C225" t="s">
        <v>25</v>
      </c>
      <c r="D225" s="1">
        <v>1428</v>
      </c>
      <c r="E225" s="2">
        <v>93</v>
      </c>
      <c r="F225">
        <f>_xll.XLOOKUP(Table27[[#This Row],[Product]],products8[Product],products8[Cost per unit])</f>
        <v>13.15</v>
      </c>
      <c r="G225">
        <f>Table27[[#This Row],[Cost Per Unit]]*Table27[[#This Row],[Units]]</f>
        <v>1222.95</v>
      </c>
      <c r="H225" s="1">
        <f>(Table27[[#This Row],[Amount]]-Table27[[#This Row],[Total Cost]])</f>
        <v>205.04999999999995</v>
      </c>
    </row>
    <row r="226" spans="1:8" hidden="1" x14ac:dyDescent="0.35">
      <c r="A226" t="s">
        <v>10</v>
      </c>
      <c r="B226" t="s">
        <v>36</v>
      </c>
      <c r="C226" t="s">
        <v>27</v>
      </c>
      <c r="D226" s="1">
        <v>1407</v>
      </c>
      <c r="E226" s="2">
        <v>72</v>
      </c>
      <c r="F226">
        <f>_xll.XLOOKUP(Table27[[#This Row],[Product]],products8[Product],products8[Cost per unit])</f>
        <v>16.73</v>
      </c>
      <c r="G226">
        <f>Table27[[#This Row],[Cost Per Unit]]*Table27[[#This Row],[Units]]</f>
        <v>1204.56</v>
      </c>
      <c r="H226" s="1">
        <f>(Table27[[#This Row],[Amount]]-Table27[[#This Row],[Total Cost]])</f>
        <v>202.44000000000005</v>
      </c>
    </row>
    <row r="227" spans="1:8" hidden="1" x14ac:dyDescent="0.35">
      <c r="A227" t="s">
        <v>2</v>
      </c>
      <c r="B227" t="s">
        <v>39</v>
      </c>
      <c r="C227" t="s">
        <v>22</v>
      </c>
      <c r="D227" s="1">
        <v>1568</v>
      </c>
      <c r="E227" s="2">
        <v>141</v>
      </c>
      <c r="F227">
        <f>_xll.XLOOKUP(Table27[[#This Row],[Product]],products8[Product],products8[Cost per unit])</f>
        <v>9.77</v>
      </c>
      <c r="G227">
        <f>Table27[[#This Row],[Cost Per Unit]]*Table27[[#This Row],[Units]]</f>
        <v>1377.57</v>
      </c>
      <c r="H227" s="1">
        <f>(Table27[[#This Row],[Amount]]-Table27[[#This Row],[Total Cost]])</f>
        <v>190.43000000000006</v>
      </c>
    </row>
    <row r="228" spans="1:8" hidden="1" x14ac:dyDescent="0.35">
      <c r="A228" t="s">
        <v>8</v>
      </c>
      <c r="B228" t="s">
        <v>38</v>
      </c>
      <c r="C228" t="s">
        <v>23</v>
      </c>
      <c r="D228" s="1">
        <v>1701</v>
      </c>
      <c r="E228" s="2">
        <v>234</v>
      </c>
      <c r="F228">
        <f>_xll.XLOOKUP(Table27[[#This Row],[Product]],products8[Product],products8[Cost per unit])</f>
        <v>6.49</v>
      </c>
      <c r="G228">
        <f>Table27[[#This Row],[Cost Per Unit]]*Table27[[#This Row],[Units]]</f>
        <v>1518.66</v>
      </c>
      <c r="H228" s="1">
        <f>(Table27[[#This Row],[Amount]]-Table27[[#This Row],[Total Cost]])</f>
        <v>182.33999999999992</v>
      </c>
    </row>
    <row r="229" spans="1:8" hidden="1" x14ac:dyDescent="0.35">
      <c r="A229" t="s">
        <v>9</v>
      </c>
      <c r="B229" t="s">
        <v>34</v>
      </c>
      <c r="C229" t="s">
        <v>17</v>
      </c>
      <c r="D229" s="1">
        <v>707</v>
      </c>
      <c r="E229" s="2">
        <v>174</v>
      </c>
      <c r="F229">
        <f>_xll.XLOOKUP(Table27[[#This Row],[Product]],products8[Product],products8[Cost per unit])</f>
        <v>3.11</v>
      </c>
      <c r="G229">
        <f>Table27[[#This Row],[Cost Per Unit]]*Table27[[#This Row],[Units]]</f>
        <v>541.14</v>
      </c>
      <c r="H229" s="1">
        <f>(Table27[[#This Row],[Amount]]-Table27[[#This Row],[Total Cost]])</f>
        <v>165.86</v>
      </c>
    </row>
    <row r="230" spans="1:8" hidden="1" x14ac:dyDescent="0.35">
      <c r="A230" t="s">
        <v>40</v>
      </c>
      <c r="B230" t="s">
        <v>38</v>
      </c>
      <c r="C230" t="s">
        <v>26</v>
      </c>
      <c r="D230" s="1">
        <v>609</v>
      </c>
      <c r="E230" s="2">
        <v>87</v>
      </c>
      <c r="F230">
        <f>_xll.XLOOKUP(Table27[[#This Row],[Product]],products8[Product],products8[Cost per unit])</f>
        <v>5.6</v>
      </c>
      <c r="G230">
        <f>Table27[[#This Row],[Cost Per Unit]]*Table27[[#This Row],[Units]]</f>
        <v>487.2</v>
      </c>
      <c r="H230" s="1">
        <f>(Table27[[#This Row],[Amount]]-Table27[[#This Row],[Total Cost]])</f>
        <v>121.80000000000001</v>
      </c>
    </row>
    <row r="231" spans="1:8" hidden="1" x14ac:dyDescent="0.35">
      <c r="A231" t="s">
        <v>2</v>
      </c>
      <c r="B231" t="s">
        <v>37</v>
      </c>
      <c r="C231" t="s">
        <v>19</v>
      </c>
      <c r="D231" s="1">
        <v>238</v>
      </c>
      <c r="E231" s="2">
        <v>18</v>
      </c>
      <c r="F231">
        <f>_xll.XLOOKUP(Table27[[#This Row],[Product]],products8[Product],products8[Cost per unit])</f>
        <v>7.64</v>
      </c>
      <c r="G231">
        <f>Table27[[#This Row],[Cost Per Unit]]*Table27[[#This Row],[Units]]</f>
        <v>137.51999999999998</v>
      </c>
      <c r="H231" s="1">
        <f>(Table27[[#This Row],[Amount]]-Table27[[#This Row],[Total Cost]])</f>
        <v>100.48000000000002</v>
      </c>
    </row>
    <row r="232" spans="1:8" hidden="1" x14ac:dyDescent="0.35">
      <c r="A232" t="s">
        <v>8</v>
      </c>
      <c r="B232" t="s">
        <v>34</v>
      </c>
      <c r="C232" t="s">
        <v>16</v>
      </c>
      <c r="D232" s="1">
        <v>2009</v>
      </c>
      <c r="E232" s="2">
        <v>219</v>
      </c>
      <c r="F232">
        <f>_xll.XLOOKUP(Table27[[#This Row],[Product]],products8[Product],products8[Cost per unit])</f>
        <v>8.7899999999999991</v>
      </c>
      <c r="G232">
        <f>Table27[[#This Row],[Cost Per Unit]]*Table27[[#This Row],[Units]]</f>
        <v>1925.0099999999998</v>
      </c>
      <c r="H232" s="1">
        <f>(Table27[[#This Row],[Amount]]-Table27[[#This Row],[Total Cost]])</f>
        <v>83.990000000000236</v>
      </c>
    </row>
    <row r="233" spans="1:8" hidden="1" x14ac:dyDescent="0.35">
      <c r="A233" t="s">
        <v>2</v>
      </c>
      <c r="B233" t="s">
        <v>36</v>
      </c>
      <c r="C233" t="s">
        <v>17</v>
      </c>
      <c r="D233" s="1">
        <v>189</v>
      </c>
      <c r="E233" s="2">
        <v>48</v>
      </c>
      <c r="F233">
        <f>_xll.XLOOKUP(Table27[[#This Row],[Product]],products8[Product],products8[Cost per unit])</f>
        <v>3.11</v>
      </c>
      <c r="G233">
        <f>Table27[[#This Row],[Cost Per Unit]]*Table27[[#This Row],[Units]]</f>
        <v>149.28</v>
      </c>
      <c r="H233" s="1">
        <f>(Table27[[#This Row],[Amount]]-Table27[[#This Row],[Total Cost]])</f>
        <v>39.72</v>
      </c>
    </row>
    <row r="234" spans="1:8" hidden="1" x14ac:dyDescent="0.35">
      <c r="A234" t="s">
        <v>7</v>
      </c>
      <c r="B234" t="s">
        <v>38</v>
      </c>
      <c r="C234" t="s">
        <v>18</v>
      </c>
      <c r="D234" s="1">
        <v>1778</v>
      </c>
      <c r="E234" s="2">
        <v>270</v>
      </c>
      <c r="F234">
        <f>_xll.XLOOKUP(Table27[[#This Row],[Product]],products8[Product],products8[Cost per unit])</f>
        <v>6.47</v>
      </c>
      <c r="G234">
        <f>Table27[[#This Row],[Cost Per Unit]]*Table27[[#This Row],[Units]]</f>
        <v>1746.8999999999999</v>
      </c>
      <c r="H234" s="1">
        <f>(Table27[[#This Row],[Amount]]-Table27[[#This Row],[Total Cost]])</f>
        <v>31.100000000000136</v>
      </c>
    </row>
    <row r="235" spans="1:8" hidden="1" x14ac:dyDescent="0.35">
      <c r="A235" t="s">
        <v>40</v>
      </c>
      <c r="B235" t="s">
        <v>34</v>
      </c>
      <c r="C235" t="s">
        <v>27</v>
      </c>
      <c r="D235" s="1">
        <v>2289</v>
      </c>
      <c r="E235" s="2">
        <v>135</v>
      </c>
      <c r="F235">
        <f>_xll.XLOOKUP(Table27[[#This Row],[Product]],products8[Product],products8[Cost per unit])</f>
        <v>16.73</v>
      </c>
      <c r="G235">
        <f>Table27[[#This Row],[Cost Per Unit]]*Table27[[#This Row],[Units]]</f>
        <v>2258.5500000000002</v>
      </c>
      <c r="H235" s="1">
        <f>(Table27[[#This Row],[Amount]]-Table27[[#This Row],[Total Cost]])</f>
        <v>30.449999999999818</v>
      </c>
    </row>
    <row r="236" spans="1:8" hidden="1" x14ac:dyDescent="0.35">
      <c r="A236" t="s">
        <v>10</v>
      </c>
      <c r="B236" t="s">
        <v>36</v>
      </c>
      <c r="C236" t="s">
        <v>29</v>
      </c>
      <c r="D236" s="1">
        <v>2471</v>
      </c>
      <c r="E236" s="2">
        <v>342</v>
      </c>
      <c r="F236">
        <f>_xll.XLOOKUP(Table27[[#This Row],[Product]],products8[Product],products8[Cost per unit])</f>
        <v>7.16</v>
      </c>
      <c r="G236">
        <f>Table27[[#This Row],[Cost Per Unit]]*Table27[[#This Row],[Units]]</f>
        <v>2448.7200000000003</v>
      </c>
      <c r="H236" s="1">
        <f>(Table27[[#This Row],[Amount]]-Table27[[#This Row],[Total Cost]])</f>
        <v>22.279999999999745</v>
      </c>
    </row>
    <row r="237" spans="1:8" hidden="1" x14ac:dyDescent="0.35">
      <c r="A237" t="s">
        <v>9</v>
      </c>
      <c r="B237" t="s">
        <v>35</v>
      </c>
      <c r="C237" t="s">
        <v>27</v>
      </c>
      <c r="D237" s="1">
        <v>2429</v>
      </c>
      <c r="E237" s="2">
        <v>144</v>
      </c>
      <c r="F237">
        <f>_xll.XLOOKUP(Table27[[#This Row],[Product]],products8[Product],products8[Cost per unit])</f>
        <v>16.73</v>
      </c>
      <c r="G237">
        <f>Table27[[#This Row],[Cost Per Unit]]*Table27[[#This Row],[Units]]</f>
        <v>2409.12</v>
      </c>
      <c r="H237" s="1">
        <f>(Table27[[#This Row],[Amount]]-Table27[[#This Row],[Total Cost]])</f>
        <v>19.880000000000109</v>
      </c>
    </row>
    <row r="238" spans="1:8" hidden="1" x14ac:dyDescent="0.35">
      <c r="A238" t="s">
        <v>5</v>
      </c>
      <c r="B238" t="s">
        <v>36</v>
      </c>
      <c r="C238" t="s">
        <v>30</v>
      </c>
      <c r="D238" s="1">
        <v>1526</v>
      </c>
      <c r="E238" s="2">
        <v>105</v>
      </c>
      <c r="F238">
        <f>_xll.XLOOKUP(Table27[[#This Row],[Product]],products8[Product],products8[Cost per unit])</f>
        <v>14.49</v>
      </c>
      <c r="G238">
        <f>Table27[[#This Row],[Cost Per Unit]]*Table27[[#This Row],[Units]]</f>
        <v>1521.45</v>
      </c>
      <c r="H238" s="1">
        <f>(Table27[[#This Row],[Amount]]-Table27[[#This Row],[Total Cost]])</f>
        <v>4.5499999999999545</v>
      </c>
    </row>
    <row r="239" spans="1:8" hidden="1" x14ac:dyDescent="0.35">
      <c r="A239" t="s">
        <v>8</v>
      </c>
      <c r="B239" t="s">
        <v>37</v>
      </c>
      <c r="C239" t="s">
        <v>22</v>
      </c>
      <c r="D239" s="1">
        <v>1890</v>
      </c>
      <c r="E239" s="2">
        <v>195</v>
      </c>
      <c r="F239">
        <f>_xll.XLOOKUP(Table27[[#This Row],[Product]],products8[Product],products8[Cost per unit])</f>
        <v>9.77</v>
      </c>
      <c r="G239">
        <f>Table27[[#This Row],[Cost Per Unit]]*Table27[[#This Row],[Units]]</f>
        <v>1905.1499999999999</v>
      </c>
      <c r="H239" s="1">
        <f>(Table27[[#This Row],[Amount]]-Table27[[#This Row],[Total Cost]])</f>
        <v>-15.149999999999864</v>
      </c>
    </row>
    <row r="240" spans="1:8" hidden="1" x14ac:dyDescent="0.35">
      <c r="A240" t="s">
        <v>40</v>
      </c>
      <c r="B240" t="s">
        <v>37</v>
      </c>
      <c r="C240" t="s">
        <v>30</v>
      </c>
      <c r="D240" s="1">
        <v>1624</v>
      </c>
      <c r="E240" s="2">
        <v>114</v>
      </c>
      <c r="F240">
        <f>_xll.XLOOKUP(Table27[[#This Row],[Product]],products8[Product],products8[Cost per unit])</f>
        <v>14.49</v>
      </c>
      <c r="G240">
        <f>Table27[[#This Row],[Cost Per Unit]]*Table27[[#This Row],[Units]]</f>
        <v>1651.8600000000001</v>
      </c>
      <c r="H240" s="1">
        <f>(Table27[[#This Row],[Amount]]-Table27[[#This Row],[Total Cost]])</f>
        <v>-27.860000000000127</v>
      </c>
    </row>
    <row r="241" spans="1:8" hidden="1" x14ac:dyDescent="0.35">
      <c r="A241" t="s">
        <v>6</v>
      </c>
      <c r="B241" t="s">
        <v>34</v>
      </c>
      <c r="C241" t="s">
        <v>4</v>
      </c>
      <c r="D241" s="1">
        <v>525</v>
      </c>
      <c r="E241" s="2">
        <v>48</v>
      </c>
      <c r="F241">
        <f>_xll.XLOOKUP(Table27[[#This Row],[Product]],products8[Product],products8[Cost per unit])</f>
        <v>11.88</v>
      </c>
      <c r="G241">
        <f>Table27[[#This Row],[Cost Per Unit]]*Table27[[#This Row],[Units]]</f>
        <v>570.24</v>
      </c>
      <c r="H241" s="1">
        <f>(Table27[[#This Row],[Amount]]-Table27[[#This Row],[Total Cost]])</f>
        <v>-45.240000000000009</v>
      </c>
    </row>
    <row r="242" spans="1:8" hidden="1" x14ac:dyDescent="0.35">
      <c r="A242" t="s">
        <v>41</v>
      </c>
      <c r="B242" t="s">
        <v>35</v>
      </c>
      <c r="C242" t="s">
        <v>15</v>
      </c>
      <c r="D242" s="1">
        <v>2114</v>
      </c>
      <c r="E242" s="2">
        <v>186</v>
      </c>
      <c r="F242">
        <f>_xll.XLOOKUP(Table27[[#This Row],[Product]],products8[Product],products8[Cost per unit])</f>
        <v>11.73</v>
      </c>
      <c r="G242">
        <f>Table27[[#This Row],[Cost Per Unit]]*Table27[[#This Row],[Units]]</f>
        <v>2181.7800000000002</v>
      </c>
      <c r="H242" s="1">
        <f>(Table27[[#This Row],[Amount]]-Table27[[#This Row],[Total Cost]])</f>
        <v>-67.7800000000002</v>
      </c>
    </row>
    <row r="243" spans="1:8" hidden="1" x14ac:dyDescent="0.35">
      <c r="A243" t="s">
        <v>6</v>
      </c>
      <c r="B243" t="s">
        <v>36</v>
      </c>
      <c r="C243" t="s">
        <v>21</v>
      </c>
      <c r="D243" s="1">
        <v>497</v>
      </c>
      <c r="E243" s="2">
        <v>63</v>
      </c>
      <c r="F243">
        <f>_xll.XLOOKUP(Table27[[#This Row],[Product]],products8[Product],products8[Cost per unit])</f>
        <v>9</v>
      </c>
      <c r="G243">
        <f>Table27[[#This Row],[Cost Per Unit]]*Table27[[#This Row],[Units]]</f>
        <v>567</v>
      </c>
      <c r="H243" s="1">
        <f>(Table27[[#This Row],[Amount]]-Table27[[#This Row],[Total Cost]])</f>
        <v>-70</v>
      </c>
    </row>
    <row r="244" spans="1:8" hidden="1" x14ac:dyDescent="0.35">
      <c r="A244" t="s">
        <v>5</v>
      </c>
      <c r="B244" t="s">
        <v>37</v>
      </c>
      <c r="C244" t="s">
        <v>31</v>
      </c>
      <c r="D244" s="1">
        <v>182</v>
      </c>
      <c r="E244" s="2">
        <v>48</v>
      </c>
      <c r="F244">
        <f>_xll.XLOOKUP(Table27[[#This Row],[Product]],products8[Product],products8[Cost per unit])</f>
        <v>5.79</v>
      </c>
      <c r="G244">
        <f>Table27[[#This Row],[Cost Per Unit]]*Table27[[#This Row],[Units]]</f>
        <v>277.92</v>
      </c>
      <c r="H244" s="1">
        <f>(Table27[[#This Row],[Amount]]-Table27[[#This Row],[Total Cost]])</f>
        <v>-95.920000000000016</v>
      </c>
    </row>
    <row r="245" spans="1:8" hidden="1" x14ac:dyDescent="0.35">
      <c r="A245" t="s">
        <v>10</v>
      </c>
      <c r="B245" t="s">
        <v>35</v>
      </c>
      <c r="C245" t="s">
        <v>20</v>
      </c>
      <c r="D245" s="1">
        <v>1974</v>
      </c>
      <c r="E245" s="2">
        <v>195</v>
      </c>
      <c r="F245">
        <f>_xll.XLOOKUP(Table27[[#This Row],[Product]],products8[Product],products8[Cost per unit])</f>
        <v>10.62</v>
      </c>
      <c r="G245">
        <f>Table27[[#This Row],[Cost Per Unit]]*Table27[[#This Row],[Units]]</f>
        <v>2070.8999999999996</v>
      </c>
      <c r="H245" s="1">
        <f>(Table27[[#This Row],[Amount]]-Table27[[#This Row],[Total Cost]])</f>
        <v>-96.899999999999636</v>
      </c>
    </row>
    <row r="246" spans="1:8" hidden="1" x14ac:dyDescent="0.35">
      <c r="A246" t="s">
        <v>41</v>
      </c>
      <c r="B246" t="s">
        <v>38</v>
      </c>
      <c r="C246" t="s">
        <v>25</v>
      </c>
      <c r="D246" s="1">
        <v>154</v>
      </c>
      <c r="E246" s="2">
        <v>21</v>
      </c>
      <c r="F246">
        <f>_xll.XLOOKUP(Table27[[#This Row],[Product]],products8[Product],products8[Cost per unit])</f>
        <v>13.15</v>
      </c>
      <c r="G246">
        <f>Table27[[#This Row],[Cost Per Unit]]*Table27[[#This Row],[Units]]</f>
        <v>276.15000000000003</v>
      </c>
      <c r="H246" s="1">
        <f>(Table27[[#This Row],[Amount]]-Table27[[#This Row],[Total Cost]])</f>
        <v>-122.15000000000003</v>
      </c>
    </row>
    <row r="247" spans="1:8" hidden="1" x14ac:dyDescent="0.35">
      <c r="A247" t="s">
        <v>41</v>
      </c>
      <c r="B247" t="s">
        <v>35</v>
      </c>
      <c r="C247" t="s">
        <v>19</v>
      </c>
      <c r="D247" s="1">
        <v>609</v>
      </c>
      <c r="E247" s="2">
        <v>99</v>
      </c>
      <c r="F247">
        <f>_xll.XLOOKUP(Table27[[#This Row],[Product]],products8[Product],products8[Cost per unit])</f>
        <v>7.64</v>
      </c>
      <c r="G247">
        <f>Table27[[#This Row],[Cost Per Unit]]*Table27[[#This Row],[Units]]</f>
        <v>756.36</v>
      </c>
      <c r="H247" s="1">
        <f>(Table27[[#This Row],[Amount]]-Table27[[#This Row],[Total Cost]])</f>
        <v>-147.36000000000001</v>
      </c>
    </row>
    <row r="248" spans="1:8" hidden="1" x14ac:dyDescent="0.35">
      <c r="A248" t="s">
        <v>40</v>
      </c>
      <c r="B248" t="s">
        <v>36</v>
      </c>
      <c r="C248" t="s">
        <v>4</v>
      </c>
      <c r="D248" s="1">
        <v>217</v>
      </c>
      <c r="E248" s="2">
        <v>36</v>
      </c>
      <c r="F248">
        <f>_xll.XLOOKUP(Table27[[#This Row],[Product]],products8[Product],products8[Cost per unit])</f>
        <v>11.88</v>
      </c>
      <c r="G248">
        <f>Table27[[#This Row],[Cost Per Unit]]*Table27[[#This Row],[Units]]</f>
        <v>427.68</v>
      </c>
      <c r="H248" s="1">
        <f>(Table27[[#This Row],[Amount]]-Table27[[#This Row],[Total Cost]])</f>
        <v>-210.68</v>
      </c>
    </row>
    <row r="249" spans="1:8" hidden="1" x14ac:dyDescent="0.35">
      <c r="A249" t="s">
        <v>5</v>
      </c>
      <c r="B249" t="s">
        <v>37</v>
      </c>
      <c r="C249" t="s">
        <v>22</v>
      </c>
      <c r="D249" s="1">
        <v>518</v>
      </c>
      <c r="E249" s="2">
        <v>75</v>
      </c>
      <c r="F249">
        <f>_xll.XLOOKUP(Table27[[#This Row],[Product]],products8[Product],products8[Cost per unit])</f>
        <v>9.77</v>
      </c>
      <c r="G249">
        <f>Table27[[#This Row],[Cost Per Unit]]*Table27[[#This Row],[Units]]</f>
        <v>732.75</v>
      </c>
      <c r="H249" s="1">
        <f>(Table27[[#This Row],[Amount]]-Table27[[#This Row],[Total Cost]])</f>
        <v>-214.75</v>
      </c>
    </row>
    <row r="250" spans="1:8" hidden="1" x14ac:dyDescent="0.35">
      <c r="A250" t="s">
        <v>2</v>
      </c>
      <c r="B250" t="s">
        <v>34</v>
      </c>
      <c r="C250" t="s">
        <v>13</v>
      </c>
      <c r="D250" s="1">
        <v>252</v>
      </c>
      <c r="E250" s="2">
        <v>54</v>
      </c>
      <c r="F250">
        <f>_xll.XLOOKUP(Table27[[#This Row],[Product]],products8[Product],products8[Cost per unit])</f>
        <v>9.33</v>
      </c>
      <c r="G250">
        <f>Table27[[#This Row],[Cost Per Unit]]*Table27[[#This Row],[Units]]</f>
        <v>503.82</v>
      </c>
      <c r="H250" s="1">
        <f>(Table27[[#This Row],[Amount]]-Table27[[#This Row],[Total Cost]])</f>
        <v>-251.82</v>
      </c>
    </row>
    <row r="251" spans="1:8" hidden="1" x14ac:dyDescent="0.35">
      <c r="A251" t="s">
        <v>8</v>
      </c>
      <c r="B251" t="s">
        <v>35</v>
      </c>
      <c r="C251" t="s">
        <v>27</v>
      </c>
      <c r="D251" s="1">
        <v>4753</v>
      </c>
      <c r="E251" s="2">
        <v>300</v>
      </c>
      <c r="F251">
        <f>_xll.XLOOKUP(Table27[[#This Row],[Product]],products8[Product],products8[Cost per unit])</f>
        <v>16.73</v>
      </c>
      <c r="G251">
        <f>Table27[[#This Row],[Cost Per Unit]]*Table27[[#This Row],[Units]]</f>
        <v>5019</v>
      </c>
      <c r="H251" s="1">
        <f>(Table27[[#This Row],[Amount]]-Table27[[#This Row],[Total Cost]])</f>
        <v>-266</v>
      </c>
    </row>
    <row r="252" spans="1:8" hidden="1" x14ac:dyDescent="0.35">
      <c r="A252" t="s">
        <v>5</v>
      </c>
      <c r="B252" t="s">
        <v>35</v>
      </c>
      <c r="C252" t="s">
        <v>22</v>
      </c>
      <c r="D252" s="1">
        <v>490</v>
      </c>
      <c r="E252" s="2">
        <v>84</v>
      </c>
      <c r="F252">
        <f>_xll.XLOOKUP(Table27[[#This Row],[Product]],products8[Product],products8[Cost per unit])</f>
        <v>9.77</v>
      </c>
      <c r="G252">
        <f>Table27[[#This Row],[Cost Per Unit]]*Table27[[#This Row],[Units]]</f>
        <v>820.68</v>
      </c>
      <c r="H252" s="1">
        <f>(Table27[[#This Row],[Amount]]-Table27[[#This Row],[Total Cost]])</f>
        <v>-330.67999999999995</v>
      </c>
    </row>
    <row r="253" spans="1:8" hidden="1" x14ac:dyDescent="0.35">
      <c r="A253" t="s">
        <v>8</v>
      </c>
      <c r="B253" t="s">
        <v>37</v>
      </c>
      <c r="C253" t="s">
        <v>21</v>
      </c>
      <c r="D253" s="1">
        <v>434</v>
      </c>
      <c r="E253" s="2">
        <v>87</v>
      </c>
      <c r="F253">
        <f>_xll.XLOOKUP(Table27[[#This Row],[Product]],products8[Product],products8[Cost per unit])</f>
        <v>9</v>
      </c>
      <c r="G253">
        <f>Table27[[#This Row],[Cost Per Unit]]*Table27[[#This Row],[Units]]</f>
        <v>783</v>
      </c>
      <c r="H253" s="1">
        <f>(Table27[[#This Row],[Amount]]-Table27[[#This Row],[Total Cost]])</f>
        <v>-349</v>
      </c>
    </row>
    <row r="254" spans="1:8" hidden="1" x14ac:dyDescent="0.35">
      <c r="A254" t="s">
        <v>2</v>
      </c>
      <c r="B254" t="s">
        <v>38</v>
      </c>
      <c r="C254" t="s">
        <v>13</v>
      </c>
      <c r="D254" s="1">
        <v>56</v>
      </c>
      <c r="E254" s="2">
        <v>51</v>
      </c>
      <c r="F254">
        <f>_xll.XLOOKUP(Table27[[#This Row],[Product]],products8[Product],products8[Cost per unit])</f>
        <v>9.33</v>
      </c>
      <c r="G254">
        <f>Table27[[#This Row],[Cost Per Unit]]*Table27[[#This Row],[Units]]</f>
        <v>475.83</v>
      </c>
      <c r="H254" s="1">
        <f>(Table27[[#This Row],[Amount]]-Table27[[#This Row],[Total Cost]])</f>
        <v>-419.83</v>
      </c>
    </row>
    <row r="255" spans="1:8" hidden="1" x14ac:dyDescent="0.35">
      <c r="A255" t="s">
        <v>7</v>
      </c>
      <c r="B255" t="s">
        <v>36</v>
      </c>
      <c r="C255" t="s">
        <v>32</v>
      </c>
      <c r="D255" s="1">
        <v>280</v>
      </c>
      <c r="E255" s="2">
        <v>87</v>
      </c>
      <c r="F255">
        <f>_xll.XLOOKUP(Table27[[#This Row],[Product]],products8[Product],products8[Cost per unit])</f>
        <v>8.65</v>
      </c>
      <c r="G255">
        <f>Table27[[#This Row],[Cost Per Unit]]*Table27[[#This Row],[Units]]</f>
        <v>752.55000000000007</v>
      </c>
      <c r="H255" s="1">
        <f>(Table27[[#This Row],[Amount]]-Table27[[#This Row],[Total Cost]])</f>
        <v>-472.55000000000007</v>
      </c>
    </row>
    <row r="256" spans="1:8" hidden="1" x14ac:dyDescent="0.35">
      <c r="A256" t="s">
        <v>6</v>
      </c>
      <c r="B256" t="s">
        <v>38</v>
      </c>
      <c r="C256" t="s">
        <v>25</v>
      </c>
      <c r="D256" s="1">
        <v>469</v>
      </c>
      <c r="E256" s="2">
        <v>75</v>
      </c>
      <c r="F256">
        <f>_xll.XLOOKUP(Table27[[#This Row],[Product]],products8[Product],products8[Cost per unit])</f>
        <v>13.15</v>
      </c>
      <c r="G256">
        <f>Table27[[#This Row],[Cost Per Unit]]*Table27[[#This Row],[Units]]</f>
        <v>986.25</v>
      </c>
      <c r="H256" s="1">
        <f>(Table27[[#This Row],[Amount]]-Table27[[#This Row],[Total Cost]])</f>
        <v>-517.25</v>
      </c>
    </row>
    <row r="257" spans="1:8" x14ac:dyDescent="0.35">
      <c r="A257" t="s">
        <v>10</v>
      </c>
      <c r="B257" t="s">
        <v>38</v>
      </c>
      <c r="C257" t="s">
        <v>14</v>
      </c>
      <c r="D257" s="1">
        <v>5586</v>
      </c>
      <c r="E257" s="2">
        <v>525</v>
      </c>
      <c r="F257">
        <f>_xll.XLOOKUP(Table27[[#This Row],[Product]],products8[Product],products8[Cost per unit])</f>
        <v>11.7</v>
      </c>
      <c r="G257">
        <f>Table27[[#This Row],[Cost Per Unit]]*Table27[[#This Row],[Units]]</f>
        <v>6142.5</v>
      </c>
      <c r="H257" s="1">
        <f>(Table27[[#This Row],[Amount]]-Table27[[#This Row],[Total Cost]])</f>
        <v>-556.5</v>
      </c>
    </row>
    <row r="258" spans="1:8" x14ac:dyDescent="0.35">
      <c r="A258" t="s">
        <v>3</v>
      </c>
      <c r="B258" t="s">
        <v>35</v>
      </c>
      <c r="C258" t="s">
        <v>14</v>
      </c>
      <c r="D258" s="1">
        <v>2415</v>
      </c>
      <c r="E258" s="2">
        <v>255</v>
      </c>
      <c r="F258">
        <f>_xll.XLOOKUP(Table27[[#This Row],[Product]],products8[Product],products8[Cost per unit])</f>
        <v>11.7</v>
      </c>
      <c r="G258">
        <f>Table27[[#This Row],[Cost Per Unit]]*Table27[[#This Row],[Units]]</f>
        <v>2983.5</v>
      </c>
      <c r="H258" s="1">
        <f>(Table27[[#This Row],[Amount]]-Table27[[#This Row],[Total Cost]])</f>
        <v>-568.5</v>
      </c>
    </row>
    <row r="259" spans="1:8" hidden="1" x14ac:dyDescent="0.35">
      <c r="A259" t="s">
        <v>3</v>
      </c>
      <c r="B259" t="s">
        <v>35</v>
      </c>
      <c r="C259" t="s">
        <v>25</v>
      </c>
      <c r="D259" s="1">
        <v>2464</v>
      </c>
      <c r="E259" s="2">
        <v>234</v>
      </c>
      <c r="F259">
        <f>_xll.XLOOKUP(Table27[[#This Row],[Product]],products8[Product],products8[Cost per unit])</f>
        <v>13.15</v>
      </c>
      <c r="G259">
        <f>Table27[[#This Row],[Cost Per Unit]]*Table27[[#This Row],[Units]]</f>
        <v>3077.1</v>
      </c>
      <c r="H259" s="1">
        <f>(Table27[[#This Row],[Amount]]-Table27[[#This Row],[Total Cost]])</f>
        <v>-613.09999999999991</v>
      </c>
    </row>
    <row r="260" spans="1:8" hidden="1" x14ac:dyDescent="0.35">
      <c r="A260" t="s">
        <v>6</v>
      </c>
      <c r="B260" t="s">
        <v>37</v>
      </c>
      <c r="C260" t="s">
        <v>30</v>
      </c>
      <c r="D260" s="1">
        <v>560</v>
      </c>
      <c r="E260" s="2">
        <v>81</v>
      </c>
      <c r="F260">
        <f>_xll.XLOOKUP(Table27[[#This Row],[Product]],products8[Product],products8[Cost per unit])</f>
        <v>14.49</v>
      </c>
      <c r="G260">
        <f>Table27[[#This Row],[Cost Per Unit]]*Table27[[#This Row],[Units]]</f>
        <v>1173.69</v>
      </c>
      <c r="H260" s="1">
        <f>(Table27[[#This Row],[Amount]]-Table27[[#This Row],[Total Cost]])</f>
        <v>-613.69000000000005</v>
      </c>
    </row>
    <row r="261" spans="1:8" hidden="1" x14ac:dyDescent="0.35">
      <c r="A261" t="s">
        <v>5</v>
      </c>
      <c r="B261" t="s">
        <v>34</v>
      </c>
      <c r="C261" t="s">
        <v>19</v>
      </c>
      <c r="D261" s="1">
        <v>861</v>
      </c>
      <c r="E261" s="2">
        <v>195</v>
      </c>
      <c r="F261">
        <f>_xll.XLOOKUP(Table27[[#This Row],[Product]],products8[Product],products8[Cost per unit])</f>
        <v>7.64</v>
      </c>
      <c r="G261">
        <f>Table27[[#This Row],[Cost Per Unit]]*Table27[[#This Row],[Units]]</f>
        <v>1489.8</v>
      </c>
      <c r="H261" s="1">
        <f>(Table27[[#This Row],[Amount]]-Table27[[#This Row],[Total Cost]])</f>
        <v>-628.79999999999995</v>
      </c>
    </row>
    <row r="262" spans="1:8" hidden="1" x14ac:dyDescent="0.35">
      <c r="A262" t="s">
        <v>8</v>
      </c>
      <c r="B262" t="s">
        <v>38</v>
      </c>
      <c r="C262" t="s">
        <v>22</v>
      </c>
      <c r="D262" s="1">
        <v>168</v>
      </c>
      <c r="E262" s="2">
        <v>84</v>
      </c>
      <c r="F262">
        <f>_xll.XLOOKUP(Table27[[#This Row],[Product]],products8[Product],products8[Cost per unit])</f>
        <v>9.77</v>
      </c>
      <c r="G262">
        <f>Table27[[#This Row],[Cost Per Unit]]*Table27[[#This Row],[Units]]</f>
        <v>820.68</v>
      </c>
      <c r="H262" s="1">
        <f>(Table27[[#This Row],[Amount]]-Table27[[#This Row],[Total Cost]])</f>
        <v>-652.67999999999995</v>
      </c>
    </row>
    <row r="263" spans="1:8" hidden="1" x14ac:dyDescent="0.35">
      <c r="A263" t="s">
        <v>41</v>
      </c>
      <c r="B263" t="s">
        <v>34</v>
      </c>
      <c r="C263" t="s">
        <v>16</v>
      </c>
      <c r="D263" s="1">
        <v>1274</v>
      </c>
      <c r="E263" s="2">
        <v>225</v>
      </c>
      <c r="F263">
        <f>_xll.XLOOKUP(Table27[[#This Row],[Product]],products8[Product],products8[Cost per unit])</f>
        <v>8.7899999999999991</v>
      </c>
      <c r="G263">
        <f>Table27[[#This Row],[Cost Per Unit]]*Table27[[#This Row],[Units]]</f>
        <v>1977.7499999999998</v>
      </c>
      <c r="H263" s="1">
        <f>(Table27[[#This Row],[Amount]]-Table27[[#This Row],[Total Cost]])</f>
        <v>-703.74999999999977</v>
      </c>
    </row>
    <row r="264" spans="1:8" hidden="1" x14ac:dyDescent="0.35">
      <c r="A264" t="s">
        <v>3</v>
      </c>
      <c r="B264" t="s">
        <v>36</v>
      </c>
      <c r="C264" t="s">
        <v>28</v>
      </c>
      <c r="D264" s="1">
        <v>973</v>
      </c>
      <c r="E264" s="2">
        <v>162</v>
      </c>
      <c r="F264">
        <f>_xll.XLOOKUP(Table27[[#This Row],[Product]],products8[Product],products8[Cost per unit])</f>
        <v>10.38</v>
      </c>
      <c r="G264">
        <f>Table27[[#This Row],[Cost Per Unit]]*Table27[[#This Row],[Units]]</f>
        <v>1681.5600000000002</v>
      </c>
      <c r="H264" s="1">
        <f>(Table27[[#This Row],[Amount]]-Table27[[#This Row],[Total Cost]])</f>
        <v>-708.56000000000017</v>
      </c>
    </row>
    <row r="265" spans="1:8" hidden="1" x14ac:dyDescent="0.35">
      <c r="A265" t="s">
        <v>6</v>
      </c>
      <c r="B265" t="s">
        <v>38</v>
      </c>
      <c r="C265" t="s">
        <v>33</v>
      </c>
      <c r="D265" s="1">
        <v>959</v>
      </c>
      <c r="E265" s="2">
        <v>135</v>
      </c>
      <c r="F265">
        <f>_xll.XLOOKUP(Table27[[#This Row],[Product]],products8[Product],products8[Cost per unit])</f>
        <v>12.37</v>
      </c>
      <c r="G265">
        <f>Table27[[#This Row],[Cost Per Unit]]*Table27[[#This Row],[Units]]</f>
        <v>1669.9499999999998</v>
      </c>
      <c r="H265" s="1">
        <f>(Table27[[#This Row],[Amount]]-Table27[[#This Row],[Total Cost]])</f>
        <v>-710.94999999999982</v>
      </c>
    </row>
    <row r="266" spans="1:8" hidden="1" x14ac:dyDescent="0.35">
      <c r="A266" t="s">
        <v>9</v>
      </c>
      <c r="B266" t="s">
        <v>34</v>
      </c>
      <c r="C266" t="s">
        <v>16</v>
      </c>
      <c r="D266" s="1">
        <v>938</v>
      </c>
      <c r="E266" s="2">
        <v>189</v>
      </c>
      <c r="F266">
        <f>_xll.XLOOKUP(Table27[[#This Row],[Product]],products8[Product],products8[Cost per unit])</f>
        <v>8.7899999999999991</v>
      </c>
      <c r="G266">
        <f>Table27[[#This Row],[Cost Per Unit]]*Table27[[#This Row],[Units]]</f>
        <v>1661.31</v>
      </c>
      <c r="H266" s="1">
        <f>(Table27[[#This Row],[Amount]]-Table27[[#This Row],[Total Cost]])</f>
        <v>-723.31</v>
      </c>
    </row>
    <row r="267" spans="1:8" hidden="1" x14ac:dyDescent="0.35">
      <c r="A267" t="s">
        <v>9</v>
      </c>
      <c r="B267" t="s">
        <v>35</v>
      </c>
      <c r="C267" t="s">
        <v>4</v>
      </c>
      <c r="D267" s="1">
        <v>959</v>
      </c>
      <c r="E267" s="2">
        <v>147</v>
      </c>
      <c r="F267">
        <f>_xll.XLOOKUP(Table27[[#This Row],[Product]],products8[Product],products8[Cost per unit])</f>
        <v>11.88</v>
      </c>
      <c r="G267">
        <f>Table27[[#This Row],[Cost Per Unit]]*Table27[[#This Row],[Units]]</f>
        <v>1746.3600000000001</v>
      </c>
      <c r="H267" s="1">
        <f>(Table27[[#This Row],[Amount]]-Table27[[#This Row],[Total Cost]])</f>
        <v>-787.36000000000013</v>
      </c>
    </row>
    <row r="268" spans="1:8" hidden="1" x14ac:dyDescent="0.35">
      <c r="A268" t="s">
        <v>9</v>
      </c>
      <c r="B268" t="s">
        <v>35</v>
      </c>
      <c r="C268" t="s">
        <v>26</v>
      </c>
      <c r="D268" s="1">
        <v>98</v>
      </c>
      <c r="E268" s="2">
        <v>159</v>
      </c>
      <c r="F268">
        <f>_xll.XLOOKUP(Table27[[#This Row],[Product]],products8[Product],products8[Cost per unit])</f>
        <v>5.6</v>
      </c>
      <c r="G268">
        <f>Table27[[#This Row],[Cost Per Unit]]*Table27[[#This Row],[Units]]</f>
        <v>890.4</v>
      </c>
      <c r="H268" s="1">
        <f>(Table27[[#This Row],[Amount]]-Table27[[#This Row],[Total Cost]])</f>
        <v>-792.4</v>
      </c>
    </row>
    <row r="269" spans="1:8" hidden="1" x14ac:dyDescent="0.35">
      <c r="A269" t="s">
        <v>9</v>
      </c>
      <c r="B269" t="s">
        <v>37</v>
      </c>
      <c r="C269" t="s">
        <v>29</v>
      </c>
      <c r="D269" s="1">
        <v>1085</v>
      </c>
      <c r="E269" s="2">
        <v>273</v>
      </c>
      <c r="F269">
        <f>_xll.XLOOKUP(Table27[[#This Row],[Product]],products8[Product],products8[Cost per unit])</f>
        <v>7.16</v>
      </c>
      <c r="G269">
        <f>Table27[[#This Row],[Cost Per Unit]]*Table27[[#This Row],[Units]]</f>
        <v>1954.68</v>
      </c>
      <c r="H269" s="1">
        <f>(Table27[[#This Row],[Amount]]-Table27[[#This Row],[Total Cost]])</f>
        <v>-869.68000000000006</v>
      </c>
    </row>
    <row r="270" spans="1:8" hidden="1" x14ac:dyDescent="0.35">
      <c r="A270" t="s">
        <v>40</v>
      </c>
      <c r="B270" t="s">
        <v>39</v>
      </c>
      <c r="C270" t="s">
        <v>29</v>
      </c>
      <c r="D270" s="1">
        <v>0</v>
      </c>
      <c r="E270" s="2">
        <v>135</v>
      </c>
      <c r="F270">
        <f>_xll.XLOOKUP(Table27[[#This Row],[Product]],products8[Product],products8[Cost per unit])</f>
        <v>7.16</v>
      </c>
      <c r="G270">
        <f>Table27[[#This Row],[Cost Per Unit]]*Table27[[#This Row],[Units]]</f>
        <v>966.6</v>
      </c>
      <c r="H270" s="1">
        <f>(Table27[[#This Row],[Amount]]-Table27[[#This Row],[Total Cost]])</f>
        <v>-966.6</v>
      </c>
    </row>
    <row r="271" spans="1:8" hidden="1" x14ac:dyDescent="0.35">
      <c r="A271" t="s">
        <v>41</v>
      </c>
      <c r="B271" t="s">
        <v>36</v>
      </c>
      <c r="C271" t="s">
        <v>26</v>
      </c>
      <c r="D271" s="1">
        <v>98</v>
      </c>
      <c r="E271" s="2">
        <v>204</v>
      </c>
      <c r="F271">
        <f>_xll.XLOOKUP(Table27[[#This Row],[Product]],products8[Product],products8[Cost per unit])</f>
        <v>5.6</v>
      </c>
      <c r="G271">
        <f>Table27[[#This Row],[Cost Per Unit]]*Table27[[#This Row],[Units]]</f>
        <v>1142.3999999999999</v>
      </c>
      <c r="H271" s="1">
        <f>(Table27[[#This Row],[Amount]]-Table27[[#This Row],[Total Cost]])</f>
        <v>-1044.3999999999999</v>
      </c>
    </row>
    <row r="272" spans="1:8" hidden="1" x14ac:dyDescent="0.35">
      <c r="A272" t="s">
        <v>41</v>
      </c>
      <c r="B272" t="s">
        <v>34</v>
      </c>
      <c r="C272" t="s">
        <v>22</v>
      </c>
      <c r="D272" s="1">
        <v>336</v>
      </c>
      <c r="E272" s="2">
        <v>144</v>
      </c>
      <c r="F272">
        <f>_xll.XLOOKUP(Table27[[#This Row],[Product]],products8[Product],products8[Cost per unit])</f>
        <v>9.77</v>
      </c>
      <c r="G272">
        <f>Table27[[#This Row],[Cost Per Unit]]*Table27[[#This Row],[Units]]</f>
        <v>1406.8799999999999</v>
      </c>
      <c r="H272" s="1">
        <f>(Table27[[#This Row],[Amount]]-Table27[[#This Row],[Total Cost]])</f>
        <v>-1070.8799999999999</v>
      </c>
    </row>
    <row r="273" spans="1:8" hidden="1" x14ac:dyDescent="0.35">
      <c r="A273" t="s">
        <v>10</v>
      </c>
      <c r="B273" t="s">
        <v>38</v>
      </c>
      <c r="C273" t="s">
        <v>13</v>
      </c>
      <c r="D273" s="1">
        <v>63</v>
      </c>
      <c r="E273" s="2">
        <v>123</v>
      </c>
      <c r="F273">
        <f>_xll.XLOOKUP(Table27[[#This Row],[Product]],products8[Product],products8[Cost per unit])</f>
        <v>9.33</v>
      </c>
      <c r="G273">
        <f>Table27[[#This Row],[Cost Per Unit]]*Table27[[#This Row],[Units]]</f>
        <v>1147.5899999999999</v>
      </c>
      <c r="H273" s="1">
        <f>(Table27[[#This Row],[Amount]]-Table27[[#This Row],[Total Cost]])</f>
        <v>-1084.5899999999999</v>
      </c>
    </row>
    <row r="274" spans="1:8" hidden="1" x14ac:dyDescent="0.35">
      <c r="A274" t="s">
        <v>8</v>
      </c>
      <c r="B274" t="s">
        <v>35</v>
      </c>
      <c r="C274" t="s">
        <v>20</v>
      </c>
      <c r="D274" s="1">
        <v>2702</v>
      </c>
      <c r="E274" s="2">
        <v>363</v>
      </c>
      <c r="F274">
        <f>_xll.XLOOKUP(Table27[[#This Row],[Product]],products8[Product],products8[Cost per unit])</f>
        <v>10.62</v>
      </c>
      <c r="G274">
        <f>Table27[[#This Row],[Cost Per Unit]]*Table27[[#This Row],[Units]]</f>
        <v>3855.0599999999995</v>
      </c>
      <c r="H274" s="1">
        <f>(Table27[[#This Row],[Amount]]-Table27[[#This Row],[Total Cost]])</f>
        <v>-1153.0599999999995</v>
      </c>
    </row>
    <row r="275" spans="1:8" hidden="1" x14ac:dyDescent="0.35">
      <c r="A275" t="s">
        <v>8</v>
      </c>
      <c r="B275" t="s">
        <v>35</v>
      </c>
      <c r="C275" t="s">
        <v>33</v>
      </c>
      <c r="D275" s="1">
        <v>357</v>
      </c>
      <c r="E275" s="2">
        <v>126</v>
      </c>
      <c r="F275">
        <f>_xll.XLOOKUP(Table27[[#This Row],[Product]],products8[Product],products8[Cost per unit])</f>
        <v>12.37</v>
      </c>
      <c r="G275">
        <f>Table27[[#This Row],[Cost Per Unit]]*Table27[[#This Row],[Units]]</f>
        <v>1558.62</v>
      </c>
      <c r="H275" s="1">
        <f>(Table27[[#This Row],[Amount]]-Table27[[#This Row],[Total Cost]])</f>
        <v>-1201.6199999999999</v>
      </c>
    </row>
    <row r="276" spans="1:8" hidden="1" x14ac:dyDescent="0.35">
      <c r="A276" t="s">
        <v>6</v>
      </c>
      <c r="B276" t="s">
        <v>37</v>
      </c>
      <c r="C276" t="s">
        <v>28</v>
      </c>
      <c r="D276" s="1">
        <v>3556</v>
      </c>
      <c r="E276" s="2">
        <v>459</v>
      </c>
      <c r="F276">
        <f>_xll.XLOOKUP(Table27[[#This Row],[Product]],products8[Product],products8[Cost per unit])</f>
        <v>10.38</v>
      </c>
      <c r="G276">
        <f>Table27[[#This Row],[Cost Per Unit]]*Table27[[#This Row],[Units]]</f>
        <v>4764.42</v>
      </c>
      <c r="H276" s="1">
        <f>(Table27[[#This Row],[Amount]]-Table27[[#This Row],[Total Cost]])</f>
        <v>-1208.42</v>
      </c>
    </row>
    <row r="277" spans="1:8" hidden="1" x14ac:dyDescent="0.35">
      <c r="A277" t="s">
        <v>5</v>
      </c>
      <c r="B277" t="s">
        <v>39</v>
      </c>
      <c r="C277" t="s">
        <v>18</v>
      </c>
      <c r="D277" s="1">
        <v>385</v>
      </c>
      <c r="E277" s="2">
        <v>249</v>
      </c>
      <c r="F277">
        <f>_xll.XLOOKUP(Table27[[#This Row],[Product]],products8[Product],products8[Cost per unit])</f>
        <v>6.47</v>
      </c>
      <c r="G277">
        <f>Table27[[#This Row],[Cost Per Unit]]*Table27[[#This Row],[Units]]</f>
        <v>1611.03</v>
      </c>
      <c r="H277" s="1">
        <f>(Table27[[#This Row],[Amount]]-Table27[[#This Row],[Total Cost]])</f>
        <v>-1226.03</v>
      </c>
    </row>
    <row r="278" spans="1:8" hidden="1" x14ac:dyDescent="0.35">
      <c r="A278" t="s">
        <v>41</v>
      </c>
      <c r="B278" t="s">
        <v>35</v>
      </c>
      <c r="C278" t="s">
        <v>27</v>
      </c>
      <c r="D278" s="1">
        <v>847</v>
      </c>
      <c r="E278" s="2">
        <v>129</v>
      </c>
      <c r="F278">
        <f>_xll.XLOOKUP(Table27[[#This Row],[Product]],products8[Product],products8[Cost per unit])</f>
        <v>16.73</v>
      </c>
      <c r="G278">
        <f>Table27[[#This Row],[Cost Per Unit]]*Table27[[#This Row],[Units]]</f>
        <v>2158.17</v>
      </c>
      <c r="H278" s="1">
        <f>(Table27[[#This Row],[Amount]]-Table27[[#This Row],[Total Cost]])</f>
        <v>-1311.17</v>
      </c>
    </row>
    <row r="279" spans="1:8" hidden="1" x14ac:dyDescent="0.35">
      <c r="A279" t="s">
        <v>3</v>
      </c>
      <c r="B279" t="s">
        <v>39</v>
      </c>
      <c r="C279" t="s">
        <v>16</v>
      </c>
      <c r="D279" s="1">
        <v>21</v>
      </c>
      <c r="E279" s="2">
        <v>168</v>
      </c>
      <c r="F279">
        <f>_xll.XLOOKUP(Table27[[#This Row],[Product]],products8[Product],products8[Cost per unit])</f>
        <v>8.7899999999999991</v>
      </c>
      <c r="G279">
        <f>Table27[[#This Row],[Cost Per Unit]]*Table27[[#This Row],[Units]]</f>
        <v>1476.7199999999998</v>
      </c>
      <c r="H279" s="1">
        <f>(Table27[[#This Row],[Amount]]-Table27[[#This Row],[Total Cost]])</f>
        <v>-1455.7199999999998</v>
      </c>
    </row>
    <row r="280" spans="1:8" hidden="1" x14ac:dyDescent="0.35">
      <c r="A280" t="s">
        <v>10</v>
      </c>
      <c r="B280" t="s">
        <v>35</v>
      </c>
      <c r="C280" t="s">
        <v>21</v>
      </c>
      <c r="D280" s="1">
        <v>567</v>
      </c>
      <c r="E280" s="2">
        <v>228</v>
      </c>
      <c r="F280">
        <f>_xll.XLOOKUP(Table27[[#This Row],[Product]],products8[Product],products8[Cost per unit])</f>
        <v>9</v>
      </c>
      <c r="G280">
        <f>Table27[[#This Row],[Cost Per Unit]]*Table27[[#This Row],[Units]]</f>
        <v>2052</v>
      </c>
      <c r="H280" s="1">
        <f>(Table27[[#This Row],[Amount]]-Table27[[#This Row],[Total Cost]])</f>
        <v>-1485</v>
      </c>
    </row>
    <row r="281" spans="1:8" hidden="1" x14ac:dyDescent="0.35">
      <c r="A281" t="s">
        <v>6</v>
      </c>
      <c r="B281" t="s">
        <v>37</v>
      </c>
      <c r="C281" t="s">
        <v>16</v>
      </c>
      <c r="D281" s="1">
        <v>1904</v>
      </c>
      <c r="E281" s="2">
        <v>405</v>
      </c>
      <c r="F281">
        <f>_xll.XLOOKUP(Table27[[#This Row],[Product]],products8[Product],products8[Cost per unit])</f>
        <v>8.7899999999999991</v>
      </c>
      <c r="G281">
        <f>Table27[[#This Row],[Cost Per Unit]]*Table27[[#This Row],[Units]]</f>
        <v>3559.95</v>
      </c>
      <c r="H281" s="1">
        <f>(Table27[[#This Row],[Amount]]-Table27[[#This Row],[Total Cost]])</f>
        <v>-1655.9499999999998</v>
      </c>
    </row>
    <row r="282" spans="1:8" hidden="1" x14ac:dyDescent="0.35">
      <c r="A282" t="s">
        <v>6</v>
      </c>
      <c r="B282" t="s">
        <v>35</v>
      </c>
      <c r="C282" t="s">
        <v>20</v>
      </c>
      <c r="D282" s="1">
        <v>1071</v>
      </c>
      <c r="E282" s="2">
        <v>270</v>
      </c>
      <c r="F282">
        <f>_xll.XLOOKUP(Table27[[#This Row],[Product]],products8[Product],products8[Cost per unit])</f>
        <v>10.62</v>
      </c>
      <c r="G282">
        <f>Table27[[#This Row],[Cost Per Unit]]*Table27[[#This Row],[Units]]</f>
        <v>2867.3999999999996</v>
      </c>
      <c r="H282" s="1">
        <f>(Table27[[#This Row],[Amount]]-Table27[[#This Row],[Total Cost]])</f>
        <v>-1796.3999999999996</v>
      </c>
    </row>
    <row r="283" spans="1:8" hidden="1" x14ac:dyDescent="0.35">
      <c r="A283" t="s">
        <v>6</v>
      </c>
      <c r="B283" t="s">
        <v>34</v>
      </c>
      <c r="C283" t="s">
        <v>30</v>
      </c>
      <c r="D283" s="1">
        <v>3402</v>
      </c>
      <c r="E283" s="2">
        <v>366</v>
      </c>
      <c r="F283">
        <f>_xll.XLOOKUP(Table27[[#This Row],[Product]],products8[Product],products8[Cost per unit])</f>
        <v>14.49</v>
      </c>
      <c r="G283">
        <f>Table27[[#This Row],[Cost Per Unit]]*Table27[[#This Row],[Units]]</f>
        <v>5303.34</v>
      </c>
      <c r="H283" s="1">
        <f>(Table27[[#This Row],[Amount]]-Table27[[#This Row],[Total Cost]])</f>
        <v>-1901.3400000000001</v>
      </c>
    </row>
    <row r="284" spans="1:8" hidden="1" x14ac:dyDescent="0.35">
      <c r="A284" t="s">
        <v>41</v>
      </c>
      <c r="B284" t="s">
        <v>37</v>
      </c>
      <c r="C284" t="s">
        <v>30</v>
      </c>
      <c r="D284" s="1">
        <v>1526</v>
      </c>
      <c r="E284" s="2">
        <v>240</v>
      </c>
      <c r="F284">
        <f>_xll.XLOOKUP(Table27[[#This Row],[Product]],products8[Product],products8[Cost per unit])</f>
        <v>14.49</v>
      </c>
      <c r="G284">
        <f>Table27[[#This Row],[Cost Per Unit]]*Table27[[#This Row],[Units]]</f>
        <v>3477.6</v>
      </c>
      <c r="H284" s="1">
        <f>(Table27[[#This Row],[Amount]]-Table27[[#This Row],[Total Cost]])</f>
        <v>-1951.6</v>
      </c>
    </row>
    <row r="285" spans="1:8" hidden="1" x14ac:dyDescent="0.35">
      <c r="A285" t="s">
        <v>40</v>
      </c>
      <c r="B285" t="s">
        <v>36</v>
      </c>
      <c r="C285" t="s">
        <v>27</v>
      </c>
      <c r="D285" s="1">
        <v>3164</v>
      </c>
      <c r="E285" s="2">
        <v>306</v>
      </c>
      <c r="F285">
        <f>_xll.XLOOKUP(Table27[[#This Row],[Product]],products8[Product],products8[Cost per unit])</f>
        <v>16.73</v>
      </c>
      <c r="G285">
        <f>Table27[[#This Row],[Cost Per Unit]]*Table27[[#This Row],[Units]]</f>
        <v>5119.38</v>
      </c>
      <c r="H285" s="1">
        <f>(Table27[[#This Row],[Amount]]-Table27[[#This Row],[Total Cost]])</f>
        <v>-1955.38</v>
      </c>
    </row>
    <row r="286" spans="1:8" hidden="1" x14ac:dyDescent="0.35">
      <c r="A286" t="s">
        <v>41</v>
      </c>
      <c r="B286" t="s">
        <v>37</v>
      </c>
      <c r="C286" t="s">
        <v>15</v>
      </c>
      <c r="D286" s="1">
        <v>714</v>
      </c>
      <c r="E286" s="2">
        <v>231</v>
      </c>
      <c r="F286">
        <f>_xll.XLOOKUP(Table27[[#This Row],[Product]],products8[Product],products8[Cost per unit])</f>
        <v>11.73</v>
      </c>
      <c r="G286">
        <f>Table27[[#This Row],[Cost Per Unit]]*Table27[[#This Row],[Units]]</f>
        <v>2709.63</v>
      </c>
      <c r="H286" s="1">
        <f>(Table27[[#This Row],[Amount]]-Table27[[#This Row],[Total Cost]])</f>
        <v>-1995.63</v>
      </c>
    </row>
    <row r="287" spans="1:8" hidden="1" x14ac:dyDescent="0.35">
      <c r="A287" t="s">
        <v>8</v>
      </c>
      <c r="B287" t="s">
        <v>37</v>
      </c>
      <c r="C287" t="s">
        <v>30</v>
      </c>
      <c r="D287" s="1">
        <v>42</v>
      </c>
      <c r="E287" s="2">
        <v>150</v>
      </c>
      <c r="F287">
        <f>_xll.XLOOKUP(Table27[[#This Row],[Product]],products8[Product],products8[Cost per unit])</f>
        <v>14.49</v>
      </c>
      <c r="G287">
        <f>Table27[[#This Row],[Cost Per Unit]]*Table27[[#This Row],[Units]]</f>
        <v>2173.5</v>
      </c>
      <c r="H287" s="1">
        <f>(Table27[[#This Row],[Amount]]-Table27[[#This Row],[Total Cost]])</f>
        <v>-2131.5</v>
      </c>
    </row>
    <row r="288" spans="1:8" hidden="1" x14ac:dyDescent="0.35">
      <c r="A288" t="s">
        <v>9</v>
      </c>
      <c r="B288" t="s">
        <v>37</v>
      </c>
      <c r="C288" t="s">
        <v>4</v>
      </c>
      <c r="D288" s="1">
        <v>259</v>
      </c>
      <c r="E288" s="2">
        <v>207</v>
      </c>
      <c r="F288">
        <f>_xll.XLOOKUP(Table27[[#This Row],[Product]],products8[Product],products8[Cost per unit])</f>
        <v>11.88</v>
      </c>
      <c r="G288">
        <f>Table27[[#This Row],[Cost Per Unit]]*Table27[[#This Row],[Units]]</f>
        <v>2459.1600000000003</v>
      </c>
      <c r="H288" s="1">
        <f>(Table27[[#This Row],[Amount]]-Table27[[#This Row],[Total Cost]])</f>
        <v>-2200.1600000000003</v>
      </c>
    </row>
    <row r="289" spans="1:8" hidden="1" x14ac:dyDescent="0.35">
      <c r="A289" t="s">
        <v>7</v>
      </c>
      <c r="B289" t="s">
        <v>39</v>
      </c>
      <c r="C289" t="s">
        <v>27</v>
      </c>
      <c r="D289" s="1">
        <v>966</v>
      </c>
      <c r="E289" s="2">
        <v>198</v>
      </c>
      <c r="F289">
        <f>_xll.XLOOKUP(Table27[[#This Row],[Product]],products8[Product],products8[Cost per unit])</f>
        <v>16.73</v>
      </c>
      <c r="G289">
        <f>Table27[[#This Row],[Cost Per Unit]]*Table27[[#This Row],[Units]]</f>
        <v>3312.54</v>
      </c>
      <c r="H289" s="1">
        <f>(Table27[[#This Row],[Amount]]-Table27[[#This Row],[Total Cost]])</f>
        <v>-2346.54</v>
      </c>
    </row>
    <row r="290" spans="1:8" hidden="1" x14ac:dyDescent="0.35">
      <c r="A290" t="s">
        <v>10</v>
      </c>
      <c r="B290" t="s">
        <v>37</v>
      </c>
      <c r="C290" t="s">
        <v>21</v>
      </c>
      <c r="D290" s="1">
        <v>245</v>
      </c>
      <c r="E290" s="2">
        <v>288</v>
      </c>
      <c r="F290">
        <f>_xll.XLOOKUP(Table27[[#This Row],[Product]],products8[Product],products8[Cost per unit])</f>
        <v>9</v>
      </c>
      <c r="G290">
        <f>Table27[[#This Row],[Cost Per Unit]]*Table27[[#This Row],[Units]]</f>
        <v>2592</v>
      </c>
      <c r="H290" s="1">
        <f>(Table27[[#This Row],[Amount]]-Table27[[#This Row],[Total Cost]])</f>
        <v>-2347</v>
      </c>
    </row>
    <row r="291" spans="1:8" hidden="1" x14ac:dyDescent="0.35">
      <c r="A291" t="s">
        <v>41</v>
      </c>
      <c r="B291" t="s">
        <v>36</v>
      </c>
      <c r="C291" t="s">
        <v>28</v>
      </c>
      <c r="D291" s="1">
        <v>854</v>
      </c>
      <c r="E291" s="2">
        <v>309</v>
      </c>
      <c r="F291">
        <f>_xll.XLOOKUP(Table27[[#This Row],[Product]],products8[Product],products8[Cost per unit])</f>
        <v>10.38</v>
      </c>
      <c r="G291">
        <f>Table27[[#This Row],[Cost Per Unit]]*Table27[[#This Row],[Units]]</f>
        <v>3207.42</v>
      </c>
      <c r="H291" s="1">
        <f>(Table27[[#This Row],[Amount]]-Table27[[#This Row],[Total Cost]])</f>
        <v>-2353.42</v>
      </c>
    </row>
    <row r="292" spans="1:8" x14ac:dyDescent="0.35">
      <c r="A292" t="s">
        <v>7</v>
      </c>
      <c r="B292" t="s">
        <v>34</v>
      </c>
      <c r="C292" t="s">
        <v>14</v>
      </c>
      <c r="D292" s="1">
        <v>1932</v>
      </c>
      <c r="E292" s="2">
        <v>369</v>
      </c>
      <c r="F292">
        <f>_xll.XLOOKUP(Table27[[#This Row],[Product]],products8[Product],products8[Cost per unit])</f>
        <v>11.7</v>
      </c>
      <c r="G292">
        <f>Table27[[#This Row],[Cost Per Unit]]*Table27[[#This Row],[Units]]</f>
        <v>4317.3</v>
      </c>
      <c r="H292" s="1">
        <f>(Table27[[#This Row],[Amount]]-Table27[[#This Row],[Total Cost]])</f>
        <v>-2385.3000000000002</v>
      </c>
    </row>
    <row r="293" spans="1:8" hidden="1" x14ac:dyDescent="0.35">
      <c r="A293" t="s">
        <v>3</v>
      </c>
      <c r="B293" t="s">
        <v>35</v>
      </c>
      <c r="C293" t="s">
        <v>33</v>
      </c>
      <c r="D293" s="1">
        <v>819</v>
      </c>
      <c r="E293" s="2">
        <v>306</v>
      </c>
      <c r="F293">
        <f>_xll.XLOOKUP(Table27[[#This Row],[Product]],products8[Product],products8[Cost per unit])</f>
        <v>12.37</v>
      </c>
      <c r="G293">
        <f>Table27[[#This Row],[Cost Per Unit]]*Table27[[#This Row],[Units]]</f>
        <v>3785.22</v>
      </c>
      <c r="H293" s="1">
        <f>(Table27[[#This Row],[Amount]]-Table27[[#This Row],[Total Cost]])</f>
        <v>-2966.22</v>
      </c>
    </row>
    <row r="294" spans="1:8" hidden="1" x14ac:dyDescent="0.35">
      <c r="A294" t="s">
        <v>6</v>
      </c>
      <c r="B294" t="s">
        <v>39</v>
      </c>
      <c r="C294" t="s">
        <v>25</v>
      </c>
      <c r="D294" s="1">
        <v>2100</v>
      </c>
      <c r="E294" s="2">
        <v>414</v>
      </c>
      <c r="F294">
        <f>_xll.XLOOKUP(Table27[[#This Row],[Product]],products8[Product],products8[Cost per unit])</f>
        <v>13.15</v>
      </c>
      <c r="G294">
        <f>Table27[[#This Row],[Cost Per Unit]]*Table27[[#This Row],[Units]]</f>
        <v>5444.1</v>
      </c>
      <c r="H294" s="1">
        <f>(Table27[[#This Row],[Amount]]-Table27[[#This Row],[Total Cost]])</f>
        <v>-3344.1000000000004</v>
      </c>
    </row>
    <row r="295" spans="1:8" hidden="1" x14ac:dyDescent="0.35">
      <c r="A295" t="s">
        <v>3</v>
      </c>
      <c r="B295" t="s">
        <v>37</v>
      </c>
      <c r="C295" t="s">
        <v>4</v>
      </c>
      <c r="D295" s="1">
        <v>938</v>
      </c>
      <c r="E295" s="2">
        <v>366</v>
      </c>
      <c r="F295">
        <f>_xll.XLOOKUP(Table27[[#This Row],[Product]],products8[Product],products8[Cost per unit])</f>
        <v>11.88</v>
      </c>
      <c r="G295">
        <f>Table27[[#This Row],[Cost Per Unit]]*Table27[[#This Row],[Units]]</f>
        <v>4348.08</v>
      </c>
      <c r="H295" s="1">
        <f>(Table27[[#This Row],[Amount]]-Table27[[#This Row],[Total Cost]])</f>
        <v>-3410.08</v>
      </c>
    </row>
    <row r="296" spans="1:8" hidden="1" x14ac:dyDescent="0.35">
      <c r="A296" t="s">
        <v>6</v>
      </c>
      <c r="B296" t="s">
        <v>35</v>
      </c>
      <c r="C296" t="s">
        <v>4</v>
      </c>
      <c r="D296" s="1">
        <v>1302</v>
      </c>
      <c r="E296" s="2">
        <v>402</v>
      </c>
      <c r="F296">
        <f>_xll.XLOOKUP(Table27[[#This Row],[Product]],products8[Product],products8[Cost per unit])</f>
        <v>11.88</v>
      </c>
      <c r="G296">
        <f>Table27[[#This Row],[Cost Per Unit]]*Table27[[#This Row],[Units]]</f>
        <v>4775.76</v>
      </c>
      <c r="H296" s="1">
        <f>(Table27[[#This Row],[Amount]]-Table27[[#This Row],[Total Cost]])</f>
        <v>-3473.76</v>
      </c>
    </row>
    <row r="297" spans="1:8" hidden="1" x14ac:dyDescent="0.35">
      <c r="A297" t="s">
        <v>6</v>
      </c>
      <c r="B297" t="s">
        <v>38</v>
      </c>
      <c r="C297" t="s">
        <v>27</v>
      </c>
      <c r="D297" s="1">
        <v>1134</v>
      </c>
      <c r="E297" s="2">
        <v>282</v>
      </c>
      <c r="F297">
        <f>_xll.XLOOKUP(Table27[[#This Row],[Product]],products8[Product],products8[Cost per unit])</f>
        <v>16.73</v>
      </c>
      <c r="G297">
        <f>Table27[[#This Row],[Cost Per Unit]]*Table27[[#This Row],[Units]]</f>
        <v>4717.8599999999997</v>
      </c>
      <c r="H297" s="1">
        <f>(Table27[[#This Row],[Amount]]-Table27[[#This Row],[Total Cost]])</f>
        <v>-3583.8599999999997</v>
      </c>
    </row>
    <row r="298" spans="1:8" hidden="1" x14ac:dyDescent="0.35">
      <c r="A298" t="s">
        <v>8</v>
      </c>
      <c r="B298" t="s">
        <v>38</v>
      </c>
      <c r="C298" t="s">
        <v>13</v>
      </c>
      <c r="D298" s="1">
        <v>819</v>
      </c>
      <c r="E298" s="2">
        <v>510</v>
      </c>
      <c r="F298">
        <f>_xll.XLOOKUP(Table27[[#This Row],[Product]],products8[Product],products8[Cost per unit])</f>
        <v>9.33</v>
      </c>
      <c r="G298">
        <f>Table27[[#This Row],[Cost Per Unit]]*Table27[[#This Row],[Units]]</f>
        <v>4758.3</v>
      </c>
      <c r="H298" s="1">
        <f>(Table27[[#This Row],[Amount]]-Table27[[#This Row],[Total Cost]])</f>
        <v>-3939.3</v>
      </c>
    </row>
    <row r="299" spans="1:8" hidden="1" x14ac:dyDescent="0.35">
      <c r="A299" t="s">
        <v>40</v>
      </c>
      <c r="B299" t="s">
        <v>35</v>
      </c>
      <c r="C299" t="s">
        <v>30</v>
      </c>
      <c r="D299" s="1">
        <v>2275</v>
      </c>
      <c r="E299" s="2">
        <v>447</v>
      </c>
      <c r="F299">
        <f>_xll.XLOOKUP(Table27[[#This Row],[Product]],products8[Product],products8[Cost per unit])</f>
        <v>14.49</v>
      </c>
      <c r="G299">
        <f>Table27[[#This Row],[Cost Per Unit]]*Table27[[#This Row],[Units]]</f>
        <v>6477.03</v>
      </c>
      <c r="H299" s="1">
        <f>(Table27[[#This Row],[Amount]]-Table27[[#This Row],[Total Cost]])</f>
        <v>-4202.03</v>
      </c>
    </row>
    <row r="300" spans="1:8" hidden="1" x14ac:dyDescent="0.35">
      <c r="A300" t="s">
        <v>2</v>
      </c>
      <c r="B300" t="s">
        <v>39</v>
      </c>
      <c r="C300" t="s">
        <v>25</v>
      </c>
      <c r="D300" s="1">
        <v>1785</v>
      </c>
      <c r="E300" s="2">
        <v>462</v>
      </c>
      <c r="F300">
        <f>_xll.XLOOKUP(Table27[[#This Row],[Product]],products8[Product],products8[Cost per unit])</f>
        <v>13.15</v>
      </c>
      <c r="G300">
        <f>Table27[[#This Row],[Cost Per Unit]]*Table27[[#This Row],[Units]]</f>
        <v>6075.3</v>
      </c>
      <c r="H300" s="1">
        <f>(Table27[[#This Row],[Amount]]-Table27[[#This Row],[Total Cost]])</f>
        <v>-4290.3</v>
      </c>
    </row>
    <row r="301" spans="1:8" hidden="1" x14ac:dyDescent="0.35">
      <c r="A301" t="s">
        <v>2</v>
      </c>
      <c r="B301" t="s">
        <v>36</v>
      </c>
      <c r="C301" t="s">
        <v>27</v>
      </c>
      <c r="D301" s="1">
        <v>798</v>
      </c>
      <c r="E301" s="2">
        <v>519</v>
      </c>
      <c r="F301">
        <f>_xll.XLOOKUP(Table27[[#This Row],[Product]],products8[Product],products8[Cost per unit])</f>
        <v>16.73</v>
      </c>
      <c r="G301">
        <f>Table27[[#This Row],[Cost Per Unit]]*Table27[[#This Row],[Units]]</f>
        <v>8682.8700000000008</v>
      </c>
      <c r="H301" s="1">
        <f>(Table27[[#This Row],[Amount]]-Table27[[#This Row],[Total Cost]])</f>
        <v>-7884.8700000000008</v>
      </c>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F74AD-FA2D-4121-913B-FD0E1DB05DEE}">
  <dimension ref="A1:E31"/>
  <sheetViews>
    <sheetView topLeftCell="A4" workbookViewId="0">
      <selection activeCell="H12" sqref="H12"/>
    </sheetView>
  </sheetViews>
  <sheetFormatPr defaultRowHeight="14.5" x14ac:dyDescent="0.35"/>
  <cols>
    <col min="2" max="2" width="21.7265625" bestFit="1" customWidth="1"/>
    <col min="3" max="5" width="13.1796875" bestFit="1" customWidth="1"/>
  </cols>
  <sheetData>
    <row r="1" spans="1:5" x14ac:dyDescent="0.35">
      <c r="A1" s="32" t="s">
        <v>80</v>
      </c>
      <c r="B1" s="33"/>
      <c r="C1" s="33"/>
      <c r="D1" s="33"/>
      <c r="E1" s="33"/>
    </row>
    <row r="2" spans="1:5" x14ac:dyDescent="0.35">
      <c r="A2" s="33"/>
      <c r="B2" s="33"/>
      <c r="C2" s="33"/>
      <c r="D2" s="33"/>
      <c r="E2" s="33"/>
    </row>
    <row r="4" spans="1:5" x14ac:dyDescent="0.35">
      <c r="A4" s="37" t="s">
        <v>92</v>
      </c>
      <c r="B4" s="33"/>
      <c r="C4" s="33"/>
      <c r="D4" s="33"/>
      <c r="E4" s="33"/>
    </row>
    <row r="5" spans="1:5" x14ac:dyDescent="0.35">
      <c r="A5" s="33"/>
      <c r="B5" s="33"/>
      <c r="C5" s="33"/>
      <c r="D5" s="33"/>
      <c r="E5" s="33"/>
    </row>
    <row r="8" spans="1:5" x14ac:dyDescent="0.35">
      <c r="B8" s="17" t="s">
        <v>67</v>
      </c>
      <c r="C8" s="18" t="s">
        <v>79</v>
      </c>
    </row>
    <row r="9" spans="1:5" x14ac:dyDescent="0.35">
      <c r="B9" s="19" t="s">
        <v>26</v>
      </c>
      <c r="C9" s="18">
        <v>58277.8</v>
      </c>
    </row>
    <row r="10" spans="1:5" x14ac:dyDescent="0.35">
      <c r="B10" s="19" t="s">
        <v>17</v>
      </c>
      <c r="C10" s="18">
        <v>56471.590000000004</v>
      </c>
    </row>
    <row r="11" spans="1:5" x14ac:dyDescent="0.35">
      <c r="B11" s="19" t="s">
        <v>32</v>
      </c>
      <c r="C11" s="18">
        <v>52063.35</v>
      </c>
    </row>
    <row r="12" spans="1:5" x14ac:dyDescent="0.35">
      <c r="B12" s="19" t="s">
        <v>15</v>
      </c>
      <c r="C12" s="18">
        <v>50988.91</v>
      </c>
    </row>
    <row r="13" spans="1:5" x14ac:dyDescent="0.35">
      <c r="B13" s="19" t="s">
        <v>22</v>
      </c>
      <c r="C13" s="18">
        <v>46234.960000000006</v>
      </c>
    </row>
    <row r="14" spans="1:5" x14ac:dyDescent="0.35">
      <c r="B14" s="19" t="s">
        <v>33</v>
      </c>
      <c r="C14" s="18">
        <v>46226.020000000004</v>
      </c>
    </row>
    <row r="15" spans="1:5" x14ac:dyDescent="0.35">
      <c r="B15" s="19" t="s">
        <v>23</v>
      </c>
      <c r="C15" s="18">
        <v>44884.12</v>
      </c>
    </row>
    <row r="16" spans="1:5" x14ac:dyDescent="0.35">
      <c r="B16" s="19" t="s">
        <v>16</v>
      </c>
      <c r="C16" s="18">
        <v>43177.340000000004</v>
      </c>
    </row>
    <row r="17" spans="2:3" x14ac:dyDescent="0.35">
      <c r="B17" s="19" t="s">
        <v>18</v>
      </c>
      <c r="C17" s="18">
        <v>40814.559999999998</v>
      </c>
    </row>
    <row r="18" spans="2:3" x14ac:dyDescent="0.35">
      <c r="B18" s="19" t="s">
        <v>28</v>
      </c>
      <c r="C18" s="18">
        <v>39084.340000000004</v>
      </c>
    </row>
    <row r="19" spans="2:3" x14ac:dyDescent="0.35">
      <c r="B19" s="19" t="s">
        <v>29</v>
      </c>
      <c r="C19" s="18">
        <v>36700.840000000004</v>
      </c>
    </row>
    <row r="20" spans="2:3" x14ac:dyDescent="0.35">
      <c r="B20" s="19" t="s">
        <v>20</v>
      </c>
      <c r="C20" s="18">
        <v>31390.480000000003</v>
      </c>
    </row>
    <row r="21" spans="2:3" x14ac:dyDescent="0.35">
      <c r="B21" s="19" t="s">
        <v>24</v>
      </c>
      <c r="C21" s="18">
        <v>30189.32</v>
      </c>
    </row>
    <row r="22" spans="2:3" x14ac:dyDescent="0.35">
      <c r="B22" s="19" t="s">
        <v>19</v>
      </c>
      <c r="C22" s="18">
        <v>29800.160000000003</v>
      </c>
    </row>
    <row r="23" spans="2:3" x14ac:dyDescent="0.35">
      <c r="B23" s="19" t="s">
        <v>13</v>
      </c>
      <c r="C23" s="18">
        <v>29721.27</v>
      </c>
    </row>
    <row r="24" spans="2:3" x14ac:dyDescent="0.35">
      <c r="B24" s="19" t="s">
        <v>25</v>
      </c>
      <c r="C24" s="18">
        <v>29678.099999999995</v>
      </c>
    </row>
    <row r="25" spans="2:3" x14ac:dyDescent="0.35">
      <c r="B25" s="19" t="s">
        <v>31</v>
      </c>
      <c r="C25" s="18">
        <v>29518.43</v>
      </c>
    </row>
    <row r="26" spans="2:3" x14ac:dyDescent="0.35">
      <c r="B26" s="19" t="s">
        <v>21</v>
      </c>
      <c r="C26" s="18">
        <v>26000</v>
      </c>
    </row>
    <row r="27" spans="2:3" x14ac:dyDescent="0.35">
      <c r="B27" s="19" t="s">
        <v>30</v>
      </c>
      <c r="C27" s="18">
        <v>25899.020000000011</v>
      </c>
    </row>
    <row r="28" spans="2:3" x14ac:dyDescent="0.35">
      <c r="B28" s="19" t="s">
        <v>27</v>
      </c>
      <c r="C28" s="18">
        <v>19572.14</v>
      </c>
    </row>
    <row r="29" spans="2:3" x14ac:dyDescent="0.35">
      <c r="B29" s="19" t="s">
        <v>14</v>
      </c>
      <c r="C29" s="18">
        <v>19525.600000000002</v>
      </c>
    </row>
    <row r="30" spans="2:3" x14ac:dyDescent="0.35">
      <c r="B30" s="19" t="s">
        <v>4</v>
      </c>
      <c r="C30" s="18">
        <v>14946.919999999998</v>
      </c>
    </row>
    <row r="31" spans="2:3" x14ac:dyDescent="0.35">
      <c r="B31" s="19" t="s">
        <v>68</v>
      </c>
      <c r="C31" s="18">
        <v>801165.26999999979</v>
      </c>
    </row>
  </sheetData>
  <mergeCells count="2">
    <mergeCell ref="A1:E2"/>
    <mergeCell ref="A4:E5"/>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Worksheet</vt:lpstr>
      <vt:lpstr>Quick Stats</vt:lpstr>
      <vt:lpstr>Sales by Country</vt:lpstr>
      <vt:lpstr>Top 5 products by $ per unit</vt:lpstr>
      <vt:lpstr>Anomaly Detection</vt:lpstr>
      <vt:lpstr>Sales person by contry</vt:lpstr>
      <vt:lpstr>Profit Calculation</vt:lpstr>
      <vt:lpstr>Profits By product</vt:lpstr>
      <vt:lpstr>Dynamic sales report</vt:lpstr>
      <vt:lpstr>Analysis of profit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T470</cp:lastModifiedBy>
  <dcterms:created xsi:type="dcterms:W3CDTF">2021-03-14T20:21:32Z</dcterms:created>
  <dcterms:modified xsi:type="dcterms:W3CDTF">2022-03-26T13:39:45Z</dcterms:modified>
</cp:coreProperties>
</file>