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inglecollins-my.sharepoint.com/personal/rcrain_swinglecollins_com/Documents/Documents/Clients/August Real Estate/Binding Subjectivities/"/>
    </mc:Choice>
  </mc:AlternateContent>
  <xr:revisionPtr revIDLastSave="0" documentId="8_{7EBE8F7D-65B2-4CE7-B1F2-EB043B75AB53}" xr6:coauthVersionLast="47" xr6:coauthVersionMax="47" xr10:uidLastSave="{00000000-0000-0000-0000-000000000000}"/>
  <bookViews>
    <workbookView xWindow="-120" yWindow="-120" windowWidth="29040" windowHeight="15840" xr2:uid="{FD502DB5-396C-46FE-A018-F51E3852A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6" i="1"/>
  <c r="E26" i="1" s="1"/>
  <c r="B35" i="1"/>
  <c r="E25" i="1" s="1"/>
  <c r="B30" i="1"/>
  <c r="E28" i="1"/>
  <c r="H13" i="1"/>
  <c r="Q12" i="1"/>
  <c r="I11" i="1"/>
  <c r="H11" i="1"/>
  <c r="N10" i="1"/>
  <c r="B37" i="1" s="1"/>
  <c r="E27" i="1" s="1"/>
  <c r="L10" i="1"/>
  <c r="K10" i="1"/>
  <c r="I10" i="1"/>
  <c r="E10" i="1"/>
  <c r="F10" i="1" s="1"/>
  <c r="C10" i="1"/>
  <c r="B10" i="1"/>
  <c r="B33" i="1" s="1"/>
  <c r="Q9" i="1"/>
  <c r="B17" i="1" s="1"/>
  <c r="O9" i="1"/>
  <c r="L9" i="1"/>
  <c r="I9" i="1"/>
  <c r="F9" i="1"/>
  <c r="C9" i="1"/>
  <c r="Q8" i="1"/>
  <c r="Q10" i="1" s="1"/>
  <c r="R10" i="1" s="1"/>
  <c r="O8" i="1"/>
  <c r="L8" i="1"/>
  <c r="F8" i="1"/>
  <c r="C8" i="1"/>
  <c r="H7" i="1"/>
  <c r="Q6" i="1"/>
  <c r="N6" i="1"/>
  <c r="N12" i="1" s="1"/>
  <c r="K6" i="1"/>
  <c r="K12" i="1" s="1"/>
  <c r="E6" i="1"/>
  <c r="B6" i="1"/>
  <c r="B12" i="1" s="1"/>
  <c r="E23" i="1" l="1"/>
  <c r="E12" i="1"/>
  <c r="E15" i="1" s="1"/>
  <c r="O10" i="1"/>
  <c r="B34" i="1"/>
  <c r="E24" i="1" s="1"/>
  <c r="B16" i="1"/>
  <c r="B18" i="1" s="1"/>
  <c r="E30" i="1" l="1"/>
  <c r="B40" i="1"/>
</calcChain>
</file>

<file path=xl/sharedStrings.xml><?xml version="1.0" encoding="utf-8"?>
<sst xmlns="http://schemas.openxmlformats.org/spreadsheetml/2006/main" count="86" uniqueCount="39">
  <si>
    <t>Agent &amp; Wholesale Broker Fee Breakdown</t>
  </si>
  <si>
    <t>Ambris (Aegis)</t>
  </si>
  <si>
    <t>Kinsale</t>
  </si>
  <si>
    <t>Palomar - Full TIV</t>
  </si>
  <si>
    <t>Travelers - EB</t>
  </si>
  <si>
    <t>Insurisk - Terrorism</t>
  </si>
  <si>
    <t>Premium</t>
  </si>
  <si>
    <t>Suprlus Lines Tax</t>
  </si>
  <si>
    <t>Carrier Policy Fee</t>
  </si>
  <si>
    <t>Stamping Office Fee</t>
  </si>
  <si>
    <t>Total</t>
  </si>
  <si>
    <t>Broker Fee</t>
  </si>
  <si>
    <t>Policy Fee (Agent)</t>
  </si>
  <si>
    <t>Grand Total</t>
  </si>
  <si>
    <t>Full Limits</t>
  </si>
  <si>
    <t>Broker Fee*</t>
  </si>
  <si>
    <t>Policy Fee*</t>
  </si>
  <si>
    <t>*Numbers above also include Broker &amp; Policy Fees for Equipment Breakdown &amp; Terrorism</t>
  </si>
  <si>
    <t>Lender Invoice</t>
  </si>
  <si>
    <t>Totals</t>
  </si>
  <si>
    <t>Ambris Premium #1</t>
  </si>
  <si>
    <t>Ambris #1</t>
  </si>
  <si>
    <t>Ambris Premium #2</t>
  </si>
  <si>
    <t>Ambris #2</t>
  </si>
  <si>
    <t>Kinsale Premium</t>
  </si>
  <si>
    <t>Palomar Premium</t>
  </si>
  <si>
    <t>Palomar</t>
  </si>
  <si>
    <t>Travelers Premium</t>
  </si>
  <si>
    <t>Travelers</t>
  </si>
  <si>
    <t>Insurisk Premium</t>
  </si>
  <si>
    <t>Insurisk</t>
  </si>
  <si>
    <t>Total Lender Invoice</t>
  </si>
  <si>
    <t>Insured Invoice</t>
  </si>
  <si>
    <t>Ambris Fees</t>
  </si>
  <si>
    <t>Kinsale Fees</t>
  </si>
  <si>
    <t>Palomar Fees</t>
  </si>
  <si>
    <t>Travelers Fees</t>
  </si>
  <si>
    <t>Insurisk Fees</t>
  </si>
  <si>
    <t>Total Insured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</si>
</sst>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4" fontId="0" fillId="0" borderId="0" xfId="1" applyFont="1" applyFill="1" applyBorder="1"/>
    <xf numFmtId="0" fontId="0" fillId="0" borderId="8" xfId="0" applyBorder="1"/>
    <xf numFmtId="164" fontId="0" fillId="0" borderId="8" xfId="2" applyNumberFormat="1" applyFont="1" applyFill="1" applyBorder="1"/>
    <xf numFmtId="9" fontId="0" fillId="0" borderId="8" xfId="2" applyFont="1" applyFill="1" applyBorder="1"/>
    <xf numFmtId="0" fontId="0" fillId="0" borderId="9" xfId="0" applyBorder="1"/>
    <xf numFmtId="44" fontId="0" fillId="0" borderId="10" xfId="1" applyFont="1" applyFill="1" applyBorder="1"/>
    <xf numFmtId="0" fontId="0" fillId="0" borderId="11" xfId="0" applyBorder="1"/>
    <xf numFmtId="0" fontId="2" fillId="0" borderId="0" xfId="0" applyFont="1"/>
    <xf numFmtId="44" fontId="2" fillId="0" borderId="0" xfId="0" applyNumberFormat="1" applyFont="1"/>
    <xf numFmtId="44" fontId="0" fillId="0" borderId="8" xfId="0" applyNumberFormat="1" applyBorder="1"/>
    <xf numFmtId="44" fontId="0" fillId="0" borderId="0" xfId="0" applyNumberFormat="1"/>
    <xf numFmtId="44" fontId="0" fillId="0" borderId="11" xfId="0" applyNumberFormat="1" applyBorder="1"/>
    <xf numFmtId="0" fontId="2" fillId="2" borderId="0" xfId="0" applyFont="1" applyFill="1"/>
    <xf numFmtId="44" fontId="2" fillId="2" borderId="0" xfId="0" applyNumberFormat="1" applyFont="1" applyFill="1"/>
    <xf numFmtId="44" fontId="2" fillId="0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9258-E1C2-469A-A4BF-34519493D4BE}">
  <dimension ref="A1:R40"/>
  <sheetViews>
    <sheetView tabSelected="1" workbookViewId="0">
      <selection activeCell="E16" sqref="E16"/>
    </sheetView>
  </sheetViews>
  <sheetFormatPr defaultRowHeight="14.5" x14ac:dyDescent="0.35"/>
  <cols>
    <col min="1" max="1" width="18.54296875" bestFit="1" customWidth="1"/>
    <col min="2" max="2" width="12.54296875" bestFit="1" customWidth="1"/>
    <col min="3" max="3" width="6.1796875" bestFit="1" customWidth="1"/>
    <col min="4" max="4" width="18.54296875" bestFit="1" customWidth="1"/>
    <col min="5" max="5" width="12.1796875" bestFit="1" customWidth="1"/>
    <col min="6" max="6" width="6.1796875" bestFit="1" customWidth="1"/>
    <col min="7" max="7" width="18.54296875" bestFit="1" customWidth="1"/>
    <col min="8" max="8" width="11.54296875" bestFit="1" customWidth="1"/>
    <col min="9" max="9" width="6.1796875" bestFit="1" customWidth="1"/>
    <col min="10" max="10" width="18.54296875" bestFit="1" customWidth="1"/>
    <col min="11" max="11" width="11.54296875" bestFit="1" customWidth="1"/>
    <col min="12" max="12" width="6.1796875" bestFit="1" customWidth="1"/>
    <col min="13" max="13" width="17.7265625" bestFit="1" customWidth="1"/>
    <col min="14" max="14" width="11.1796875" bestFit="1" customWidth="1"/>
    <col min="16" max="16" width="17.7265625" bestFit="1" customWidth="1"/>
    <col min="17" max="17" width="11.1796875" bestFit="1" customWidth="1"/>
  </cols>
  <sheetData>
    <row r="1" spans="1:18" ht="1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8" x14ac:dyDescent="0.35">
      <c r="A2" s="4" t="s">
        <v>1</v>
      </c>
      <c r="B2" s="5"/>
      <c r="C2" s="6"/>
      <c r="D2" s="4" t="s">
        <v>1</v>
      </c>
      <c r="E2" s="5"/>
      <c r="F2" s="6"/>
      <c r="G2" s="4" t="s">
        <v>2</v>
      </c>
      <c r="H2" s="5"/>
      <c r="I2" s="6"/>
      <c r="J2" s="4" t="s">
        <v>3</v>
      </c>
      <c r="K2" s="5"/>
      <c r="L2" s="6"/>
      <c r="M2" s="4" t="s">
        <v>4</v>
      </c>
      <c r="N2" s="5"/>
      <c r="O2" s="6"/>
      <c r="P2" s="4" t="s">
        <v>5</v>
      </c>
      <c r="Q2" s="5"/>
      <c r="R2" s="6"/>
    </row>
    <row r="3" spans="1:18" x14ac:dyDescent="0.35">
      <c r="A3" s="7" t="s">
        <v>6</v>
      </c>
      <c r="B3" s="8">
        <v>181078.08</v>
      </c>
      <c r="C3" s="9"/>
      <c r="D3" s="7" t="s">
        <v>6</v>
      </c>
      <c r="E3" s="8">
        <v>25859.82</v>
      </c>
      <c r="F3" s="9"/>
      <c r="G3" s="7" t="s">
        <v>6</v>
      </c>
      <c r="H3" s="8">
        <v>47618</v>
      </c>
      <c r="I3" s="9"/>
      <c r="J3" s="7" t="s">
        <v>6</v>
      </c>
      <c r="K3" s="8">
        <v>57470</v>
      </c>
      <c r="L3" s="9"/>
      <c r="M3" s="7" t="s">
        <v>6</v>
      </c>
      <c r="N3" s="8">
        <v>2463</v>
      </c>
      <c r="O3" s="9"/>
      <c r="P3" s="7" t="s">
        <v>6</v>
      </c>
      <c r="Q3" s="8">
        <v>4197.53</v>
      </c>
      <c r="R3" s="9"/>
    </row>
    <row r="4" spans="1:18" x14ac:dyDescent="0.35">
      <c r="A4" s="7" t="s">
        <v>7</v>
      </c>
      <c r="B4" s="8">
        <v>10319.19</v>
      </c>
      <c r="C4" s="9"/>
      <c r="D4" s="7" t="s">
        <v>7</v>
      </c>
      <c r="E4" s="8">
        <v>1473.69</v>
      </c>
      <c r="F4" s="9"/>
      <c r="G4" s="7" t="s">
        <v>8</v>
      </c>
      <c r="H4">
        <v>350</v>
      </c>
      <c r="I4" s="9"/>
      <c r="J4" s="7" t="s">
        <v>7</v>
      </c>
      <c r="K4" s="8">
        <v>3275.1</v>
      </c>
      <c r="L4" s="9"/>
      <c r="M4" s="7" t="s">
        <v>7</v>
      </c>
      <c r="N4" s="8"/>
      <c r="O4" s="9"/>
      <c r="P4" s="7" t="s">
        <v>7</v>
      </c>
      <c r="Q4" s="8">
        <v>203.58</v>
      </c>
      <c r="R4" s="9"/>
    </row>
    <row r="5" spans="1:18" x14ac:dyDescent="0.35">
      <c r="A5" s="7" t="s">
        <v>9</v>
      </c>
      <c r="B5" s="8">
        <v>85.11</v>
      </c>
      <c r="C5" s="9"/>
      <c r="D5" s="7" t="s">
        <v>9</v>
      </c>
      <c r="E5" s="8">
        <v>12.15</v>
      </c>
      <c r="F5" s="9"/>
      <c r="G5" s="7" t="s">
        <v>7</v>
      </c>
      <c r="H5" s="8">
        <v>2730.61</v>
      </c>
      <c r="I5" s="9"/>
      <c r="J5" s="7" t="s">
        <v>9</v>
      </c>
      <c r="K5" s="8">
        <v>27.01</v>
      </c>
      <c r="L5" s="9"/>
      <c r="M5" s="7" t="s">
        <v>9</v>
      </c>
      <c r="N5" s="8"/>
      <c r="O5" s="9"/>
      <c r="P5" s="7" t="s">
        <v>9</v>
      </c>
      <c r="Q5" s="8">
        <v>1.68</v>
      </c>
      <c r="R5" s="9"/>
    </row>
    <row r="6" spans="1:18" x14ac:dyDescent="0.35">
      <c r="A6" s="7" t="s">
        <v>10</v>
      </c>
      <c r="B6" s="8">
        <f>SUM(B3:B5)</f>
        <v>191482.37999999998</v>
      </c>
      <c r="C6" s="9"/>
      <c r="D6" s="7" t="s">
        <v>10</v>
      </c>
      <c r="E6" s="8">
        <f>SUM(E3:E5)</f>
        <v>27345.66</v>
      </c>
      <c r="F6" s="9"/>
      <c r="G6" s="7" t="s">
        <v>9</v>
      </c>
      <c r="H6" s="8">
        <v>22.52</v>
      </c>
      <c r="I6" s="9"/>
      <c r="J6" s="7" t="s">
        <v>10</v>
      </c>
      <c r="K6" s="8">
        <f>SUM(K3:K5)</f>
        <v>60772.11</v>
      </c>
      <c r="L6" s="9"/>
      <c r="M6" s="7" t="s">
        <v>10</v>
      </c>
      <c r="N6" s="8">
        <f>SUM(N3:N5)</f>
        <v>2463</v>
      </c>
      <c r="O6" s="9"/>
      <c r="P6" s="7" t="s">
        <v>10</v>
      </c>
      <c r="Q6" s="8">
        <f>SUM(Q3:Q5)</f>
        <v>4402.79</v>
      </c>
      <c r="R6" s="9"/>
    </row>
    <row r="7" spans="1:18" x14ac:dyDescent="0.35">
      <c r="A7" s="7"/>
      <c r="B7" s="8"/>
      <c r="C7" s="9"/>
      <c r="D7" s="7"/>
      <c r="E7" s="8"/>
      <c r="F7" s="9"/>
      <c r="G7" s="7" t="s">
        <v>10</v>
      </c>
      <c r="H7" s="8">
        <f>SUM(H3:H6)</f>
        <v>50721.13</v>
      </c>
      <c r="I7" s="9"/>
      <c r="J7" s="7"/>
      <c r="K7" s="8"/>
      <c r="L7" s="9"/>
      <c r="M7" s="7"/>
      <c r="N7" s="8"/>
      <c r="O7" s="9"/>
      <c r="P7" s="7"/>
      <c r="Q7" s="8"/>
      <c r="R7" s="9"/>
    </row>
    <row r="8" spans="1:18" x14ac:dyDescent="0.35">
      <c r="A8" s="7" t="s">
        <v>11</v>
      </c>
      <c r="B8" s="8">
        <v>13580.85</v>
      </c>
      <c r="C8" s="10">
        <f>B8/B3</f>
        <v>7.4999966865122503E-2</v>
      </c>
      <c r="D8" s="7" t="s">
        <v>11</v>
      </c>
      <c r="E8" s="8">
        <v>1939.49</v>
      </c>
      <c r="F8" s="10">
        <f>E8/E3</f>
        <v>7.5000135345102942E-2</v>
      </c>
      <c r="G8" s="7"/>
      <c r="H8" s="8"/>
      <c r="I8" s="9"/>
      <c r="J8" s="7" t="s">
        <v>11</v>
      </c>
      <c r="K8" s="8">
        <v>4310.4799999999996</v>
      </c>
      <c r="L8" s="10">
        <f>K8/K3</f>
        <v>7.5004002088045932E-2</v>
      </c>
      <c r="M8" s="7" t="s">
        <v>11</v>
      </c>
      <c r="N8" s="8">
        <v>184.73</v>
      </c>
      <c r="O8" s="10">
        <f>N8/N3</f>
        <v>7.5002030044660981E-2</v>
      </c>
      <c r="P8" s="7" t="s">
        <v>11</v>
      </c>
      <c r="Q8" s="8">
        <f>Q3*0.075</f>
        <v>314.81474999999995</v>
      </c>
      <c r="R8" s="10">
        <v>7.4999999999999997E-2</v>
      </c>
    </row>
    <row r="9" spans="1:18" x14ac:dyDescent="0.35">
      <c r="A9" s="7" t="s">
        <v>12</v>
      </c>
      <c r="B9" s="8">
        <v>18107.8</v>
      </c>
      <c r="C9" s="11">
        <f>B9/B3</f>
        <v>9.9999955820163328E-2</v>
      </c>
      <c r="D9" s="7" t="s">
        <v>12</v>
      </c>
      <c r="E9" s="8">
        <v>2585.98</v>
      </c>
      <c r="F9" s="11">
        <f>E9/E3</f>
        <v>9.9999922659941176E-2</v>
      </c>
      <c r="G9" s="7" t="s">
        <v>11</v>
      </c>
      <c r="H9" s="8">
        <v>3571.35</v>
      </c>
      <c r="I9" s="10">
        <f>H9/H3</f>
        <v>7.4999999999999997E-2</v>
      </c>
      <c r="J9" s="7" t="s">
        <v>12</v>
      </c>
      <c r="K9" s="8">
        <v>5747.3</v>
      </c>
      <c r="L9" s="11">
        <f>K9/K3</f>
        <v>0.10000522011484253</v>
      </c>
      <c r="M9" s="7" t="s">
        <v>12</v>
      </c>
      <c r="N9" s="8">
        <v>246.3</v>
      </c>
      <c r="O9" s="11">
        <f>N9/N3</f>
        <v>0.1</v>
      </c>
      <c r="P9" s="7" t="s">
        <v>12</v>
      </c>
      <c r="Q9" s="8">
        <f>Q3*0.1</f>
        <v>419.75299999999999</v>
      </c>
      <c r="R9" s="11">
        <v>0.1</v>
      </c>
    </row>
    <row r="10" spans="1:18" x14ac:dyDescent="0.35">
      <c r="A10" s="7" t="s">
        <v>10</v>
      </c>
      <c r="B10" s="8">
        <f>SUM(B8:B9)</f>
        <v>31688.65</v>
      </c>
      <c r="C10" s="10">
        <f>B10/B3</f>
        <v>0.17499992268528583</v>
      </c>
      <c r="D10" s="7" t="s">
        <v>10</v>
      </c>
      <c r="E10" s="8">
        <f>SUM(E8:E9)</f>
        <v>4525.47</v>
      </c>
      <c r="F10" s="10">
        <f>E10/E3</f>
        <v>0.17500005800504412</v>
      </c>
      <c r="G10" s="7" t="s">
        <v>12</v>
      </c>
      <c r="H10" s="8">
        <v>4761.8</v>
      </c>
      <c r="I10" s="11">
        <f>H10/H3</f>
        <v>0.1</v>
      </c>
      <c r="J10" s="7" t="s">
        <v>10</v>
      </c>
      <c r="K10" s="8">
        <f>SUM(K8:K9)</f>
        <v>10057.779999999999</v>
      </c>
      <c r="L10" s="10">
        <f>K10/K3</f>
        <v>0.17500922220288845</v>
      </c>
      <c r="M10" s="7" t="s">
        <v>10</v>
      </c>
      <c r="N10" s="8">
        <f>SUM(N8:N9)</f>
        <v>431.03</v>
      </c>
      <c r="O10" s="10">
        <f>N10/N3</f>
        <v>0.17500203004466097</v>
      </c>
      <c r="P10" s="7" t="s">
        <v>10</v>
      </c>
      <c r="Q10" s="8">
        <f>SUM(Q8:Q9)</f>
        <v>734.56774999999993</v>
      </c>
      <c r="R10" s="10">
        <f>Q10/Q3</f>
        <v>0.17499999999999999</v>
      </c>
    </row>
    <row r="11" spans="1:18" x14ac:dyDescent="0.35">
      <c r="A11" s="7"/>
      <c r="B11" s="8"/>
      <c r="C11" s="9"/>
      <c r="D11" s="7"/>
      <c r="E11" s="8"/>
      <c r="F11" s="9"/>
      <c r="G11" s="7" t="s">
        <v>10</v>
      </c>
      <c r="H11" s="8">
        <f>SUM(H9:H10)</f>
        <v>8333.15</v>
      </c>
      <c r="I11" s="10">
        <f>H11/H3</f>
        <v>0.17499999999999999</v>
      </c>
      <c r="J11" s="7"/>
      <c r="K11" s="8"/>
      <c r="L11" s="9"/>
      <c r="M11" s="7"/>
      <c r="N11" s="8"/>
      <c r="O11" s="9"/>
      <c r="P11" s="7"/>
      <c r="Q11" s="8"/>
      <c r="R11" s="9"/>
    </row>
    <row r="12" spans="1:18" ht="15" thickBot="1" x14ac:dyDescent="0.4">
      <c r="A12" s="12" t="s">
        <v>13</v>
      </c>
      <c r="B12" s="13">
        <f>SUM(B6+B10)</f>
        <v>223171.02999999997</v>
      </c>
      <c r="C12" s="14"/>
      <c r="D12" s="12" t="s">
        <v>13</v>
      </c>
      <c r="E12" s="13">
        <f>SUM(E6+E10)</f>
        <v>31871.13</v>
      </c>
      <c r="F12" s="14"/>
      <c r="G12" s="7"/>
      <c r="H12" s="8"/>
      <c r="I12" s="9"/>
      <c r="J12" s="12" t="s">
        <v>13</v>
      </c>
      <c r="K12" s="13">
        <f>SUM(K6+K10)</f>
        <v>70829.89</v>
      </c>
      <c r="L12" s="14"/>
      <c r="M12" s="12" t="s">
        <v>13</v>
      </c>
      <c r="N12" s="13">
        <f>SUM(N6+N10)</f>
        <v>2894.0299999999997</v>
      </c>
      <c r="O12" s="14"/>
      <c r="P12" s="12" t="s">
        <v>13</v>
      </c>
      <c r="Q12" s="13">
        <f>SUM(Q6)</f>
        <v>4402.79</v>
      </c>
      <c r="R12" s="14"/>
    </row>
    <row r="13" spans="1:18" ht="15" thickBot="1" x14ac:dyDescent="0.4">
      <c r="G13" s="12" t="s">
        <v>13</v>
      </c>
      <c r="H13" s="13">
        <f>SUM(H7+H11)</f>
        <v>59054.28</v>
      </c>
      <c r="I13" s="14"/>
    </row>
    <row r="14" spans="1:18" ht="15" thickBot="1" x14ac:dyDescent="0.4"/>
    <row r="15" spans="1:18" x14ac:dyDescent="0.35">
      <c r="A15" s="4" t="s">
        <v>14</v>
      </c>
      <c r="B15" s="6"/>
      <c r="D15" s="15" t="s">
        <v>13</v>
      </c>
      <c r="E15" s="16">
        <f>B12+E12+H13+K12+N12+Q12</f>
        <v>392223.14999999997</v>
      </c>
    </row>
    <row r="16" spans="1:18" x14ac:dyDescent="0.35">
      <c r="A16" s="7" t="s">
        <v>15</v>
      </c>
      <c r="B16" s="17">
        <f>B8+E8+H9+K8+N8+Q8</f>
        <v>23901.714749999999</v>
      </c>
      <c r="E16" s="18"/>
    </row>
    <row r="17" spans="1:5" x14ac:dyDescent="0.35">
      <c r="A17" s="7" t="s">
        <v>16</v>
      </c>
      <c r="B17" s="17">
        <f>B9+E9+H10+K9+N9+Q9</f>
        <v>31868.932999999997</v>
      </c>
      <c r="E17" s="18"/>
    </row>
    <row r="18" spans="1:5" ht="15" thickBot="1" x14ac:dyDescent="0.4">
      <c r="A18" s="12" t="s">
        <v>10</v>
      </c>
      <c r="B18" s="19">
        <f>SUM(B16:B17)</f>
        <v>55770.647749999996</v>
      </c>
      <c r="E18" s="18"/>
    </row>
    <row r="20" spans="1:5" x14ac:dyDescent="0.35">
      <c r="A20" t="s">
        <v>17</v>
      </c>
    </row>
    <row r="22" spans="1:5" x14ac:dyDescent="0.35">
      <c r="A22" s="15" t="s">
        <v>18</v>
      </c>
      <c r="D22" s="15" t="s">
        <v>19</v>
      </c>
    </row>
    <row r="23" spans="1:5" x14ac:dyDescent="0.35">
      <c r="A23" t="s">
        <v>20</v>
      </c>
      <c r="B23" s="8">
        <v>181078.08</v>
      </c>
      <c r="D23" t="s">
        <v>21</v>
      </c>
      <c r="E23" s="18">
        <f>B23+B33</f>
        <v>223171.03</v>
      </c>
    </row>
    <row r="24" spans="1:5" x14ac:dyDescent="0.35">
      <c r="A24" t="s">
        <v>22</v>
      </c>
      <c r="B24" s="8">
        <v>25859.82</v>
      </c>
      <c r="D24" t="s">
        <v>23</v>
      </c>
      <c r="E24" s="18">
        <f>B24+B34</f>
        <v>31871.13</v>
      </c>
    </row>
    <row r="25" spans="1:5" x14ac:dyDescent="0.35">
      <c r="A25" t="s">
        <v>24</v>
      </c>
      <c r="B25" s="8">
        <v>47618</v>
      </c>
      <c r="D25" t="s">
        <v>2</v>
      </c>
      <c r="E25" s="18">
        <f>B25+B35</f>
        <v>59054.28</v>
      </c>
    </row>
    <row r="26" spans="1:5" x14ac:dyDescent="0.35">
      <c r="A26" t="s">
        <v>25</v>
      </c>
      <c r="B26" s="8">
        <v>57470</v>
      </c>
      <c r="D26" t="s">
        <v>26</v>
      </c>
      <c r="E26" s="18">
        <f>B26+B36</f>
        <v>70829.89</v>
      </c>
    </row>
    <row r="27" spans="1:5" x14ac:dyDescent="0.35">
      <c r="A27" t="s">
        <v>27</v>
      </c>
      <c r="B27" s="8">
        <v>2463</v>
      </c>
      <c r="D27" t="s">
        <v>28</v>
      </c>
      <c r="E27" s="18">
        <f>B27+B37</f>
        <v>2894.0299999999997</v>
      </c>
    </row>
    <row r="28" spans="1:5" x14ac:dyDescent="0.35">
      <c r="A28" t="s">
        <v>29</v>
      </c>
      <c r="B28" s="8">
        <v>4197.53</v>
      </c>
      <c r="D28" t="s">
        <v>30</v>
      </c>
      <c r="E28" s="18">
        <f>B28+B38</f>
        <v>4402.79</v>
      </c>
    </row>
    <row r="30" spans="1:5" x14ac:dyDescent="0.35">
      <c r="A30" s="20" t="s">
        <v>31</v>
      </c>
      <c r="B30" s="21">
        <f>SUM(B23:B28)</f>
        <v>318686.43000000005</v>
      </c>
      <c r="D30" s="15" t="s">
        <v>13</v>
      </c>
      <c r="E30" s="22">
        <f>SUM(E23:E28)</f>
        <v>392223.15</v>
      </c>
    </row>
    <row r="32" spans="1:5" x14ac:dyDescent="0.35">
      <c r="A32" s="15" t="s">
        <v>32</v>
      </c>
    </row>
    <row r="33" spans="1:2" x14ac:dyDescent="0.35">
      <c r="A33" t="s">
        <v>33</v>
      </c>
      <c r="B33" s="8">
        <f>SUM(B4+B5+B10)</f>
        <v>42092.950000000004</v>
      </c>
    </row>
    <row r="34" spans="1:2" x14ac:dyDescent="0.35">
      <c r="A34" t="s">
        <v>33</v>
      </c>
      <c r="B34" s="8">
        <f>E4+E5+E10</f>
        <v>6011.31</v>
      </c>
    </row>
    <row r="35" spans="1:2" x14ac:dyDescent="0.35">
      <c r="A35" t="s">
        <v>34</v>
      </c>
      <c r="B35" s="8">
        <f>H4+H5+H6+H11</f>
        <v>11436.279999999999</v>
      </c>
    </row>
    <row r="36" spans="1:2" x14ac:dyDescent="0.35">
      <c r="A36" t="s">
        <v>35</v>
      </c>
      <c r="B36" s="8">
        <f>K4+K5+K10</f>
        <v>13359.89</v>
      </c>
    </row>
    <row r="37" spans="1:2" x14ac:dyDescent="0.35">
      <c r="A37" t="s">
        <v>36</v>
      </c>
      <c r="B37" s="8">
        <f>N10</f>
        <v>431.03</v>
      </c>
    </row>
    <row r="38" spans="1:2" x14ac:dyDescent="0.35">
      <c r="A38" t="s">
        <v>37</v>
      </c>
      <c r="B38" s="8">
        <f>Q4+Q5</f>
        <v>205.26000000000002</v>
      </c>
    </row>
    <row r="40" spans="1:2" x14ac:dyDescent="0.35">
      <c r="A40" s="20" t="s">
        <v>38</v>
      </c>
      <c r="B40" s="21">
        <f>SUM(B33:B38)</f>
        <v>73536.719999999987</v>
      </c>
    </row>
  </sheetData>
  <mergeCells count="1">
    <mergeCell ref="A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14730C9FD5144A9E9E487DFDF8EFD" ma:contentTypeVersion="4" ma:contentTypeDescription="Create a new document." ma:contentTypeScope="" ma:versionID="3b3c7c48f3ceab8f551460cd489498ed">
  <xsd:schema xmlns:xsd="http://www.w3.org/2001/XMLSchema" xmlns:xs="http://www.w3.org/2001/XMLSchema" xmlns:p="http://schemas.microsoft.com/office/2006/metadata/properties" xmlns:ns2="1f1c26ad-cea2-4571-b886-1dd9a5c12e85" targetNamespace="http://schemas.microsoft.com/office/2006/metadata/properties" ma:root="true" ma:fieldsID="ed4705fcd2cd4161ffa4b75edf9a897a" ns2:_="">
    <xsd:import namespace="1f1c26ad-cea2-4571-b886-1dd9a5c12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c26ad-cea2-4571-b886-1dd9a5c12e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F5B59-9D06-4F83-9F1D-752EF30B8C46}"/>
</file>

<file path=customXml/itemProps2.xml><?xml version="1.0" encoding="utf-8"?>
<ds:datastoreItem xmlns:ds="http://schemas.openxmlformats.org/officeDocument/2006/customXml" ds:itemID="{FBFD27BC-8539-4402-B8B3-4D0B42FD584D}"/>
</file>

<file path=customXml/itemProps3.xml><?xml version="1.0" encoding="utf-8"?>
<ds:datastoreItem xmlns:ds="http://schemas.openxmlformats.org/officeDocument/2006/customXml" ds:itemID="{D4BF48B9-A14C-4F46-B712-713ECE644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Crain Jr.</dc:creator>
  <cp:lastModifiedBy>Rick Crain Jr.</cp:lastModifiedBy>
  <dcterms:created xsi:type="dcterms:W3CDTF">2024-07-02T19:01:11Z</dcterms:created>
  <dcterms:modified xsi:type="dcterms:W3CDTF">2024-07-02T19:02:05Z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0x0101007F214730C9FD5144A9E9E487DFDF8EFD</vt:lpwstr>
  </property>
</Properties>
</file>