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mattruscott/Documents/Loughborough University/Group Project - Part C/Finance/"/>
    </mc:Choice>
  </mc:AlternateContent>
  <xr:revisionPtr revIDLastSave="25" documentId="13_ncr:1_{3F3A1C1C-FDC3-3B45-A911-1BAF464B582B}" xr6:coauthVersionLast="45" xr6:coauthVersionMax="45" xr10:uidLastSave="{C95A20E5-DE80-46D3-AA16-294E9701D113}"/>
  <bookViews>
    <workbookView xWindow="-4380" yWindow="-21600" windowWidth="38400" windowHeight="21600" xr2:uid="{CA5EBA1F-B89C-0C43-B7A2-B0F008C10748}"/>
  </bookViews>
  <sheets>
    <sheet name="Budget Sheet" sheetId="1" r:id="rId1"/>
    <sheet name="Budget Plan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H9" i="1"/>
  <c r="K9" i="1" s="1"/>
  <c r="H8" i="1"/>
  <c r="K8" i="1" s="1"/>
  <c r="H5" i="1"/>
  <c r="H7" i="1"/>
  <c r="K7" i="1" s="1"/>
  <c r="H10" i="1"/>
  <c r="K10" i="1" s="1"/>
  <c r="H11" i="1"/>
  <c r="K11" i="1" s="1"/>
  <c r="H12" i="1"/>
  <c r="K12" i="1" s="1"/>
  <c r="H14" i="1"/>
  <c r="K14" i="1" s="1"/>
  <c r="H15" i="1"/>
  <c r="K15" i="1" s="1"/>
  <c r="H4" i="1"/>
  <c r="O16" i="1" l="1"/>
  <c r="I4" i="1"/>
  <c r="K4" i="1" s="1"/>
  <c r="O13" i="1"/>
  <c r="I5" i="1"/>
  <c r="O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tc={EADA8FBD-1EF4-9D4B-9D20-AACCB14CC598}</author>
    <author>tc={A5F3706A-E14F-924F-874B-A9C8E862394A}</author>
    <author>tc={B55716F3-86BE-CD4D-9D6D-3226D862E3F7}</author>
    <author>tc={DE50D009-AF6F-8047-9247-B8F4A87AC37A}</author>
    <author>tc={BE5ADA5D-6114-8F4F-97EB-9187A9FCFCC0}</author>
    <author>tc={795AA0EC-A6AA-4F4B-8E4F-DD44F9669509}</author>
    <author>tc={245BE454-6C1D-C941-9617-0174AE51C396}</author>
  </authors>
  <commentList>
    <comment ref="K4" authorId="0" shapeId="0" xr:uid="{EADA8FBD-1EF4-9D4B-9D20-AACCB14CC598}">
      <text>
        <t>[Threaded comment]
Your version of Excel allows you to read this threaded comment; however, any edits to it will get removed if the file is opened in a newer version of Excel. Learn more: https://go.microsoft.com/fwlink/?linkid=870924
Comment:
    Rapid accounted for the VAT in this price</t>
      </text>
    </comment>
    <comment ref="K5" authorId="1" shapeId="0" xr:uid="{A5F3706A-E14F-924F-874B-A9C8E862394A}">
      <text>
        <t>[Threaded comment]
Your version of Excel allows you to read this threaded comment; however, any edits to it will get removed if the file is opened in a newer version of Excel. Learn more: https://go.microsoft.com/fwlink/?linkid=870924
Comment:
    Rapid accounted for the VAT in this price.</t>
      </text>
    </comment>
    <comment ref="G7" authorId="2" shapeId="0" xr:uid="{B55716F3-86BE-CD4D-9D6D-3226D862E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Invoice </t>
      </text>
    </comment>
    <comment ref="D8" authorId="3" shapeId="0" xr:uid="{DE50D009-AF6F-8047-9247-B8F4A87AC37A}">
      <text>
        <t>[Threaded comment]
Your version of Excel allows you to read this threaded comment; however, any edits to it will get removed if the file is opened in a newer version of Excel. Learn more: https://go.microsoft.com/fwlink/?linkid=870924
Comment:
    3 bags</t>
      </text>
    </comment>
    <comment ref="H8" authorId="4" shapeId="0" xr:uid="{BE5ADA5D-6114-8F4F-97EB-9187A9FCFCC0}">
      <text>
        <t>[Threaded comment]
Your version of Excel allows you to read this threaded comment; however, any edits to it will get removed if the file is opened in a newer version of Excel. Learn more: https://go.microsoft.com/fwlink/?linkid=870924
Comment:
    10 units per bag.</t>
      </text>
    </comment>
    <comment ref="H9" authorId="5" shapeId="0" xr:uid="{795AA0EC-A6AA-4F4B-8E4F-DD44F966950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 pack of 5</t>
      </text>
    </comment>
    <comment ref="G14" authorId="6" shapeId="0" xr:uid="{245BE454-6C1D-C941-9617-0174AE51C39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Invoice</t>
      </text>
    </comment>
  </commentList>
</comments>
</file>

<file path=xl/sharedStrings.xml><?xml version="1.0" encoding="utf-8"?>
<sst xmlns="http://schemas.openxmlformats.org/spreadsheetml/2006/main" count="71" uniqueCount="58">
  <si>
    <t>Team Fusion Budget Sheet</t>
  </si>
  <si>
    <t>Order Number</t>
  </si>
  <si>
    <t>Order Date Placed</t>
  </si>
  <si>
    <t>Item</t>
  </si>
  <si>
    <t>Quantity</t>
  </si>
  <si>
    <t>P/N</t>
  </si>
  <si>
    <t>S/N</t>
  </si>
  <si>
    <t>Unit Price (excl. VAT)</t>
  </si>
  <si>
    <t>Total Price (excl. VAT)</t>
  </si>
  <si>
    <t>Price of VAT</t>
  </si>
  <si>
    <t>Delivery Cost</t>
  </si>
  <si>
    <t>Line Total</t>
  </si>
  <si>
    <t>Supplier</t>
  </si>
  <si>
    <t>URL to Item</t>
  </si>
  <si>
    <t xml:space="preserve">Justification for purchase </t>
  </si>
  <si>
    <t>Purchased/ Not Purchased</t>
  </si>
  <si>
    <t>Figaro TGS 822 Organic Solvent Vapors Sensor</t>
  </si>
  <si>
    <t>TGS 822</t>
  </si>
  <si>
    <t>Rapid</t>
  </si>
  <si>
    <t>https://www.rapidonline.com/figaro-tgs-822-organic-solvent-vapors-sensor-50-5768</t>
  </si>
  <si>
    <t>One of the 5 required sensors to measure "Air Quality"; i.a.w the System Requirements and the Daily Air Quality Index (DAQI).</t>
  </si>
  <si>
    <t>Purchased</t>
  </si>
  <si>
    <t>Adafruit 1980 TSL2591 High Dynamic Range Digital Light Sensor</t>
  </si>
  <si>
    <t>https://www.rapidonline.com/adafruit-1980-tsl2591-high-dynamic-range-digital-light-sensor-73-5410</t>
  </si>
  <si>
    <t>A Luminocity (LUX) sensor required to measure "Light Pollution" - i.a.w the system requirements.</t>
  </si>
  <si>
    <t xml:space="preserve">Rapid Total (incl. VAT + Delivery) </t>
  </si>
  <si>
    <t xml:space="preserve">Breadboard Prototyping Board 80 x 60 x 10mm </t>
  </si>
  <si>
    <t>102-9147</t>
  </si>
  <si>
    <t>RS</t>
  </si>
  <si>
    <t>https://uk.rs-online.com/web/p/breadboards/1029147/</t>
  </si>
  <si>
    <t>Required for testing and interfacing purposes.</t>
  </si>
  <si>
    <t>SPP-200, 200mm Insulated Tinned Copper Breadboard Jumper Wire in Black</t>
  </si>
  <si>
    <t>SPP-200</t>
  </si>
  <si>
    <t>https://uk.rs-online.com/web/p/breadboard-jumper-wire/5053396/</t>
  </si>
  <si>
    <t xml:space="preserve">2.25 V Red LED 5mm Through Hole, Kingbright L-53HD </t>
  </si>
  <si>
    <t>L-53HD</t>
  </si>
  <si>
    <t>https://uk.rs-online.com/web/p/leds/2285988/</t>
  </si>
  <si>
    <t>Required for testing purposes.</t>
  </si>
  <si>
    <t>Seeed Studio 101020023, Sound Sensor for Grove System</t>
  </si>
  <si>
    <t>[101020023]</t>
  </si>
  <si>
    <t>https://uk.rs-online.com/web/p/sensor-development-tools/1743255/</t>
  </si>
  <si>
    <t xml:space="preserve">In order to measure "Traffic Noise" (i.a.w the System Requirements), this sensor is required. </t>
  </si>
  <si>
    <t>Seeed Studio 101020012, Dust Sensor for PPD42NS for Air Purifier System, Grove System</t>
  </si>
  <si>
    <t>[101020012]</t>
  </si>
  <si>
    <t>https://uk.rs-online.com/web/p/sensor-development-tools/1743241/</t>
  </si>
  <si>
    <t>MikroElektronika Ozone 2 Click Development Board MIKROE-2767</t>
  </si>
  <si>
    <t>MIKROE-2767</t>
  </si>
  <si>
    <t>https://uk.rs-online.com/web/p/sensor-development-tools/1651064/</t>
  </si>
  <si>
    <t xml:space="preserve">RS Total (incl. VAT + Delivery) </t>
  </si>
  <si>
    <t xml:space="preserve">PIR Sensor, PaPIRS, Digital, White, 12 m, 3 VDC, 6 VDC, 102 °, EKMC Series </t>
  </si>
  <si>
    <t>EKMC1603111</t>
  </si>
  <si>
    <t>Onecall</t>
  </si>
  <si>
    <t>https://onecall.farnell.com/panasonic-electric-works/ekmc1603111/sensor-motion-12m-white/dp/2095731</t>
  </si>
  <si>
    <t>Based on research, this sensor is required for the team to measure "Footfall"</t>
  </si>
  <si>
    <t>Gas Detection Sensor, Hydrogen, Nitrogen Dioxide, 1000 ppm</t>
  </si>
  <si>
    <t>MICS_2714</t>
  </si>
  <si>
    <t>https://onecall.farnell.com/amphenol-sgx-sensortech/mics-2714/robust-mems-gas-sensor-h2-no2/dp/3550712</t>
  </si>
  <si>
    <t xml:space="preserve">Onecall Total (incl. VAT + Delivery)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</si>
</sst>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_);[Red]\(&quot;£&quot;#,##0.00\)"/>
    <numFmt numFmtId="165" formatCode="&quot;£&quot;#,##0.00"/>
  </numFmts>
  <fonts count="8">
    <font>
      <sz val="12"/>
      <color theme="1"/>
      <name val="Calibri"/>
      <family val="2"/>
      <scheme val="minor"/>
    </font>
    <font>
      <sz val="10.5"/>
      <color rgb="FF000000"/>
      <name val="Calibri"/>
      <family val="2"/>
      <charset val="1"/>
    </font>
    <font>
      <sz val="10.5"/>
      <color theme="1"/>
      <name val="Calibri"/>
      <family val="2"/>
      <charset val="1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.5"/>
      <color theme="0"/>
      <name val="Calibri"/>
      <family val="2"/>
      <charset val="1"/>
    </font>
    <font>
      <u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top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3" borderId="3" xfId="0" applyFill="1" applyBorder="1" applyAlignment="1">
      <alignment horizontal="left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0" fontId="5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0" applyNumberFormat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Fill="1" applyBorder="1" applyAlignment="1">
      <alignment horizontal="center" vertical="top" wrapText="1"/>
    </xf>
    <xf numFmtId="0" fontId="0" fillId="0" borderId="5" xfId="0" applyFill="1" applyBorder="1"/>
    <xf numFmtId="164" fontId="0" fillId="0" borderId="5" xfId="0" applyNumberFormat="1" applyFill="1" applyBorder="1" applyAlignment="1">
      <alignment vertical="center"/>
    </xf>
    <xf numFmtId="164" fontId="0" fillId="6" borderId="4" xfId="0" applyNumberForma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(s) Isaac Truscott" id="{5A8AA6E4-DDFB-4647-941E-FF42B02AD91E}" userId="S::elat@lunet.lboro.ac.uk::dd9e4e2b-9ad6-48af-83b4-0bfde9965a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19T23:03:19.52" personId="{5A8AA6E4-DDFB-4647-941E-FF42B02AD91E}" id="{EADA8FBD-1EF4-9D4B-9D20-AACCB14CC598}">
    <text>Rapid accounted for the VAT in this price</text>
  </threadedComment>
  <threadedComment ref="K5" dT="2020-11-19T23:03:35.54" personId="{5A8AA6E4-DDFB-4647-941E-FF42B02AD91E}" id="{A5F3706A-E14F-924F-874B-A9C8E862394A}">
    <text>Rapid accounted for the VAT in this price.</text>
  </threadedComment>
  <threadedComment ref="G7" dT="2020-11-19T22:50:29.14" personId="{5A8AA6E4-DDFB-4647-941E-FF42B02AD91E}" id="{B55716F3-86BE-CD4D-9D6D-3226D862E3F7}">
    <text xml:space="preserve">Check Invoice </text>
  </threadedComment>
  <threadedComment ref="D8" dT="2020-11-19T22:54:32.81" personId="{5A8AA6E4-DDFB-4647-941E-FF42B02AD91E}" id="{DE50D009-AF6F-8047-9247-B8F4A87AC37A}">
    <text>3 bags</text>
  </threadedComment>
  <threadedComment ref="H8" dT="2020-11-19T22:32:53.28" personId="{5A8AA6E4-DDFB-4647-941E-FF42B02AD91E}" id="{BE5ADA5D-6114-8F4F-97EB-9187A9FCFCC0}">
    <text>10 units per bag.</text>
  </threadedComment>
  <threadedComment ref="H9" dT="2020-11-19T22:35:14.50" personId="{5A8AA6E4-DDFB-4647-941E-FF42B02AD91E}" id="{795AA0EC-A6AA-4F4B-8E4F-DD44F9669509}">
    <text>In a pack of 5</text>
  </threadedComment>
  <threadedComment ref="G14" dT="2020-11-19T22:50:40.36" personId="{5A8AA6E4-DDFB-4647-941E-FF42B02AD91E}" id="{245BE454-6C1D-C941-9617-0174AE51C396}">
    <text>Check Invoice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call.farnell.com/panasonic-electric-works/ekmc1603111/sensor-motion-12m-white/dp/2095731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uk.rs-online.com/web/p/sensor-development-tools/1651064/" TargetMode="External"/><Relationship Id="rId1" Type="http://schemas.openxmlformats.org/officeDocument/2006/relationships/hyperlink" Target="https://www.rapidonline.com/adafruit-1980-tsl2591-high-dynamic-range-digital-light-sensor-73-541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onecall.farnell.com/amphenol-sgx-sensortech/mics-2714/robust-mems-gas-sensor-h2-no2/dp/35507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9563-0648-E548-A576-DB3967F7142C}">
  <dimension ref="A1:P17"/>
  <sheetViews>
    <sheetView tabSelected="1" topLeftCell="B1" zoomScale="157" workbookViewId="0">
      <selection activeCell="L4" sqref="L4:L5"/>
    </sheetView>
  </sheetViews>
  <sheetFormatPr defaultColWidth="11" defaultRowHeight="15.95"/>
  <cols>
    <col min="1" max="1" width="7.625" customWidth="1"/>
    <col min="2" max="2" width="12.125" customWidth="1"/>
    <col min="3" max="3" width="30.125" customWidth="1"/>
    <col min="11" max="11" width="19.5" customWidth="1"/>
    <col min="12" max="12" width="12.625" customWidth="1"/>
    <col min="13" max="13" width="50.5" customWidth="1"/>
    <col min="14" max="14" width="35.375" customWidth="1"/>
    <col min="15" max="15" width="16.625" customWidth="1"/>
  </cols>
  <sheetData>
    <row r="1" spans="1:16" ht="24" customHeight="1">
      <c r="A1" s="25" t="s">
        <v>0</v>
      </c>
      <c r="B1" s="25"/>
      <c r="C1" s="25"/>
    </row>
    <row r="2" spans="1:16" ht="15.75"/>
    <row r="3" spans="1:16" s="1" customFormat="1" ht="31.5">
      <c r="A3" s="2" t="s">
        <v>1</v>
      </c>
      <c r="B3" s="2" t="s">
        <v>2</v>
      </c>
      <c r="C3" s="12" t="s">
        <v>3</v>
      </c>
      <c r="D3" s="2" t="s">
        <v>4</v>
      </c>
      <c r="E3" s="2" t="s">
        <v>5</v>
      </c>
      <c r="F3" s="2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10" t="s">
        <v>11</v>
      </c>
      <c r="L3" s="2" t="s">
        <v>12</v>
      </c>
      <c r="M3" s="2" t="s">
        <v>13</v>
      </c>
      <c r="N3" s="2" t="s">
        <v>14</v>
      </c>
      <c r="O3" s="18" t="s">
        <v>15</v>
      </c>
      <c r="P3" s="20"/>
    </row>
    <row r="4" spans="1:16" ht="66.95" customHeight="1">
      <c r="A4" s="26">
        <v>1</v>
      </c>
      <c r="B4" s="28">
        <v>44147</v>
      </c>
      <c r="C4" s="13" t="s">
        <v>16</v>
      </c>
      <c r="D4" s="14">
        <v>2</v>
      </c>
      <c r="E4" s="15" t="s">
        <v>17</v>
      </c>
      <c r="F4" s="4"/>
      <c r="G4" s="24">
        <v>12.91</v>
      </c>
      <c r="H4" s="24">
        <f>G4*D4</f>
        <v>25.82</v>
      </c>
      <c r="I4" s="24">
        <f>(H4*1.2)-H4</f>
        <v>5.1639999999999979</v>
      </c>
      <c r="J4" s="24"/>
      <c r="K4" s="11">
        <f>SUM(H4:J4)</f>
        <v>30.983999999999998</v>
      </c>
      <c r="L4" s="27" t="s">
        <v>18</v>
      </c>
      <c r="M4" s="9" t="s">
        <v>19</v>
      </c>
      <c r="N4" s="17" t="s">
        <v>20</v>
      </c>
      <c r="O4" s="19" t="s">
        <v>21</v>
      </c>
      <c r="P4" s="21"/>
    </row>
    <row r="5" spans="1:16" ht="51" customHeight="1">
      <c r="A5" s="26"/>
      <c r="B5" s="29"/>
      <c r="C5" s="13" t="s">
        <v>22</v>
      </c>
      <c r="D5" s="14">
        <v>2</v>
      </c>
      <c r="E5" s="16">
        <v>1980</v>
      </c>
      <c r="F5" s="4"/>
      <c r="G5" s="7">
        <v>6.82</v>
      </c>
      <c r="H5" s="7">
        <f>G5*D5</f>
        <v>13.64</v>
      </c>
      <c r="I5" s="7">
        <f>(H5*1.2)-H5</f>
        <v>2.727999999999998</v>
      </c>
      <c r="J5" s="3"/>
      <c r="K5" s="11">
        <f>SUM(H5:J5)</f>
        <v>16.367999999999999</v>
      </c>
      <c r="L5" s="27"/>
      <c r="M5" s="8" t="s">
        <v>23</v>
      </c>
      <c r="N5" s="9" t="s">
        <v>24</v>
      </c>
      <c r="O5" s="19" t="s">
        <v>21</v>
      </c>
      <c r="P5" s="21"/>
    </row>
    <row r="6" spans="1:16" ht="15.75">
      <c r="A6" s="26"/>
      <c r="B6" s="29"/>
      <c r="C6" s="30" t="s">
        <v>25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3">
        <f>SUM(K4:K5)+SUM(J4:J5)</f>
        <v>47.351999999999997</v>
      </c>
      <c r="P6" s="22"/>
    </row>
    <row r="7" spans="1:16" ht="31.5">
      <c r="A7" s="26"/>
      <c r="B7" s="29"/>
      <c r="C7" s="13" t="s">
        <v>26</v>
      </c>
      <c r="D7" s="14">
        <v>2</v>
      </c>
      <c r="E7" s="5" t="s">
        <v>27</v>
      </c>
      <c r="F7" s="4"/>
      <c r="G7" s="7">
        <v>7.92</v>
      </c>
      <c r="H7" s="24">
        <f t="shared" ref="H7:H15" si="0">G7*D7</f>
        <v>15.84</v>
      </c>
      <c r="I7" s="33">
        <v>17.09</v>
      </c>
      <c r="J7" s="7">
        <v>0</v>
      </c>
      <c r="K7" s="11">
        <f>H7+J7</f>
        <v>15.84</v>
      </c>
      <c r="L7" s="27" t="s">
        <v>28</v>
      </c>
      <c r="M7" s="9" t="s">
        <v>29</v>
      </c>
      <c r="N7" s="9" t="s">
        <v>30</v>
      </c>
      <c r="O7" s="19" t="s">
        <v>21</v>
      </c>
      <c r="P7" s="31"/>
    </row>
    <row r="8" spans="1:16" ht="48">
      <c r="A8" s="26"/>
      <c r="B8" s="29"/>
      <c r="C8" s="13" t="s">
        <v>31</v>
      </c>
      <c r="D8" s="14">
        <v>3</v>
      </c>
      <c r="E8" s="5" t="s">
        <v>32</v>
      </c>
      <c r="F8" s="4"/>
      <c r="G8" s="7">
        <v>0.45900000000000002</v>
      </c>
      <c r="H8" s="7">
        <f>(G8*10)*D8</f>
        <v>13.77</v>
      </c>
      <c r="I8" s="33"/>
      <c r="J8" s="7">
        <v>0</v>
      </c>
      <c r="K8" s="11">
        <f>SUM(H8:J8)</f>
        <v>13.77</v>
      </c>
      <c r="L8" s="27"/>
      <c r="M8" s="9" t="s">
        <v>33</v>
      </c>
      <c r="N8" s="9" t="s">
        <v>30</v>
      </c>
      <c r="O8" s="19" t="s">
        <v>21</v>
      </c>
      <c r="P8" s="31"/>
    </row>
    <row r="9" spans="1:16" ht="32.1">
      <c r="A9" s="26"/>
      <c r="B9" s="29"/>
      <c r="C9" s="13" t="s">
        <v>34</v>
      </c>
      <c r="D9" s="14">
        <v>1</v>
      </c>
      <c r="E9" s="5" t="s">
        <v>35</v>
      </c>
      <c r="F9" s="4"/>
      <c r="G9" s="7">
        <v>0.4</v>
      </c>
      <c r="H9" s="24">
        <f>(G9*5)*D9</f>
        <v>2</v>
      </c>
      <c r="I9" s="33"/>
      <c r="J9" s="24">
        <v>0</v>
      </c>
      <c r="K9" s="11">
        <f>SUM(H9:J9)</f>
        <v>2</v>
      </c>
      <c r="L9" s="27"/>
      <c r="M9" s="9" t="s">
        <v>36</v>
      </c>
      <c r="N9" s="4" t="s">
        <v>37</v>
      </c>
      <c r="O9" s="19" t="s">
        <v>21</v>
      </c>
      <c r="P9" s="31"/>
    </row>
    <row r="10" spans="1:16" ht="51">
      <c r="A10" s="26"/>
      <c r="B10" s="29"/>
      <c r="C10" s="13" t="s">
        <v>38</v>
      </c>
      <c r="D10" s="14">
        <v>2</v>
      </c>
      <c r="E10" s="5" t="s">
        <v>39</v>
      </c>
      <c r="F10" s="4"/>
      <c r="G10" s="7">
        <v>3.79</v>
      </c>
      <c r="H10" s="7">
        <f t="shared" si="0"/>
        <v>7.58</v>
      </c>
      <c r="I10" s="33"/>
      <c r="J10" s="24">
        <v>0</v>
      </c>
      <c r="K10" s="11">
        <f>SUM(H10:J10)</f>
        <v>7.58</v>
      </c>
      <c r="L10" s="27"/>
      <c r="M10" s="9" t="s">
        <v>40</v>
      </c>
      <c r="N10" s="9" t="s">
        <v>41</v>
      </c>
      <c r="O10" s="19" t="s">
        <v>21</v>
      </c>
      <c r="P10" s="31"/>
    </row>
    <row r="11" spans="1:16" ht="68.099999999999994">
      <c r="A11" s="26"/>
      <c r="B11" s="29"/>
      <c r="C11" s="13" t="s">
        <v>42</v>
      </c>
      <c r="D11" s="14">
        <v>2</v>
      </c>
      <c r="E11" s="5" t="s">
        <v>43</v>
      </c>
      <c r="F11" s="4"/>
      <c r="G11" s="7">
        <v>8.9</v>
      </c>
      <c r="H11" s="24">
        <f t="shared" si="0"/>
        <v>17.8</v>
      </c>
      <c r="I11" s="33"/>
      <c r="J11" s="24">
        <v>0</v>
      </c>
      <c r="K11" s="11">
        <f>SUM(H11:J11)</f>
        <v>17.8</v>
      </c>
      <c r="L11" s="27"/>
      <c r="M11" s="9" t="s">
        <v>44</v>
      </c>
      <c r="N11" s="17" t="s">
        <v>20</v>
      </c>
      <c r="O11" s="19" t="s">
        <v>21</v>
      </c>
      <c r="P11" s="31"/>
    </row>
    <row r="12" spans="1:16" ht="63">
      <c r="A12" s="26"/>
      <c r="B12" s="29"/>
      <c r="C12" s="13" t="s">
        <v>45</v>
      </c>
      <c r="D12" s="14">
        <v>1</v>
      </c>
      <c r="E12" s="5" t="s">
        <v>46</v>
      </c>
      <c r="F12" s="4"/>
      <c r="G12" s="7">
        <v>27.67</v>
      </c>
      <c r="H12" s="7">
        <f t="shared" si="0"/>
        <v>27.67</v>
      </c>
      <c r="I12" s="33"/>
      <c r="J12" s="24">
        <v>0</v>
      </c>
      <c r="K12" s="11">
        <f>SUM(H12:J12)</f>
        <v>27.67</v>
      </c>
      <c r="L12" s="27"/>
      <c r="M12" s="8" t="s">
        <v>47</v>
      </c>
      <c r="N12" s="17" t="s">
        <v>20</v>
      </c>
      <c r="O12" s="19" t="s">
        <v>21</v>
      </c>
      <c r="P12" s="31"/>
    </row>
    <row r="13" spans="1:16" ht="15.95" customHeight="1">
      <c r="A13" s="26"/>
      <c r="B13" s="29"/>
      <c r="C13" s="30" t="s">
        <v>48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23">
        <f>SUM(K7:K12)+SUM(J7:J12)+I7</f>
        <v>101.75</v>
      </c>
      <c r="P13" s="22"/>
    </row>
    <row r="14" spans="1:16" ht="47.25">
      <c r="A14" s="26"/>
      <c r="B14" s="29"/>
      <c r="C14" s="13" t="s">
        <v>49</v>
      </c>
      <c r="D14" s="14">
        <v>2</v>
      </c>
      <c r="E14" s="5" t="s">
        <v>50</v>
      </c>
      <c r="F14" s="4"/>
      <c r="G14" s="7">
        <v>10.38</v>
      </c>
      <c r="H14" s="24">
        <f t="shared" si="0"/>
        <v>20.76</v>
      </c>
      <c r="I14" s="32">
        <v>8.4499999999999993</v>
      </c>
      <c r="J14" s="24"/>
      <c r="K14" s="11">
        <f>H14+J14</f>
        <v>20.76</v>
      </c>
      <c r="L14" s="27" t="s">
        <v>51</v>
      </c>
      <c r="M14" s="8" t="s">
        <v>52</v>
      </c>
      <c r="N14" s="9" t="s">
        <v>53</v>
      </c>
      <c r="O14" s="19" t="s">
        <v>21</v>
      </c>
      <c r="P14" s="34"/>
    </row>
    <row r="15" spans="1:16" ht="63">
      <c r="A15" s="26"/>
      <c r="B15" s="29"/>
      <c r="C15" s="13" t="s">
        <v>54</v>
      </c>
      <c r="D15" s="14">
        <v>2</v>
      </c>
      <c r="E15" s="5" t="s">
        <v>55</v>
      </c>
      <c r="F15" s="4"/>
      <c r="G15" s="7">
        <v>10.54</v>
      </c>
      <c r="H15" s="7">
        <f t="shared" si="0"/>
        <v>21.08</v>
      </c>
      <c r="I15" s="32"/>
      <c r="J15" s="7"/>
      <c r="K15" s="11">
        <f>J15+I14+H15</f>
        <v>29.529999999999998</v>
      </c>
      <c r="L15" s="27"/>
      <c r="M15" s="8" t="s">
        <v>56</v>
      </c>
      <c r="N15" s="17" t="s">
        <v>20</v>
      </c>
      <c r="O15" s="19" t="s">
        <v>21</v>
      </c>
      <c r="P15" s="34"/>
    </row>
    <row r="16" spans="1:16" ht="15.95" customHeight="1">
      <c r="A16" s="26"/>
      <c r="B16" s="29"/>
      <c r="C16" s="30" t="s">
        <v>57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3">
        <f>SUM(K14:K15)+SUM(J14:J15)</f>
        <v>50.29</v>
      </c>
      <c r="P16" s="22"/>
    </row>
    <row r="17" ht="15.75"/>
  </sheetData>
  <mergeCells count="13">
    <mergeCell ref="P7:P12"/>
    <mergeCell ref="L7:L12"/>
    <mergeCell ref="L14:L15"/>
    <mergeCell ref="I14:I15"/>
    <mergeCell ref="I7:I12"/>
    <mergeCell ref="P14:P15"/>
    <mergeCell ref="A1:C1"/>
    <mergeCell ref="A4:A16"/>
    <mergeCell ref="L4:L5"/>
    <mergeCell ref="B4:B16"/>
    <mergeCell ref="C16:N16"/>
    <mergeCell ref="C13:N13"/>
    <mergeCell ref="C6:N6"/>
  </mergeCells>
  <hyperlinks>
    <hyperlink ref="M5" r:id="rId1" xr:uid="{3D2EB0E3-1883-0D42-A645-E0CB06D4A66D}"/>
    <hyperlink ref="M12" r:id="rId2" xr:uid="{657109FC-A60A-3F4C-8AC7-353D1C8AC165}"/>
    <hyperlink ref="M14" r:id="rId3" xr:uid="{CA7BB927-BC49-0D4D-97BD-24571DEBBB66}"/>
    <hyperlink ref="M15" r:id="rId4" xr:uid="{0D5A0B20-3D66-E846-B350-FA5B8355CD1C}"/>
  </hyperlinks>
  <pageMargins left="0.7" right="0.7" top="0.75" bottom="0.75" header="0.3" footer="0.3"/>
  <ignoredErrors>
    <ignoredError sqref="H8" formula="1"/>
  </ignoredErrors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8EB5-2B9E-8F4F-AEBD-6DE87D75F6E5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9C4FAC262CD34588A2BFA797A5F318" ma:contentTypeVersion="11" ma:contentTypeDescription="Create a new document." ma:contentTypeScope="" ma:versionID="ba615a133faef7b73b6b30826ff5f6d8">
  <xsd:schema xmlns:xsd="http://www.w3.org/2001/XMLSchema" xmlns:xs="http://www.w3.org/2001/XMLSchema" xmlns:p="http://schemas.microsoft.com/office/2006/metadata/properties" xmlns:ns2="fb30a541-2ddc-420b-a29a-67d86f4f9820" xmlns:ns3="76015efa-2fb8-41f4-a63b-c6a15edc120f" targetNamespace="http://schemas.microsoft.com/office/2006/metadata/properties" ma:root="true" ma:fieldsID="f56f033cd2381eb5cfc58e3cdcb397e7" ns2:_="" ns3:_="">
    <xsd:import namespace="fb30a541-2ddc-420b-a29a-67d86f4f9820"/>
    <xsd:import namespace="76015efa-2fb8-41f4-a63b-c6a15edc12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0a541-2ddc-420b-a29a-67d86f4f98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15efa-2fb8-41f4-a63b-c6a15edc120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6015efa-2fb8-41f4-a63b-c6a15edc120f">
      <UserInfo>
        <DisplayName>(s) Riley Grant</DisplayName>
        <AccountId>16</AccountId>
        <AccountType/>
      </UserInfo>
      <UserInfo>
        <DisplayName>(s) Daniel Poulson</DisplayName>
        <AccountId>15</AccountId>
        <AccountType/>
      </UserInfo>
      <UserInfo>
        <DisplayName>Simon Pomeroy</DisplayName>
        <AccountId>9</AccountId>
        <AccountType/>
      </UserInfo>
      <UserInfo>
        <DisplayName>Ben Clark</DisplayName>
        <AccountId>4</AccountId>
        <AccountType/>
      </UserInfo>
      <UserInfo>
        <DisplayName>Ella-Mae Hubbard</DisplayName>
        <AccountId>11</AccountId>
        <AccountType/>
      </UserInfo>
      <UserInfo>
        <DisplayName>Paul Lepper</DisplayName>
        <AccountId>10</AccountId>
        <AccountType/>
      </UserInfo>
      <UserInfo>
        <DisplayName>(s) Matthew Dick</DisplayName>
        <AccountId>17</AccountId>
        <AccountType/>
      </UserInfo>
      <UserInfo>
        <DisplayName>(s) Mike Thomas</DisplayName>
        <AccountId>13</AccountId>
        <AccountType/>
      </UserInfo>
      <UserInfo>
        <DisplayName>(s) Matt Gurney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18282E-29EF-45FC-8AD8-3BA7F4AA0B4D}"/>
</file>

<file path=customXml/itemProps2.xml><?xml version="1.0" encoding="utf-8"?>
<ds:datastoreItem xmlns:ds="http://schemas.openxmlformats.org/officeDocument/2006/customXml" ds:itemID="{538EC964-5870-4161-9646-9A20218E1FF5}"/>
</file>

<file path=customXml/itemProps3.xml><?xml version="1.0" encoding="utf-8"?>
<ds:datastoreItem xmlns:ds="http://schemas.openxmlformats.org/officeDocument/2006/customXml" ds:itemID="{57E3179D-A41B-44D2-8472-4043B086D2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(s) Isaac Truscott</cp:lastModifiedBy>
  <cp:revision/>
  <dcterms:created xsi:type="dcterms:W3CDTF">2020-11-19T21:33:41Z</dcterms:created>
  <dcterms:modified xsi:type="dcterms:W3CDTF">2020-11-20T13:33:20Z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0x010100419C4FAC262CD34588A2BFA797A5F318</vt:lpwstr>
  </property>
</Properties>
</file>