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y02\Desktop\"/>
    </mc:Choice>
  </mc:AlternateContent>
  <xr:revisionPtr revIDLastSave="0" documentId="13_ncr:1_{7CD773E6-CE72-4EE2-8547-DFBAE9210720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Анкета" sheetId="1" r:id="rId1"/>
    <sheet name="Расчет сметы" sheetId="2" r:id="rId2"/>
    <sheet name="Смета с материалом" sheetId="4" r:id="rId3"/>
    <sheet name="Печать Сметы" sheetId="11" state="hidden" r:id="rId4"/>
    <sheet name="Расходный мат и инстр." sheetId="14" state="hidden" r:id="rId5"/>
    <sheet name="Корректировка материалов" sheetId="15" state="hidden" r:id="rId6"/>
    <sheet name="общее кол-во материалов" sheetId="16" state="hidden" r:id="rId7"/>
  </sheets>
  <definedNames>
    <definedName name="_xlnm._FilterDatabase" localSheetId="3" hidden="1">'Печать Сметы'!$B$10:$G$628</definedName>
    <definedName name="_xlnm._FilterDatabase" localSheetId="4" hidden="1">'Расходный мат и инстр.'!$A$2:$V$243</definedName>
    <definedName name="_xlnm._FilterDatabase" localSheetId="1" hidden="1">'Расчет сметы'!$A$20:$I$641</definedName>
    <definedName name="_xlnm._FilterDatabase" localSheetId="2" hidden="1">'Смета с материалом'!$A$3:$J$2066</definedName>
    <definedName name="лнеечки" localSheetId="0">#REF!</definedName>
    <definedName name="профтмастер" localSheetId="0">#REF!</definedName>
  </definedNames>
  <calcPr calcId="191029"/>
  <customWorkbookViews>
    <customWorkbookView name="Основание группировки: &quot;Наименование&quot;" guid="{4FA91D1C-A5EC-434D-B97C-04E9C6E2CDA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7" i="16" l="1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D412" i="16"/>
  <c r="E412" i="16" s="1"/>
  <c r="D411" i="16"/>
  <c r="E411" i="16" s="1"/>
  <c r="D410" i="16"/>
  <c r="E410" i="16" s="1"/>
  <c r="D409" i="16"/>
  <c r="E409" i="16" s="1"/>
  <c r="D408" i="16"/>
  <c r="E408" i="16" s="1"/>
  <c r="D407" i="16"/>
  <c r="E407" i="16" s="1"/>
  <c r="D406" i="16"/>
  <c r="E406" i="16" s="1"/>
  <c r="D405" i="16"/>
  <c r="E405" i="16" s="1"/>
  <c r="D404" i="16"/>
  <c r="E404" i="16" s="1"/>
  <c r="D403" i="16"/>
  <c r="E403" i="16" s="1"/>
  <c r="D402" i="16"/>
  <c r="E402" i="16" s="1"/>
  <c r="D401" i="16"/>
  <c r="E401" i="16" s="1"/>
  <c r="D400" i="16"/>
  <c r="E400" i="16" s="1"/>
  <c r="D399" i="16"/>
  <c r="E399" i="16" s="1"/>
  <c r="D398" i="16"/>
  <c r="E398" i="16" s="1"/>
  <c r="D397" i="16"/>
  <c r="E397" i="16" s="1"/>
  <c r="D396" i="16"/>
  <c r="E396" i="16" s="1"/>
  <c r="D395" i="16"/>
  <c r="E395" i="16" s="1"/>
  <c r="D394" i="16"/>
  <c r="E394" i="16" s="1"/>
  <c r="D393" i="16"/>
  <c r="E393" i="16" s="1"/>
  <c r="D392" i="16"/>
  <c r="E392" i="16" s="1"/>
  <c r="D391" i="16"/>
  <c r="E391" i="16" s="1"/>
  <c r="D390" i="16"/>
  <c r="E390" i="16" s="1"/>
  <c r="D389" i="16"/>
  <c r="E389" i="16" s="1"/>
  <c r="D388" i="16"/>
  <c r="E388" i="16" s="1"/>
  <c r="D387" i="16"/>
  <c r="E387" i="16" s="1"/>
  <c r="D386" i="16"/>
  <c r="E386" i="16" s="1"/>
  <c r="D385" i="16"/>
  <c r="E385" i="16" s="1"/>
  <c r="D384" i="16"/>
  <c r="E384" i="16" s="1"/>
  <c r="D383" i="16"/>
  <c r="E383" i="16" s="1"/>
  <c r="D382" i="16"/>
  <c r="E382" i="16" s="1"/>
  <c r="D381" i="16"/>
  <c r="E381" i="16" s="1"/>
  <c r="D380" i="16"/>
  <c r="E380" i="16" s="1"/>
  <c r="D379" i="16"/>
  <c r="E379" i="16" s="1"/>
  <c r="D378" i="16"/>
  <c r="E378" i="16" s="1"/>
  <c r="E377" i="16"/>
  <c r="D377" i="16"/>
  <c r="D376" i="16"/>
  <c r="E376" i="16" s="1"/>
  <c r="D375" i="16"/>
  <c r="E375" i="16" s="1"/>
  <c r="D374" i="16"/>
  <c r="E374" i="16" s="1"/>
  <c r="D373" i="16"/>
  <c r="E373" i="16" s="1"/>
  <c r="D372" i="16"/>
  <c r="E372" i="16" s="1"/>
  <c r="D371" i="16"/>
  <c r="E371" i="16" s="1"/>
  <c r="D370" i="16"/>
  <c r="E370" i="16" s="1"/>
  <c r="D369" i="16"/>
  <c r="E369" i="16" s="1"/>
  <c r="D368" i="16"/>
  <c r="E368" i="16" s="1"/>
  <c r="D367" i="16"/>
  <c r="E367" i="16" s="1"/>
  <c r="D366" i="16"/>
  <c r="E366" i="16" s="1"/>
  <c r="D365" i="16"/>
  <c r="E365" i="16" s="1"/>
  <c r="E364" i="16"/>
  <c r="D364" i="16"/>
  <c r="D363" i="16"/>
  <c r="E363" i="16" s="1"/>
  <c r="D362" i="16"/>
  <c r="E362" i="16" s="1"/>
  <c r="D361" i="16"/>
  <c r="E361" i="16" s="1"/>
  <c r="D360" i="16"/>
  <c r="E360" i="16" s="1"/>
  <c r="D359" i="16"/>
  <c r="E359" i="16" s="1"/>
  <c r="D358" i="16"/>
  <c r="E358" i="16" s="1"/>
  <c r="D357" i="16"/>
  <c r="E357" i="16" s="1"/>
  <c r="D356" i="16"/>
  <c r="E356" i="16" s="1"/>
  <c r="D355" i="16"/>
  <c r="E355" i="16" s="1"/>
  <c r="D354" i="16"/>
  <c r="E354" i="16" s="1"/>
  <c r="E353" i="16"/>
  <c r="D353" i="16"/>
  <c r="D352" i="16"/>
  <c r="E352" i="16" s="1"/>
  <c r="D351" i="16"/>
  <c r="E351" i="16" s="1"/>
  <c r="D350" i="16"/>
  <c r="E350" i="16" s="1"/>
  <c r="D349" i="16"/>
  <c r="E349" i="16" s="1"/>
  <c r="D348" i="16"/>
  <c r="E348" i="16" s="1"/>
  <c r="D347" i="16"/>
  <c r="E347" i="16" s="1"/>
  <c r="D346" i="16"/>
  <c r="E346" i="16" s="1"/>
  <c r="D345" i="16"/>
  <c r="E345" i="16" s="1"/>
  <c r="D344" i="16"/>
  <c r="E344" i="16" s="1"/>
  <c r="D343" i="16"/>
  <c r="E343" i="16" s="1"/>
  <c r="D342" i="16"/>
  <c r="E342" i="16" s="1"/>
  <c r="E341" i="16"/>
  <c r="D341" i="16"/>
  <c r="D340" i="16"/>
  <c r="E340" i="16" s="1"/>
  <c r="D339" i="16"/>
  <c r="E339" i="16" s="1"/>
  <c r="D338" i="16"/>
  <c r="E338" i="16" s="1"/>
  <c r="D337" i="16"/>
  <c r="E337" i="16" s="1"/>
  <c r="D336" i="16"/>
  <c r="E336" i="16" s="1"/>
  <c r="D335" i="16"/>
  <c r="E335" i="16" s="1"/>
  <c r="D334" i="16"/>
  <c r="E334" i="16" s="1"/>
  <c r="D333" i="16"/>
  <c r="E333" i="16" s="1"/>
  <c r="D332" i="16"/>
  <c r="E332" i="16" s="1"/>
  <c r="D331" i="16"/>
  <c r="E331" i="16" s="1"/>
  <c r="D330" i="16"/>
  <c r="E330" i="16" s="1"/>
  <c r="D329" i="16"/>
  <c r="E329" i="16" s="1"/>
  <c r="D328" i="16"/>
  <c r="E328" i="16" s="1"/>
  <c r="D327" i="16"/>
  <c r="E327" i="16" s="1"/>
  <c r="D326" i="16"/>
  <c r="E326" i="16" s="1"/>
  <c r="D325" i="16"/>
  <c r="E325" i="16" s="1"/>
  <c r="D324" i="16"/>
  <c r="E324" i="16" s="1"/>
  <c r="D323" i="16"/>
  <c r="E323" i="16" s="1"/>
  <c r="E322" i="16"/>
  <c r="D322" i="16"/>
  <c r="D321" i="16"/>
  <c r="E321" i="16" s="1"/>
  <c r="D320" i="16"/>
  <c r="E320" i="16" s="1"/>
  <c r="D319" i="16"/>
  <c r="E319" i="16" s="1"/>
  <c r="D318" i="16"/>
  <c r="E318" i="16" s="1"/>
  <c r="E317" i="16"/>
  <c r="D317" i="16"/>
  <c r="D316" i="16"/>
  <c r="E316" i="16" s="1"/>
  <c r="D315" i="16"/>
  <c r="E315" i="16" s="1"/>
  <c r="D314" i="16"/>
  <c r="E314" i="16" s="1"/>
  <c r="D313" i="16"/>
  <c r="E313" i="16" s="1"/>
  <c r="E312" i="16"/>
  <c r="D312" i="16"/>
  <c r="D311" i="16"/>
  <c r="E311" i="16" s="1"/>
  <c r="D310" i="16"/>
  <c r="E310" i="16" s="1"/>
  <c r="D309" i="16"/>
  <c r="E309" i="16" s="1"/>
  <c r="D308" i="16"/>
  <c r="E308" i="16" s="1"/>
  <c r="D307" i="16"/>
  <c r="E307" i="16" s="1"/>
  <c r="D306" i="16"/>
  <c r="E306" i="16" s="1"/>
  <c r="E305" i="16"/>
  <c r="D305" i="16"/>
  <c r="D304" i="16"/>
  <c r="E304" i="16" s="1"/>
  <c r="D303" i="16"/>
  <c r="E303" i="16" s="1"/>
  <c r="D302" i="16"/>
  <c r="E302" i="16" s="1"/>
  <c r="D301" i="16"/>
  <c r="E301" i="16" s="1"/>
  <c r="D300" i="16"/>
  <c r="E300" i="16" s="1"/>
  <c r="D299" i="16"/>
  <c r="E299" i="16" s="1"/>
  <c r="D298" i="16"/>
  <c r="E298" i="16" s="1"/>
  <c r="D297" i="16"/>
  <c r="E297" i="16" s="1"/>
  <c r="D296" i="16"/>
  <c r="E296" i="16" s="1"/>
  <c r="D295" i="16"/>
  <c r="E295" i="16" s="1"/>
  <c r="D294" i="16"/>
  <c r="E294" i="16" s="1"/>
  <c r="D293" i="16"/>
  <c r="E293" i="16" s="1"/>
  <c r="D292" i="16"/>
  <c r="E292" i="16" s="1"/>
  <c r="D291" i="16"/>
  <c r="E291" i="16" s="1"/>
  <c r="D290" i="16"/>
  <c r="E290" i="16" s="1"/>
  <c r="D289" i="16"/>
  <c r="E289" i="16" s="1"/>
  <c r="E288" i="16"/>
  <c r="D288" i="16"/>
  <c r="D287" i="16"/>
  <c r="E287" i="16" s="1"/>
  <c r="D286" i="16"/>
  <c r="E286" i="16" s="1"/>
  <c r="D285" i="16"/>
  <c r="E285" i="16" s="1"/>
  <c r="D284" i="16"/>
  <c r="E284" i="16" s="1"/>
  <c r="D283" i="16"/>
  <c r="E283" i="16" s="1"/>
  <c r="D282" i="16"/>
  <c r="E282" i="16" s="1"/>
  <c r="E281" i="16"/>
  <c r="D281" i="16"/>
  <c r="D280" i="16"/>
  <c r="E280" i="16" s="1"/>
  <c r="D279" i="16"/>
  <c r="E279" i="16" s="1"/>
  <c r="D278" i="16"/>
  <c r="E278" i="16" s="1"/>
  <c r="D277" i="16"/>
  <c r="E277" i="16" s="1"/>
  <c r="E276" i="16"/>
  <c r="D276" i="16"/>
  <c r="D275" i="16"/>
  <c r="E275" i="16" s="1"/>
  <c r="D274" i="16"/>
  <c r="E274" i="16" s="1"/>
  <c r="D273" i="16"/>
  <c r="E273" i="16" s="1"/>
  <c r="D272" i="16"/>
  <c r="E272" i="16" s="1"/>
  <c r="D271" i="16"/>
  <c r="E271" i="16" s="1"/>
  <c r="E270" i="16"/>
  <c r="D270" i="16"/>
  <c r="D269" i="16"/>
  <c r="E269" i="16" s="1"/>
  <c r="D268" i="16"/>
  <c r="E268" i="16" s="1"/>
  <c r="D267" i="16"/>
  <c r="E267" i="16" s="1"/>
  <c r="D266" i="16"/>
  <c r="E266" i="16" s="1"/>
  <c r="D265" i="16"/>
  <c r="E265" i="16" s="1"/>
  <c r="E264" i="16"/>
  <c r="D264" i="16"/>
  <c r="D263" i="16"/>
  <c r="E263" i="16" s="1"/>
  <c r="D262" i="16"/>
  <c r="E262" i="16" s="1"/>
  <c r="D261" i="16"/>
  <c r="E261" i="16" s="1"/>
  <c r="D260" i="16"/>
  <c r="E260" i="16" s="1"/>
  <c r="D259" i="16"/>
  <c r="E259" i="16" s="1"/>
  <c r="D258" i="16"/>
  <c r="E258" i="16" s="1"/>
  <c r="D257" i="16"/>
  <c r="E257" i="16" s="1"/>
  <c r="D256" i="16"/>
  <c r="E256" i="16" s="1"/>
  <c r="D255" i="16"/>
  <c r="E255" i="16" s="1"/>
  <c r="D254" i="16"/>
  <c r="E254" i="16" s="1"/>
  <c r="D253" i="16"/>
  <c r="E253" i="16" s="1"/>
  <c r="E252" i="16"/>
  <c r="D252" i="16"/>
  <c r="D251" i="16"/>
  <c r="E251" i="16" s="1"/>
  <c r="D250" i="16"/>
  <c r="E250" i="16" s="1"/>
  <c r="D249" i="16"/>
  <c r="E249" i="16" s="1"/>
  <c r="D248" i="16"/>
  <c r="E248" i="16" s="1"/>
  <c r="D247" i="16"/>
  <c r="E247" i="16" s="1"/>
  <c r="D246" i="16"/>
  <c r="E246" i="16" s="1"/>
  <c r="D245" i="16"/>
  <c r="E245" i="16" s="1"/>
  <c r="D244" i="16"/>
  <c r="E244" i="16" s="1"/>
  <c r="D243" i="16"/>
  <c r="E243" i="16" s="1"/>
  <c r="D242" i="16"/>
  <c r="E242" i="16" s="1"/>
  <c r="D241" i="16"/>
  <c r="E241" i="16" s="1"/>
  <c r="E240" i="16"/>
  <c r="D240" i="16"/>
  <c r="D239" i="16"/>
  <c r="E239" i="16" s="1"/>
  <c r="D238" i="16"/>
  <c r="E238" i="16" s="1"/>
  <c r="D237" i="16"/>
  <c r="E237" i="16" s="1"/>
  <c r="D236" i="16"/>
  <c r="E236" i="16" s="1"/>
  <c r="D235" i="16"/>
  <c r="E235" i="16" s="1"/>
  <c r="D234" i="16"/>
  <c r="E234" i="16" s="1"/>
  <c r="E233" i="16"/>
  <c r="D233" i="16"/>
  <c r="D232" i="16"/>
  <c r="E232" i="16" s="1"/>
  <c r="D231" i="16"/>
  <c r="E231" i="16" s="1"/>
  <c r="D230" i="16"/>
  <c r="E230" i="16" s="1"/>
  <c r="D229" i="16"/>
  <c r="E229" i="16" s="1"/>
  <c r="D228" i="16"/>
  <c r="E228" i="16" s="1"/>
  <c r="D227" i="16"/>
  <c r="E227" i="16" s="1"/>
  <c r="D226" i="16"/>
  <c r="E226" i="16" s="1"/>
  <c r="D225" i="16"/>
  <c r="E225" i="16" s="1"/>
  <c r="D224" i="16"/>
  <c r="E224" i="16" s="1"/>
  <c r="D223" i="16"/>
  <c r="E223" i="16" s="1"/>
  <c r="D222" i="16"/>
  <c r="E222" i="16" s="1"/>
  <c r="D221" i="16"/>
  <c r="E221" i="16" s="1"/>
  <c r="D220" i="16"/>
  <c r="E220" i="16" s="1"/>
  <c r="D219" i="16"/>
  <c r="E219" i="16" s="1"/>
  <c r="D218" i="16"/>
  <c r="E218" i="16" s="1"/>
  <c r="D217" i="16"/>
  <c r="E217" i="16" s="1"/>
  <c r="D216" i="16"/>
  <c r="E216" i="16" s="1"/>
  <c r="D215" i="16"/>
  <c r="E215" i="16" s="1"/>
  <c r="D214" i="16"/>
  <c r="E214" i="16" s="1"/>
  <c r="D213" i="16"/>
  <c r="E213" i="16" s="1"/>
  <c r="D212" i="16"/>
  <c r="E212" i="16" s="1"/>
  <c r="D211" i="16"/>
  <c r="E211" i="16" s="1"/>
  <c r="E210" i="16"/>
  <c r="D210" i="16"/>
  <c r="D209" i="16"/>
  <c r="E209" i="16" s="1"/>
  <c r="D208" i="16"/>
  <c r="E208" i="16" s="1"/>
  <c r="D207" i="16"/>
  <c r="E207" i="16" s="1"/>
  <c r="D206" i="16"/>
  <c r="E206" i="16" s="1"/>
  <c r="D205" i="16"/>
  <c r="E205" i="16" s="1"/>
  <c r="D204" i="16"/>
  <c r="E204" i="16" s="1"/>
  <c r="D203" i="16"/>
  <c r="E203" i="16" s="1"/>
  <c r="E202" i="16"/>
  <c r="D202" i="16"/>
  <c r="D201" i="16"/>
  <c r="E201" i="16" s="1"/>
  <c r="D200" i="16"/>
  <c r="E200" i="16" s="1"/>
  <c r="D199" i="16"/>
  <c r="E199" i="16" s="1"/>
  <c r="D198" i="16"/>
  <c r="E198" i="16" s="1"/>
  <c r="E197" i="16"/>
  <c r="D197" i="16"/>
  <c r="D196" i="16"/>
  <c r="E196" i="16" s="1"/>
  <c r="D195" i="16"/>
  <c r="E195" i="16" s="1"/>
  <c r="D194" i="16"/>
  <c r="E194" i="16" s="1"/>
  <c r="D193" i="16"/>
  <c r="E193" i="16" s="1"/>
  <c r="D192" i="16"/>
  <c r="E192" i="16" s="1"/>
  <c r="D191" i="16"/>
  <c r="E191" i="16" s="1"/>
  <c r="D190" i="16"/>
  <c r="E190" i="16" s="1"/>
  <c r="D189" i="16"/>
  <c r="E189" i="16" s="1"/>
  <c r="D188" i="16"/>
  <c r="E188" i="16" s="1"/>
  <c r="D187" i="16"/>
  <c r="E187" i="16" s="1"/>
  <c r="E186" i="16"/>
  <c r="D186" i="16"/>
  <c r="E185" i="16"/>
  <c r="D185" i="16"/>
  <c r="E184" i="16"/>
  <c r="D184" i="16"/>
  <c r="D183" i="16"/>
  <c r="E183" i="16" s="1"/>
  <c r="D182" i="16"/>
  <c r="E182" i="16" s="1"/>
  <c r="D181" i="16"/>
  <c r="E181" i="16" s="1"/>
  <c r="D180" i="16"/>
  <c r="E180" i="16" s="1"/>
  <c r="D179" i="16"/>
  <c r="E179" i="16" s="1"/>
  <c r="E178" i="16"/>
  <c r="D178" i="16"/>
  <c r="D177" i="16"/>
  <c r="E177" i="16" s="1"/>
  <c r="D176" i="16"/>
  <c r="E176" i="16" s="1"/>
  <c r="D175" i="16"/>
  <c r="E175" i="16" s="1"/>
  <c r="D174" i="16"/>
  <c r="E174" i="16" s="1"/>
  <c r="E173" i="16"/>
  <c r="D173" i="16"/>
  <c r="D172" i="16"/>
  <c r="E172" i="16" s="1"/>
  <c r="D171" i="16"/>
  <c r="E171" i="16" s="1"/>
  <c r="D170" i="16"/>
  <c r="E170" i="16" s="1"/>
  <c r="D169" i="16"/>
  <c r="E169" i="16" s="1"/>
  <c r="D168" i="16"/>
  <c r="E168" i="16" s="1"/>
  <c r="D167" i="16"/>
  <c r="E167" i="16" s="1"/>
  <c r="D166" i="16"/>
  <c r="E166" i="16" s="1"/>
  <c r="D165" i="16"/>
  <c r="E165" i="16" s="1"/>
  <c r="D164" i="16"/>
  <c r="E164" i="16" s="1"/>
  <c r="D163" i="16"/>
  <c r="E163" i="16" s="1"/>
  <c r="D162" i="16"/>
  <c r="E162" i="16" s="1"/>
  <c r="E161" i="16"/>
  <c r="D161" i="16"/>
  <c r="E160" i="16"/>
  <c r="D160" i="16"/>
  <c r="D159" i="16"/>
  <c r="E159" i="16" s="1"/>
  <c r="D158" i="16"/>
  <c r="E158" i="16" s="1"/>
  <c r="D157" i="16"/>
  <c r="E157" i="16" s="1"/>
  <c r="D156" i="16"/>
  <c r="E156" i="16" s="1"/>
  <c r="D155" i="16"/>
  <c r="E155" i="16" s="1"/>
  <c r="D154" i="16"/>
  <c r="E154" i="16" s="1"/>
  <c r="D153" i="16"/>
  <c r="E153" i="16" s="1"/>
  <c r="D152" i="16"/>
  <c r="E152" i="16" s="1"/>
  <c r="D151" i="16"/>
  <c r="E151" i="16" s="1"/>
  <c r="D150" i="16"/>
  <c r="E150" i="16" s="1"/>
  <c r="D149" i="16"/>
  <c r="E149" i="16" s="1"/>
  <c r="D148" i="16"/>
  <c r="E148" i="16" s="1"/>
  <c r="D147" i="16"/>
  <c r="E147" i="16" s="1"/>
  <c r="D146" i="16"/>
  <c r="E146" i="16" s="1"/>
  <c r="D145" i="16"/>
  <c r="E145" i="16" s="1"/>
  <c r="D144" i="16"/>
  <c r="E144" i="16" s="1"/>
  <c r="D143" i="16"/>
  <c r="E143" i="16" s="1"/>
  <c r="D142" i="16"/>
  <c r="E142" i="16" s="1"/>
  <c r="D141" i="16"/>
  <c r="E141" i="16" s="1"/>
  <c r="D140" i="16"/>
  <c r="E140" i="16" s="1"/>
  <c r="D139" i="16"/>
  <c r="E139" i="16" s="1"/>
  <c r="E138" i="16"/>
  <c r="D138" i="16"/>
  <c r="E137" i="16"/>
  <c r="D137" i="16"/>
  <c r="D136" i="16"/>
  <c r="E136" i="16" s="1"/>
  <c r="D135" i="16"/>
  <c r="E135" i="16" s="1"/>
  <c r="D134" i="16"/>
  <c r="E134" i="16" s="1"/>
  <c r="D133" i="16"/>
  <c r="E133" i="16" s="1"/>
  <c r="D132" i="16"/>
  <c r="E132" i="16" s="1"/>
  <c r="D131" i="16"/>
  <c r="E131" i="16" s="1"/>
  <c r="D130" i="16"/>
  <c r="E130" i="16" s="1"/>
  <c r="D129" i="16"/>
  <c r="E129" i="16" s="1"/>
  <c r="D128" i="16"/>
  <c r="E128" i="16" s="1"/>
  <c r="D127" i="16"/>
  <c r="E127" i="16" s="1"/>
  <c r="D126" i="16"/>
  <c r="E126" i="16" s="1"/>
  <c r="E125" i="16"/>
  <c r="D125" i="16"/>
  <c r="D124" i="16"/>
  <c r="E124" i="16" s="1"/>
  <c r="D123" i="16"/>
  <c r="E123" i="16" s="1"/>
  <c r="D122" i="16"/>
  <c r="E122" i="16" s="1"/>
  <c r="D121" i="16"/>
  <c r="E121" i="16" s="1"/>
  <c r="E120" i="16"/>
  <c r="D120" i="16"/>
  <c r="D119" i="16"/>
  <c r="E119" i="16" s="1"/>
  <c r="D118" i="16"/>
  <c r="E118" i="16" s="1"/>
  <c r="D117" i="16"/>
  <c r="E117" i="16" s="1"/>
  <c r="D116" i="16"/>
  <c r="E116" i="16" s="1"/>
  <c r="D115" i="16"/>
  <c r="E115" i="16" s="1"/>
  <c r="D114" i="16"/>
  <c r="E114" i="16" s="1"/>
  <c r="D113" i="16"/>
  <c r="E113" i="16" s="1"/>
  <c r="D112" i="16"/>
  <c r="E112" i="16" s="1"/>
  <c r="D111" i="16"/>
  <c r="E111" i="16" s="1"/>
  <c r="D110" i="16"/>
  <c r="E110" i="16" s="1"/>
  <c r="D109" i="16"/>
  <c r="E109" i="16" s="1"/>
  <c r="D108" i="16"/>
  <c r="E108" i="16" s="1"/>
  <c r="D107" i="16"/>
  <c r="E107" i="16" s="1"/>
  <c r="E106" i="16"/>
  <c r="D106" i="16"/>
  <c r="D105" i="16"/>
  <c r="E105" i="16" s="1"/>
  <c r="D104" i="16"/>
  <c r="E104" i="16" s="1"/>
  <c r="D103" i="16"/>
  <c r="E103" i="16" s="1"/>
  <c r="D102" i="16"/>
  <c r="E102" i="16" s="1"/>
  <c r="D101" i="16"/>
  <c r="E101" i="16" s="1"/>
  <c r="D100" i="16"/>
  <c r="E100" i="16" s="1"/>
  <c r="D99" i="16"/>
  <c r="E99" i="16" s="1"/>
  <c r="D98" i="16"/>
  <c r="E98" i="16" s="1"/>
  <c r="D97" i="16"/>
  <c r="E97" i="16" s="1"/>
  <c r="E96" i="16"/>
  <c r="D96" i="16"/>
  <c r="D95" i="16"/>
  <c r="E95" i="16" s="1"/>
  <c r="D94" i="16"/>
  <c r="E94" i="16" s="1"/>
  <c r="D93" i="16"/>
  <c r="E93" i="16" s="1"/>
  <c r="D92" i="16"/>
  <c r="E92" i="16" s="1"/>
  <c r="D91" i="16"/>
  <c r="E91" i="16" s="1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G243" i="14"/>
  <c r="G242" i="14"/>
  <c r="G209" i="14"/>
  <c r="E209" i="14"/>
  <c r="E208" i="14"/>
  <c r="G208" i="14" s="1"/>
  <c r="E203" i="14"/>
  <c r="G203" i="14" s="1"/>
  <c r="G198" i="14"/>
  <c r="E198" i="14"/>
  <c r="E192" i="14"/>
  <c r="G192" i="14" s="1"/>
  <c r="G188" i="14"/>
  <c r="E188" i="14"/>
  <c r="E187" i="14"/>
  <c r="G187" i="14" s="1"/>
  <c r="O183" i="14"/>
  <c r="E182" i="14"/>
  <c r="G182" i="14" s="1"/>
  <c r="E181" i="14"/>
  <c r="G181" i="14" s="1"/>
  <c r="G180" i="14"/>
  <c r="E180" i="14"/>
  <c r="E179" i="14"/>
  <c r="G179" i="14" s="1"/>
  <c r="E178" i="14"/>
  <c r="G178" i="14" s="1"/>
  <c r="E177" i="14"/>
  <c r="G177" i="14" s="1"/>
  <c r="E175" i="14"/>
  <c r="G175" i="14" s="1"/>
  <c r="E172" i="14"/>
  <c r="G172" i="14" s="1"/>
  <c r="E170" i="14"/>
  <c r="G170" i="14" s="1"/>
  <c r="E168" i="14"/>
  <c r="G168" i="14" s="1"/>
  <c r="E167" i="14"/>
  <c r="G167" i="14" s="1"/>
  <c r="E164" i="14"/>
  <c r="G164" i="14" s="1"/>
  <c r="E163" i="14"/>
  <c r="G163" i="14" s="1"/>
  <c r="E160" i="14"/>
  <c r="G160" i="14" s="1"/>
  <c r="E159" i="14"/>
  <c r="G159" i="14" s="1"/>
  <c r="E155" i="14"/>
  <c r="G155" i="14" s="1"/>
  <c r="E154" i="14"/>
  <c r="G154" i="14" s="1"/>
  <c r="E151" i="14"/>
  <c r="G151" i="14" s="1"/>
  <c r="E147" i="14"/>
  <c r="G147" i="14" s="1"/>
  <c r="E142" i="14"/>
  <c r="G142" i="14" s="1"/>
  <c r="G141" i="14"/>
  <c r="E141" i="14"/>
  <c r="E134" i="14"/>
  <c r="G134" i="14" s="1"/>
  <c r="E132" i="14"/>
  <c r="G132" i="14" s="1"/>
  <c r="E130" i="14"/>
  <c r="G130" i="14" s="1"/>
  <c r="E128" i="14"/>
  <c r="G128" i="14" s="1"/>
  <c r="E127" i="14"/>
  <c r="G127" i="14" s="1"/>
  <c r="G122" i="14"/>
  <c r="E122" i="14"/>
  <c r="E119" i="14"/>
  <c r="G119" i="14" s="1"/>
  <c r="E117" i="14"/>
  <c r="G117" i="14" s="1"/>
  <c r="E116" i="14"/>
  <c r="G116" i="14" s="1"/>
  <c r="E114" i="14"/>
  <c r="G114" i="14" s="1"/>
  <c r="E113" i="14"/>
  <c r="G113" i="14" s="1"/>
  <c r="O107" i="14"/>
  <c r="E105" i="14"/>
  <c r="G105" i="14" s="1"/>
  <c r="E104" i="14"/>
  <c r="G104" i="14" s="1"/>
  <c r="E99" i="14"/>
  <c r="G99" i="14" s="1"/>
  <c r="E97" i="14"/>
  <c r="G97" i="14" s="1"/>
  <c r="E96" i="14"/>
  <c r="G96" i="14" s="1"/>
  <c r="G95" i="14"/>
  <c r="E95" i="14"/>
  <c r="E94" i="14"/>
  <c r="G94" i="14" s="1"/>
  <c r="E92" i="14"/>
  <c r="G92" i="14" s="1"/>
  <c r="E87" i="14"/>
  <c r="G87" i="14" s="1"/>
  <c r="E86" i="14"/>
  <c r="G86" i="14" s="1"/>
  <c r="E83" i="14"/>
  <c r="G83" i="14" s="1"/>
  <c r="E82" i="14"/>
  <c r="G82" i="14" s="1"/>
  <c r="E79" i="14"/>
  <c r="G79" i="14" s="1"/>
  <c r="E77" i="14"/>
  <c r="G77" i="14" s="1"/>
  <c r="E76" i="14"/>
  <c r="G76" i="14" s="1"/>
  <c r="G72" i="14"/>
  <c r="E72" i="14"/>
  <c r="E68" i="14"/>
  <c r="G68" i="14" s="1"/>
  <c r="E67" i="14"/>
  <c r="G67" i="14" s="1"/>
  <c r="E64" i="14"/>
  <c r="G64" i="14" s="1"/>
  <c r="O62" i="14"/>
  <c r="E61" i="14"/>
  <c r="G61" i="14" s="1"/>
  <c r="E60" i="14"/>
  <c r="G60" i="14" s="1"/>
  <c r="G59" i="14"/>
  <c r="E59" i="14"/>
  <c r="E52" i="14"/>
  <c r="G52" i="14" s="1"/>
  <c r="E51" i="14"/>
  <c r="G51" i="14" s="1"/>
  <c r="E50" i="14"/>
  <c r="G50" i="14" s="1"/>
  <c r="E49" i="14"/>
  <c r="G49" i="14" s="1"/>
  <c r="E47" i="14"/>
  <c r="G47" i="14" s="1"/>
  <c r="E46" i="14"/>
  <c r="G46" i="14" s="1"/>
  <c r="G42" i="14"/>
  <c r="E42" i="14"/>
  <c r="E39" i="14"/>
  <c r="G39" i="14" s="1"/>
  <c r="E37" i="14"/>
  <c r="G37" i="14" s="1"/>
  <c r="E36" i="14"/>
  <c r="G36" i="14" s="1"/>
  <c r="E35" i="14"/>
  <c r="G35" i="14" s="1"/>
  <c r="E33" i="14"/>
  <c r="G33" i="14" s="1"/>
  <c r="E29" i="14"/>
  <c r="G29" i="14" s="1"/>
  <c r="E28" i="14"/>
  <c r="G28" i="14" s="1"/>
  <c r="E26" i="14"/>
  <c r="G26" i="14" s="1"/>
  <c r="E25" i="14"/>
  <c r="G25" i="14" s="1"/>
  <c r="G23" i="14"/>
  <c r="E23" i="14"/>
  <c r="E20" i="14"/>
  <c r="G20" i="14" s="1"/>
  <c r="G16" i="14"/>
  <c r="E16" i="14"/>
  <c r="E15" i="14"/>
  <c r="G15" i="14" s="1"/>
  <c r="G11" i="14"/>
  <c r="E11" i="14"/>
  <c r="E9" i="14"/>
  <c r="G9" i="14" s="1"/>
  <c r="G8" i="14"/>
  <c r="E8" i="14"/>
  <c r="E5" i="14"/>
  <c r="G5" i="14" s="1"/>
  <c r="G183" i="14" s="1"/>
  <c r="L2" i="14"/>
  <c r="E212" i="14" s="1"/>
  <c r="G212" i="14" s="1"/>
  <c r="A1" i="14"/>
  <c r="C630" i="11"/>
  <c r="C628" i="11"/>
  <c r="F627" i="11"/>
  <c r="D627" i="11"/>
  <c r="C627" i="11"/>
  <c r="C626" i="11"/>
  <c r="D625" i="11"/>
  <c r="C625" i="11"/>
  <c r="C624" i="11"/>
  <c r="D623" i="11"/>
  <c r="C623" i="11"/>
  <c r="D622" i="11"/>
  <c r="C622" i="11"/>
  <c r="D621" i="11"/>
  <c r="C621" i="11"/>
  <c r="D620" i="11"/>
  <c r="C620" i="11"/>
  <c r="D619" i="11"/>
  <c r="C619" i="11"/>
  <c r="D618" i="11"/>
  <c r="C618" i="11"/>
  <c r="D617" i="11"/>
  <c r="C617" i="11"/>
  <c r="D616" i="11"/>
  <c r="C616" i="11"/>
  <c r="D615" i="11"/>
  <c r="C615" i="11"/>
  <c r="D614" i="11"/>
  <c r="C614" i="11"/>
  <c r="D613" i="11"/>
  <c r="C613" i="11"/>
  <c r="D612" i="11"/>
  <c r="C612" i="11"/>
  <c r="D611" i="11"/>
  <c r="C611" i="11"/>
  <c r="D610" i="11"/>
  <c r="C610" i="11"/>
  <c r="D609" i="11"/>
  <c r="C609" i="11"/>
  <c r="D608" i="11"/>
  <c r="C608" i="11"/>
  <c r="D607" i="11"/>
  <c r="C607" i="11"/>
  <c r="D606" i="11"/>
  <c r="C606" i="11"/>
  <c r="D605" i="11"/>
  <c r="C605" i="11"/>
  <c r="D604" i="11"/>
  <c r="C604" i="11"/>
  <c r="D603" i="11"/>
  <c r="C603" i="11"/>
  <c r="D602" i="11"/>
  <c r="C602" i="11"/>
  <c r="C601" i="11"/>
  <c r="C600" i="11"/>
  <c r="D599" i="11"/>
  <c r="C599" i="11"/>
  <c r="D598" i="11"/>
  <c r="C598" i="11"/>
  <c r="D597" i="11"/>
  <c r="C597" i="11"/>
  <c r="D596" i="11"/>
  <c r="C596" i="11"/>
  <c r="D595" i="11"/>
  <c r="C595" i="11"/>
  <c r="D594" i="11"/>
  <c r="C594" i="11"/>
  <c r="D593" i="11"/>
  <c r="C593" i="11"/>
  <c r="D592" i="11"/>
  <c r="C592" i="11"/>
  <c r="D591" i="11"/>
  <c r="C591" i="11"/>
  <c r="D590" i="11"/>
  <c r="C590" i="11"/>
  <c r="C589" i="11"/>
  <c r="C588" i="11"/>
  <c r="D587" i="11"/>
  <c r="C587" i="11"/>
  <c r="D586" i="11"/>
  <c r="C586" i="11"/>
  <c r="D585" i="11"/>
  <c r="C585" i="11"/>
  <c r="D584" i="11"/>
  <c r="C584" i="11"/>
  <c r="D583" i="11"/>
  <c r="C583" i="11"/>
  <c r="D582" i="11"/>
  <c r="C582" i="11"/>
  <c r="D581" i="11"/>
  <c r="C581" i="11"/>
  <c r="D580" i="11"/>
  <c r="C580" i="11"/>
  <c r="D579" i="11"/>
  <c r="C579" i="11"/>
  <c r="C578" i="11"/>
  <c r="C577" i="11"/>
  <c r="D576" i="11"/>
  <c r="C576" i="11"/>
  <c r="D575" i="11"/>
  <c r="C575" i="11"/>
  <c r="D574" i="11"/>
  <c r="C574" i="11"/>
  <c r="D573" i="11"/>
  <c r="C573" i="11"/>
  <c r="D572" i="11"/>
  <c r="C572" i="11"/>
  <c r="D571" i="11"/>
  <c r="C571" i="11"/>
  <c r="D570" i="11"/>
  <c r="C570" i="11"/>
  <c r="D569" i="11"/>
  <c r="C569" i="11"/>
  <c r="D568" i="11"/>
  <c r="C568" i="11"/>
  <c r="D567" i="11"/>
  <c r="C567" i="11"/>
  <c r="D566" i="11"/>
  <c r="C566" i="11"/>
  <c r="D565" i="11"/>
  <c r="C565" i="11"/>
  <c r="D564" i="11"/>
  <c r="C564" i="11"/>
  <c r="D563" i="11"/>
  <c r="C563" i="11"/>
  <c r="D562" i="11"/>
  <c r="C562" i="11"/>
  <c r="D561" i="11"/>
  <c r="C561" i="11"/>
  <c r="D560" i="11"/>
  <c r="C560" i="11"/>
  <c r="D559" i="11"/>
  <c r="C559" i="11"/>
  <c r="D558" i="11"/>
  <c r="C558" i="11"/>
  <c r="D557" i="11"/>
  <c r="C557" i="11"/>
  <c r="D556" i="11"/>
  <c r="C556" i="11"/>
  <c r="D555" i="11"/>
  <c r="C555" i="11"/>
  <c r="D554" i="11"/>
  <c r="C554" i="11"/>
  <c r="D553" i="11"/>
  <c r="C553" i="11"/>
  <c r="D552" i="11"/>
  <c r="C552" i="11"/>
  <c r="D551" i="11"/>
  <c r="C551" i="11"/>
  <c r="D550" i="11"/>
  <c r="C550" i="11"/>
  <c r="C549" i="11"/>
  <c r="C548" i="11"/>
  <c r="D547" i="11"/>
  <c r="C547" i="11"/>
  <c r="D546" i="11"/>
  <c r="C546" i="11"/>
  <c r="D545" i="11"/>
  <c r="C545" i="11"/>
  <c r="D544" i="11"/>
  <c r="C544" i="11"/>
  <c r="D543" i="11"/>
  <c r="C543" i="11"/>
  <c r="D542" i="11"/>
  <c r="C542" i="11"/>
  <c r="D541" i="11"/>
  <c r="C541" i="11"/>
  <c r="D540" i="11"/>
  <c r="C540" i="11"/>
  <c r="D539" i="11"/>
  <c r="C539" i="11"/>
  <c r="D538" i="11"/>
  <c r="C538" i="11"/>
  <c r="D537" i="11"/>
  <c r="C537" i="11"/>
  <c r="D536" i="11"/>
  <c r="C536" i="11"/>
  <c r="D535" i="11"/>
  <c r="C535" i="11"/>
  <c r="D534" i="11"/>
  <c r="C534" i="11"/>
  <c r="D533" i="11"/>
  <c r="C533" i="11"/>
  <c r="D532" i="11"/>
  <c r="C532" i="11"/>
  <c r="D531" i="11"/>
  <c r="C531" i="11"/>
  <c r="D530" i="11"/>
  <c r="C530" i="11"/>
  <c r="D529" i="11"/>
  <c r="C529" i="11"/>
  <c r="D528" i="11"/>
  <c r="C528" i="11"/>
  <c r="D527" i="11"/>
  <c r="C527" i="11"/>
  <c r="D526" i="11"/>
  <c r="C526" i="11"/>
  <c r="D525" i="11"/>
  <c r="C525" i="11"/>
  <c r="D524" i="11"/>
  <c r="C524" i="11"/>
  <c r="D523" i="11"/>
  <c r="C523" i="11"/>
  <c r="D522" i="11"/>
  <c r="C522" i="11"/>
  <c r="D521" i="11"/>
  <c r="C521" i="11"/>
  <c r="D520" i="11"/>
  <c r="C520" i="11"/>
  <c r="D519" i="11"/>
  <c r="C519" i="11"/>
  <c r="D518" i="11"/>
  <c r="C518" i="11"/>
  <c r="D517" i="11"/>
  <c r="C517" i="11"/>
  <c r="D516" i="11"/>
  <c r="C516" i="11"/>
  <c r="D515" i="11"/>
  <c r="C515" i="11"/>
  <c r="D514" i="11"/>
  <c r="C514" i="11"/>
  <c r="D513" i="11"/>
  <c r="C513" i="11"/>
  <c r="D512" i="11"/>
  <c r="C512" i="11"/>
  <c r="D511" i="11"/>
  <c r="C511" i="11"/>
  <c r="D510" i="11"/>
  <c r="C510" i="11"/>
  <c r="D509" i="11"/>
  <c r="C509" i="11"/>
  <c r="D508" i="11"/>
  <c r="C508" i="11"/>
  <c r="D507" i="11"/>
  <c r="C507" i="11"/>
  <c r="D506" i="11"/>
  <c r="C506" i="11"/>
  <c r="D505" i="11"/>
  <c r="C505" i="11"/>
  <c r="D504" i="11"/>
  <c r="C504" i="11"/>
  <c r="D503" i="11"/>
  <c r="C503" i="11"/>
  <c r="D502" i="11"/>
  <c r="C502" i="11"/>
  <c r="D501" i="11"/>
  <c r="C501" i="11"/>
  <c r="D500" i="11"/>
  <c r="C500" i="11"/>
  <c r="D499" i="11"/>
  <c r="C499" i="11"/>
  <c r="D498" i="11"/>
  <c r="C498" i="11"/>
  <c r="D497" i="11"/>
  <c r="C497" i="11"/>
  <c r="D496" i="11"/>
  <c r="C496" i="11"/>
  <c r="D495" i="11"/>
  <c r="C495" i="11"/>
  <c r="D494" i="11"/>
  <c r="C494" i="11"/>
  <c r="D493" i="11"/>
  <c r="C493" i="11"/>
  <c r="C492" i="11"/>
  <c r="C491" i="11"/>
  <c r="D490" i="11"/>
  <c r="C490" i="11"/>
  <c r="D489" i="11"/>
  <c r="C489" i="11"/>
  <c r="D488" i="11"/>
  <c r="C488" i="11"/>
  <c r="D487" i="11"/>
  <c r="C487" i="11"/>
  <c r="D486" i="11"/>
  <c r="C486" i="11"/>
  <c r="D485" i="11"/>
  <c r="C485" i="11"/>
  <c r="D484" i="11"/>
  <c r="C484" i="11"/>
  <c r="D483" i="11"/>
  <c r="C483" i="11"/>
  <c r="D482" i="11"/>
  <c r="C482" i="11"/>
  <c r="G481" i="11"/>
  <c r="C481" i="11"/>
  <c r="D480" i="11"/>
  <c r="C480" i="11"/>
  <c r="D479" i="11"/>
  <c r="C479" i="11"/>
  <c r="D478" i="11"/>
  <c r="C478" i="11"/>
  <c r="G477" i="11"/>
  <c r="C477" i="11"/>
  <c r="D476" i="11"/>
  <c r="C476" i="11"/>
  <c r="D475" i="11"/>
  <c r="C475" i="11"/>
  <c r="D474" i="11"/>
  <c r="C474" i="11"/>
  <c r="G473" i="11"/>
  <c r="C473" i="11"/>
  <c r="D472" i="11"/>
  <c r="C472" i="11"/>
  <c r="D471" i="11"/>
  <c r="C471" i="11"/>
  <c r="D470" i="11"/>
  <c r="C470" i="11"/>
  <c r="C469" i="11"/>
  <c r="C468" i="11"/>
  <c r="C467" i="11"/>
  <c r="D466" i="11"/>
  <c r="C466" i="11"/>
  <c r="D465" i="11"/>
  <c r="C465" i="11"/>
  <c r="D464" i="11"/>
  <c r="C464" i="11"/>
  <c r="D463" i="11"/>
  <c r="C463" i="11"/>
  <c r="D462" i="11"/>
  <c r="C462" i="11"/>
  <c r="D461" i="11"/>
  <c r="C461" i="11"/>
  <c r="D460" i="11"/>
  <c r="C460" i="11"/>
  <c r="D459" i="11"/>
  <c r="C459" i="11"/>
  <c r="D458" i="11"/>
  <c r="C458" i="11"/>
  <c r="D457" i="11"/>
  <c r="C457" i="11"/>
  <c r="C456" i="11"/>
  <c r="D455" i="11"/>
  <c r="C455" i="11"/>
  <c r="C454" i="11"/>
  <c r="D453" i="11"/>
  <c r="C453" i="11"/>
  <c r="D452" i="11"/>
  <c r="C452" i="11"/>
  <c r="D451" i="11"/>
  <c r="C451" i="11"/>
  <c r="D450" i="11"/>
  <c r="C450" i="11"/>
  <c r="D449" i="11"/>
  <c r="C449" i="11"/>
  <c r="D448" i="11"/>
  <c r="C448" i="11"/>
  <c r="D447" i="11"/>
  <c r="C447" i="11"/>
  <c r="D446" i="11"/>
  <c r="C446" i="11"/>
  <c r="D445" i="11"/>
  <c r="C445" i="11"/>
  <c r="C444" i="11"/>
  <c r="D443" i="11"/>
  <c r="C443" i="11"/>
  <c r="D442" i="11"/>
  <c r="C442" i="11"/>
  <c r="D441" i="11"/>
  <c r="C441" i="11"/>
  <c r="D440" i="11"/>
  <c r="C440" i="11"/>
  <c r="D439" i="11"/>
  <c r="C439" i="11"/>
  <c r="D438" i="11"/>
  <c r="C438" i="11"/>
  <c r="D437" i="11"/>
  <c r="C437" i="11"/>
  <c r="C436" i="11"/>
  <c r="D435" i="11"/>
  <c r="C435" i="11"/>
  <c r="D434" i="11"/>
  <c r="C434" i="11"/>
  <c r="D433" i="11"/>
  <c r="C433" i="11"/>
  <c r="C432" i="11"/>
  <c r="D431" i="11"/>
  <c r="C431" i="11"/>
  <c r="D430" i="11"/>
  <c r="C430" i="11"/>
  <c r="D429" i="11"/>
  <c r="C429" i="11"/>
  <c r="D428" i="11"/>
  <c r="C428" i="11"/>
  <c r="D427" i="11"/>
  <c r="C427" i="11"/>
  <c r="D426" i="11"/>
  <c r="C426" i="11"/>
  <c r="D425" i="11"/>
  <c r="C425" i="11"/>
  <c r="D424" i="11"/>
  <c r="C424" i="11"/>
  <c r="D423" i="11"/>
  <c r="C423" i="11"/>
  <c r="D422" i="11"/>
  <c r="C422" i="11"/>
  <c r="D421" i="11"/>
  <c r="C421" i="11"/>
  <c r="D420" i="11"/>
  <c r="C420" i="11"/>
  <c r="D419" i="11"/>
  <c r="C419" i="11"/>
  <c r="D418" i="11"/>
  <c r="C418" i="11"/>
  <c r="D417" i="11"/>
  <c r="C417" i="11"/>
  <c r="D416" i="11"/>
  <c r="C416" i="11"/>
  <c r="D415" i="11"/>
  <c r="C415" i="11"/>
  <c r="D414" i="11"/>
  <c r="C414" i="11"/>
  <c r="D413" i="11"/>
  <c r="C413" i="11"/>
  <c r="D412" i="11"/>
  <c r="C412" i="11"/>
  <c r="D411" i="11"/>
  <c r="C411" i="11"/>
  <c r="D410" i="11"/>
  <c r="D409" i="11"/>
  <c r="D408" i="11"/>
  <c r="C408" i="11"/>
  <c r="D407" i="11"/>
  <c r="C407" i="11"/>
  <c r="D406" i="11"/>
  <c r="C406" i="11"/>
  <c r="C405" i="11"/>
  <c r="D404" i="11"/>
  <c r="C404" i="11"/>
  <c r="D403" i="11"/>
  <c r="C403" i="11"/>
  <c r="D402" i="11"/>
  <c r="C402" i="11"/>
  <c r="D401" i="11"/>
  <c r="C401" i="11"/>
  <c r="D400" i="11"/>
  <c r="C400" i="11"/>
  <c r="C399" i="11"/>
  <c r="D398" i="11"/>
  <c r="C398" i="11"/>
  <c r="D397" i="11"/>
  <c r="C397" i="11"/>
  <c r="D396" i="11"/>
  <c r="C396" i="11"/>
  <c r="D395" i="11"/>
  <c r="C395" i="11"/>
  <c r="D394" i="11"/>
  <c r="C394" i="11"/>
  <c r="D393" i="11"/>
  <c r="C393" i="11"/>
  <c r="D392" i="11"/>
  <c r="C392" i="11"/>
  <c r="D391" i="11"/>
  <c r="C391" i="11"/>
  <c r="D390" i="11"/>
  <c r="C390" i="11"/>
  <c r="D389" i="11"/>
  <c r="C389" i="11"/>
  <c r="C388" i="11"/>
  <c r="D387" i="11"/>
  <c r="C387" i="11"/>
  <c r="D386" i="11"/>
  <c r="C386" i="11"/>
  <c r="D385" i="11"/>
  <c r="C385" i="11"/>
  <c r="D384" i="11"/>
  <c r="C384" i="11"/>
  <c r="D383" i="11"/>
  <c r="C383" i="11"/>
  <c r="D382" i="11"/>
  <c r="C382" i="11"/>
  <c r="D381" i="11"/>
  <c r="C381" i="11"/>
  <c r="D380" i="11"/>
  <c r="C380" i="11"/>
  <c r="D379" i="11"/>
  <c r="C379" i="11"/>
  <c r="C378" i="11"/>
  <c r="C377" i="11"/>
  <c r="C376" i="11"/>
  <c r="D375" i="11"/>
  <c r="C375" i="11"/>
  <c r="D374" i="11"/>
  <c r="C374" i="11"/>
  <c r="D373" i="11"/>
  <c r="C373" i="11"/>
  <c r="D372" i="11"/>
  <c r="C372" i="11"/>
  <c r="D371" i="11"/>
  <c r="C371" i="11"/>
  <c r="D370" i="11"/>
  <c r="C370" i="11"/>
  <c r="D369" i="11"/>
  <c r="C369" i="11"/>
  <c r="D368" i="11"/>
  <c r="C368" i="11"/>
  <c r="C367" i="11"/>
  <c r="D366" i="11"/>
  <c r="C366" i="11"/>
  <c r="D365" i="11"/>
  <c r="C365" i="11"/>
  <c r="D364" i="11"/>
  <c r="C364" i="11"/>
  <c r="D363" i="11"/>
  <c r="C363" i="11"/>
  <c r="D362" i="11"/>
  <c r="C362" i="11"/>
  <c r="D361" i="11"/>
  <c r="C361" i="11"/>
  <c r="D360" i="11"/>
  <c r="C360" i="11"/>
  <c r="D359" i="11"/>
  <c r="C359" i="11"/>
  <c r="D358" i="11"/>
  <c r="C358" i="11"/>
  <c r="D357" i="11"/>
  <c r="C357" i="11"/>
  <c r="D356" i="11"/>
  <c r="C356" i="11"/>
  <c r="D355" i="11"/>
  <c r="C355" i="11"/>
  <c r="D354" i="11"/>
  <c r="C354" i="11"/>
  <c r="D353" i="11"/>
  <c r="C353" i="11"/>
  <c r="D352" i="11"/>
  <c r="C352" i="11"/>
  <c r="D351" i="11"/>
  <c r="C351" i="11"/>
  <c r="D350" i="11"/>
  <c r="C350" i="11"/>
  <c r="D349" i="11"/>
  <c r="C349" i="11"/>
  <c r="D348" i="11"/>
  <c r="C348" i="11"/>
  <c r="C347" i="11"/>
  <c r="D346" i="11"/>
  <c r="C346" i="11"/>
  <c r="D345" i="11"/>
  <c r="C345" i="11"/>
  <c r="D344" i="11"/>
  <c r="C344" i="11"/>
  <c r="D343" i="11"/>
  <c r="C343" i="11"/>
  <c r="D342" i="11"/>
  <c r="C342" i="11"/>
  <c r="D341" i="11"/>
  <c r="C341" i="11"/>
  <c r="C340" i="11"/>
  <c r="D339" i="11"/>
  <c r="C339" i="11"/>
  <c r="D338" i="11"/>
  <c r="C338" i="11"/>
  <c r="D337" i="11"/>
  <c r="C337" i="11"/>
  <c r="D336" i="11"/>
  <c r="C336" i="11"/>
  <c r="D335" i="11"/>
  <c r="C335" i="11"/>
  <c r="D334" i="11"/>
  <c r="C334" i="11"/>
  <c r="D333" i="11"/>
  <c r="C333" i="11"/>
  <c r="D332" i="11"/>
  <c r="C332" i="11"/>
  <c r="D331" i="11"/>
  <c r="C331" i="11"/>
  <c r="D330" i="11"/>
  <c r="C330" i="11"/>
  <c r="D329" i="11"/>
  <c r="C329" i="11"/>
  <c r="D328" i="11"/>
  <c r="C328" i="11"/>
  <c r="D327" i="11"/>
  <c r="C327" i="11"/>
  <c r="D326" i="11"/>
  <c r="C326" i="11"/>
  <c r="D325" i="11"/>
  <c r="C325" i="11"/>
  <c r="C324" i="11"/>
  <c r="D323" i="11"/>
  <c r="C323" i="11"/>
  <c r="D322" i="11"/>
  <c r="C322" i="11"/>
  <c r="D321" i="11"/>
  <c r="C321" i="11"/>
  <c r="D320" i="11"/>
  <c r="C320" i="11"/>
  <c r="C319" i="11"/>
  <c r="D318" i="11"/>
  <c r="C318" i="11"/>
  <c r="D317" i="11"/>
  <c r="C317" i="11"/>
  <c r="D316" i="11"/>
  <c r="C316" i="11"/>
  <c r="D315" i="11"/>
  <c r="C315" i="11"/>
  <c r="C314" i="11"/>
  <c r="D313" i="11"/>
  <c r="C313" i="11"/>
  <c r="D312" i="11"/>
  <c r="C312" i="11"/>
  <c r="D311" i="11"/>
  <c r="C311" i="11"/>
  <c r="D310" i="11"/>
  <c r="C310" i="11"/>
  <c r="D309" i="11"/>
  <c r="C309" i="11"/>
  <c r="C308" i="11"/>
  <c r="D307" i="11"/>
  <c r="C307" i="11"/>
  <c r="D306" i="11"/>
  <c r="C306" i="11"/>
  <c r="D305" i="11"/>
  <c r="C305" i="11"/>
  <c r="D304" i="11"/>
  <c r="C304" i="11"/>
  <c r="D303" i="11"/>
  <c r="C303" i="11"/>
  <c r="D302" i="11"/>
  <c r="C302" i="11"/>
  <c r="D301" i="11"/>
  <c r="C301" i="11"/>
  <c r="D300" i="11"/>
  <c r="C300" i="11"/>
  <c r="D299" i="11"/>
  <c r="C299" i="11"/>
  <c r="D298" i="11"/>
  <c r="C298" i="11"/>
  <c r="D297" i="11"/>
  <c r="C297" i="11"/>
  <c r="C296" i="11"/>
  <c r="C295" i="11"/>
  <c r="C294" i="11"/>
  <c r="D293" i="11"/>
  <c r="C293" i="11"/>
  <c r="D292" i="11"/>
  <c r="C292" i="11"/>
  <c r="D291" i="11"/>
  <c r="C291" i="11"/>
  <c r="D290" i="11"/>
  <c r="C290" i="11"/>
  <c r="D289" i="11"/>
  <c r="C289" i="11"/>
  <c r="D288" i="11"/>
  <c r="C288" i="11"/>
  <c r="D287" i="11"/>
  <c r="C287" i="11"/>
  <c r="D286" i="11"/>
  <c r="C286" i="11"/>
  <c r="D285" i="11"/>
  <c r="C285" i="11"/>
  <c r="D284" i="11"/>
  <c r="C284" i="11"/>
  <c r="D283" i="11"/>
  <c r="C283" i="11"/>
  <c r="D282" i="11"/>
  <c r="C282" i="11"/>
  <c r="D281" i="11"/>
  <c r="C281" i="11"/>
  <c r="D280" i="11"/>
  <c r="C280" i="11"/>
  <c r="D279" i="11"/>
  <c r="C279" i="11"/>
  <c r="D278" i="11"/>
  <c r="C278" i="11"/>
  <c r="D277" i="11"/>
  <c r="C277" i="11"/>
  <c r="D276" i="11"/>
  <c r="C276" i="11"/>
  <c r="D275" i="11"/>
  <c r="C275" i="11"/>
  <c r="D274" i="11"/>
  <c r="C274" i="11"/>
  <c r="D273" i="11"/>
  <c r="C273" i="11"/>
  <c r="D272" i="11"/>
  <c r="C272" i="11"/>
  <c r="D271" i="11"/>
  <c r="C271" i="11"/>
  <c r="D270" i="11"/>
  <c r="C270" i="11"/>
  <c r="C269" i="11"/>
  <c r="D268" i="11"/>
  <c r="C268" i="11"/>
  <c r="D267" i="11"/>
  <c r="C267" i="11"/>
  <c r="D266" i="11"/>
  <c r="C266" i="11"/>
  <c r="D265" i="11"/>
  <c r="C265" i="11"/>
  <c r="D264" i="11"/>
  <c r="C264" i="11"/>
  <c r="D263" i="11"/>
  <c r="C263" i="11"/>
  <c r="D262" i="11"/>
  <c r="C262" i="11"/>
  <c r="D261" i="11"/>
  <c r="C261" i="11"/>
  <c r="D260" i="11"/>
  <c r="C260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C238" i="11"/>
  <c r="D237" i="11"/>
  <c r="C237" i="11"/>
  <c r="D236" i="11"/>
  <c r="C236" i="11"/>
  <c r="D235" i="11"/>
  <c r="C235" i="11"/>
  <c r="C234" i="11"/>
  <c r="D233" i="11"/>
  <c r="C233" i="11"/>
  <c r="D232" i="11"/>
  <c r="C232" i="11"/>
  <c r="D231" i="11"/>
  <c r="C231" i="11"/>
  <c r="D230" i="11"/>
  <c r="C230" i="11"/>
  <c r="D229" i="11"/>
  <c r="C229" i="11"/>
  <c r="C228" i="11"/>
  <c r="D227" i="11"/>
  <c r="C227" i="1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C218" i="11"/>
  <c r="D217" i="11"/>
  <c r="C217" i="11"/>
  <c r="D216" i="11"/>
  <c r="C216" i="11"/>
  <c r="D215" i="11"/>
  <c r="C215" i="11"/>
  <c r="D214" i="11"/>
  <c r="C214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C198" i="11"/>
  <c r="D197" i="11"/>
  <c r="C197" i="11"/>
  <c r="D196" i="11"/>
  <c r="C196" i="11"/>
  <c r="D195" i="11"/>
  <c r="C195" i="11"/>
  <c r="D194" i="11"/>
  <c r="C194" i="11"/>
  <c r="D193" i="11"/>
  <c r="C193" i="11"/>
  <c r="C192" i="11"/>
  <c r="C191" i="11"/>
  <c r="C190" i="11"/>
  <c r="D189" i="11"/>
  <c r="C189" i="11"/>
  <c r="D188" i="11"/>
  <c r="C188" i="11"/>
  <c r="D187" i="11"/>
  <c r="C187" i="11"/>
  <c r="D186" i="11"/>
  <c r="C186" i="11"/>
  <c r="C185" i="11"/>
  <c r="D184" i="11"/>
  <c r="C184" i="11"/>
  <c r="D183" i="11"/>
  <c r="C183" i="11"/>
  <c r="D182" i="11"/>
  <c r="C182" i="11"/>
  <c r="D181" i="11"/>
  <c r="C181" i="11"/>
  <c r="C180" i="11"/>
  <c r="D179" i="11"/>
  <c r="C179" i="11"/>
  <c r="D178" i="11"/>
  <c r="C178" i="11"/>
  <c r="D177" i="11"/>
  <c r="C177" i="11"/>
  <c r="D176" i="11"/>
  <c r="C176" i="11"/>
  <c r="D175" i="11"/>
  <c r="C175" i="11"/>
  <c r="D174" i="11"/>
  <c r="C174" i="11"/>
  <c r="D173" i="11"/>
  <c r="C173" i="11"/>
  <c r="D172" i="11"/>
  <c r="C172" i="11"/>
  <c r="C171" i="11"/>
  <c r="D170" i="11"/>
  <c r="C170" i="11"/>
  <c r="D169" i="11"/>
  <c r="C169" i="11"/>
  <c r="D168" i="11"/>
  <c r="C168" i="11"/>
  <c r="D167" i="11"/>
  <c r="C167" i="11"/>
  <c r="D166" i="11"/>
  <c r="C166" i="11"/>
  <c r="C165" i="11"/>
  <c r="D164" i="11"/>
  <c r="C164" i="11"/>
  <c r="D163" i="11"/>
  <c r="C163" i="11"/>
  <c r="D162" i="11"/>
  <c r="C162" i="11"/>
  <c r="D161" i="11"/>
  <c r="C161" i="11"/>
  <c r="D160" i="11"/>
  <c r="C160" i="11"/>
  <c r="C159" i="11"/>
  <c r="D158" i="11"/>
  <c r="C158" i="11"/>
  <c r="D157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C130" i="11"/>
  <c r="D129" i="11"/>
  <c r="C129" i="11"/>
  <c r="D128" i="11"/>
  <c r="C128" i="11"/>
  <c r="D127" i="11"/>
  <c r="C127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D119" i="11"/>
  <c r="C119" i="11"/>
  <c r="C118" i="11"/>
  <c r="C117" i="11"/>
  <c r="C116" i="11"/>
  <c r="D115" i="11"/>
  <c r="C115" i="11"/>
  <c r="D114" i="11"/>
  <c r="C114" i="11"/>
  <c r="D113" i="11"/>
  <c r="C113" i="11"/>
  <c r="D112" i="11"/>
  <c r="C112" i="11"/>
  <c r="D111" i="11"/>
  <c r="C111" i="11"/>
  <c r="D110" i="11"/>
  <c r="C110" i="11"/>
  <c r="D109" i="11"/>
  <c r="C109" i="11"/>
  <c r="D108" i="11"/>
  <c r="C108" i="11"/>
  <c r="D107" i="11"/>
  <c r="C107" i="11"/>
  <c r="D106" i="11"/>
  <c r="C106" i="11"/>
  <c r="C105" i="11"/>
  <c r="C104" i="11"/>
  <c r="D103" i="11"/>
  <c r="C103" i="11"/>
  <c r="D102" i="11"/>
  <c r="C102" i="11"/>
  <c r="D101" i="11"/>
  <c r="C101" i="11"/>
  <c r="D100" i="11"/>
  <c r="C100" i="11"/>
  <c r="D99" i="11"/>
  <c r="C99" i="11"/>
  <c r="C98" i="11"/>
  <c r="D97" i="11"/>
  <c r="C97" i="11"/>
  <c r="D96" i="11"/>
  <c r="C96" i="11"/>
  <c r="D95" i="11"/>
  <c r="C95" i="11"/>
  <c r="D94" i="11"/>
  <c r="C94" i="11"/>
  <c r="D93" i="11"/>
  <c r="C93" i="11"/>
  <c r="D92" i="11"/>
  <c r="C92" i="11"/>
  <c r="C91" i="11"/>
  <c r="D90" i="11"/>
  <c r="C90" i="11"/>
  <c r="D89" i="11"/>
  <c r="C89" i="11"/>
  <c r="C88" i="11"/>
  <c r="D87" i="11"/>
  <c r="C87" i="11"/>
  <c r="D86" i="11"/>
  <c r="C86" i="11"/>
  <c r="D85" i="11"/>
  <c r="C85" i="11"/>
  <c r="D84" i="11"/>
  <c r="C84" i="11"/>
  <c r="D83" i="11"/>
  <c r="C83" i="11"/>
  <c r="C82" i="11"/>
  <c r="D81" i="11"/>
  <c r="C81" i="11"/>
  <c r="D80" i="11"/>
  <c r="C80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2" i="11"/>
  <c r="C72" i="11"/>
  <c r="D71" i="11"/>
  <c r="C71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D63" i="11"/>
  <c r="C63" i="11"/>
  <c r="D62" i="11"/>
  <c r="C62" i="11"/>
  <c r="C61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C45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C25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D14" i="11"/>
  <c r="C14" i="11"/>
  <c r="D13" i="11"/>
  <c r="C13" i="11"/>
  <c r="D12" i="11"/>
  <c r="C12" i="11"/>
  <c r="C11" i="11"/>
  <c r="G10" i="11"/>
  <c r="F10" i="11"/>
  <c r="E10" i="11"/>
  <c r="D10" i="11"/>
  <c r="C10" i="11"/>
  <c r="B10" i="11"/>
  <c r="B8" i="11"/>
  <c r="B7" i="11"/>
  <c r="B6" i="11"/>
  <c r="B5" i="11"/>
  <c r="B4" i="11"/>
  <c r="B3" i="11"/>
  <c r="B2" i="11"/>
  <c r="G556" i="11"/>
  <c r="G497" i="11"/>
  <c r="G474" i="11"/>
  <c r="G448" i="11"/>
  <c r="G412" i="11"/>
  <c r="G317" i="11"/>
  <c r="G230" i="11"/>
  <c r="G30" i="11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G622" i="2" s="1"/>
  <c r="I622" i="2" s="1"/>
  <c r="F621" i="2"/>
  <c r="F620" i="2"/>
  <c r="F619" i="2"/>
  <c r="F618" i="2"/>
  <c r="F617" i="2"/>
  <c r="F616" i="2"/>
  <c r="F615" i="2"/>
  <c r="F614" i="2"/>
  <c r="I612" i="2"/>
  <c r="F611" i="2"/>
  <c r="F610" i="2"/>
  <c r="F609" i="2"/>
  <c r="F608" i="2"/>
  <c r="F607" i="2"/>
  <c r="F606" i="2"/>
  <c r="F605" i="2"/>
  <c r="F604" i="2"/>
  <c r="F603" i="2"/>
  <c r="G591" i="11" s="1"/>
  <c r="F602" i="2"/>
  <c r="F599" i="2"/>
  <c r="F598" i="2"/>
  <c r="F597" i="2"/>
  <c r="F596" i="2"/>
  <c r="F595" i="2"/>
  <c r="F594" i="2"/>
  <c r="F593" i="2"/>
  <c r="F592" i="2"/>
  <c r="F591" i="2"/>
  <c r="F588" i="2"/>
  <c r="F587" i="2"/>
  <c r="F586" i="2"/>
  <c r="F585" i="2"/>
  <c r="G584" i="2"/>
  <c r="I584" i="2" s="1"/>
  <c r="F584" i="2"/>
  <c r="F583" i="2"/>
  <c r="F582" i="2"/>
  <c r="F581" i="2"/>
  <c r="F580" i="2"/>
  <c r="F579" i="2"/>
  <c r="F578" i="2"/>
  <c r="G578" i="2" s="1"/>
  <c r="I578" i="2" s="1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G521" i="11" s="1"/>
  <c r="F532" i="2"/>
  <c r="F531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G517" i="2"/>
  <c r="I517" i="2" s="1"/>
  <c r="F517" i="2"/>
  <c r="F516" i="2"/>
  <c r="F515" i="2"/>
  <c r="F514" i="2"/>
  <c r="F513" i="2"/>
  <c r="F512" i="2"/>
  <c r="F511" i="2"/>
  <c r="G510" i="2"/>
  <c r="I510" i="2" s="1"/>
  <c r="F510" i="2"/>
  <c r="F509" i="2"/>
  <c r="F508" i="2"/>
  <c r="F507" i="2"/>
  <c r="F506" i="2"/>
  <c r="F505" i="2"/>
  <c r="G502" i="2"/>
  <c r="I502" i="2" s="1"/>
  <c r="F502" i="2"/>
  <c r="F501" i="2"/>
  <c r="F500" i="2"/>
  <c r="F499" i="2"/>
  <c r="F498" i="2"/>
  <c r="F497" i="2"/>
  <c r="F496" i="2"/>
  <c r="F495" i="2"/>
  <c r="F494" i="2"/>
  <c r="F493" i="2"/>
  <c r="F492" i="2"/>
  <c r="F491" i="2"/>
  <c r="G490" i="2"/>
  <c r="I490" i="2" s="1"/>
  <c r="F490" i="2"/>
  <c r="F489" i="2"/>
  <c r="F488" i="2"/>
  <c r="H487" i="2"/>
  <c r="F487" i="2"/>
  <c r="H486" i="2"/>
  <c r="F486" i="2"/>
  <c r="G485" i="2"/>
  <c r="I485" i="2" s="1"/>
  <c r="F485" i="2"/>
  <c r="K482" i="2"/>
  <c r="F481" i="2"/>
  <c r="F480" i="2"/>
  <c r="F479" i="2"/>
  <c r="F478" i="2"/>
  <c r="G477" i="2"/>
  <c r="I477" i="2" s="1"/>
  <c r="F477" i="2"/>
  <c r="F476" i="2"/>
  <c r="F475" i="2"/>
  <c r="F474" i="2"/>
  <c r="F473" i="2"/>
  <c r="F472" i="2"/>
  <c r="F470" i="2"/>
  <c r="F468" i="2"/>
  <c r="F467" i="2"/>
  <c r="F466" i="2"/>
  <c r="F465" i="2"/>
  <c r="F464" i="2"/>
  <c r="F463" i="2"/>
  <c r="F462" i="2"/>
  <c r="F461" i="2"/>
  <c r="F460" i="2"/>
  <c r="F458" i="2"/>
  <c r="F457" i="2"/>
  <c r="F456" i="2"/>
  <c r="F455" i="2"/>
  <c r="G453" i="2"/>
  <c r="I453" i="2" s="1"/>
  <c r="F453" i="2"/>
  <c r="F452" i="2"/>
  <c r="F450" i="2"/>
  <c r="F449" i="2"/>
  <c r="F448" i="2"/>
  <c r="F446" i="2"/>
  <c r="F445" i="2"/>
  <c r="F444" i="2"/>
  <c r="F443" i="2"/>
  <c r="F442" i="2"/>
  <c r="F441" i="2"/>
  <c r="F440" i="2"/>
  <c r="G439" i="2"/>
  <c r="I439" i="2" s="1"/>
  <c r="F439" i="2"/>
  <c r="F438" i="2"/>
  <c r="F437" i="2"/>
  <c r="F436" i="2"/>
  <c r="F435" i="2"/>
  <c r="F434" i="2"/>
  <c r="F433" i="2"/>
  <c r="F432" i="2"/>
  <c r="F431" i="2"/>
  <c r="F430" i="2"/>
  <c r="F429" i="2"/>
  <c r="F428" i="2"/>
  <c r="G427" i="2"/>
  <c r="I427" i="2" s="1"/>
  <c r="F427" i="2"/>
  <c r="F426" i="2"/>
  <c r="F425" i="2"/>
  <c r="F424" i="2"/>
  <c r="F423" i="2"/>
  <c r="F422" i="2"/>
  <c r="F421" i="2"/>
  <c r="F419" i="2"/>
  <c r="F418" i="2"/>
  <c r="F417" i="2"/>
  <c r="F416" i="2"/>
  <c r="F415" i="2"/>
  <c r="G413" i="2"/>
  <c r="I413" i="2" s="1"/>
  <c r="F413" i="2"/>
  <c r="F412" i="2"/>
  <c r="F411" i="2"/>
  <c r="F410" i="2"/>
  <c r="F409" i="2"/>
  <c r="H408" i="2"/>
  <c r="F408" i="2"/>
  <c r="F407" i="2"/>
  <c r="F406" i="2"/>
  <c r="F405" i="2"/>
  <c r="F404" i="2"/>
  <c r="F402" i="2"/>
  <c r="F401" i="2"/>
  <c r="F400" i="2"/>
  <c r="F399" i="2"/>
  <c r="F398" i="2"/>
  <c r="F397" i="2"/>
  <c r="F396" i="2"/>
  <c r="F395" i="2"/>
  <c r="F394" i="2"/>
  <c r="F390" i="2"/>
  <c r="F389" i="2"/>
  <c r="F388" i="2"/>
  <c r="H387" i="2"/>
  <c r="F387" i="2"/>
  <c r="H386" i="2"/>
  <c r="F386" i="2"/>
  <c r="H385" i="2"/>
  <c r="F385" i="2"/>
  <c r="F384" i="2"/>
  <c r="H383" i="2"/>
  <c r="F383" i="2"/>
  <c r="F381" i="2"/>
  <c r="F380" i="2"/>
  <c r="F379" i="2"/>
  <c r="F378" i="2"/>
  <c r="G377" i="2"/>
  <c r="F377" i="2"/>
  <c r="H376" i="2"/>
  <c r="F376" i="2"/>
  <c r="H375" i="2"/>
  <c r="F375" i="2"/>
  <c r="H374" i="2"/>
  <c r="F374" i="2"/>
  <c r="F373" i="2"/>
  <c r="F372" i="2"/>
  <c r="H371" i="2"/>
  <c r="F371" i="2"/>
  <c r="F370" i="2"/>
  <c r="H369" i="2"/>
  <c r="H370" i="2" s="1"/>
  <c r="F369" i="2"/>
  <c r="F368" i="2"/>
  <c r="H367" i="2"/>
  <c r="F367" i="2"/>
  <c r="G367" i="2" s="1"/>
  <c r="I367" i="2" s="1"/>
  <c r="F366" i="2"/>
  <c r="H365" i="2"/>
  <c r="F365" i="2"/>
  <c r="H364" i="2"/>
  <c r="F364" i="2"/>
  <c r="H363" i="2"/>
  <c r="F363" i="2"/>
  <c r="F361" i="2"/>
  <c r="F360" i="2"/>
  <c r="F359" i="2"/>
  <c r="F358" i="2"/>
  <c r="F357" i="2"/>
  <c r="F356" i="2"/>
  <c r="H354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8" i="2"/>
  <c r="G323" i="11" s="1"/>
  <c r="G337" i="2"/>
  <c r="F337" i="2"/>
  <c r="F336" i="2"/>
  <c r="F335" i="2"/>
  <c r="F333" i="2"/>
  <c r="F332" i="2"/>
  <c r="F331" i="2"/>
  <c r="F330" i="2"/>
  <c r="G330" i="2" s="1"/>
  <c r="I330" i="2" s="1"/>
  <c r="F328" i="2"/>
  <c r="H327" i="2"/>
  <c r="F327" i="2"/>
  <c r="F326" i="2"/>
  <c r="H325" i="2"/>
  <c r="F325" i="2"/>
  <c r="H324" i="2"/>
  <c r="F324" i="2"/>
  <c r="F322" i="2"/>
  <c r="F321" i="2"/>
  <c r="H320" i="2"/>
  <c r="F320" i="2"/>
  <c r="F319" i="2"/>
  <c r="F318" i="2"/>
  <c r="H317" i="2"/>
  <c r="F317" i="2"/>
  <c r="F316" i="2"/>
  <c r="F315" i="2"/>
  <c r="F314" i="2"/>
  <c r="H313" i="2"/>
  <c r="F313" i="2"/>
  <c r="F312" i="2"/>
  <c r="F308" i="2"/>
  <c r="F307" i="2"/>
  <c r="F306" i="2"/>
  <c r="H305" i="2"/>
  <c r="F305" i="2"/>
  <c r="F304" i="2"/>
  <c r="F303" i="2"/>
  <c r="G303" i="2" s="1"/>
  <c r="I303" i="2" s="1"/>
  <c r="H302" i="2"/>
  <c r="F302" i="2"/>
  <c r="F301" i="2"/>
  <c r="F300" i="2"/>
  <c r="F299" i="2"/>
  <c r="F298" i="2"/>
  <c r="F297" i="2"/>
  <c r="F296" i="2"/>
  <c r="H295" i="2"/>
  <c r="F295" i="2"/>
  <c r="H294" i="2"/>
  <c r="F294" i="2"/>
  <c r="F293" i="2"/>
  <c r="F292" i="2"/>
  <c r="H291" i="2"/>
  <c r="F291" i="2"/>
  <c r="H290" i="2"/>
  <c r="F290" i="2"/>
  <c r="F289" i="2"/>
  <c r="F288" i="2"/>
  <c r="F287" i="2"/>
  <c r="F286" i="2"/>
  <c r="G286" i="2" s="1"/>
  <c r="I286" i="2" s="1"/>
  <c r="F285" i="2"/>
  <c r="F283" i="2"/>
  <c r="F282" i="2"/>
  <c r="F281" i="2"/>
  <c r="F280" i="2"/>
  <c r="F279" i="2"/>
  <c r="F278" i="2"/>
  <c r="F277" i="2"/>
  <c r="H276" i="2"/>
  <c r="F276" i="2"/>
  <c r="F275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G262" i="2" s="1"/>
  <c r="F261" i="2"/>
  <c r="F260" i="2"/>
  <c r="F259" i="2"/>
  <c r="F258" i="2"/>
  <c r="F257" i="2"/>
  <c r="F256" i="2"/>
  <c r="O255" i="2"/>
  <c r="F255" i="2"/>
  <c r="F254" i="2"/>
  <c r="F253" i="2"/>
  <c r="F251" i="2"/>
  <c r="F250" i="2"/>
  <c r="P249" i="2"/>
  <c r="O249" i="2"/>
  <c r="N249" i="2"/>
  <c r="M249" i="2"/>
  <c r="L249" i="2"/>
  <c r="K249" i="2"/>
  <c r="F249" i="2"/>
  <c r="F247" i="2"/>
  <c r="F246" i="2"/>
  <c r="F245" i="2"/>
  <c r="F244" i="2"/>
  <c r="F243" i="2"/>
  <c r="F241" i="2"/>
  <c r="F240" i="2"/>
  <c r="H239" i="2"/>
  <c r="G225" i="11" s="1"/>
  <c r="F239" i="2"/>
  <c r="F238" i="2"/>
  <c r="F237" i="2"/>
  <c r="F236" i="2"/>
  <c r="O235" i="2"/>
  <c r="F235" i="2"/>
  <c r="F234" i="2"/>
  <c r="O233" i="2"/>
  <c r="H233" i="2"/>
  <c r="H234" i="2" s="1"/>
  <c r="F233" i="2"/>
  <c r="F231" i="2"/>
  <c r="F230" i="2"/>
  <c r="F229" i="2"/>
  <c r="H228" i="2"/>
  <c r="F228" i="2"/>
  <c r="F226" i="2"/>
  <c r="F225" i="2"/>
  <c r="F224" i="2"/>
  <c r="F223" i="2"/>
  <c r="G222" i="2"/>
  <c r="F222" i="2"/>
  <c r="F221" i="2"/>
  <c r="F220" i="2"/>
  <c r="F219" i="2"/>
  <c r="F218" i="2"/>
  <c r="F217" i="2"/>
  <c r="N216" i="2"/>
  <c r="F216" i="2"/>
  <c r="L215" i="2"/>
  <c r="F215" i="2"/>
  <c r="M214" i="2"/>
  <c r="M215" i="2" s="1"/>
  <c r="M218" i="2" s="1"/>
  <c r="F214" i="2"/>
  <c r="M213" i="2"/>
  <c r="F213" i="2"/>
  <c r="F211" i="2"/>
  <c r="G211" i="2" s="1"/>
  <c r="I211" i="2" s="1"/>
  <c r="H210" i="2"/>
  <c r="F210" i="2"/>
  <c r="H209" i="2"/>
  <c r="F209" i="2"/>
  <c r="H208" i="2"/>
  <c r="F208" i="2"/>
  <c r="H207" i="2"/>
  <c r="F207" i="2"/>
  <c r="F203" i="2"/>
  <c r="G202" i="2"/>
  <c r="I202" i="2" s="1"/>
  <c r="F202" i="2"/>
  <c r="F201" i="2"/>
  <c r="F200" i="2"/>
  <c r="F198" i="2"/>
  <c r="F197" i="2"/>
  <c r="F196" i="2"/>
  <c r="F195" i="2"/>
  <c r="F193" i="2"/>
  <c r="F192" i="2"/>
  <c r="G191" i="2"/>
  <c r="I191" i="2" s="1"/>
  <c r="F191" i="2"/>
  <c r="F190" i="2"/>
  <c r="F189" i="2"/>
  <c r="F188" i="2"/>
  <c r="G188" i="2" s="1"/>
  <c r="I188" i="2" s="1"/>
  <c r="G187" i="2"/>
  <c r="I187" i="2" s="1"/>
  <c r="F187" i="2"/>
  <c r="F186" i="2"/>
  <c r="F184" i="2"/>
  <c r="F183" i="2"/>
  <c r="F182" i="2"/>
  <c r="F181" i="2"/>
  <c r="F180" i="2"/>
  <c r="F178" i="2"/>
  <c r="F177" i="2"/>
  <c r="F176" i="2"/>
  <c r="F175" i="2"/>
  <c r="F174" i="2"/>
  <c r="F172" i="2"/>
  <c r="G172" i="2" s="1"/>
  <c r="F171" i="2"/>
  <c r="F170" i="2"/>
  <c r="F169" i="2"/>
  <c r="F168" i="2"/>
  <c r="F167" i="2"/>
  <c r="G165" i="2"/>
  <c r="F165" i="2"/>
  <c r="F164" i="2"/>
  <c r="F163" i="2"/>
  <c r="G162" i="2"/>
  <c r="F162" i="2"/>
  <c r="H161" i="2"/>
  <c r="F161" i="2"/>
  <c r="F160" i="2"/>
  <c r="F159" i="2"/>
  <c r="F157" i="2"/>
  <c r="F156" i="2"/>
  <c r="F155" i="2"/>
  <c r="H154" i="2"/>
  <c r="F154" i="2"/>
  <c r="F153" i="2"/>
  <c r="H152" i="2"/>
  <c r="F152" i="2"/>
  <c r="G151" i="2"/>
  <c r="I151" i="2" s="1"/>
  <c r="F151" i="2"/>
  <c r="F150" i="2"/>
  <c r="H149" i="2"/>
  <c r="F149" i="2"/>
  <c r="H148" i="2"/>
  <c r="I148" i="2" s="1"/>
  <c r="G148" i="2"/>
  <c r="F148" i="2"/>
  <c r="F147" i="2"/>
  <c r="F146" i="2"/>
  <c r="G145" i="2"/>
  <c r="F145" i="2"/>
  <c r="F144" i="2"/>
  <c r="F143" i="2"/>
  <c r="G141" i="2"/>
  <c r="F141" i="2"/>
  <c r="F140" i="2"/>
  <c r="F139" i="2"/>
  <c r="G137" i="2"/>
  <c r="F137" i="2"/>
  <c r="F136" i="2"/>
  <c r="H135" i="2"/>
  <c r="F135" i="2"/>
  <c r="H134" i="2"/>
  <c r="I134" i="2" s="1"/>
  <c r="G134" i="2"/>
  <c r="F134" i="2"/>
  <c r="H133" i="2"/>
  <c r="H132" i="2"/>
  <c r="G132" i="2"/>
  <c r="I132" i="2" s="1"/>
  <c r="F132" i="2"/>
  <c r="E120" i="11" s="1"/>
  <c r="F131" i="2"/>
  <c r="I128" i="2"/>
  <c r="F127" i="2"/>
  <c r="F126" i="2"/>
  <c r="G126" i="2" s="1"/>
  <c r="I126" i="2" s="1"/>
  <c r="F125" i="2"/>
  <c r="G124" i="2"/>
  <c r="I124" i="2" s="1"/>
  <c r="F124" i="2"/>
  <c r="F123" i="2"/>
  <c r="F122" i="2"/>
  <c r="F121" i="2"/>
  <c r="G120" i="2"/>
  <c r="I120" i="2" s="1"/>
  <c r="F120" i="2"/>
  <c r="F119" i="2"/>
  <c r="F118" i="2"/>
  <c r="F115" i="2"/>
  <c r="F114" i="2"/>
  <c r="F113" i="2"/>
  <c r="G112" i="2"/>
  <c r="I112" i="2" s="1"/>
  <c r="F112" i="2"/>
  <c r="F111" i="2"/>
  <c r="F109" i="2"/>
  <c r="F108" i="2"/>
  <c r="G107" i="2"/>
  <c r="I107" i="2" s="1"/>
  <c r="F107" i="2"/>
  <c r="F106" i="2"/>
  <c r="G106" i="2" s="1"/>
  <c r="I106" i="2" s="1"/>
  <c r="F105" i="2"/>
  <c r="F104" i="2"/>
  <c r="G102" i="2"/>
  <c r="I102" i="2" s="1"/>
  <c r="F102" i="2"/>
  <c r="F101" i="2"/>
  <c r="G101" i="2" s="1"/>
  <c r="I101" i="2" s="1"/>
  <c r="F99" i="2"/>
  <c r="F98" i="2"/>
  <c r="G97" i="2"/>
  <c r="I97" i="2" s="1"/>
  <c r="F97" i="2"/>
  <c r="F96" i="2"/>
  <c r="F95" i="2"/>
  <c r="F93" i="2"/>
  <c r="G92" i="2"/>
  <c r="I92" i="2" s="1"/>
  <c r="F92" i="2"/>
  <c r="F90" i="2"/>
  <c r="G90" i="2" s="1"/>
  <c r="I90" i="2" s="1"/>
  <c r="F89" i="2"/>
  <c r="F88" i="2"/>
  <c r="G87" i="2"/>
  <c r="I87" i="2" s="1"/>
  <c r="F87" i="2"/>
  <c r="F86" i="2"/>
  <c r="F85" i="2"/>
  <c r="F84" i="2"/>
  <c r="G83" i="2"/>
  <c r="I83" i="2" s="1"/>
  <c r="F83" i="2"/>
  <c r="F81" i="2"/>
  <c r="G81" i="2" s="1"/>
  <c r="I81" i="2" s="1"/>
  <c r="F80" i="2"/>
  <c r="F79" i="2"/>
  <c r="G78" i="2"/>
  <c r="I78" i="2" s="1"/>
  <c r="F78" i="2"/>
  <c r="F77" i="2"/>
  <c r="F76" i="2"/>
  <c r="F75" i="2"/>
  <c r="G74" i="2"/>
  <c r="I74" i="2" s="1"/>
  <c r="F74" i="2"/>
  <c r="D73" i="2" a="1"/>
  <c r="D73" i="2" s="1"/>
  <c r="F70" i="2"/>
  <c r="H69" i="2"/>
  <c r="F69" i="2"/>
  <c r="H68" i="2"/>
  <c r="F68" i="2"/>
  <c r="H67" i="2"/>
  <c r="F67" i="2"/>
  <c r="H66" i="2"/>
  <c r="F66" i="2"/>
  <c r="O65" i="2"/>
  <c r="H65" i="2"/>
  <c r="F65" i="2"/>
  <c r="H64" i="2"/>
  <c r="F64" i="2"/>
  <c r="H63" i="2"/>
  <c r="G63" i="2"/>
  <c r="I63" i="2" s="1"/>
  <c r="F63" i="2"/>
  <c r="F62" i="2"/>
  <c r="G62" i="2" s="1"/>
  <c r="I62" i="2" s="1"/>
  <c r="F61" i="2"/>
  <c r="F60" i="2"/>
  <c r="G60" i="2" s="1"/>
  <c r="F59" i="2"/>
  <c r="H58" i="2"/>
  <c r="F58" i="2"/>
  <c r="F57" i="2"/>
  <c r="F54" i="2"/>
  <c r="G53" i="2"/>
  <c r="I53" i="2" s="1"/>
  <c r="F53" i="2"/>
  <c r="F52" i="2"/>
  <c r="F51" i="2"/>
  <c r="G51" i="2" s="1"/>
  <c r="I51" i="2" s="1"/>
  <c r="H50" i="2"/>
  <c r="F50" i="2"/>
  <c r="F49" i="2"/>
  <c r="F48" i="2"/>
  <c r="G48" i="2" s="1"/>
  <c r="I48" i="2" s="1"/>
  <c r="G47" i="2"/>
  <c r="I47" i="2" s="1"/>
  <c r="F47" i="2"/>
  <c r="O46" i="2"/>
  <c r="H46" i="2"/>
  <c r="I46" i="2" s="1"/>
  <c r="G46" i="2"/>
  <c r="F46" i="2"/>
  <c r="F45" i="2"/>
  <c r="G44" i="2"/>
  <c r="I44" i="2" s="1"/>
  <c r="F44" i="2"/>
  <c r="F43" i="2"/>
  <c r="F42" i="2"/>
  <c r="F41" i="2"/>
  <c r="I40" i="2"/>
  <c r="G40" i="2"/>
  <c r="F40" i="2"/>
  <c r="G39" i="2"/>
  <c r="I39" i="2" s="1"/>
  <c r="F39" i="2"/>
  <c r="F38" i="2"/>
  <c r="P37" i="2"/>
  <c r="O37" i="2"/>
  <c r="O39" i="2" s="1"/>
  <c r="H37" i="2" s="1"/>
  <c r="F37" i="2"/>
  <c r="F34" i="2"/>
  <c r="H33" i="2"/>
  <c r="F33" i="2"/>
  <c r="F32" i="2"/>
  <c r="G31" i="2"/>
  <c r="I31" i="2" s="1"/>
  <c r="F31" i="2"/>
  <c r="E20" i="11" s="1"/>
  <c r="F30" i="2"/>
  <c r="H29" i="2"/>
  <c r="I29" i="2" s="1"/>
  <c r="G29" i="2"/>
  <c r="F29" i="2"/>
  <c r="G28" i="2"/>
  <c r="F28" i="2"/>
  <c r="F27" i="2"/>
  <c r="H26" i="2"/>
  <c r="I26" i="2" s="1"/>
  <c r="G26" i="2"/>
  <c r="F26" i="2"/>
  <c r="E15" i="11" s="1"/>
  <c r="G25" i="2"/>
  <c r="F25" i="2"/>
  <c r="F24" i="2"/>
  <c r="G23" i="2"/>
  <c r="F23" i="2"/>
  <c r="E12" i="11" s="1"/>
  <c r="J21" i="2"/>
  <c r="G616" i="2" s="1"/>
  <c r="I616" i="2" s="1"/>
  <c r="H17" i="2"/>
  <c r="S9" i="2"/>
  <c r="R9" i="2"/>
  <c r="Q9" i="2"/>
  <c r="P9" i="2"/>
  <c r="O9" i="2"/>
  <c r="N9" i="2"/>
  <c r="M9" i="2"/>
  <c r="L9" i="2"/>
  <c r="K9" i="2"/>
  <c r="J9" i="2"/>
  <c r="D5" i="2" s="1"/>
  <c r="H249" i="2" s="1"/>
  <c r="I9" i="2"/>
  <c r="H9" i="2"/>
  <c r="S7" i="2"/>
  <c r="R7" i="2"/>
  <c r="R4" i="2" s="1"/>
  <c r="H43" i="2" s="1"/>
  <c r="Q7" i="2"/>
  <c r="Q4" i="2" s="1"/>
  <c r="P7" i="2"/>
  <c r="P4" i="2" s="1"/>
  <c r="O7" i="2"/>
  <c r="N7" i="2"/>
  <c r="M7" i="2"/>
  <c r="M4" i="2" s="1"/>
  <c r="L7" i="2"/>
  <c r="K7" i="2"/>
  <c r="K4" i="2" s="1"/>
  <c r="J7" i="2"/>
  <c r="J4" i="2" s="1"/>
  <c r="I7" i="2"/>
  <c r="I4" i="2" s="1"/>
  <c r="H7" i="2"/>
  <c r="S6" i="2"/>
  <c r="R6" i="2"/>
  <c r="Q6" i="2"/>
  <c r="P6" i="2"/>
  <c r="O6" i="2"/>
  <c r="N6" i="2"/>
  <c r="M6" i="2"/>
  <c r="L6" i="2"/>
  <c r="K6" i="2"/>
  <c r="J6" i="2"/>
  <c r="I6" i="2"/>
  <c r="H6" i="2"/>
  <c r="S4" i="2"/>
  <c r="O4" i="2"/>
  <c r="N4" i="2"/>
  <c r="L4" i="2"/>
  <c r="H4" i="2"/>
  <c r="D3" i="2"/>
  <c r="H127" i="2" s="1"/>
  <c r="G6" i="1"/>
  <c r="E249" i="11" l="1"/>
  <c r="E440" i="11"/>
  <c r="E553" i="11"/>
  <c r="E565" i="11"/>
  <c r="B36" i="11"/>
  <c r="B47" i="11"/>
  <c r="E94" i="11"/>
  <c r="E202" i="11"/>
  <c r="B418" i="11"/>
  <c r="B430" i="11"/>
  <c r="B562" i="11"/>
  <c r="E597" i="11"/>
  <c r="E177" i="11"/>
  <c r="B76" i="11"/>
  <c r="E95" i="11"/>
  <c r="E201" i="11"/>
  <c r="E404" i="11"/>
  <c r="E493" i="11"/>
  <c r="B84" i="11"/>
  <c r="B220" i="11"/>
  <c r="E464" i="11"/>
  <c r="E135" i="11"/>
  <c r="E62" i="11"/>
  <c r="E136" i="11"/>
  <c r="E263" i="11"/>
  <c r="E306" i="11"/>
  <c r="E369" i="11"/>
  <c r="E494" i="11"/>
  <c r="E505" i="11"/>
  <c r="E529" i="11"/>
  <c r="E541" i="11"/>
  <c r="B13" i="11"/>
  <c r="B331" i="11"/>
  <c r="I58" i="2"/>
  <c r="E73" i="11"/>
  <c r="E370" i="11"/>
  <c r="E443" i="11"/>
  <c r="G443" i="11"/>
  <c r="E517" i="11"/>
  <c r="E530" i="11"/>
  <c r="E542" i="11"/>
  <c r="E608" i="11"/>
  <c r="E290" i="11"/>
  <c r="E305" i="11"/>
  <c r="B438" i="11"/>
  <c r="E365" i="11"/>
  <c r="B402" i="11"/>
  <c r="E63" i="11"/>
  <c r="E74" i="11"/>
  <c r="E137" i="11"/>
  <c r="E182" i="11"/>
  <c r="G182" i="11"/>
  <c r="E223" i="11"/>
  <c r="E483" i="11"/>
  <c r="E506" i="11"/>
  <c r="E609" i="11"/>
  <c r="B527" i="11"/>
  <c r="H289" i="2"/>
  <c r="H288" i="2"/>
  <c r="H287" i="2"/>
  <c r="H285" i="2"/>
  <c r="H226" i="2"/>
  <c r="E38" i="11"/>
  <c r="E64" i="11"/>
  <c r="E86" i="11"/>
  <c r="E138" i="11"/>
  <c r="G138" i="11"/>
  <c r="E203" i="11"/>
  <c r="E224" i="11"/>
  <c r="E621" i="11"/>
  <c r="E482" i="11"/>
  <c r="E16" i="11"/>
  <c r="E39" i="11"/>
  <c r="E50" i="11"/>
  <c r="E56" i="11"/>
  <c r="G56" i="11"/>
  <c r="E87" i="11"/>
  <c r="E100" i="11"/>
  <c r="E112" i="11"/>
  <c r="E225" i="11"/>
  <c r="E385" i="11"/>
  <c r="E598" i="11"/>
  <c r="E622" i="11"/>
  <c r="B200" i="11"/>
  <c r="B303" i="11"/>
  <c r="E151" i="11"/>
  <c r="E26" i="11"/>
  <c r="E33" i="11"/>
  <c r="G33" i="11"/>
  <c r="E205" i="11"/>
  <c r="E279" i="11"/>
  <c r="E372" i="11"/>
  <c r="G372" i="11"/>
  <c r="B125" i="11"/>
  <c r="E246" i="11"/>
  <c r="B260" i="11"/>
  <c r="B288" i="11"/>
  <c r="E176" i="11"/>
  <c r="B59" i="11"/>
  <c r="B539" i="11"/>
  <c r="E28" i="11"/>
  <c r="G28" i="11"/>
  <c r="E152" i="11"/>
  <c r="E57" i="11"/>
  <c r="E90" i="11"/>
  <c r="E101" i="11"/>
  <c r="G101" i="11"/>
  <c r="E258" i="11"/>
  <c r="F279" i="11"/>
  <c r="G279" i="11"/>
  <c r="B165" i="11"/>
  <c r="E408" i="11"/>
  <c r="B462" i="11"/>
  <c r="E564" i="11"/>
  <c r="H253" i="2"/>
  <c r="E115" i="11"/>
  <c r="G115" i="11"/>
  <c r="B406" i="11"/>
  <c r="D4" i="2"/>
  <c r="E134" i="11"/>
  <c r="E150" i="11"/>
  <c r="E247" i="11"/>
  <c r="E175" i="11"/>
  <c r="E222" i="11"/>
  <c r="E420" i="11"/>
  <c r="E19" i="11"/>
  <c r="G33" i="2"/>
  <c r="I33" i="2" s="1"/>
  <c r="G41" i="2"/>
  <c r="I41" i="2" s="1"/>
  <c r="G57" i="2"/>
  <c r="H60" i="2"/>
  <c r="I60" i="2" s="1"/>
  <c r="E67" i="11"/>
  <c r="E76" i="11"/>
  <c r="E124" i="11"/>
  <c r="E128" i="11"/>
  <c r="E132" i="11"/>
  <c r="G153" i="2"/>
  <c r="E148" i="11"/>
  <c r="G167" i="2"/>
  <c r="I167" i="2" s="1"/>
  <c r="H174" i="2"/>
  <c r="H177" i="2"/>
  <c r="G200" i="2"/>
  <c r="I200" i="2" s="1"/>
  <c r="E194" i="11"/>
  <c r="E199" i="11"/>
  <c r="G220" i="2"/>
  <c r="G225" i="2"/>
  <c r="I225" i="2" s="1"/>
  <c r="G231" i="2"/>
  <c r="I231" i="2" s="1"/>
  <c r="G253" i="2"/>
  <c r="G276" i="2"/>
  <c r="I276" i="2" s="1"/>
  <c r="G290" i="2"/>
  <c r="I290" i="2" s="1"/>
  <c r="G286" i="11"/>
  <c r="E300" i="11"/>
  <c r="G300" i="11"/>
  <c r="G326" i="2"/>
  <c r="I326" i="2" s="1"/>
  <c r="G353" i="2"/>
  <c r="G370" i="2"/>
  <c r="I370" i="2" s="1"/>
  <c r="H377" i="2"/>
  <c r="I377" i="2" s="1"/>
  <c r="G381" i="2"/>
  <c r="I381" i="2" s="1"/>
  <c r="G387" i="2"/>
  <c r="I387" i="2" s="1"/>
  <c r="E382" i="11"/>
  <c r="E416" i="11"/>
  <c r="E428" i="11"/>
  <c r="E451" i="11"/>
  <c r="G451" i="11"/>
  <c r="G474" i="2"/>
  <c r="I474" i="2" s="1"/>
  <c r="G481" i="2"/>
  <c r="I481" i="2" s="1"/>
  <c r="G508" i="2"/>
  <c r="I508" i="2" s="1"/>
  <c r="G514" i="2"/>
  <c r="I514" i="2" s="1"/>
  <c r="G521" i="2"/>
  <c r="I521" i="2" s="1"/>
  <c r="G541" i="2"/>
  <c r="I541" i="2" s="1"/>
  <c r="G553" i="2"/>
  <c r="I553" i="2" s="1"/>
  <c r="E556" i="11"/>
  <c r="G582" i="2"/>
  <c r="I582" i="2" s="1"/>
  <c r="G588" i="2"/>
  <c r="I588" i="2" s="1"/>
  <c r="G605" i="2"/>
  <c r="I605" i="2" s="1"/>
  <c r="G626" i="2"/>
  <c r="I626" i="2" s="1"/>
  <c r="B12" i="11"/>
  <c r="B16" i="11"/>
  <c r="B28" i="11"/>
  <c r="B35" i="11"/>
  <c r="B39" i="11"/>
  <c r="B48" i="11"/>
  <c r="B50" i="11"/>
  <c r="B54" i="11"/>
  <c r="B56" i="11"/>
  <c r="B63" i="11"/>
  <c r="B67" i="11"/>
  <c r="B69" i="11"/>
  <c r="F75" i="11"/>
  <c r="G75" i="11"/>
  <c r="F95" i="11"/>
  <c r="G95" i="11"/>
  <c r="B145" i="11"/>
  <c r="B151" i="11"/>
  <c r="B170" i="11"/>
  <c r="B247" i="11"/>
  <c r="B262" i="11"/>
  <c r="E264" i="11"/>
  <c r="B266" i="11"/>
  <c r="B268" i="11"/>
  <c r="F280" i="11"/>
  <c r="G280" i="11"/>
  <c r="F282" i="11"/>
  <c r="B292" i="11"/>
  <c r="B308" i="11"/>
  <c r="F311" i="11"/>
  <c r="F321" i="11"/>
  <c r="F335" i="11"/>
  <c r="G335" i="11"/>
  <c r="G337" i="11"/>
  <c r="B355" i="11"/>
  <c r="E390" i="11"/>
  <c r="B401" i="11"/>
  <c r="F445" i="11"/>
  <c r="B454" i="11"/>
  <c r="B479" i="11"/>
  <c r="B485" i="11"/>
  <c r="F494" i="11"/>
  <c r="G494" i="11"/>
  <c r="B503" i="11"/>
  <c r="B508" i="11"/>
  <c r="B534" i="11"/>
  <c r="B536" i="11"/>
  <c r="B538" i="11"/>
  <c r="E543" i="11"/>
  <c r="B551" i="11"/>
  <c r="F553" i="11"/>
  <c r="G553" i="11"/>
  <c r="B567" i="11"/>
  <c r="B622" i="11"/>
  <c r="F625" i="11"/>
  <c r="G27" i="2"/>
  <c r="G30" i="2"/>
  <c r="G45" i="2"/>
  <c r="E53" i="11"/>
  <c r="G75" i="2"/>
  <c r="I75" i="2" s="1"/>
  <c r="G79" i="2"/>
  <c r="I79" i="2" s="1"/>
  <c r="I116" i="2" s="1"/>
  <c r="G84" i="2"/>
  <c r="I84" i="2" s="1"/>
  <c r="G88" i="2"/>
  <c r="I88" i="2" s="1"/>
  <c r="G93" i="2"/>
  <c r="I93" i="2" s="1"/>
  <c r="G98" i="2"/>
  <c r="I98" i="2" s="1"/>
  <c r="G104" i="2"/>
  <c r="I104" i="2" s="1"/>
  <c r="G108" i="2"/>
  <c r="I108" i="2" s="1"/>
  <c r="G113" i="2"/>
  <c r="I113" i="2" s="1"/>
  <c r="E107" i="11"/>
  <c r="G133" i="2"/>
  <c r="I133" i="2" s="1"/>
  <c r="G136" i="2"/>
  <c r="G140" i="2"/>
  <c r="G144" i="2"/>
  <c r="G147" i="2"/>
  <c r="G150" i="2"/>
  <c r="H153" i="2"/>
  <c r="I153" i="2" s="1"/>
  <c r="E144" i="11"/>
  <c r="G161" i="2"/>
  <c r="I161" i="2" s="1"/>
  <c r="G164" i="2"/>
  <c r="E168" i="11"/>
  <c r="E172" i="11"/>
  <c r="E187" i="11"/>
  <c r="G208" i="2"/>
  <c r="I208" i="2" s="1"/>
  <c r="G213" i="2"/>
  <c r="I213" i="2" s="1"/>
  <c r="G226" i="2"/>
  <c r="E219" i="11"/>
  <c r="G237" i="2"/>
  <c r="G243" i="2"/>
  <c r="G259" i="2"/>
  <c r="I259" i="2" s="1"/>
  <c r="E251" i="11"/>
  <c r="G283" i="2"/>
  <c r="I283" i="2" s="1"/>
  <c r="H299" i="2"/>
  <c r="G295" i="2"/>
  <c r="I295" i="2" s="1"/>
  <c r="G301" i="2"/>
  <c r="I301" i="2" s="1"/>
  <c r="G315" i="2"/>
  <c r="G327" i="2"/>
  <c r="I327" i="2" s="1"/>
  <c r="E327" i="11"/>
  <c r="G348" i="2"/>
  <c r="E339" i="11"/>
  <c r="E345" i="11"/>
  <c r="E361" i="11"/>
  <c r="G397" i="2"/>
  <c r="I397" i="2" s="1"/>
  <c r="E396" i="11"/>
  <c r="G418" i="2"/>
  <c r="I418" i="2" s="1"/>
  <c r="G431" i="2"/>
  <c r="I431" i="2" s="1"/>
  <c r="G443" i="2"/>
  <c r="I443" i="2" s="1"/>
  <c r="G458" i="2"/>
  <c r="I458" i="2" s="1"/>
  <c r="G475" i="2"/>
  <c r="I475" i="2" s="1"/>
  <c r="E474" i="11"/>
  <c r="G494" i="2"/>
  <c r="I494" i="2" s="1"/>
  <c r="E488" i="11"/>
  <c r="G515" i="2"/>
  <c r="I515" i="2" s="1"/>
  <c r="E510" i="11"/>
  <c r="G562" i="2"/>
  <c r="I562" i="2" s="1"/>
  <c r="G568" i="2"/>
  <c r="I568" i="2" s="1"/>
  <c r="G575" i="2"/>
  <c r="I575" i="2" s="1"/>
  <c r="E579" i="11"/>
  <c r="G597" i="2"/>
  <c r="I597" i="2" s="1"/>
  <c r="E594" i="11"/>
  <c r="G627" i="2"/>
  <c r="I627" i="2" s="1"/>
  <c r="G633" i="2"/>
  <c r="I633" i="2" s="1"/>
  <c r="B78" i="11"/>
  <c r="F83" i="11"/>
  <c r="B118" i="11"/>
  <c r="B128" i="11"/>
  <c r="B134" i="11"/>
  <c r="F136" i="11"/>
  <c r="G136" i="11"/>
  <c r="B148" i="11"/>
  <c r="B187" i="11"/>
  <c r="B189" i="11"/>
  <c r="B209" i="11"/>
  <c r="B211" i="11"/>
  <c r="B245" i="11"/>
  <c r="F264" i="11"/>
  <c r="G264" i="11"/>
  <c r="F266" i="11"/>
  <c r="G282" i="11"/>
  <c r="E292" i="11"/>
  <c r="B309" i="11"/>
  <c r="B348" i="11"/>
  <c r="B350" i="11"/>
  <c r="B357" i="11"/>
  <c r="B366" i="11"/>
  <c r="F390" i="11"/>
  <c r="G390" i="11"/>
  <c r="F392" i="11"/>
  <c r="B404" i="11"/>
  <c r="B407" i="11"/>
  <c r="F409" i="11"/>
  <c r="G409" i="11"/>
  <c r="B423" i="11"/>
  <c r="B487" i="11"/>
  <c r="B489" i="11"/>
  <c r="B510" i="11"/>
  <c r="B512" i="11"/>
  <c r="B514" i="11"/>
  <c r="B519" i="11"/>
  <c r="B541" i="11"/>
  <c r="F543" i="11"/>
  <c r="G543" i="11"/>
  <c r="F545" i="11"/>
  <c r="B569" i="11"/>
  <c r="B571" i="11"/>
  <c r="B573" i="11"/>
  <c r="B617" i="11"/>
  <c r="G24" i="2"/>
  <c r="I24" i="2" s="1"/>
  <c r="H27" i="2"/>
  <c r="I27" i="2" s="1"/>
  <c r="H30" i="2"/>
  <c r="I30" i="2" s="1"/>
  <c r="G38" i="2"/>
  <c r="I38" i="2" s="1"/>
  <c r="E31" i="11"/>
  <c r="G52" i="2"/>
  <c r="I52" i="2" s="1"/>
  <c r="G64" i="2"/>
  <c r="I64" i="2" s="1"/>
  <c r="E59" i="11"/>
  <c r="G119" i="2"/>
  <c r="I119" i="2" s="1"/>
  <c r="G123" i="2"/>
  <c r="I123" i="2" s="1"/>
  <c r="G127" i="2"/>
  <c r="I127" i="2" s="1"/>
  <c r="H136" i="2"/>
  <c r="I136" i="2" s="1"/>
  <c r="H140" i="2"/>
  <c r="I140" i="2" s="1"/>
  <c r="H144" i="2"/>
  <c r="H150" i="2"/>
  <c r="I150" i="2" s="1"/>
  <c r="G157" i="2"/>
  <c r="E155" i="11"/>
  <c r="E158" i="11"/>
  <c r="E164" i="11"/>
  <c r="G182" i="2"/>
  <c r="G186" i="2"/>
  <c r="I186" i="2" s="1"/>
  <c r="G190" i="2"/>
  <c r="I190" i="2" s="1"/>
  <c r="G195" i="2"/>
  <c r="I195" i="2" s="1"/>
  <c r="G201" i="2"/>
  <c r="F194" i="11"/>
  <c r="G194" i="11"/>
  <c r="E207" i="11"/>
  <c r="G233" i="2"/>
  <c r="I233" i="2" s="1"/>
  <c r="G265" i="2"/>
  <c r="I265" i="2" s="1"/>
  <c r="G277" i="2"/>
  <c r="I277" i="2" s="1"/>
  <c r="G316" i="2"/>
  <c r="I316" i="2" s="1"/>
  <c r="G321" i="2"/>
  <c r="F312" i="11"/>
  <c r="G335" i="2"/>
  <c r="G342" i="2"/>
  <c r="I342" i="2" s="1"/>
  <c r="H348" i="2"/>
  <c r="I348" i="2" s="1"/>
  <c r="G354" i="2"/>
  <c r="I354" i="2" s="1"/>
  <c r="H360" i="2"/>
  <c r="E351" i="11"/>
  <c r="G376" i="2"/>
  <c r="E373" i="11"/>
  <c r="E417" i="11"/>
  <c r="E429" i="11"/>
  <c r="E452" i="11"/>
  <c r="E461" i="11"/>
  <c r="E497" i="11"/>
  <c r="G516" i="2"/>
  <c r="I516" i="2" s="1"/>
  <c r="G522" i="2"/>
  <c r="I522" i="2" s="1"/>
  <c r="G529" i="2"/>
  <c r="I529" i="2" s="1"/>
  <c r="G536" i="2"/>
  <c r="I536" i="2" s="1"/>
  <c r="G548" i="2"/>
  <c r="I548" i="2" s="1"/>
  <c r="G569" i="2"/>
  <c r="I569" i="2" s="1"/>
  <c r="G598" i="2"/>
  <c r="I598" i="2" s="1"/>
  <c r="G606" i="2"/>
  <c r="I606" i="2" s="1"/>
  <c r="G620" i="2"/>
  <c r="I620" i="2" s="1"/>
  <c r="F12" i="11"/>
  <c r="F16" i="11"/>
  <c r="G16" i="11"/>
  <c r="F28" i="11"/>
  <c r="F35" i="11"/>
  <c r="G35" i="11"/>
  <c r="F39" i="11"/>
  <c r="G39" i="11"/>
  <c r="B46" i="11"/>
  <c r="F50" i="11"/>
  <c r="G50" i="11"/>
  <c r="B58" i="11"/>
  <c r="F63" i="11"/>
  <c r="G63" i="11"/>
  <c r="B86" i="11"/>
  <c r="B88" i="11"/>
  <c r="B96" i="11"/>
  <c r="B146" i="11"/>
  <c r="B158" i="11"/>
  <c r="F187" i="11"/>
  <c r="B217" i="11"/>
  <c r="B237" i="11"/>
  <c r="B259" i="11"/>
  <c r="B276" i="11"/>
  <c r="E278" i="11"/>
  <c r="F292" i="11"/>
  <c r="G292" i="11"/>
  <c r="B340" i="11"/>
  <c r="B353" i="11"/>
  <c r="F355" i="11"/>
  <c r="F357" i="11"/>
  <c r="B372" i="11"/>
  <c r="B385" i="11"/>
  <c r="G392" i="11"/>
  <c r="B427" i="11"/>
  <c r="B429" i="11"/>
  <c r="B443" i="11"/>
  <c r="B446" i="11"/>
  <c r="B455" i="11"/>
  <c r="B495" i="11"/>
  <c r="B517" i="11"/>
  <c r="E519" i="11"/>
  <c r="B530" i="11"/>
  <c r="G545" i="11"/>
  <c r="B554" i="11"/>
  <c r="B576" i="11"/>
  <c r="F579" i="11"/>
  <c r="B598" i="11"/>
  <c r="B606" i="11"/>
  <c r="B611" i="11"/>
  <c r="B613" i="11"/>
  <c r="B615" i="11"/>
  <c r="B620" i="11"/>
  <c r="F622" i="11"/>
  <c r="G622" i="11"/>
  <c r="D2" i="2"/>
  <c r="G42" i="2"/>
  <c r="I42" i="2" s="1"/>
  <c r="E47" i="11"/>
  <c r="G61" i="2"/>
  <c r="G67" i="2"/>
  <c r="I67" i="2" s="1"/>
  <c r="G70" i="2"/>
  <c r="E83" i="11"/>
  <c r="E102" i="11"/>
  <c r="H157" i="2"/>
  <c r="G168" i="2"/>
  <c r="G171" i="2"/>
  <c r="G175" i="2"/>
  <c r="G178" i="2"/>
  <c r="E200" i="11"/>
  <c r="G217" i="2"/>
  <c r="G221" i="2"/>
  <c r="H235" i="2"/>
  <c r="E230" i="11"/>
  <c r="E241" i="11"/>
  <c r="G241" i="11"/>
  <c r="G260" i="2"/>
  <c r="G271" i="2"/>
  <c r="E270" i="11"/>
  <c r="G291" i="2"/>
  <c r="I291" i="2" s="1"/>
  <c r="E287" i="11"/>
  <c r="G308" i="2"/>
  <c r="I308" i="2" s="1"/>
  <c r="E302" i="11"/>
  <c r="E313" i="11"/>
  <c r="G336" i="2"/>
  <c r="E328" i="11"/>
  <c r="G328" i="11"/>
  <c r="F339" i="11"/>
  <c r="G361" i="2"/>
  <c r="G366" i="2"/>
  <c r="I366" i="2" s="1"/>
  <c r="I376" i="2"/>
  <c r="G388" i="2"/>
  <c r="I388" i="2" s="1"/>
  <c r="G398" i="2"/>
  <c r="I398" i="2" s="1"/>
  <c r="G406" i="2"/>
  <c r="I406" i="2" s="1"/>
  <c r="E397" i="11"/>
  <c r="G419" i="2"/>
  <c r="I419" i="2" s="1"/>
  <c r="G432" i="2"/>
  <c r="I432" i="2" s="1"/>
  <c r="G444" i="2"/>
  <c r="I444" i="2" s="1"/>
  <c r="E437" i="11"/>
  <c r="G460" i="2"/>
  <c r="I460" i="2" s="1"/>
  <c r="G467" i="2"/>
  <c r="I467" i="2" s="1"/>
  <c r="E475" i="11"/>
  <c r="G475" i="11"/>
  <c r="G495" i="2"/>
  <c r="I495" i="2" s="1"/>
  <c r="E489" i="11"/>
  <c r="G489" i="11"/>
  <c r="G509" i="2"/>
  <c r="I509" i="2" s="1"/>
  <c r="G523" i="2"/>
  <c r="I523" i="2" s="1"/>
  <c r="E525" i="11"/>
  <c r="E537" i="11"/>
  <c r="G570" i="2"/>
  <c r="I570" i="2" s="1"/>
  <c r="G576" i="2"/>
  <c r="I576" i="2" s="1"/>
  <c r="G583" i="2"/>
  <c r="I583" i="2" s="1"/>
  <c r="E580" i="11"/>
  <c r="G614" i="2"/>
  <c r="I614" i="2" s="1"/>
  <c r="E616" i="11"/>
  <c r="G616" i="11"/>
  <c r="G635" i="2"/>
  <c r="I635" i="2" s="1"/>
  <c r="B20" i="11"/>
  <c r="F26" i="11"/>
  <c r="B30" i="11"/>
  <c r="B43" i="11"/>
  <c r="B72" i="11"/>
  <c r="B81" i="11"/>
  <c r="B94" i="11"/>
  <c r="B98" i="11"/>
  <c r="B106" i="11"/>
  <c r="B121" i="11"/>
  <c r="B137" i="11"/>
  <c r="B166" i="11"/>
  <c r="B168" i="11"/>
  <c r="B176" i="11"/>
  <c r="B181" i="11"/>
  <c r="G187" i="11"/>
  <c r="B223" i="11"/>
  <c r="B230" i="11"/>
  <c r="B232" i="11"/>
  <c r="B240" i="11"/>
  <c r="B250" i="11"/>
  <c r="B252" i="11"/>
  <c r="B257" i="11"/>
  <c r="B285" i="11"/>
  <c r="B287" i="11"/>
  <c r="B290" i="11"/>
  <c r="B306" i="11"/>
  <c r="B312" i="11"/>
  <c r="B315" i="11"/>
  <c r="B317" i="11"/>
  <c r="B319" i="11"/>
  <c r="B336" i="11"/>
  <c r="B341" i="11"/>
  <c r="B343" i="11"/>
  <c r="B364" i="11"/>
  <c r="F366" i="11"/>
  <c r="G366" i="11"/>
  <c r="B399" i="11"/>
  <c r="B410" i="11"/>
  <c r="B412" i="11"/>
  <c r="B432" i="11"/>
  <c r="B435" i="11"/>
  <c r="B448" i="11"/>
  <c r="B483" i="11"/>
  <c r="E495" i="11"/>
  <c r="B506" i="11"/>
  <c r="F519" i="11"/>
  <c r="G519" i="11"/>
  <c r="F521" i="11"/>
  <c r="B565" i="11"/>
  <c r="B586" i="11"/>
  <c r="H351" i="2"/>
  <c r="H341" i="2"/>
  <c r="H328" i="2"/>
  <c r="H201" i="2"/>
  <c r="I201" i="2" s="1"/>
  <c r="H361" i="2"/>
  <c r="I361" i="2" s="1"/>
  <c r="H347" i="2"/>
  <c r="I347" i="2" s="1"/>
  <c r="H357" i="2"/>
  <c r="H353" i="2"/>
  <c r="I353" i="2" s="1"/>
  <c r="H340" i="2"/>
  <c r="I340" i="2" s="1"/>
  <c r="H343" i="2"/>
  <c r="I343" i="2" s="1"/>
  <c r="H203" i="2"/>
  <c r="H349" i="2"/>
  <c r="I349" i="2" s="1"/>
  <c r="H356" i="2"/>
  <c r="H352" i="2"/>
  <c r="H335" i="2"/>
  <c r="G34" i="2"/>
  <c r="I34" i="2" s="1"/>
  <c r="E35" i="11"/>
  <c r="G49" i="2"/>
  <c r="I49" i="2" s="1"/>
  <c r="E42" i="11"/>
  <c r="G58" i="2"/>
  <c r="H61" i="2"/>
  <c r="I61" i="2" s="1"/>
  <c r="H70" i="2"/>
  <c r="I70" i="2" s="1"/>
  <c r="G76" i="2"/>
  <c r="I76" i="2" s="1"/>
  <c r="G80" i="2"/>
  <c r="I80" i="2" s="1"/>
  <c r="G85" i="2"/>
  <c r="I85" i="2" s="1"/>
  <c r="G89" i="2"/>
  <c r="I89" i="2" s="1"/>
  <c r="G95" i="2"/>
  <c r="I95" i="2" s="1"/>
  <c r="G99" i="2"/>
  <c r="I99" i="2" s="1"/>
  <c r="G105" i="2"/>
  <c r="I105" i="2" s="1"/>
  <c r="G109" i="2"/>
  <c r="I109" i="2" s="1"/>
  <c r="G114" i="2"/>
  <c r="I114" i="2" s="1"/>
  <c r="E108" i="11"/>
  <c r="E122" i="11"/>
  <c r="E133" i="11"/>
  <c r="G154" i="2"/>
  <c r="I154" i="2" s="1"/>
  <c r="E149" i="11"/>
  <c r="H171" i="2"/>
  <c r="I171" i="2" s="1"/>
  <c r="H175" i="2"/>
  <c r="H178" i="2"/>
  <c r="I178" i="2" s="1"/>
  <c r="G196" i="2"/>
  <c r="I196" i="2" s="1"/>
  <c r="E188" i="11"/>
  <c r="G209" i="2"/>
  <c r="I209" i="2" s="1"/>
  <c r="G214" i="2"/>
  <c r="G228" i="2"/>
  <c r="I228" i="2" s="1"/>
  <c r="G238" i="2"/>
  <c r="I238" i="2" s="1"/>
  <c r="G245" i="2"/>
  <c r="G255" i="2"/>
  <c r="I255" i="2" s="1"/>
  <c r="E252" i="11"/>
  <c r="I302" i="2"/>
  <c r="G328" i="2"/>
  <c r="E322" i="11"/>
  <c r="G343" i="2"/>
  <c r="G349" i="2"/>
  <c r="G372" i="2"/>
  <c r="I372" i="2" s="1"/>
  <c r="E362" i="11"/>
  <c r="G384" i="2"/>
  <c r="G389" i="2"/>
  <c r="I389" i="2" s="1"/>
  <c r="G399" i="2"/>
  <c r="I399" i="2" s="1"/>
  <c r="E398" i="11"/>
  <c r="E412" i="11"/>
  <c r="E424" i="11"/>
  <c r="E438" i="11"/>
  <c r="G461" i="2"/>
  <c r="I461" i="2" s="1"/>
  <c r="E462" i="11"/>
  <c r="E476" i="11"/>
  <c r="E490" i="11"/>
  <c r="E498" i="11"/>
  <c r="G524" i="2"/>
  <c r="I524" i="2" s="1"/>
  <c r="G537" i="2"/>
  <c r="I537" i="2" s="1"/>
  <c r="G549" i="2"/>
  <c r="I549" i="2" s="1"/>
  <c r="G563" i="2"/>
  <c r="I563" i="2" s="1"/>
  <c r="E572" i="11"/>
  <c r="G572" i="11"/>
  <c r="G592" i="2"/>
  <c r="I592" i="2" s="1"/>
  <c r="E595" i="11"/>
  <c r="G615" i="2"/>
  <c r="I615" i="2" s="1"/>
  <c r="G621" i="2"/>
  <c r="I621" i="2" s="1"/>
  <c r="G628" i="2"/>
  <c r="I628" i="2" s="1"/>
  <c r="B22" i="11"/>
  <c r="F30" i="11"/>
  <c r="B32" i="11"/>
  <c r="B34" i="11"/>
  <c r="F46" i="11"/>
  <c r="F58" i="11"/>
  <c r="G58" i="11"/>
  <c r="B89" i="11"/>
  <c r="B91" i="11"/>
  <c r="F96" i="11"/>
  <c r="G96" i="11"/>
  <c r="B99" i="11"/>
  <c r="B111" i="11"/>
  <c r="B113" i="11"/>
  <c r="F119" i="11"/>
  <c r="B135" i="11"/>
  <c r="B139" i="11"/>
  <c r="B141" i="11"/>
  <c r="B161" i="11"/>
  <c r="B171" i="11"/>
  <c r="B174" i="11"/>
  <c r="E181" i="11"/>
  <c r="B183" i="11"/>
  <c r="B185" i="11"/>
  <c r="B197" i="11"/>
  <c r="B221" i="11"/>
  <c r="F230" i="11"/>
  <c r="B248" i="11"/>
  <c r="E309" i="11"/>
  <c r="F317" i="11"/>
  <c r="B320" i="11"/>
  <c r="B324" i="11"/>
  <c r="F341" i="11"/>
  <c r="B383" i="11"/>
  <c r="F385" i="11"/>
  <c r="G385" i="11"/>
  <c r="B391" i="11"/>
  <c r="F412" i="11"/>
  <c r="B421" i="11"/>
  <c r="F446" i="11"/>
  <c r="G446" i="11"/>
  <c r="F448" i="11"/>
  <c r="B465" i="11"/>
  <c r="B493" i="11"/>
  <c r="F495" i="11"/>
  <c r="G495" i="11"/>
  <c r="F497" i="11"/>
  <c r="B528" i="11"/>
  <c r="F530" i="11"/>
  <c r="G530" i="11"/>
  <c r="B544" i="11"/>
  <c r="B552" i="11"/>
  <c r="F554" i="11"/>
  <c r="G554" i="11"/>
  <c r="F556" i="11"/>
  <c r="B596" i="11"/>
  <c r="F598" i="11"/>
  <c r="G598" i="11"/>
  <c r="E54" i="11"/>
  <c r="E146" i="11"/>
  <c r="E183" i="11"/>
  <c r="F214" i="11"/>
  <c r="E220" i="11"/>
  <c r="E282" i="11"/>
  <c r="E329" i="11"/>
  <c r="E341" i="11"/>
  <c r="E348" i="11"/>
  <c r="G390" i="2"/>
  <c r="I390" i="2" s="1"/>
  <c r="G407" i="2"/>
  <c r="I407" i="2" s="1"/>
  <c r="E406" i="11"/>
  <c r="E418" i="11"/>
  <c r="E430" i="11"/>
  <c r="G468" i="2"/>
  <c r="I468" i="2" s="1"/>
  <c r="E590" i="11"/>
  <c r="E617" i="11"/>
  <c r="B15" i="11"/>
  <c r="E22" i="11"/>
  <c r="G22" i="11"/>
  <c r="B38" i="11"/>
  <c r="B49" i="11"/>
  <c r="B51" i="11"/>
  <c r="B62" i="11"/>
  <c r="B64" i="11"/>
  <c r="B92" i="11"/>
  <c r="E99" i="11"/>
  <c r="E113" i="11"/>
  <c r="G119" i="11"/>
  <c r="B126" i="11"/>
  <c r="B129" i="11"/>
  <c r="B132" i="11"/>
  <c r="F137" i="11"/>
  <c r="G137" i="11"/>
  <c r="F139" i="11"/>
  <c r="B149" i="11"/>
  <c r="B152" i="11"/>
  <c r="F176" i="11"/>
  <c r="G176" i="11"/>
  <c r="F181" i="11"/>
  <c r="F183" i="11"/>
  <c r="B203" i="11"/>
  <c r="B212" i="11"/>
  <c r="B215" i="11"/>
  <c r="F223" i="11"/>
  <c r="G223" i="11"/>
  <c r="B246" i="11"/>
  <c r="E248" i="11"/>
  <c r="B269" i="11"/>
  <c r="E281" i="11"/>
  <c r="B299" i="11"/>
  <c r="F315" i="11"/>
  <c r="E320" i="11"/>
  <c r="B325" i="11"/>
  <c r="B327" i="11"/>
  <c r="B351" i="11"/>
  <c r="E353" i="11"/>
  <c r="B367" i="11"/>
  <c r="B370" i="11"/>
  <c r="E391" i="11"/>
  <c r="B408" i="11"/>
  <c r="F410" i="11"/>
  <c r="G410" i="11"/>
  <c r="E421" i="11"/>
  <c r="B441" i="11"/>
  <c r="E465" i="11"/>
  <c r="F471" i="11"/>
  <c r="B480" i="11"/>
  <c r="F483" i="11"/>
  <c r="G483" i="11"/>
  <c r="B504" i="11"/>
  <c r="F506" i="11"/>
  <c r="G506" i="11"/>
  <c r="B515" i="11"/>
  <c r="B546" i="11"/>
  <c r="B563" i="11"/>
  <c r="F565" i="11"/>
  <c r="G565" i="11"/>
  <c r="B574" i="11"/>
  <c r="E576" i="11"/>
  <c r="B609" i="11"/>
  <c r="B618" i="11"/>
  <c r="E620" i="11"/>
  <c r="B623" i="11"/>
  <c r="H256" i="2"/>
  <c r="H25" i="2"/>
  <c r="I25" i="2" s="1"/>
  <c r="H28" i="2"/>
  <c r="I28" i="2" s="1"/>
  <c r="G43" i="2"/>
  <c r="I43" i="2" s="1"/>
  <c r="G65" i="2"/>
  <c r="I65" i="2" s="1"/>
  <c r="E84" i="11"/>
  <c r="E103" i="11"/>
  <c r="E119" i="11"/>
  <c r="H137" i="2"/>
  <c r="I137" i="2" s="1"/>
  <c r="H141" i="2"/>
  <c r="I141" i="2" s="1"/>
  <c r="G159" i="2"/>
  <c r="E156" i="11"/>
  <c r="E162" i="11"/>
  <c r="E166" i="11"/>
  <c r="G183" i="2"/>
  <c r="G197" i="2"/>
  <c r="I197" i="2" s="1"/>
  <c r="G234" i="2"/>
  <c r="G239" i="2"/>
  <c r="I239" i="2" s="1"/>
  <c r="E242" i="11"/>
  <c r="G267" i="2"/>
  <c r="G272" i="2"/>
  <c r="G279" i="2"/>
  <c r="I279" i="2" s="1"/>
  <c r="G287" i="2"/>
  <c r="G297" i="2"/>
  <c r="I297" i="2" s="1"/>
  <c r="G304" i="2"/>
  <c r="I304" i="2" s="1"/>
  <c r="E297" i="11"/>
  <c r="G318" i="2"/>
  <c r="I318" i="2" s="1"/>
  <c r="H344" i="2"/>
  <c r="I344" i="2" s="1"/>
  <c r="G356" i="2"/>
  <c r="G363" i="2"/>
  <c r="I363" i="2" s="1"/>
  <c r="E358" i="11"/>
  <c r="E363" i="11"/>
  <c r="G408" i="2"/>
  <c r="E400" i="11"/>
  <c r="E413" i="11"/>
  <c r="E425" i="11"/>
  <c r="G454" i="2"/>
  <c r="I454" i="2" s="1"/>
  <c r="G470" i="2"/>
  <c r="I470" i="2" s="1"/>
  <c r="E471" i="11"/>
  <c r="E478" i="11"/>
  <c r="G511" i="2"/>
  <c r="I511" i="2" s="1"/>
  <c r="I560" i="2" s="1"/>
  <c r="E513" i="11"/>
  <c r="G532" i="2"/>
  <c r="I532" i="2" s="1"/>
  <c r="E526" i="11"/>
  <c r="G544" i="2"/>
  <c r="I544" i="2" s="1"/>
  <c r="E538" i="11"/>
  <c r="G556" i="2"/>
  <c r="I556" i="2" s="1"/>
  <c r="G564" i="2"/>
  <c r="I564" i="2" s="1"/>
  <c r="G571" i="2"/>
  <c r="I571" i="2" s="1"/>
  <c r="G585" i="2"/>
  <c r="I585" i="2" s="1"/>
  <c r="G593" i="2"/>
  <c r="I593" i="2" s="1"/>
  <c r="G602" i="2"/>
  <c r="I602" i="2" s="1"/>
  <c r="E604" i="11"/>
  <c r="G604" i="11"/>
  <c r="G623" i="2"/>
  <c r="I623" i="2" s="1"/>
  <c r="G629" i="2"/>
  <c r="I629" i="2" s="1"/>
  <c r="B17" i="11"/>
  <c r="B27" i="11"/>
  <c r="B40" i="11"/>
  <c r="F99" i="11"/>
  <c r="F113" i="11"/>
  <c r="G113" i="11"/>
  <c r="G139" i="11"/>
  <c r="G183" i="11"/>
  <c r="B218" i="11"/>
  <c r="B226" i="11"/>
  <c r="B228" i="11"/>
  <c r="B243" i="11"/>
  <c r="F248" i="11"/>
  <c r="G248" i="11"/>
  <c r="B255" i="11"/>
  <c r="B270" i="11"/>
  <c r="B272" i="11"/>
  <c r="B279" i="11"/>
  <c r="B297" i="11"/>
  <c r="B304" i="11"/>
  <c r="B310" i="11"/>
  <c r="F325" i="11"/>
  <c r="B334" i="11"/>
  <c r="B358" i="11"/>
  <c r="B360" i="11"/>
  <c r="B362" i="11"/>
  <c r="B386" i="11"/>
  <c r="B388" i="11"/>
  <c r="B395" i="11"/>
  <c r="B397" i="11"/>
  <c r="B419" i="11"/>
  <c r="F421" i="11"/>
  <c r="G421" i="11"/>
  <c r="B433" i="11"/>
  <c r="B463" i="11"/>
  <c r="F465" i="11"/>
  <c r="G465" i="11"/>
  <c r="G471" i="11"/>
  <c r="B520" i="11"/>
  <c r="B531" i="11"/>
  <c r="B580" i="11"/>
  <c r="B582" i="11"/>
  <c r="B584" i="11"/>
  <c r="B599" i="11"/>
  <c r="G50" i="2"/>
  <c r="I50" i="2" s="1"/>
  <c r="E43" i="11"/>
  <c r="G68" i="2"/>
  <c r="I68" i="2" s="1"/>
  <c r="G77" i="2"/>
  <c r="I77" i="2" s="1"/>
  <c r="G86" i="2"/>
  <c r="I86" i="2" s="1"/>
  <c r="G96" i="2"/>
  <c r="I96" i="2" s="1"/>
  <c r="G111" i="2"/>
  <c r="I111" i="2" s="1"/>
  <c r="G115" i="2"/>
  <c r="I115" i="2" s="1"/>
  <c r="E109" i="11"/>
  <c r="G131" i="2"/>
  <c r="I131" i="2" s="1"/>
  <c r="E139" i="11"/>
  <c r="E142" i="11"/>
  <c r="H159" i="2"/>
  <c r="G169" i="2"/>
  <c r="G176" i="2"/>
  <c r="G180" i="2"/>
  <c r="G203" i="2"/>
  <c r="G210" i="2"/>
  <c r="I210" i="2" s="1"/>
  <c r="E209" i="11"/>
  <c r="G209" i="11"/>
  <c r="E215" i="11"/>
  <c r="I234" i="2"/>
  <c r="F225" i="11"/>
  <c r="G246" i="2"/>
  <c r="G256" i="2"/>
  <c r="G273" i="2"/>
  <c r="E323" i="11"/>
  <c r="E330" i="11"/>
  <c r="G357" i="2"/>
  <c r="G373" i="2"/>
  <c r="I373" i="2" s="1"/>
  <c r="G385" i="2"/>
  <c r="I385" i="2" s="1"/>
  <c r="I408" i="2"/>
  <c r="G415" i="2"/>
  <c r="I415" i="2" s="1"/>
  <c r="G428" i="2"/>
  <c r="I428" i="2" s="1"/>
  <c r="G440" i="2"/>
  <c r="I440" i="2" s="1"/>
  <c r="E448" i="11"/>
  <c r="E457" i="11"/>
  <c r="G478" i="2"/>
  <c r="I478" i="2" s="1"/>
  <c r="G491" i="2"/>
  <c r="I491" i="2" s="1"/>
  <c r="G512" i="2"/>
  <c r="I512" i="2" s="1"/>
  <c r="G518" i="2"/>
  <c r="I518" i="2" s="1"/>
  <c r="G525" i="2"/>
  <c r="I525" i="2" s="1"/>
  <c r="E521" i="11"/>
  <c r="E533" i="11"/>
  <c r="E545" i="11"/>
  <c r="E560" i="11"/>
  <c r="G560" i="11"/>
  <c r="G586" i="2"/>
  <c r="I586" i="2" s="1"/>
  <c r="G594" i="2"/>
  <c r="I594" i="2" s="1"/>
  <c r="G630" i="2"/>
  <c r="I630" i="2" s="1"/>
  <c r="F51" i="11"/>
  <c r="G51" i="11"/>
  <c r="B53" i="11"/>
  <c r="B55" i="11"/>
  <c r="F64" i="11"/>
  <c r="G64" i="11"/>
  <c r="B66" i="11"/>
  <c r="B68" i="11"/>
  <c r="B109" i="11"/>
  <c r="F152" i="11"/>
  <c r="G152" i="11"/>
  <c r="B169" i="11"/>
  <c r="B172" i="11"/>
  <c r="B177" i="11"/>
  <c r="B195" i="11"/>
  <c r="B201" i="11"/>
  <c r="B224" i="11"/>
  <c r="F226" i="11"/>
  <c r="B253" i="11"/>
  <c r="B258" i="11"/>
  <c r="B263" i="11"/>
  <c r="F270" i="11"/>
  <c r="B277" i="11"/>
  <c r="F297" i="11"/>
  <c r="B307" i="11"/>
  <c r="G327" i="11"/>
  <c r="B332" i="11"/>
  <c r="B346" i="11"/>
  <c r="B365" i="11"/>
  <c r="B368" i="11"/>
  <c r="F370" i="11"/>
  <c r="G370" i="11"/>
  <c r="B379" i="11"/>
  <c r="B381" i="11"/>
  <c r="E386" i="11"/>
  <c r="B389" i="11"/>
  <c r="B405" i="11"/>
  <c r="B436" i="11"/>
  <c r="B439" i="11"/>
  <c r="F441" i="11"/>
  <c r="B484" i="11"/>
  <c r="B496" i="11"/>
  <c r="B507" i="11"/>
  <c r="B522" i="11"/>
  <c r="B524" i="11"/>
  <c r="B526" i="11"/>
  <c r="E531" i="11"/>
  <c r="B542" i="11"/>
  <c r="B550" i="11"/>
  <c r="E552" i="11"/>
  <c r="B555" i="11"/>
  <c r="B566" i="11"/>
  <c r="B587" i="11"/>
  <c r="B592" i="11"/>
  <c r="B594" i="11"/>
  <c r="E599" i="11"/>
  <c r="B607" i="11"/>
  <c r="F609" i="11"/>
  <c r="G609" i="11"/>
  <c r="G599" i="2"/>
  <c r="I599" i="2" s="1"/>
  <c r="G595" i="2"/>
  <c r="I595" i="2" s="1"/>
  <c r="G591" i="2"/>
  <c r="I591" i="2" s="1"/>
  <c r="G480" i="2"/>
  <c r="I480" i="2" s="1"/>
  <c r="G476" i="2"/>
  <c r="I476" i="2" s="1"/>
  <c r="G472" i="2"/>
  <c r="I472" i="2" s="1"/>
  <c r="G466" i="2"/>
  <c r="I466" i="2" s="1"/>
  <c r="G462" i="2"/>
  <c r="I462" i="2" s="1"/>
  <c r="G457" i="2"/>
  <c r="I457" i="2" s="1"/>
  <c r="G405" i="2"/>
  <c r="I405" i="2" s="1"/>
  <c r="G400" i="2"/>
  <c r="I400" i="2" s="1"/>
  <c r="G396" i="2"/>
  <c r="I396" i="2" s="1"/>
  <c r="G386" i="2"/>
  <c r="G383" i="2"/>
  <c r="I383" i="2" s="1"/>
  <c r="G378" i="2"/>
  <c r="I378" i="2" s="1"/>
  <c r="G375" i="2"/>
  <c r="I375" i="2" s="1"/>
  <c r="G344" i="2"/>
  <c r="G317" i="2"/>
  <c r="I317" i="2" s="1"/>
  <c r="G307" i="2"/>
  <c r="I307" i="2" s="1"/>
  <c r="G296" i="2"/>
  <c r="I296" i="2" s="1"/>
  <c r="G278" i="2"/>
  <c r="I278" i="2" s="1"/>
  <c r="G264" i="2"/>
  <c r="G261" i="2"/>
  <c r="G250" i="2"/>
  <c r="I250" i="2" s="1"/>
  <c r="G240" i="2"/>
  <c r="I240" i="2" s="1"/>
  <c r="G608" i="2"/>
  <c r="I608" i="2" s="1"/>
  <c r="G604" i="2"/>
  <c r="I604" i="2" s="1"/>
  <c r="G559" i="2"/>
  <c r="I559" i="2" s="1"/>
  <c r="G555" i="2"/>
  <c r="I555" i="2" s="1"/>
  <c r="G551" i="2"/>
  <c r="I551" i="2" s="1"/>
  <c r="G547" i="2"/>
  <c r="I547" i="2" s="1"/>
  <c r="G543" i="2"/>
  <c r="I543" i="2" s="1"/>
  <c r="G539" i="2"/>
  <c r="I539" i="2" s="1"/>
  <c r="G535" i="2"/>
  <c r="I535" i="2" s="1"/>
  <c r="G531" i="2"/>
  <c r="I531" i="2" s="1"/>
  <c r="G501" i="2"/>
  <c r="I501" i="2" s="1"/>
  <c r="G497" i="2"/>
  <c r="I497" i="2" s="1"/>
  <c r="G493" i="2"/>
  <c r="I493" i="2" s="1"/>
  <c r="G489" i="2"/>
  <c r="I489" i="2" s="1"/>
  <c r="G452" i="2"/>
  <c r="I452" i="2" s="1"/>
  <c r="G446" i="2"/>
  <c r="I446" i="2" s="1"/>
  <c r="G442" i="2"/>
  <c r="I442" i="2" s="1"/>
  <c r="G438" i="2"/>
  <c r="I438" i="2" s="1"/>
  <c r="G434" i="2"/>
  <c r="I434" i="2" s="1"/>
  <c r="G430" i="2"/>
  <c r="I430" i="2" s="1"/>
  <c r="G426" i="2"/>
  <c r="I426" i="2" s="1"/>
  <c r="G422" i="2"/>
  <c r="I422" i="2" s="1"/>
  <c r="G417" i="2"/>
  <c r="I417" i="2" s="1"/>
  <c r="G412" i="2"/>
  <c r="I412" i="2" s="1"/>
  <c r="G371" i="2"/>
  <c r="I371" i="2" s="1"/>
  <c r="G368" i="2"/>
  <c r="G350" i="2"/>
  <c r="I350" i="2" s="1"/>
  <c r="G347" i="2"/>
  <c r="G324" i="2"/>
  <c r="I324" i="2" s="1"/>
  <c r="G313" i="2"/>
  <c r="I313" i="2" s="1"/>
  <c r="G292" i="2"/>
  <c r="I292" i="2" s="1"/>
  <c r="G289" i="2"/>
  <c r="G270" i="2"/>
  <c r="I270" i="2" s="1"/>
  <c r="G254" i="2"/>
  <c r="I254" i="2" s="1"/>
  <c r="G247" i="2"/>
  <c r="G244" i="2"/>
  <c r="G236" i="2"/>
  <c r="I236" i="2" s="1"/>
  <c r="G229" i="2"/>
  <c r="I229" i="2" s="1"/>
  <c r="G611" i="2"/>
  <c r="I611" i="2" s="1"/>
  <c r="G607" i="2"/>
  <c r="I607" i="2" s="1"/>
  <c r="G603" i="2"/>
  <c r="I603" i="2" s="1"/>
  <c r="G558" i="2"/>
  <c r="I558" i="2" s="1"/>
  <c r="G554" i="2"/>
  <c r="I554" i="2" s="1"/>
  <c r="G550" i="2"/>
  <c r="I550" i="2" s="1"/>
  <c r="G546" i="2"/>
  <c r="I546" i="2" s="1"/>
  <c r="G542" i="2"/>
  <c r="I542" i="2" s="1"/>
  <c r="G538" i="2"/>
  <c r="I538" i="2" s="1"/>
  <c r="G534" i="2"/>
  <c r="I534" i="2" s="1"/>
  <c r="G530" i="2"/>
  <c r="I530" i="2" s="1"/>
  <c r="G500" i="2"/>
  <c r="I500" i="2" s="1"/>
  <c r="G496" i="2"/>
  <c r="I496" i="2" s="1"/>
  <c r="G492" i="2"/>
  <c r="I492" i="2" s="1"/>
  <c r="G488" i="2"/>
  <c r="I488" i="2" s="1"/>
  <c r="G450" i="2"/>
  <c r="I450" i="2" s="1"/>
  <c r="G445" i="2"/>
  <c r="I445" i="2" s="1"/>
  <c r="G441" i="2"/>
  <c r="I441" i="2" s="1"/>
  <c r="G437" i="2"/>
  <c r="I437" i="2" s="1"/>
  <c r="G433" i="2"/>
  <c r="I433" i="2" s="1"/>
  <c r="G429" i="2"/>
  <c r="I429" i="2" s="1"/>
  <c r="G425" i="2"/>
  <c r="I425" i="2" s="1"/>
  <c r="G421" i="2"/>
  <c r="I421" i="2" s="1"/>
  <c r="G416" i="2"/>
  <c r="I416" i="2" s="1"/>
  <c r="G411" i="2"/>
  <c r="I411" i="2" s="1"/>
  <c r="G364" i="2"/>
  <c r="G360" i="2"/>
  <c r="G346" i="2"/>
  <c r="I346" i="2" s="1"/>
  <c r="G322" i="2"/>
  <c r="I322" i="2" s="1"/>
  <c r="G319" i="2"/>
  <c r="G312" i="2"/>
  <c r="I312" i="2" s="1"/>
  <c r="G302" i="2"/>
  <c r="G285" i="2"/>
  <c r="G266" i="2"/>
  <c r="G224" i="2"/>
  <c r="G218" i="2"/>
  <c r="G32" i="2"/>
  <c r="G37" i="2"/>
  <c r="I37" i="2" s="1"/>
  <c r="G54" i="2"/>
  <c r="I54" i="2" s="1"/>
  <c r="G59" i="2"/>
  <c r="I59" i="2" s="1"/>
  <c r="G121" i="2"/>
  <c r="I121" i="2" s="1"/>
  <c r="G125" i="2"/>
  <c r="I125" i="2" s="1"/>
  <c r="E123" i="11"/>
  <c r="E127" i="11"/>
  <c r="E131" i="11"/>
  <c r="G152" i="2"/>
  <c r="I152" i="2" s="1"/>
  <c r="G155" i="2"/>
  <c r="I155" i="2" s="1"/>
  <c r="G166" i="2"/>
  <c r="H176" i="2"/>
  <c r="I176" i="2" s="1"/>
  <c r="G192" i="2"/>
  <c r="I192" i="2" s="1"/>
  <c r="E184" i="11"/>
  <c r="E193" i="11"/>
  <c r="G215" i="2"/>
  <c r="G223" i="2"/>
  <c r="I223" i="2" s="1"/>
  <c r="E226" i="11"/>
  <c r="G257" i="2"/>
  <c r="E254" i="11"/>
  <c r="G280" i="2"/>
  <c r="I280" i="2" s="1"/>
  <c r="G293" i="2"/>
  <c r="I293" i="2" s="1"/>
  <c r="G298" i="2"/>
  <c r="I298" i="2" s="1"/>
  <c r="E298" i="11"/>
  <c r="F309" i="11"/>
  <c r="G338" i="2"/>
  <c r="G345" i="2"/>
  <c r="I345" i="2" s="1"/>
  <c r="G351" i="2"/>
  <c r="G394" i="2"/>
  <c r="I394" i="2" s="1"/>
  <c r="G401" i="2"/>
  <c r="I401" i="2" s="1"/>
  <c r="E433" i="11"/>
  <c r="G455" i="2"/>
  <c r="I455" i="2" s="1"/>
  <c r="G463" i="2"/>
  <c r="I463" i="2" s="1"/>
  <c r="G479" i="2"/>
  <c r="I479" i="2" s="1"/>
  <c r="E486" i="11"/>
  <c r="G505" i="2"/>
  <c r="I505" i="2" s="1"/>
  <c r="G519" i="2"/>
  <c r="I519" i="2" s="1"/>
  <c r="E514" i="11"/>
  <c r="G533" i="2"/>
  <c r="I533" i="2" s="1"/>
  <c r="E527" i="11"/>
  <c r="G545" i="2"/>
  <c r="I545" i="2" s="1"/>
  <c r="E539" i="11"/>
  <c r="G557" i="2"/>
  <c r="I557" i="2" s="1"/>
  <c r="G566" i="2"/>
  <c r="I566" i="2" s="1"/>
  <c r="G572" i="2"/>
  <c r="I572" i="2" s="1"/>
  <c r="G579" i="2"/>
  <c r="I579" i="2" s="1"/>
  <c r="E583" i="11"/>
  <c r="G583" i="11"/>
  <c r="E591" i="11"/>
  <c r="G609" i="2"/>
  <c r="I609" i="2" s="1"/>
  <c r="E605" i="11"/>
  <c r="E612" i="11"/>
  <c r="G631" i="2"/>
  <c r="I631" i="2" s="1"/>
  <c r="F17" i="11"/>
  <c r="F27" i="11"/>
  <c r="G27" i="11"/>
  <c r="F40" i="11"/>
  <c r="F53" i="11"/>
  <c r="F66" i="11"/>
  <c r="B71" i="11"/>
  <c r="B73" i="11"/>
  <c r="B77" i="11"/>
  <c r="B79" i="11"/>
  <c r="B82" i="11"/>
  <c r="B100" i="11"/>
  <c r="B107" i="11"/>
  <c r="B114" i="11"/>
  <c r="B124" i="11"/>
  <c r="B144" i="11"/>
  <c r="B175" i="11"/>
  <c r="B179" i="11"/>
  <c r="B198" i="11"/>
  <c r="B206" i="11"/>
  <c r="B208" i="11"/>
  <c r="B222" i="11"/>
  <c r="G226" i="11"/>
  <c r="B233" i="11"/>
  <c r="B241" i="11"/>
  <c r="B261" i="11"/>
  <c r="G281" i="11"/>
  <c r="B291" i="11"/>
  <c r="E307" i="11"/>
  <c r="B313" i="11"/>
  <c r="B316" i="11"/>
  <c r="F334" i="11"/>
  <c r="B344" i="11"/>
  <c r="B354" i="11"/>
  <c r="B384" i="11"/>
  <c r="F386" i="11"/>
  <c r="G386" i="11"/>
  <c r="G391" i="11"/>
  <c r="B411" i="11"/>
  <c r="B422" i="11"/>
  <c r="B424" i="11"/>
  <c r="B449" i="11"/>
  <c r="B451" i="11"/>
  <c r="B453" i="11"/>
  <c r="B466" i="11"/>
  <c r="B470" i="11"/>
  <c r="B475" i="11"/>
  <c r="B478" i="11"/>
  <c r="E484" i="11"/>
  <c r="B498" i="11"/>
  <c r="B500" i="11"/>
  <c r="B502" i="11"/>
  <c r="E507" i="11"/>
  <c r="B518" i="11"/>
  <c r="B529" i="11"/>
  <c r="F531" i="11"/>
  <c r="G531" i="11"/>
  <c r="F533" i="11"/>
  <c r="B557" i="11"/>
  <c r="B559" i="11"/>
  <c r="B561" i="11"/>
  <c r="B597" i="11"/>
  <c r="F599" i="11"/>
  <c r="G599" i="11"/>
  <c r="B621" i="11"/>
  <c r="E66" i="11"/>
  <c r="E71" i="11"/>
  <c r="E75" i="11"/>
  <c r="E80" i="11"/>
  <c r="G135" i="2"/>
  <c r="I135" i="2" s="1"/>
  <c r="G139" i="2"/>
  <c r="G143" i="2"/>
  <c r="G146" i="2"/>
  <c r="G149" i="2"/>
  <c r="I149" i="2" s="1"/>
  <c r="G163" i="2"/>
  <c r="G198" i="2"/>
  <c r="I198" i="2" s="1"/>
  <c r="G207" i="2"/>
  <c r="I207" i="2" s="1"/>
  <c r="G219" i="2"/>
  <c r="G230" i="2"/>
  <c r="G235" i="2"/>
  <c r="E233" i="11"/>
  <c r="G233" i="11"/>
  <c r="E237" i="11"/>
  <c r="G237" i="11"/>
  <c r="E244" i="11"/>
  <c r="G268" i="2"/>
  <c r="I268" i="2" s="1"/>
  <c r="G275" i="2"/>
  <c r="G281" i="2"/>
  <c r="G288" i="2"/>
  <c r="G299" i="2"/>
  <c r="G305" i="2"/>
  <c r="I305" i="2" s="1"/>
  <c r="F298" i="11"/>
  <c r="G298" i="11"/>
  <c r="G325" i="2"/>
  <c r="I325" i="2" s="1"/>
  <c r="G331" i="2"/>
  <c r="I331" i="2" s="1"/>
  <c r="G340" i="2"/>
  <c r="G358" i="2"/>
  <c r="I358" i="2" s="1"/>
  <c r="E349" i="11"/>
  <c r="G369" i="2"/>
  <c r="I369" i="2" s="1"/>
  <c r="G374" i="2"/>
  <c r="I374" i="2" s="1"/>
  <c r="G379" i="2"/>
  <c r="I379" i="2" s="1"/>
  <c r="G395" i="2"/>
  <c r="I395" i="2" s="1"/>
  <c r="G409" i="2"/>
  <c r="I409" i="2" s="1"/>
  <c r="E401" i="11"/>
  <c r="G423" i="2"/>
  <c r="I423" i="2" s="1"/>
  <c r="G435" i="2"/>
  <c r="I435" i="2" s="1"/>
  <c r="G448" i="2"/>
  <c r="I448" i="2" s="1"/>
  <c r="G441" i="11"/>
  <c r="G456" i="2"/>
  <c r="I456" i="2" s="1"/>
  <c r="E472" i="11"/>
  <c r="E479" i="11"/>
  <c r="G498" i="2"/>
  <c r="I498" i="2" s="1"/>
  <c r="E501" i="11"/>
  <c r="G520" i="2"/>
  <c r="I520" i="2" s="1"/>
  <c r="G526" i="2"/>
  <c r="I526" i="2" s="1"/>
  <c r="G573" i="2"/>
  <c r="I573" i="2" s="1"/>
  <c r="E568" i="11"/>
  <c r="G617" i="2"/>
  <c r="I617" i="2" s="1"/>
  <c r="G624" i="2"/>
  <c r="I624" i="2" s="1"/>
  <c r="F15" i="11"/>
  <c r="G15" i="11"/>
  <c r="B19" i="11"/>
  <c r="B31" i="11"/>
  <c r="F38" i="11"/>
  <c r="G38" i="11"/>
  <c r="B42" i="11"/>
  <c r="G53" i="11"/>
  <c r="G66" i="11"/>
  <c r="B80" i="11"/>
  <c r="B85" i="11"/>
  <c r="B87" i="11"/>
  <c r="B90" i="11"/>
  <c r="B102" i="11"/>
  <c r="B112" i="11"/>
  <c r="B122" i="11"/>
  <c r="B133" i="11"/>
  <c r="B142" i="11"/>
  <c r="B150" i="11"/>
  <c r="B153" i="11"/>
  <c r="B157" i="11"/>
  <c r="B162" i="11"/>
  <c r="B164" i="11"/>
  <c r="F177" i="11"/>
  <c r="G177" i="11"/>
  <c r="F179" i="11"/>
  <c r="B204" i="11"/>
  <c r="F206" i="11"/>
  <c r="B216" i="11"/>
  <c r="B219" i="11"/>
  <c r="F224" i="11"/>
  <c r="G224" i="11"/>
  <c r="B236" i="11"/>
  <c r="B244" i="11"/>
  <c r="F263" i="11"/>
  <c r="G263" i="11"/>
  <c r="F307" i="11"/>
  <c r="G307" i="11"/>
  <c r="F313" i="11"/>
  <c r="B371" i="11"/>
  <c r="B373" i="11"/>
  <c r="F389" i="11"/>
  <c r="B403" i="11"/>
  <c r="B415" i="11"/>
  <c r="B417" i="11"/>
  <c r="E422" i="11"/>
  <c r="F424" i="11"/>
  <c r="B442" i="11"/>
  <c r="B444" i="11"/>
  <c r="B457" i="11"/>
  <c r="B459" i="11"/>
  <c r="B461" i="11"/>
  <c r="E466" i="11"/>
  <c r="B472" i="11"/>
  <c r="B482" i="11"/>
  <c r="F484" i="11"/>
  <c r="G484" i="11"/>
  <c r="F486" i="11"/>
  <c r="B505" i="11"/>
  <c r="F507" i="11"/>
  <c r="G507" i="11"/>
  <c r="F509" i="11"/>
  <c r="G533" i="11"/>
  <c r="B540" i="11"/>
  <c r="F542" i="11"/>
  <c r="G542" i="11"/>
  <c r="B564" i="11"/>
  <c r="F566" i="11"/>
  <c r="G566" i="11"/>
  <c r="F568" i="11"/>
  <c r="E587" i="11"/>
  <c r="B610" i="11"/>
  <c r="B612" i="11"/>
  <c r="E58" i="11"/>
  <c r="H139" i="2"/>
  <c r="I139" i="2" s="1"/>
  <c r="H143" i="2"/>
  <c r="G160" i="2"/>
  <c r="I160" i="2" s="1"/>
  <c r="E160" i="11"/>
  <c r="E163" i="11"/>
  <c r="E167" i="11"/>
  <c r="G184" i="2"/>
  <c r="E179" i="11"/>
  <c r="F193" i="11"/>
  <c r="E210" i="11"/>
  <c r="E227" i="11"/>
  <c r="G249" i="2"/>
  <c r="I249" i="2" s="1"/>
  <c r="G251" i="2"/>
  <c r="I251" i="2" s="1"/>
  <c r="G258" i="2"/>
  <c r="G263" i="2"/>
  <c r="E267" i="11"/>
  <c r="G294" i="2"/>
  <c r="I294" i="2" s="1"/>
  <c r="E285" i="11"/>
  <c r="G285" i="11"/>
  <c r="F290" i="11"/>
  <c r="G290" i="11"/>
  <c r="G314" i="2"/>
  <c r="I314" i="2" s="1"/>
  <c r="G320" i="2"/>
  <c r="I320" i="2" s="1"/>
  <c r="E317" i="11"/>
  <c r="E326" i="11"/>
  <c r="E337" i="11"/>
  <c r="E344" i="11"/>
  <c r="I364" i="2"/>
  <c r="I386" i="2"/>
  <c r="E381" i="11"/>
  <c r="G402" i="2"/>
  <c r="I402" i="2" s="1"/>
  <c r="E395" i="11"/>
  <c r="G395" i="11"/>
  <c r="E434" i="11"/>
  <c r="G464" i="2"/>
  <c r="I464" i="2" s="1"/>
  <c r="G473" i="2"/>
  <c r="I473" i="2" s="1"/>
  <c r="G487" i="2"/>
  <c r="I487" i="2" s="1"/>
  <c r="E487" i="11"/>
  <c r="G506" i="2"/>
  <c r="I506" i="2" s="1"/>
  <c r="G513" i="2"/>
  <c r="I513" i="2" s="1"/>
  <c r="G527" i="2"/>
  <c r="I527" i="2" s="1"/>
  <c r="E522" i="11"/>
  <c r="G540" i="2"/>
  <c r="I540" i="2" s="1"/>
  <c r="E534" i="11"/>
  <c r="G552" i="2"/>
  <c r="I552" i="2" s="1"/>
  <c r="E546" i="11"/>
  <c r="G574" i="2"/>
  <c r="I574" i="2" s="1"/>
  <c r="G580" i="2"/>
  <c r="I580" i="2" s="1"/>
  <c r="G587" i="2"/>
  <c r="I587" i="2" s="1"/>
  <c r="E584" i="11"/>
  <c r="G610" i="2"/>
  <c r="I610" i="2" s="1"/>
  <c r="G618" i="2"/>
  <c r="I618" i="2" s="1"/>
  <c r="E613" i="11"/>
  <c r="F19" i="11"/>
  <c r="B21" i="11"/>
  <c r="B23" i="11"/>
  <c r="B33" i="11"/>
  <c r="F42" i="11"/>
  <c r="B75" i="11"/>
  <c r="B93" i="11"/>
  <c r="B95" i="11"/>
  <c r="F100" i="11"/>
  <c r="G100" i="11"/>
  <c r="F102" i="11"/>
  <c r="F114" i="11"/>
  <c r="G114" i="11"/>
  <c r="B130" i="11"/>
  <c r="E153" i="11"/>
  <c r="B155" i="11"/>
  <c r="G179" i="11"/>
  <c r="B193" i="11"/>
  <c r="B202" i="11"/>
  <c r="E204" i="11"/>
  <c r="G206" i="11"/>
  <c r="B213" i="11"/>
  <c r="B256" i="11"/>
  <c r="B280" i="11"/>
  <c r="F291" i="11"/>
  <c r="B300" i="11"/>
  <c r="B302" i="11"/>
  <c r="B305" i="11"/>
  <c r="B311" i="11"/>
  <c r="G313" i="11"/>
  <c r="B328" i="11"/>
  <c r="B330" i="11"/>
  <c r="B335" i="11"/>
  <c r="B337" i="11"/>
  <c r="B339" i="11"/>
  <c r="B352" i="11"/>
  <c r="F354" i="11"/>
  <c r="G354" i="11"/>
  <c r="B363" i="11"/>
  <c r="E371" i="11"/>
  <c r="F373" i="11"/>
  <c r="G384" i="11"/>
  <c r="B398" i="11"/>
  <c r="B420" i="11"/>
  <c r="F422" i="11"/>
  <c r="G422" i="11"/>
  <c r="G424" i="11"/>
  <c r="B434" i="11"/>
  <c r="B437" i="11"/>
  <c r="E442" i="11"/>
  <c r="B445" i="11"/>
  <c r="B464" i="11"/>
  <c r="F466" i="11"/>
  <c r="G466" i="11"/>
  <c r="G486" i="11"/>
  <c r="G488" i="11"/>
  <c r="B494" i="11"/>
  <c r="G509" i="11"/>
  <c r="B516" i="11"/>
  <c r="E518" i="11"/>
  <c r="B553" i="11"/>
  <c r="G568" i="11"/>
  <c r="B575" i="11"/>
  <c r="B585" i="11"/>
  <c r="F587" i="11"/>
  <c r="G587" i="11"/>
  <c r="B603" i="11"/>
  <c r="B605" i="11"/>
  <c r="E610" i="11"/>
  <c r="F612" i="11"/>
  <c r="B619" i="11"/>
  <c r="F621" i="11"/>
  <c r="G621" i="11"/>
  <c r="H23" i="2"/>
  <c r="I23" i="2" s="1"/>
  <c r="E30" i="11"/>
  <c r="E46" i="11"/>
  <c r="G66" i="2"/>
  <c r="I66" i="2" s="1"/>
  <c r="G69" i="2"/>
  <c r="I69" i="2" s="1"/>
  <c r="G118" i="2"/>
  <c r="I118" i="2" s="1"/>
  <c r="G122" i="2"/>
  <c r="I122" i="2" s="1"/>
  <c r="E140" i="11"/>
  <c r="G156" i="2"/>
  <c r="I156" i="2" s="1"/>
  <c r="G170" i="2"/>
  <c r="G174" i="2"/>
  <c r="G177" i="2"/>
  <c r="G181" i="2"/>
  <c r="I181" i="2" s="1"/>
  <c r="G189" i="2"/>
  <c r="I189" i="2" s="1"/>
  <c r="G193" i="2"/>
  <c r="I193" i="2" s="1"/>
  <c r="G216" i="2"/>
  <c r="I216" i="2" s="1"/>
  <c r="E206" i="11"/>
  <c r="G241" i="2"/>
  <c r="I241" i="2" s="1"/>
  <c r="E250" i="11"/>
  <c r="G269" i="2"/>
  <c r="G282" i="2"/>
  <c r="I282" i="2" s="1"/>
  <c r="E274" i="11"/>
  <c r="G300" i="2"/>
  <c r="I300" i="2" s="1"/>
  <c r="G306" i="2"/>
  <c r="I306" i="2" s="1"/>
  <c r="F305" i="11"/>
  <c r="G305" i="11"/>
  <c r="G333" i="2"/>
  <c r="I333" i="2" s="1"/>
  <c r="G341" i="2"/>
  <c r="G352" i="2"/>
  <c r="G359" i="2"/>
  <c r="I359" i="2" s="1"/>
  <c r="G365" i="2"/>
  <c r="I365" i="2" s="1"/>
  <c r="E360" i="11"/>
  <c r="G360" i="11"/>
  <c r="G380" i="2"/>
  <c r="I380" i="2" s="1"/>
  <c r="G404" i="2"/>
  <c r="I404" i="2" s="1"/>
  <c r="G410" i="2"/>
  <c r="I410" i="2" s="1"/>
  <c r="E402" i="11"/>
  <c r="G424" i="2"/>
  <c r="I424" i="2" s="1"/>
  <c r="E415" i="11"/>
  <c r="G415" i="11"/>
  <c r="G436" i="2"/>
  <c r="I436" i="2" s="1"/>
  <c r="E427" i="11"/>
  <c r="G427" i="11"/>
  <c r="G449" i="2"/>
  <c r="I449" i="2" s="1"/>
  <c r="G465" i="2"/>
  <c r="I465" i="2" s="1"/>
  <c r="F472" i="11"/>
  <c r="G472" i="11"/>
  <c r="G499" i="2"/>
  <c r="I499" i="2" s="1"/>
  <c r="G507" i="2"/>
  <c r="I507" i="2" s="1"/>
  <c r="E502" i="11"/>
  <c r="E509" i="11"/>
  <c r="G528" i="2"/>
  <c r="I528" i="2" s="1"/>
  <c r="G567" i="2"/>
  <c r="I567" i="2" s="1"/>
  <c r="G581" i="2"/>
  <c r="I581" i="2" s="1"/>
  <c r="I589" i="2" s="1"/>
  <c r="G596" i="2"/>
  <c r="I596" i="2" s="1"/>
  <c r="E593" i="11"/>
  <c r="G593" i="11"/>
  <c r="G619" i="2"/>
  <c r="I619" i="2" s="1"/>
  <c r="G625" i="2"/>
  <c r="I625" i="2" s="1"/>
  <c r="G632" i="2"/>
  <c r="I632" i="2" s="1"/>
  <c r="B14" i="11"/>
  <c r="G19" i="11"/>
  <c r="B26" i="11"/>
  <c r="B37" i="11"/>
  <c r="G42" i="11"/>
  <c r="B83" i="11"/>
  <c r="F87" i="11"/>
  <c r="G87" i="11"/>
  <c r="G102" i="11"/>
  <c r="B110" i="11"/>
  <c r="B136" i="11"/>
  <c r="B173" i="11"/>
  <c r="B196" i="11"/>
  <c r="B199" i="11"/>
  <c r="F204" i="11"/>
  <c r="G204" i="11"/>
  <c r="B264" i="11"/>
  <c r="B273" i="11"/>
  <c r="B275" i="11"/>
  <c r="B278" i="11"/>
  <c r="E280" i="11"/>
  <c r="B282" i="11"/>
  <c r="B284" i="11"/>
  <c r="B289" i="11"/>
  <c r="G311" i="11"/>
  <c r="B321" i="11"/>
  <c r="B323" i="11"/>
  <c r="B333" i="11"/>
  <c r="E335" i="11"/>
  <c r="F337" i="11"/>
  <c r="G339" i="11"/>
  <c r="B347" i="11"/>
  <c r="B369" i="11"/>
  <c r="G373" i="11"/>
  <c r="B382" i="11"/>
  <c r="B387" i="11"/>
  <c r="B390" i="11"/>
  <c r="B409" i="11"/>
  <c r="B431" i="11"/>
  <c r="B440" i="11"/>
  <c r="F442" i="11"/>
  <c r="G442" i="11"/>
  <c r="F518" i="11"/>
  <c r="G518" i="11"/>
  <c r="B532" i="11"/>
  <c r="B543" i="11"/>
  <c r="B595" i="11"/>
  <c r="B608" i="11"/>
  <c r="F610" i="11"/>
  <c r="G610" i="11"/>
  <c r="G612" i="11"/>
  <c r="F49" i="11"/>
  <c r="B57" i="11"/>
  <c r="F62" i="11"/>
  <c r="B74" i="11"/>
  <c r="F78" i="11"/>
  <c r="F86" i="11"/>
  <c r="F90" i="11"/>
  <c r="F94" i="11"/>
  <c r="B108" i="11"/>
  <c r="F112" i="11"/>
  <c r="B123" i="11"/>
  <c r="B127" i="11"/>
  <c r="B131" i="11"/>
  <c r="F135" i="11"/>
  <c r="B143" i="11"/>
  <c r="B147" i="11"/>
  <c r="B159" i="11"/>
  <c r="B163" i="11"/>
  <c r="B167" i="11"/>
  <c r="F175" i="11"/>
  <c r="B194" i="11"/>
  <c r="F202" i="11"/>
  <c r="B210" i="11"/>
  <c r="B214" i="11"/>
  <c r="F222" i="11"/>
  <c r="B234" i="11"/>
  <c r="B238" i="11"/>
  <c r="B242" i="11"/>
  <c r="F246" i="11"/>
  <c r="B254" i="11"/>
  <c r="F258" i="11"/>
  <c r="F262" i="11"/>
  <c r="B274" i="11"/>
  <c r="F278" i="11"/>
  <c r="B286" i="11"/>
  <c r="B301" i="11"/>
  <c r="B329" i="11"/>
  <c r="F333" i="11"/>
  <c r="B345" i="11"/>
  <c r="B349" i="11"/>
  <c r="F353" i="11"/>
  <c r="B361" i="11"/>
  <c r="F365" i="11"/>
  <c r="F369" i="11"/>
  <c r="B380" i="11"/>
  <c r="F384" i="11"/>
  <c r="B396" i="11"/>
  <c r="B400" i="11"/>
  <c r="F404" i="11"/>
  <c r="F408" i="11"/>
  <c r="B416" i="11"/>
  <c r="F420" i="11"/>
  <c r="B428" i="11"/>
  <c r="F440" i="11"/>
  <c r="B452" i="11"/>
  <c r="B456" i="11"/>
  <c r="B460" i="11"/>
  <c r="F464" i="11"/>
  <c r="B476" i="11"/>
  <c r="F482" i="11"/>
  <c r="B490" i="11"/>
  <c r="F493" i="11"/>
  <c r="B501" i="11"/>
  <c r="F505" i="11"/>
  <c r="B513" i="11"/>
  <c r="G515" i="11"/>
  <c r="F517" i="11"/>
  <c r="B525" i="11"/>
  <c r="F529" i="11"/>
  <c r="B537" i="11"/>
  <c r="F541" i="11"/>
  <c r="F552" i="11"/>
  <c r="B560" i="11"/>
  <c r="F564" i="11"/>
  <c r="B572" i="11"/>
  <c r="F576" i="11"/>
  <c r="B583" i="11"/>
  <c r="B593" i="11"/>
  <c r="F597" i="11"/>
  <c r="B604" i="11"/>
  <c r="F608" i="11"/>
  <c r="B616" i="11"/>
  <c r="F620" i="11"/>
  <c r="H315" i="2"/>
  <c r="F14" i="11"/>
  <c r="F37" i="11"/>
  <c r="F48" i="11"/>
  <c r="F77" i="11"/>
  <c r="F81" i="11"/>
  <c r="F85" i="11"/>
  <c r="F89" i="11"/>
  <c r="F93" i="11"/>
  <c r="F111" i="11"/>
  <c r="F170" i="11"/>
  <c r="F174" i="11"/>
  <c r="F197" i="11"/>
  <c r="F217" i="11"/>
  <c r="F221" i="11"/>
  <c r="F245" i="11"/>
  <c r="F257" i="11"/>
  <c r="F261" i="11"/>
  <c r="F277" i="11"/>
  <c r="F289" i="11"/>
  <c r="F304" i="11"/>
  <c r="F332" i="11"/>
  <c r="F352" i="11"/>
  <c r="F364" i="11"/>
  <c r="F368" i="11"/>
  <c r="F383" i="11"/>
  <c r="F403" i="11"/>
  <c r="F407" i="11"/>
  <c r="F419" i="11"/>
  <c r="F431" i="11"/>
  <c r="F435" i="11"/>
  <c r="F439" i="11"/>
  <c r="F463" i="11"/>
  <c r="F480" i="11"/>
  <c r="F504" i="11"/>
  <c r="F516" i="11"/>
  <c r="F528" i="11"/>
  <c r="F540" i="11"/>
  <c r="F551" i="11"/>
  <c r="F563" i="11"/>
  <c r="F575" i="11"/>
  <c r="F586" i="11"/>
  <c r="F596" i="11"/>
  <c r="F607" i="11"/>
  <c r="F619" i="11"/>
  <c r="F13" i="11"/>
  <c r="F36" i="11"/>
  <c r="F47" i="11"/>
  <c r="G49" i="11"/>
  <c r="F59" i="11"/>
  <c r="F76" i="11"/>
  <c r="F80" i="11"/>
  <c r="F84" i="11"/>
  <c r="G86" i="11"/>
  <c r="G90" i="11"/>
  <c r="F92" i="11"/>
  <c r="G94" i="11"/>
  <c r="F110" i="11"/>
  <c r="G112" i="11"/>
  <c r="F125" i="11"/>
  <c r="F129" i="11"/>
  <c r="G135" i="11"/>
  <c r="F169" i="11"/>
  <c r="F173" i="11"/>
  <c r="G175" i="11"/>
  <c r="F196" i="11"/>
  <c r="G202" i="11"/>
  <c r="F212" i="11"/>
  <c r="F216" i="11"/>
  <c r="G222" i="11"/>
  <c r="G246" i="11"/>
  <c r="F256" i="11"/>
  <c r="G258" i="11"/>
  <c r="F260" i="11"/>
  <c r="G262" i="11"/>
  <c r="F276" i="11"/>
  <c r="G278" i="11"/>
  <c r="F288" i="11"/>
  <c r="F303" i="11"/>
  <c r="F331" i="11"/>
  <c r="G333" i="11"/>
  <c r="F351" i="11"/>
  <c r="G353" i="11"/>
  <c r="B359" i="11"/>
  <c r="F363" i="11"/>
  <c r="G365" i="11"/>
  <c r="G369" i="11"/>
  <c r="B375" i="11"/>
  <c r="F382" i="11"/>
  <c r="B394" i="11"/>
  <c r="F398" i="11"/>
  <c r="F402" i="11"/>
  <c r="G404" i="11"/>
  <c r="F406" i="11"/>
  <c r="G408" i="11"/>
  <c r="B414" i="11"/>
  <c r="F418" i="11"/>
  <c r="G420" i="11"/>
  <c r="B426" i="11"/>
  <c r="F430" i="11"/>
  <c r="F434" i="11"/>
  <c r="F438" i="11"/>
  <c r="G440" i="11"/>
  <c r="B450" i="11"/>
  <c r="B458" i="11"/>
  <c r="F462" i="11"/>
  <c r="G464" i="11"/>
  <c r="B474" i="11"/>
  <c r="F479" i="11"/>
  <c r="G482" i="11"/>
  <c r="B488" i="11"/>
  <c r="B499" i="11"/>
  <c r="F503" i="11"/>
  <c r="G505" i="11"/>
  <c r="B511" i="11"/>
  <c r="F515" i="11"/>
  <c r="G517" i="11"/>
  <c r="B523" i="11"/>
  <c r="F527" i="11"/>
  <c r="G529" i="11"/>
  <c r="B535" i="11"/>
  <c r="F539" i="11"/>
  <c r="G541" i="11"/>
  <c r="B547" i="11"/>
  <c r="F550" i="11"/>
  <c r="G552" i="11"/>
  <c r="B558" i="11"/>
  <c r="F562" i="11"/>
  <c r="G564" i="11"/>
  <c r="B570" i="11"/>
  <c r="F574" i="11"/>
  <c r="G576" i="11"/>
  <c r="B581" i="11"/>
  <c r="F585" i="11"/>
  <c r="B591" i="11"/>
  <c r="F595" i="11"/>
  <c r="G597" i="11"/>
  <c r="B602" i="11"/>
  <c r="F606" i="11"/>
  <c r="G608" i="11"/>
  <c r="B614" i="11"/>
  <c r="F618" i="11"/>
  <c r="G620" i="11"/>
  <c r="B103" i="11"/>
  <c r="F109" i="11"/>
  <c r="B120" i="11"/>
  <c r="F124" i="11"/>
  <c r="F128" i="11"/>
  <c r="F132" i="11"/>
  <c r="B140" i="11"/>
  <c r="F144" i="11"/>
  <c r="F148" i="11"/>
  <c r="B156" i="11"/>
  <c r="B160" i="11"/>
  <c r="F164" i="11"/>
  <c r="F168" i="11"/>
  <c r="F172" i="11"/>
  <c r="B180" i="11"/>
  <c r="B184" i="11"/>
  <c r="B188" i="11"/>
  <c r="F195" i="11"/>
  <c r="F199" i="11"/>
  <c r="B207" i="11"/>
  <c r="F211" i="11"/>
  <c r="F215" i="11"/>
  <c r="B227" i="11"/>
  <c r="B231" i="11"/>
  <c r="B235" i="11"/>
  <c r="B239" i="11"/>
  <c r="B251" i="11"/>
  <c r="F255" i="11"/>
  <c r="B267" i="11"/>
  <c r="B271" i="11"/>
  <c r="B283" i="11"/>
  <c r="B298" i="11"/>
  <c r="B314" i="11"/>
  <c r="B318" i="11"/>
  <c r="B322" i="11"/>
  <c r="B326" i="11"/>
  <c r="F330" i="11"/>
  <c r="B338" i="11"/>
  <c r="B342" i="11"/>
  <c r="F346" i="11"/>
  <c r="F350" i="11"/>
  <c r="F362" i="11"/>
  <c r="G364" i="11"/>
  <c r="B374" i="11"/>
  <c r="F381" i="11"/>
  <c r="G383" i="11"/>
  <c r="B393" i="11"/>
  <c r="F397" i="11"/>
  <c r="F401" i="11"/>
  <c r="G403" i="11"/>
  <c r="G407" i="11"/>
  <c r="B413" i="11"/>
  <c r="F417" i="11"/>
  <c r="G419" i="11"/>
  <c r="B425" i="11"/>
  <c r="F429" i="11"/>
  <c r="G431" i="11"/>
  <c r="F433" i="11"/>
  <c r="G435" i="11"/>
  <c r="F437" i="11"/>
  <c r="G439" i="11"/>
  <c r="F453" i="11"/>
  <c r="F461" i="11"/>
  <c r="F478" i="11"/>
  <c r="G480" i="11"/>
  <c r="F502" i="11"/>
  <c r="F514" i="11"/>
  <c r="F526" i="11"/>
  <c r="G528" i="11"/>
  <c r="F538" i="11"/>
  <c r="G540" i="11"/>
  <c r="G551" i="11"/>
  <c r="F561" i="11"/>
  <c r="G563" i="11"/>
  <c r="F573" i="11"/>
  <c r="G575" i="11"/>
  <c r="F584" i="11"/>
  <c r="B590" i="11"/>
  <c r="F594" i="11"/>
  <c r="F605" i="11"/>
  <c r="G607" i="11"/>
  <c r="F617" i="11"/>
  <c r="G13" i="11"/>
  <c r="F23" i="11"/>
  <c r="F34" i="11"/>
  <c r="G36" i="11"/>
  <c r="G47" i="11"/>
  <c r="F57" i="11"/>
  <c r="G59" i="11"/>
  <c r="F74" i="11"/>
  <c r="G76" i="11"/>
  <c r="G84" i="11"/>
  <c r="F108" i="11"/>
  <c r="G110" i="11"/>
  <c r="B119" i="11"/>
  <c r="F123" i="11"/>
  <c r="G125" i="11"/>
  <c r="F127" i="11"/>
  <c r="G129" i="11"/>
  <c r="F143" i="11"/>
  <c r="F147" i="11"/>
  <c r="F163" i="11"/>
  <c r="F167" i="11"/>
  <c r="G169" i="11"/>
  <c r="G173" i="11"/>
  <c r="G196" i="11"/>
  <c r="F210" i="11"/>
  <c r="G216" i="11"/>
  <c r="F254" i="11"/>
  <c r="G256" i="11"/>
  <c r="F274" i="11"/>
  <c r="F286" i="11"/>
  <c r="F301" i="11"/>
  <c r="G303" i="11"/>
  <c r="F329" i="11"/>
  <c r="G331" i="11"/>
  <c r="F345" i="11"/>
  <c r="F349" i="11"/>
  <c r="G351" i="11"/>
  <c r="F361" i="11"/>
  <c r="G363" i="11"/>
  <c r="F380" i="11"/>
  <c r="G382" i="11"/>
  <c r="B392" i="11"/>
  <c r="F396" i="11"/>
  <c r="G398" i="11"/>
  <c r="F400" i="11"/>
  <c r="G402" i="11"/>
  <c r="F416" i="11"/>
  <c r="G418" i="11"/>
  <c r="F428" i="11"/>
  <c r="G430" i="11"/>
  <c r="G434" i="11"/>
  <c r="G438" i="11"/>
  <c r="F452" i="11"/>
  <c r="F460" i="11"/>
  <c r="G462" i="11"/>
  <c r="B471" i="11"/>
  <c r="F476" i="11"/>
  <c r="G479" i="11"/>
  <c r="B486" i="11"/>
  <c r="F490" i="11"/>
  <c r="B497" i="11"/>
  <c r="F501" i="11"/>
  <c r="G503" i="11"/>
  <c r="B509" i="11"/>
  <c r="F513" i="11"/>
  <c r="B521" i="11"/>
  <c r="F525" i="11"/>
  <c r="G527" i="11"/>
  <c r="B533" i="11"/>
  <c r="F537" i="11"/>
  <c r="G539" i="11"/>
  <c r="B545" i="11"/>
  <c r="B556" i="11"/>
  <c r="F560" i="11"/>
  <c r="G562" i="11"/>
  <c r="B568" i="11"/>
  <c r="F572" i="11"/>
  <c r="G574" i="11"/>
  <c r="B579" i="11"/>
  <c r="F583" i="11"/>
  <c r="G585" i="11"/>
  <c r="F593" i="11"/>
  <c r="G595" i="11"/>
  <c r="F604" i="11"/>
  <c r="F616" i="11"/>
  <c r="B18" i="11"/>
  <c r="F22" i="11"/>
  <c r="B29" i="11"/>
  <c r="F33" i="11"/>
  <c r="B41" i="11"/>
  <c r="B52" i="11"/>
  <c r="F56" i="11"/>
  <c r="B65" i="11"/>
  <c r="F69" i="11"/>
  <c r="F73" i="11"/>
  <c r="B97" i="11"/>
  <c r="B101" i="11"/>
  <c r="F107" i="11"/>
  <c r="G109" i="11"/>
  <c r="B115" i="11"/>
  <c r="F122" i="11"/>
  <c r="G124" i="11"/>
  <c r="G128" i="11"/>
  <c r="G132" i="11"/>
  <c r="B138" i="11"/>
  <c r="F142" i="11"/>
  <c r="G144" i="11"/>
  <c r="G148" i="11"/>
  <c r="B154" i="11"/>
  <c r="F158" i="11"/>
  <c r="F162" i="11"/>
  <c r="G164" i="11"/>
  <c r="F166" i="11"/>
  <c r="G168" i="11"/>
  <c r="B178" i="11"/>
  <c r="B182" i="11"/>
  <c r="B186" i="11"/>
  <c r="B205" i="11"/>
  <c r="F209" i="11"/>
  <c r="G211" i="11"/>
  <c r="G215" i="11"/>
  <c r="B225" i="11"/>
  <c r="B229" i="11"/>
  <c r="F233" i="11"/>
  <c r="F237" i="11"/>
  <c r="F241" i="11"/>
  <c r="B249" i="11"/>
  <c r="G255" i="11"/>
  <c r="B265" i="11"/>
  <c r="F273" i="11"/>
  <c r="B281" i="11"/>
  <c r="F285" i="11"/>
  <c r="B293" i="11"/>
  <c r="F300" i="11"/>
  <c r="F328" i="11"/>
  <c r="G330" i="11"/>
  <c r="F344" i="11"/>
  <c r="G346" i="11"/>
  <c r="F348" i="11"/>
  <c r="G350" i="11"/>
  <c r="B356" i="11"/>
  <c r="F360" i="11"/>
  <c r="G362" i="11"/>
  <c r="F379" i="11"/>
  <c r="G381" i="11"/>
  <c r="F395" i="11"/>
  <c r="G397" i="11"/>
  <c r="G401" i="11"/>
  <c r="F415" i="11"/>
  <c r="G417" i="11"/>
  <c r="F427" i="11"/>
  <c r="G429" i="11"/>
  <c r="B447" i="11"/>
  <c r="F451" i="11"/>
  <c r="G453" i="11"/>
  <c r="F455" i="11"/>
  <c r="F459" i="11"/>
  <c r="G461" i="11"/>
  <c r="F475" i="11"/>
  <c r="G478" i="11"/>
  <c r="F489" i="11"/>
  <c r="F500" i="11"/>
  <c r="G502" i="11"/>
  <c r="F512" i="11"/>
  <c r="G514" i="11"/>
  <c r="F524" i="11"/>
  <c r="G526" i="11"/>
  <c r="F536" i="11"/>
  <c r="G538" i="11"/>
  <c r="F559" i="11"/>
  <c r="F571" i="11"/>
  <c r="F582" i="11"/>
  <c r="G584" i="11"/>
  <c r="F592" i="11"/>
  <c r="G594" i="11"/>
  <c r="F603" i="11"/>
  <c r="G605" i="11"/>
  <c r="F615" i="11"/>
  <c r="G617" i="11"/>
  <c r="G332" i="2"/>
  <c r="I332" i="2" s="1"/>
  <c r="G486" i="2"/>
  <c r="I486" i="2" s="1"/>
  <c r="G565" i="2"/>
  <c r="I565" i="2" s="1"/>
  <c r="G577" i="2"/>
  <c r="I577" i="2" s="1"/>
  <c r="G634" i="2"/>
  <c r="I634" i="2" s="1"/>
  <c r="F21" i="11"/>
  <c r="G23" i="11"/>
  <c r="F32" i="11"/>
  <c r="F55" i="11"/>
  <c r="G57" i="11"/>
  <c r="F68" i="11"/>
  <c r="F72" i="11"/>
  <c r="G74" i="11"/>
  <c r="F106" i="11"/>
  <c r="G108" i="11"/>
  <c r="F121" i="11"/>
  <c r="G123" i="11"/>
  <c r="F141" i="11"/>
  <c r="G143" i="11"/>
  <c r="G147" i="11"/>
  <c r="F157" i="11"/>
  <c r="F161" i="11"/>
  <c r="G163" i="11"/>
  <c r="G167" i="11"/>
  <c r="F189" i="11"/>
  <c r="F208" i="11"/>
  <c r="G210" i="11"/>
  <c r="F232" i="11"/>
  <c r="F236" i="11"/>
  <c r="F240" i="11"/>
  <c r="G254" i="11"/>
  <c r="F268" i="11"/>
  <c r="F272" i="11"/>
  <c r="G274" i="11"/>
  <c r="F299" i="11"/>
  <c r="G301" i="11"/>
  <c r="F323" i="11"/>
  <c r="F327" i="11"/>
  <c r="G329" i="11"/>
  <c r="F343" i="11"/>
  <c r="G345" i="11"/>
  <c r="G349" i="11"/>
  <c r="F359" i="11"/>
  <c r="G361" i="11"/>
  <c r="F375" i="11"/>
  <c r="G380" i="11"/>
  <c r="F394" i="11"/>
  <c r="G396" i="11"/>
  <c r="F414" i="11"/>
  <c r="G416" i="11"/>
  <c r="F426" i="11"/>
  <c r="G428" i="11"/>
  <c r="F450" i="11"/>
  <c r="G452" i="11"/>
  <c r="F458" i="11"/>
  <c r="G460" i="11"/>
  <c r="F474" i="11"/>
  <c r="G476" i="11"/>
  <c r="F488" i="11"/>
  <c r="G490" i="11"/>
  <c r="F499" i="11"/>
  <c r="G501" i="11"/>
  <c r="F511" i="11"/>
  <c r="G513" i="11"/>
  <c r="F523" i="11"/>
  <c r="G525" i="11"/>
  <c r="F535" i="11"/>
  <c r="G537" i="11"/>
  <c r="F547" i="11"/>
  <c r="F558" i="11"/>
  <c r="F570" i="11"/>
  <c r="F581" i="11"/>
  <c r="F591" i="11"/>
  <c r="F602" i="11"/>
  <c r="F614" i="11"/>
  <c r="F20" i="11"/>
  <c r="F31" i="11"/>
  <c r="F43" i="11"/>
  <c r="F54" i="11"/>
  <c r="F67" i="11"/>
  <c r="G69" i="11"/>
  <c r="F71" i="11"/>
  <c r="G73" i="11"/>
  <c r="F103" i="11"/>
  <c r="G107" i="11"/>
  <c r="F120" i="11"/>
  <c r="G122" i="11"/>
  <c r="F140" i="11"/>
  <c r="G142" i="11"/>
  <c r="G158" i="11"/>
  <c r="F160" i="11"/>
  <c r="G162" i="11"/>
  <c r="F184" i="11"/>
  <c r="F188" i="11"/>
  <c r="F207" i="11"/>
  <c r="F227" i="11"/>
  <c r="F231" i="11"/>
  <c r="F251" i="11"/>
  <c r="F267" i="11"/>
  <c r="F271" i="11"/>
  <c r="F283" i="11"/>
  <c r="F318" i="11"/>
  <c r="F322" i="11"/>
  <c r="F326" i="11"/>
  <c r="F338" i="11"/>
  <c r="F342" i="11"/>
  <c r="G344" i="11"/>
  <c r="F358" i="11"/>
  <c r="F374" i="11"/>
  <c r="F393" i="11"/>
  <c r="F413" i="11"/>
  <c r="F425" i="11"/>
  <c r="F449" i="11"/>
  <c r="F457" i="11"/>
  <c r="F487" i="11"/>
  <c r="F498" i="11"/>
  <c r="F510" i="11"/>
  <c r="F522" i="11"/>
  <c r="F534" i="11"/>
  <c r="F546" i="11"/>
  <c r="F557" i="11"/>
  <c r="F569" i="11"/>
  <c r="F580" i="11"/>
  <c r="F590" i="11"/>
  <c r="F613" i="11"/>
  <c r="F18" i="11"/>
  <c r="G20" i="11"/>
  <c r="F29" i="11"/>
  <c r="G31" i="11"/>
  <c r="F41" i="11"/>
  <c r="G43" i="11"/>
  <c r="F52" i="11"/>
  <c r="G54" i="11"/>
  <c r="F65" i="11"/>
  <c r="G67" i="11"/>
  <c r="F97" i="11"/>
  <c r="F101" i="11"/>
  <c r="G103" i="11"/>
  <c r="F115" i="11"/>
  <c r="G120" i="11"/>
  <c r="F138" i="11"/>
  <c r="G140" i="11"/>
  <c r="F154" i="11"/>
  <c r="F178" i="11"/>
  <c r="F182" i="11"/>
  <c r="G184" i="11"/>
  <c r="F186" i="11"/>
  <c r="G188" i="11"/>
  <c r="G207" i="11"/>
  <c r="G227" i="11"/>
  <c r="F229" i="11"/>
  <c r="G251" i="11"/>
  <c r="F265" i="11"/>
  <c r="G267" i="11"/>
  <c r="F281" i="11"/>
  <c r="F293" i="11"/>
  <c r="F316" i="11"/>
  <c r="F320" i="11"/>
  <c r="G322" i="11"/>
  <c r="G326" i="11"/>
  <c r="F336" i="11"/>
  <c r="F356" i="11"/>
  <c r="G358" i="11"/>
  <c r="F372" i="11"/>
  <c r="F387" i="11"/>
  <c r="F391" i="11"/>
  <c r="F411" i="11"/>
  <c r="G413" i="11"/>
  <c r="F423" i="11"/>
  <c r="G425" i="11"/>
  <c r="F443" i="11"/>
  <c r="F447" i="11"/>
  <c r="F470" i="11"/>
  <c r="F485" i="11"/>
  <c r="G487" i="11"/>
  <c r="F496" i="11"/>
  <c r="G498" i="11"/>
  <c r="F508" i="11"/>
  <c r="G510" i="11"/>
  <c r="F520" i="11"/>
  <c r="G522" i="11"/>
  <c r="F532" i="11"/>
  <c r="G534" i="11"/>
  <c r="F544" i="11"/>
  <c r="G546" i="11"/>
  <c r="F555" i="11"/>
  <c r="F567" i="11"/>
  <c r="G580" i="11"/>
  <c r="F611" i="11"/>
  <c r="G613" i="11"/>
  <c r="F623" i="11"/>
  <c r="C88" i="16"/>
  <c r="E88" i="16" s="1"/>
  <c r="C84" i="16"/>
  <c r="E84" i="16" s="1"/>
  <c r="C80" i="16"/>
  <c r="E80" i="16" s="1"/>
  <c r="C76" i="16"/>
  <c r="C72" i="16"/>
  <c r="E72" i="16" s="1"/>
  <c r="C68" i="16"/>
  <c r="E68" i="16" s="1"/>
  <c r="C64" i="16"/>
  <c r="C60" i="16"/>
  <c r="C56" i="16"/>
  <c r="E56" i="16" s="1"/>
  <c r="C52" i="16"/>
  <c r="C48" i="16"/>
  <c r="C44" i="16"/>
  <c r="E44" i="16" s="1"/>
  <c r="C40" i="16"/>
  <c r="C89" i="16"/>
  <c r="E89" i="16" s="1"/>
  <c r="C79" i="16"/>
  <c r="E79" i="16" s="1"/>
  <c r="C65" i="16"/>
  <c r="E65" i="16" s="1"/>
  <c r="C55" i="16"/>
  <c r="E55" i="16" s="1"/>
  <c r="C41" i="16"/>
  <c r="E41" i="16" s="1"/>
  <c r="C36" i="16"/>
  <c r="C23" i="16"/>
  <c r="E23" i="16" s="1"/>
  <c r="C10" i="16"/>
  <c r="E10" i="16" s="1"/>
  <c r="C46" i="16"/>
  <c r="E46" i="16" s="1"/>
  <c r="C71" i="16"/>
  <c r="C66" i="16"/>
  <c r="E66" i="16" s="1"/>
  <c r="C61" i="16"/>
  <c r="E61" i="16" s="1"/>
  <c r="C86" i="16"/>
  <c r="E86" i="16" s="1"/>
  <c r="C81" i="16"/>
  <c r="E81" i="16" s="1"/>
  <c r="C50" i="16"/>
  <c r="E50" i="16" s="1"/>
  <c r="C45" i="16"/>
  <c r="C30" i="16"/>
  <c r="E30" i="16" s="1"/>
  <c r="C21" i="16"/>
  <c r="C16" i="16"/>
  <c r="E16" i="16" s="1"/>
  <c r="C7" i="16"/>
  <c r="E7" i="16" s="1"/>
  <c r="C75" i="16"/>
  <c r="E75" i="16" s="1"/>
  <c r="C70" i="16"/>
  <c r="C59" i="16"/>
  <c r="E59" i="16" s="1"/>
  <c r="C54" i="16"/>
  <c r="E54" i="16" s="1"/>
  <c r="C34" i="16"/>
  <c r="E34" i="16" s="1"/>
  <c r="C25" i="16"/>
  <c r="E25" i="16" s="1"/>
  <c r="C20" i="16"/>
  <c r="E20" i="16" s="1"/>
  <c r="C11" i="16"/>
  <c r="E11" i="16" s="1"/>
  <c r="C90" i="16"/>
  <c r="E90" i="16" s="1"/>
  <c r="C85" i="16"/>
  <c r="E85" i="16" s="1"/>
  <c r="C49" i="16"/>
  <c r="E49" i="16" s="1"/>
  <c r="C29" i="16"/>
  <c r="E29" i="16" s="1"/>
  <c r="C15" i="16"/>
  <c r="E15" i="16" s="1"/>
  <c r="C6" i="16"/>
  <c r="E6" i="16" s="1"/>
  <c r="C74" i="16"/>
  <c r="E74" i="16" s="1"/>
  <c r="C69" i="16"/>
  <c r="E69" i="16" s="1"/>
  <c r="C43" i="16"/>
  <c r="E43" i="16" s="1"/>
  <c r="C38" i="16"/>
  <c r="E38" i="16" s="1"/>
  <c r="C83" i="16"/>
  <c r="E83" i="16" s="1"/>
  <c r="C78" i="16"/>
  <c r="E78" i="16" s="1"/>
  <c r="C73" i="16"/>
  <c r="E73" i="16" s="1"/>
  <c r="C47" i="16"/>
  <c r="E47" i="16" s="1"/>
  <c r="C42" i="16"/>
  <c r="E42" i="16" s="1"/>
  <c r="C37" i="16"/>
  <c r="E37" i="16" s="1"/>
  <c r="C32" i="16"/>
  <c r="C18" i="16"/>
  <c r="C9" i="16"/>
  <c r="C4" i="16"/>
  <c r="E4" i="16" s="1"/>
  <c r="C87" i="16"/>
  <c r="E87" i="16" s="1"/>
  <c r="C82" i="16"/>
  <c r="E82" i="16" s="1"/>
  <c r="C77" i="16"/>
  <c r="E77" i="16" s="1"/>
  <c r="C51" i="16"/>
  <c r="E51" i="16" s="1"/>
  <c r="C31" i="16"/>
  <c r="E31" i="16" s="1"/>
  <c r="C22" i="16"/>
  <c r="C57" i="16"/>
  <c r="E57" i="16" s="1"/>
  <c r="C26" i="16"/>
  <c r="E26" i="16" s="1"/>
  <c r="C12" i="16"/>
  <c r="C5" i="16"/>
  <c r="C39" i="16"/>
  <c r="E39" i="16" s="1"/>
  <c r="C63" i="16"/>
  <c r="E63" i="16" s="1"/>
  <c r="C24" i="16"/>
  <c r="C17" i="16"/>
  <c r="E17" i="16" s="1"/>
  <c r="C62" i="16"/>
  <c r="C53" i="16"/>
  <c r="E53" i="16" s="1"/>
  <c r="C28" i="16"/>
  <c r="E28" i="16" s="1"/>
  <c r="C8" i="16"/>
  <c r="C35" i="16"/>
  <c r="E35" i="16" s="1"/>
  <c r="C2" i="16"/>
  <c r="E2" i="16" s="1"/>
  <c r="C19" i="16"/>
  <c r="E19" i="16" s="1"/>
  <c r="C27" i="16"/>
  <c r="E27" i="16" s="1"/>
  <c r="C58" i="16"/>
  <c r="E58" i="16" s="1"/>
  <c r="C14" i="16"/>
  <c r="E14" i="16" s="1"/>
  <c r="C67" i="16"/>
  <c r="E67" i="16" s="1"/>
  <c r="C33" i="16"/>
  <c r="E33" i="16" s="1"/>
  <c r="C13" i="16"/>
  <c r="C3" i="16"/>
  <c r="E3" i="16" s="1"/>
  <c r="E21" i="16"/>
  <c r="E12" i="16"/>
  <c r="E13" i="16"/>
  <c r="E5" i="16"/>
  <c r="E8" i="16"/>
  <c r="E9" i="16"/>
  <c r="E40" i="16"/>
  <c r="E106" i="14"/>
  <c r="G106" i="14" s="1"/>
  <c r="E115" i="14"/>
  <c r="G115" i="14" s="1"/>
  <c r="E143" i="14"/>
  <c r="G143" i="14" s="1"/>
  <c r="E152" i="14"/>
  <c r="G152" i="14" s="1"/>
  <c r="E171" i="14"/>
  <c r="G171" i="14" s="1"/>
  <c r="E190" i="14"/>
  <c r="G190" i="14" s="1"/>
  <c r="E199" i="14"/>
  <c r="G199" i="14" s="1"/>
  <c r="E210" i="14"/>
  <c r="G210" i="14" s="1"/>
  <c r="E10" i="14"/>
  <c r="G10" i="14" s="1"/>
  <c r="E18" i="14"/>
  <c r="G18" i="14" s="1"/>
  <c r="E44" i="14"/>
  <c r="G44" i="14" s="1"/>
  <c r="E53" i="14"/>
  <c r="G53" i="14" s="1"/>
  <c r="E71" i="14"/>
  <c r="G71" i="14" s="1"/>
  <c r="E80" i="14"/>
  <c r="G80" i="14" s="1"/>
  <c r="E89" i="14"/>
  <c r="G89" i="14" s="1"/>
  <c r="E135" i="14"/>
  <c r="G135" i="14" s="1"/>
  <c r="E161" i="14"/>
  <c r="G161" i="14" s="1"/>
  <c r="E200" i="14"/>
  <c r="G200" i="14" s="1"/>
  <c r="E22" i="16"/>
  <c r="E36" i="16"/>
  <c r="E70" i="16"/>
  <c r="E71" i="16"/>
  <c r="E217" i="14"/>
  <c r="G217" i="14" s="1"/>
  <c r="E211" i="14"/>
  <c r="G211" i="14" s="1"/>
  <c r="E205" i="14"/>
  <c r="G205" i="14" s="1"/>
  <c r="E197" i="14"/>
  <c r="G197" i="14" s="1"/>
  <c r="E191" i="14"/>
  <c r="G191" i="14" s="1"/>
  <c r="E185" i="14"/>
  <c r="E196" i="14"/>
  <c r="G196" i="14" s="1"/>
  <c r="E176" i="14"/>
  <c r="G176" i="14" s="1"/>
  <c r="E162" i="14"/>
  <c r="G162" i="14" s="1"/>
  <c r="E156" i="14"/>
  <c r="G156" i="14" s="1"/>
  <c r="E150" i="14"/>
  <c r="G150" i="14" s="1"/>
  <c r="E144" i="14"/>
  <c r="G144" i="14" s="1"/>
  <c r="E138" i="14"/>
  <c r="G138" i="14" s="1"/>
  <c r="E131" i="14"/>
  <c r="G131" i="14" s="1"/>
  <c r="E124" i="14"/>
  <c r="G124" i="14" s="1"/>
  <c r="E118" i="14"/>
  <c r="G118" i="14" s="1"/>
  <c r="E112" i="14"/>
  <c r="G112" i="14" s="1"/>
  <c r="E75" i="14"/>
  <c r="G75" i="14" s="1"/>
  <c r="E69" i="14"/>
  <c r="G69" i="14" s="1"/>
  <c r="E63" i="14"/>
  <c r="G63" i="14" s="1"/>
  <c r="E32" i="14"/>
  <c r="G32" i="14" s="1"/>
  <c r="O19" i="14"/>
  <c r="E13" i="14"/>
  <c r="G13" i="14" s="1"/>
  <c r="E7" i="14"/>
  <c r="G7" i="14" s="1"/>
  <c r="E213" i="14"/>
  <c r="G213" i="14" s="1"/>
  <c r="E206" i="14"/>
  <c r="G206" i="14" s="1"/>
  <c r="E189" i="14"/>
  <c r="G189" i="14" s="1"/>
  <c r="E153" i="14"/>
  <c r="G153" i="14" s="1"/>
  <c r="E140" i="14"/>
  <c r="G140" i="14" s="1"/>
  <c r="E126" i="14"/>
  <c r="G126" i="14" s="1"/>
  <c r="E98" i="14"/>
  <c r="G98" i="14" s="1"/>
  <c r="E85" i="14"/>
  <c r="G85" i="14" s="1"/>
  <c r="O78" i="14"/>
  <c r="E65" i="14"/>
  <c r="G65" i="14" s="1"/>
  <c r="E58" i="14"/>
  <c r="G58" i="14" s="1"/>
  <c r="E45" i="14"/>
  <c r="G45" i="14" s="1"/>
  <c r="E38" i="14"/>
  <c r="G38" i="14" s="1"/>
  <c r="E31" i="14"/>
  <c r="G31" i="14" s="1"/>
  <c r="E24" i="14"/>
  <c r="G24" i="14" s="1"/>
  <c r="E17" i="14"/>
  <c r="G17" i="14" s="1"/>
  <c r="E173" i="14"/>
  <c r="G173" i="14" s="1"/>
  <c r="E158" i="14"/>
  <c r="G158" i="14" s="1"/>
  <c r="E145" i="14"/>
  <c r="G145" i="14" s="1"/>
  <c r="E123" i="14"/>
  <c r="G123" i="14" s="1"/>
  <c r="E110" i="14"/>
  <c r="G110" i="14" s="1"/>
  <c r="E103" i="14"/>
  <c r="G103" i="14" s="1"/>
  <c r="E90" i="14"/>
  <c r="G90" i="14" s="1"/>
  <c r="E70" i="14"/>
  <c r="G70" i="14" s="1"/>
  <c r="E56" i="14"/>
  <c r="G56" i="14" s="1"/>
  <c r="E43" i="14"/>
  <c r="G43" i="14" s="1"/>
  <c r="E149" i="14"/>
  <c r="G149" i="14" s="1"/>
  <c r="E136" i="14"/>
  <c r="G136" i="14" s="1"/>
  <c r="E121" i="14"/>
  <c r="G121" i="14" s="1"/>
  <c r="E108" i="14"/>
  <c r="G108" i="14" s="1"/>
  <c r="E101" i="14"/>
  <c r="G101" i="14" s="1"/>
  <c r="E88" i="14"/>
  <c r="G88" i="14" s="1"/>
  <c r="E81" i="14"/>
  <c r="G81" i="14" s="1"/>
  <c r="E74" i="14"/>
  <c r="G74" i="14" s="1"/>
  <c r="E54" i="14"/>
  <c r="G54" i="14" s="1"/>
  <c r="E41" i="14"/>
  <c r="G41" i="14" s="1"/>
  <c r="O34" i="14"/>
  <c r="E27" i="14"/>
  <c r="G27" i="14" s="1"/>
  <c r="E12" i="14"/>
  <c r="G12" i="14" s="1"/>
  <c r="E21" i="14"/>
  <c r="G21" i="14" s="1"/>
  <c r="E55" i="14"/>
  <c r="G55" i="14" s="1"/>
  <c r="E73" i="14"/>
  <c r="G73" i="14" s="1"/>
  <c r="E91" i="14"/>
  <c r="G91" i="14" s="1"/>
  <c r="E100" i="14"/>
  <c r="G100" i="14" s="1"/>
  <c r="E109" i="14"/>
  <c r="G109" i="14" s="1"/>
  <c r="E137" i="14"/>
  <c r="G137" i="14" s="1"/>
  <c r="E146" i="14"/>
  <c r="G146" i="14" s="1"/>
  <c r="E174" i="14"/>
  <c r="G174" i="14" s="1"/>
  <c r="E193" i="14"/>
  <c r="G193" i="14" s="1"/>
  <c r="E204" i="14"/>
  <c r="G204" i="14" s="1"/>
  <c r="E214" i="14"/>
  <c r="G214" i="14" s="1"/>
  <c r="E45" i="16"/>
  <c r="E62" i="16"/>
  <c r="E14" i="14"/>
  <c r="G14" i="14" s="1"/>
  <c r="E22" i="14"/>
  <c r="G22" i="14" s="1"/>
  <c r="E48" i="14"/>
  <c r="G48" i="14" s="1"/>
  <c r="E57" i="14"/>
  <c r="G57" i="14" s="1"/>
  <c r="E66" i="14"/>
  <c r="G66" i="14" s="1"/>
  <c r="E84" i="14"/>
  <c r="G84" i="14" s="1"/>
  <c r="E129" i="14"/>
  <c r="G129" i="14" s="1"/>
  <c r="E139" i="14"/>
  <c r="G139" i="14" s="1"/>
  <c r="E165" i="14"/>
  <c r="G165" i="14" s="1"/>
  <c r="E194" i="14"/>
  <c r="G194" i="14" s="1"/>
  <c r="E215" i="14"/>
  <c r="G215" i="14" s="1"/>
  <c r="E6" i="14"/>
  <c r="G6" i="14" s="1"/>
  <c r="O29" i="14"/>
  <c r="E40" i="14"/>
  <c r="G40" i="14" s="1"/>
  <c r="E93" i="14"/>
  <c r="G93" i="14" s="1"/>
  <c r="E102" i="14"/>
  <c r="G102" i="14" s="1"/>
  <c r="E111" i="14"/>
  <c r="G111" i="14" s="1"/>
  <c r="E120" i="14"/>
  <c r="G120" i="14" s="1"/>
  <c r="E148" i="14"/>
  <c r="G148" i="14" s="1"/>
  <c r="E157" i="14"/>
  <c r="G157" i="14" s="1"/>
  <c r="E166" i="14"/>
  <c r="G166" i="14" s="1"/>
  <c r="E186" i="14"/>
  <c r="G186" i="14" s="1"/>
  <c r="E195" i="14"/>
  <c r="G195" i="14" s="1"/>
  <c r="E207" i="14"/>
  <c r="G207" i="14" s="1"/>
  <c r="E216" i="14"/>
  <c r="G216" i="14" s="1"/>
  <c r="E18" i="16"/>
  <c r="E32" i="16"/>
  <c r="E52" i="16"/>
  <c r="E48" i="16"/>
  <c r="E24" i="16"/>
  <c r="E64" i="16"/>
  <c r="E60" i="16"/>
  <c r="E76" i="16"/>
  <c r="G493" i="11" l="1"/>
  <c r="E403" i="11"/>
  <c r="E106" i="11"/>
  <c r="E411" i="11"/>
  <c r="G411" i="11"/>
  <c r="E97" i="11"/>
  <c r="G97" i="11"/>
  <c r="E354" i="11"/>
  <c r="E566" i="11"/>
  <c r="E368" i="11"/>
  <c r="E359" i="11"/>
  <c r="G359" i="11"/>
  <c r="E293" i="11"/>
  <c r="G293" i="11"/>
  <c r="E574" i="11"/>
  <c r="E455" i="11"/>
  <c r="H258" i="2"/>
  <c r="H257" i="2"/>
  <c r="I256" i="2"/>
  <c r="E544" i="11"/>
  <c r="G544" i="11"/>
  <c r="E453" i="11"/>
  <c r="E364" i="11"/>
  <c r="E512" i="11"/>
  <c r="G512" i="11"/>
  <c r="F287" i="11"/>
  <c r="G287" i="11"/>
  <c r="I203" i="2"/>
  <c r="G579" i="11"/>
  <c r="E321" i="11"/>
  <c r="G321" i="11"/>
  <c r="H368" i="2"/>
  <c r="I368" i="2" s="1"/>
  <c r="H247" i="2"/>
  <c r="I247" i="2" s="1"/>
  <c r="H224" i="2"/>
  <c r="I224" i="2" s="1"/>
  <c r="H184" i="2"/>
  <c r="I184" i="2" s="1"/>
  <c r="H32" i="2"/>
  <c r="I32" i="2" s="1"/>
  <c r="H180" i="2"/>
  <c r="I180" i="2" s="1"/>
  <c r="H183" i="2"/>
  <c r="I183" i="2" s="1"/>
  <c r="H384" i="2"/>
  <c r="I384" i="2" s="1"/>
  <c r="H321" i="2"/>
  <c r="H182" i="2"/>
  <c r="I182" i="2" s="1"/>
  <c r="H57" i="2"/>
  <c r="I57" i="2" s="1"/>
  <c r="I71" i="2" s="1"/>
  <c r="E547" i="11"/>
  <c r="G547" i="11"/>
  <c r="E217" i="11"/>
  <c r="G217" i="11"/>
  <c r="G185" i="14"/>
  <c r="Q184" i="14"/>
  <c r="G172" i="11"/>
  <c r="I315" i="2"/>
  <c r="H319" i="2"/>
  <c r="I319" i="2" s="1"/>
  <c r="E618" i="11"/>
  <c r="E291" i="11"/>
  <c r="E414" i="11"/>
  <c r="G414" i="11"/>
  <c r="E34" i="11"/>
  <c r="E195" i="11"/>
  <c r="E78" i="11"/>
  <c r="I144" i="2"/>
  <c r="H147" i="2"/>
  <c r="I147" i="2" s="1"/>
  <c r="E286" i="11"/>
  <c r="H266" i="2"/>
  <c r="I253" i="2"/>
  <c r="E619" i="11"/>
  <c r="G127" i="11"/>
  <c r="G437" i="11"/>
  <c r="E614" i="11"/>
  <c r="G614" i="11"/>
  <c r="E573" i="11"/>
  <c r="E592" i="11"/>
  <c r="G592" i="11"/>
  <c r="G193" i="11"/>
  <c r="E284" i="11"/>
  <c r="G297" i="11"/>
  <c r="E29" i="11"/>
  <c r="G29" i="11"/>
  <c r="E343" i="11"/>
  <c r="G343" i="11"/>
  <c r="G325" i="11"/>
  <c r="G181" i="11"/>
  <c r="E257" i="11"/>
  <c r="G257" i="11"/>
  <c r="E357" i="11"/>
  <c r="G357" i="11"/>
  <c r="E262" i="11"/>
  <c r="G12" i="11"/>
  <c r="E69" i="11"/>
  <c r="E431" i="11"/>
  <c r="E65" i="11"/>
  <c r="G65" i="11"/>
  <c r="F235" i="11"/>
  <c r="E93" i="11"/>
  <c r="G93" i="11"/>
  <c r="G433" i="11"/>
  <c r="E121" i="11"/>
  <c r="G121" i="11"/>
  <c r="G606" i="11"/>
  <c r="G291" i="11"/>
  <c r="E157" i="11"/>
  <c r="G157" i="11"/>
  <c r="E316" i="11"/>
  <c r="G316" i="11"/>
  <c r="E439" i="11"/>
  <c r="E332" i="11"/>
  <c r="G332" i="11"/>
  <c r="E419" i="11"/>
  <c r="E236" i="11"/>
  <c r="G236" i="11"/>
  <c r="E21" i="11"/>
  <c r="G21" i="11"/>
  <c r="E480" i="11"/>
  <c r="G166" i="11"/>
  <c r="E528" i="11"/>
  <c r="G214" i="11"/>
  <c r="E445" i="11"/>
  <c r="E485" i="11"/>
  <c r="G485" i="11"/>
  <c r="E333" i="11"/>
  <c r="E535" i="11"/>
  <c r="G535" i="11"/>
  <c r="E459" i="11"/>
  <c r="G459" i="11"/>
  <c r="E366" i="11"/>
  <c r="E275" i="11"/>
  <c r="E289" i="11"/>
  <c r="G289" i="11"/>
  <c r="I226" i="2"/>
  <c r="E563" i="11"/>
  <c r="G78" i="11"/>
  <c r="E503" i="11"/>
  <c r="E540" i="11"/>
  <c r="E55" i="11"/>
  <c r="G55" i="11"/>
  <c r="E273" i="11"/>
  <c r="G273" i="11"/>
  <c r="E216" i="11"/>
  <c r="E356" i="11"/>
  <c r="G356" i="11"/>
  <c r="E500" i="11"/>
  <c r="G500" i="11"/>
  <c r="E89" i="11"/>
  <c r="E129" i="11"/>
  <c r="I357" i="2"/>
  <c r="G26" i="11"/>
  <c r="E68" i="11"/>
  <c r="G68" i="11"/>
  <c r="E161" i="11"/>
  <c r="G161" i="11"/>
  <c r="I35" i="2"/>
  <c r="E550" i="11"/>
  <c r="E575" i="11"/>
  <c r="I285" i="2"/>
  <c r="E607" i="11"/>
  <c r="E14" i="11"/>
  <c r="G14" i="11"/>
  <c r="G573" i="11"/>
  <c r="G199" i="11"/>
  <c r="G406" i="11"/>
  <c r="G92" i="11"/>
  <c r="E458" i="11"/>
  <c r="G458" i="11"/>
  <c r="E325" i="11"/>
  <c r="I600" i="2"/>
  <c r="E596" i="11"/>
  <c r="E32" i="11"/>
  <c r="G32" i="11"/>
  <c r="E334" i="11"/>
  <c r="E423" i="11"/>
  <c r="G423" i="11"/>
  <c r="G83" i="11"/>
  <c r="E268" i="11"/>
  <c r="G268" i="11"/>
  <c r="H275" i="2"/>
  <c r="I275" i="2" s="1"/>
  <c r="H237" i="2"/>
  <c r="I237" i="2" s="1"/>
  <c r="H230" i="2"/>
  <c r="I230" i="2" s="1"/>
  <c r="H244" i="2"/>
  <c r="I244" i="2" s="1"/>
  <c r="H221" i="2"/>
  <c r="I221" i="2" s="1"/>
  <c r="H246" i="2"/>
  <c r="I246" i="2" s="1"/>
  <c r="H243" i="2"/>
  <c r="I243" i="2" s="1"/>
  <c r="H218" i="2"/>
  <c r="I218" i="2" s="1"/>
  <c r="H245" i="2"/>
  <c r="I245" i="2" s="1"/>
  <c r="H214" i="2"/>
  <c r="H45" i="2"/>
  <c r="I45" i="2" s="1"/>
  <c r="I55" i="2" s="1"/>
  <c r="I287" i="2"/>
  <c r="E554" i="11"/>
  <c r="E81" i="11"/>
  <c r="G81" i="11"/>
  <c r="G590" i="11"/>
  <c r="G195" i="11"/>
  <c r="E561" i="11"/>
  <c r="E211" i="11"/>
  <c r="E606" i="11"/>
  <c r="E384" i="11"/>
  <c r="E143" i="11"/>
  <c r="E447" i="11"/>
  <c r="G447" i="11"/>
  <c r="E266" i="11"/>
  <c r="G266" i="11"/>
  <c r="G320" i="11"/>
  <c r="E277" i="11"/>
  <c r="G277" i="11"/>
  <c r="E186" i="11"/>
  <c r="E49" i="11"/>
  <c r="E173" i="11"/>
  <c r="E125" i="11"/>
  <c r="E536" i="11"/>
  <c r="G536" i="11"/>
  <c r="E460" i="11"/>
  <c r="F275" i="11"/>
  <c r="G275" i="11"/>
  <c r="E532" i="11"/>
  <c r="G532" i="11"/>
  <c r="E523" i="11"/>
  <c r="G523" i="11"/>
  <c r="I177" i="2"/>
  <c r="E92" i="11"/>
  <c r="E261" i="11"/>
  <c r="G261" i="11"/>
  <c r="E551" i="11"/>
  <c r="E446" i="11"/>
  <c r="I288" i="2"/>
  <c r="G160" i="11"/>
  <c r="G400" i="11"/>
  <c r="E602" i="11"/>
  <c r="G550" i="11"/>
  <c r="G80" i="11"/>
  <c r="G368" i="11"/>
  <c r="F219" i="11"/>
  <c r="G62" i="11"/>
  <c r="E350" i="11"/>
  <c r="E311" i="11"/>
  <c r="E389" i="11"/>
  <c r="E331" i="11"/>
  <c r="E235" i="11"/>
  <c r="E114" i="11"/>
  <c r="E380" i="11"/>
  <c r="E394" i="11"/>
  <c r="G394" i="11"/>
  <c r="E260" i="11"/>
  <c r="E304" i="11"/>
  <c r="G304" i="11"/>
  <c r="E197" i="11"/>
  <c r="G197" i="11"/>
  <c r="E303" i="11"/>
  <c r="E315" i="11"/>
  <c r="E301" i="11"/>
  <c r="I299" i="2"/>
  <c r="E570" i="11"/>
  <c r="G570" i="11"/>
  <c r="I174" i="2"/>
  <c r="I289" i="2"/>
  <c r="E36" i="11"/>
  <c r="G596" i="11"/>
  <c r="E253" i="11"/>
  <c r="E346" i="11"/>
  <c r="E255" i="11"/>
  <c r="E562" i="11"/>
  <c r="I143" i="2"/>
  <c r="H146" i="2"/>
  <c r="H145" i="2"/>
  <c r="E470" i="11"/>
  <c r="E441" i="11"/>
  <c r="E310" i="11"/>
  <c r="E555" i="11"/>
  <c r="G555" i="11"/>
  <c r="G309" i="11"/>
  <c r="E520" i="11"/>
  <c r="G520" i="11"/>
  <c r="E27" i="11"/>
  <c r="E51" i="11"/>
  <c r="E559" i="11"/>
  <c r="G559" i="11"/>
  <c r="E392" i="11"/>
  <c r="G46" i="11"/>
  <c r="H337" i="2"/>
  <c r="I337" i="2" s="1"/>
  <c r="H336" i="2"/>
  <c r="I336" i="2" s="1"/>
  <c r="I335" i="2"/>
  <c r="H338" i="2"/>
  <c r="I338" i="2" s="1"/>
  <c r="I328" i="2"/>
  <c r="I157" i="2"/>
  <c r="E18" i="11"/>
  <c r="G18" i="11"/>
  <c r="E571" i="11"/>
  <c r="G571" i="11"/>
  <c r="E524" i="11"/>
  <c r="G524" i="11"/>
  <c r="E77" i="11"/>
  <c r="G77" i="11"/>
  <c r="E17" i="11"/>
  <c r="G17" i="11"/>
  <c r="E96" i="11"/>
  <c r="E13" i="11"/>
  <c r="G71" i="11"/>
  <c r="I503" i="2"/>
  <c r="G260" i="11"/>
  <c r="F371" i="11"/>
  <c r="G371" i="11"/>
  <c r="G270" i="11"/>
  <c r="I482" i="2"/>
  <c r="I159" i="2"/>
  <c r="H162" i="2"/>
  <c r="H168" i="2"/>
  <c r="E196" i="11"/>
  <c r="G315" i="11"/>
  <c r="E221" i="11"/>
  <c r="G221" i="11"/>
  <c r="E336" i="11"/>
  <c r="G336" i="11"/>
  <c r="E154" i="11"/>
  <c r="G154" i="11"/>
  <c r="E214" i="11"/>
  <c r="I175" i="2"/>
  <c r="I352" i="2"/>
  <c r="I341" i="2"/>
  <c r="E141" i="11"/>
  <c r="G141" i="11"/>
  <c r="E407" i="11"/>
  <c r="E41" i="11"/>
  <c r="G41" i="11"/>
  <c r="E585" i="11"/>
  <c r="E256" i="11"/>
  <c r="E52" i="11"/>
  <c r="G52" i="11"/>
  <c r="E239" i="11"/>
  <c r="E245" i="11"/>
  <c r="G245" i="11"/>
  <c r="E85" i="11"/>
  <c r="G85" i="11"/>
  <c r="G457" i="11"/>
  <c r="G34" i="11"/>
  <c r="G561" i="11"/>
  <c r="G618" i="11"/>
  <c r="E110" i="11"/>
  <c r="E426" i="11"/>
  <c r="G426" i="11"/>
  <c r="G99" i="11"/>
  <c r="E383" i="11"/>
  <c r="E174" i="11"/>
  <c r="G174" i="11"/>
  <c r="E111" i="11"/>
  <c r="G111" i="11"/>
  <c r="F302" i="11"/>
  <c r="G302" i="11"/>
  <c r="E208" i="11"/>
  <c r="G208" i="11"/>
  <c r="I356" i="2"/>
  <c r="I351" i="2"/>
  <c r="I235" i="2"/>
  <c r="E178" i="11"/>
  <c r="I360" i="2"/>
  <c r="E567" i="11"/>
  <c r="G567" i="11"/>
  <c r="E72" i="11"/>
  <c r="G72" i="11"/>
  <c r="E170" i="11"/>
  <c r="G170" i="11"/>
  <c r="E48" i="11"/>
  <c r="G48" i="11"/>
  <c r="G619" i="11"/>
  <c r="E515" i="11"/>
  <c r="E147" i="11"/>
  <c r="G334" i="11"/>
  <c r="F310" i="11"/>
  <c r="G310" i="11"/>
  <c r="E379" i="11"/>
  <c r="E243" i="11"/>
  <c r="E189" i="11"/>
  <c r="G189" i="11"/>
  <c r="G341" i="11"/>
  <c r="G348" i="11"/>
  <c r="E169" i="11"/>
  <c r="E435" i="11"/>
  <c r="F220" i="11"/>
  <c r="G220" i="11"/>
  <c r="E240" i="11"/>
  <c r="G240" i="11"/>
  <c r="E23" i="11"/>
  <c r="G379" i="11" l="1"/>
  <c r="E499" i="11"/>
  <c r="G499" i="11"/>
  <c r="E569" i="11"/>
  <c r="G569" i="11"/>
  <c r="I145" i="2"/>
  <c r="E271" i="11"/>
  <c r="E352" i="11"/>
  <c r="E611" i="11"/>
  <c r="G611" i="11"/>
  <c r="I168" i="2"/>
  <c r="H170" i="2"/>
  <c r="I170" i="2" s="1"/>
  <c r="E508" i="11"/>
  <c r="G508" i="11"/>
  <c r="I146" i="2"/>
  <c r="G399" i="11"/>
  <c r="G186" i="11"/>
  <c r="F242" i="11"/>
  <c r="G242" i="11"/>
  <c r="G106" i="11"/>
  <c r="H163" i="2"/>
  <c r="I162" i="2"/>
  <c r="G219" i="11"/>
  <c r="G602" i="11"/>
  <c r="E615" i="11"/>
  <c r="G615" i="11"/>
  <c r="E449" i="11"/>
  <c r="G449" i="11"/>
  <c r="I257" i="2"/>
  <c r="H269" i="2"/>
  <c r="I269" i="2" s="1"/>
  <c r="G98" i="11"/>
  <c r="F131" i="11"/>
  <c r="E318" i="11"/>
  <c r="G91" i="11"/>
  <c r="G436" i="11"/>
  <c r="E558" i="11"/>
  <c r="G558" i="11"/>
  <c r="E374" i="11"/>
  <c r="G374" i="11"/>
  <c r="F146" i="11"/>
  <c r="E450" i="11"/>
  <c r="G450" i="11"/>
  <c r="E37" i="11"/>
  <c r="G37" i="11"/>
  <c r="H271" i="2"/>
  <c r="H260" i="2"/>
  <c r="I258" i="2"/>
  <c r="H261" i="2"/>
  <c r="G178" i="11"/>
  <c r="G389" i="11"/>
  <c r="E232" i="11"/>
  <c r="G232" i="11"/>
  <c r="E231" i="11"/>
  <c r="G231" i="11"/>
  <c r="G432" i="11"/>
  <c r="E312" i="11"/>
  <c r="E272" i="11"/>
  <c r="G272" i="11"/>
  <c r="G24" i="11"/>
  <c r="E557" i="11"/>
  <c r="E342" i="11"/>
  <c r="G470" i="11"/>
  <c r="E516" i="11"/>
  <c r="G516" i="11"/>
  <c r="G159" i="11"/>
  <c r="E229" i="11"/>
  <c r="E283" i="11"/>
  <c r="G283" i="11"/>
  <c r="E393" i="11"/>
  <c r="G393" i="11"/>
  <c r="E387" i="11"/>
  <c r="G387" i="11"/>
  <c r="E355" i="11"/>
  <c r="G355" i="11"/>
  <c r="E40" i="11"/>
  <c r="G40" i="11"/>
  <c r="G319" i="11"/>
  <c r="I214" i="2"/>
  <c r="H215" i="2"/>
  <c r="H219" i="2"/>
  <c r="H222" i="2"/>
  <c r="I222" i="2" s="1"/>
  <c r="H217" i="2"/>
  <c r="H220" i="2"/>
  <c r="I220" i="2" s="1"/>
  <c r="E581" i="11"/>
  <c r="G126" i="11"/>
  <c r="E288" i="11"/>
  <c r="G288" i="11"/>
  <c r="I321" i="2"/>
  <c r="I391" i="2" s="1"/>
  <c r="G455" i="11"/>
  <c r="E338" i="11"/>
  <c r="G338" i="11"/>
  <c r="E212" i="11"/>
  <c r="G212" i="11"/>
  <c r="E299" i="11"/>
  <c r="H267" i="2"/>
  <c r="I266" i="2"/>
  <c r="E603" i="11"/>
  <c r="G603" i="11"/>
  <c r="G445" i="11"/>
  <c r="E463" i="11"/>
  <c r="G463" i="11"/>
  <c r="G600" i="11"/>
  <c r="G213" i="11"/>
  <c r="G180" i="11"/>
  <c r="F239" i="11"/>
  <c r="E586" i="11"/>
  <c r="G586" i="11"/>
  <c r="E496" i="11"/>
  <c r="E375" i="11"/>
  <c r="G375" i="11"/>
  <c r="E504" i="11"/>
  <c r="G504" i="11"/>
  <c r="G79" i="11"/>
  <c r="G89" i="11"/>
  <c r="G235" i="11"/>
  <c r="E511" i="11"/>
  <c r="G511" i="11"/>
  <c r="E582" i="11"/>
  <c r="G582" i="11"/>
  <c r="E276" i="11"/>
  <c r="G276" i="11"/>
  <c r="F284" i="11"/>
  <c r="G284" i="11"/>
  <c r="E265" i="11"/>
  <c r="G265" i="11"/>
  <c r="I267" i="2" l="1"/>
  <c r="F200" i="11"/>
  <c r="G11" i="11"/>
  <c r="G589" i="11"/>
  <c r="G454" i="11"/>
  <c r="G388" i="11"/>
  <c r="G70" i="11"/>
  <c r="F243" i="11"/>
  <c r="G243" i="11"/>
  <c r="G116" i="11"/>
  <c r="G444" i="11"/>
  <c r="G491" i="11"/>
  <c r="G456" i="11"/>
  <c r="G259" i="11"/>
  <c r="G581" i="11"/>
  <c r="G469" i="11"/>
  <c r="F155" i="11"/>
  <c r="G155" i="11"/>
  <c r="G324" i="11"/>
  <c r="F306" i="11"/>
  <c r="G306" i="11"/>
  <c r="G229" i="11"/>
  <c r="G557" i="11"/>
  <c r="G192" i="11"/>
  <c r="G171" i="11"/>
  <c r="I261" i="2"/>
  <c r="H263" i="2"/>
  <c r="G131" i="11"/>
  <c r="G218" i="11"/>
  <c r="I163" i="2"/>
  <c r="H164" i="2"/>
  <c r="F149" i="11"/>
  <c r="G149" i="11"/>
  <c r="G352" i="11"/>
  <c r="G299" i="11"/>
  <c r="G342" i="11"/>
  <c r="F244" i="11"/>
  <c r="G244" i="11"/>
  <c r="G234" i="11"/>
  <c r="G88" i="11"/>
  <c r="I217" i="2"/>
  <c r="G312" i="11"/>
  <c r="G405" i="11"/>
  <c r="G60" i="11"/>
  <c r="I260" i="2"/>
  <c r="H262" i="2"/>
  <c r="I262" i="2" s="1"/>
  <c r="F134" i="11"/>
  <c r="G134" i="11"/>
  <c r="G496" i="11"/>
  <c r="G239" i="11"/>
  <c r="H272" i="2"/>
  <c r="I271" i="2"/>
  <c r="F133" i="11"/>
  <c r="G133" i="11"/>
  <c r="I219" i="2"/>
  <c r="G82" i="11"/>
  <c r="G146" i="11"/>
  <c r="G318" i="11"/>
  <c r="G271" i="11"/>
  <c r="F252" i="11"/>
  <c r="G252" i="11"/>
  <c r="G165" i="11"/>
  <c r="I215" i="2"/>
  <c r="G185" i="11"/>
  <c r="G376" i="11" l="1"/>
  <c r="G378" i="11"/>
  <c r="G577" i="11"/>
  <c r="G588" i="11"/>
  <c r="F201" i="11"/>
  <c r="G201" i="11"/>
  <c r="G314" i="11"/>
  <c r="F150" i="11"/>
  <c r="G150" i="11"/>
  <c r="G340" i="11"/>
  <c r="G200" i="11"/>
  <c r="G269" i="11"/>
  <c r="G367" i="11"/>
  <c r="F205" i="11"/>
  <c r="G205" i="11"/>
  <c r="G228" i="11"/>
  <c r="I263" i="2"/>
  <c r="H264" i="2"/>
  <c r="H273" i="2"/>
  <c r="I273" i="2" s="1"/>
  <c r="I272" i="2"/>
  <c r="F247" i="11"/>
  <c r="G44" i="11"/>
  <c r="G467" i="11"/>
  <c r="F253" i="11"/>
  <c r="G253" i="11"/>
  <c r="G308" i="11"/>
  <c r="G45" i="11"/>
  <c r="G105" i="11"/>
  <c r="F203" i="11"/>
  <c r="G203" i="11"/>
  <c r="G347" i="11"/>
  <c r="G104" i="11"/>
  <c r="G548" i="11"/>
  <c r="G296" i="11"/>
  <c r="H166" i="2"/>
  <c r="H165" i="2"/>
  <c r="I165" i="2" s="1"/>
  <c r="I164" i="2"/>
  <c r="G468" i="11"/>
  <c r="G492" i="11" l="1"/>
  <c r="F249" i="11"/>
  <c r="G249" i="11"/>
  <c r="G130" i="11"/>
  <c r="G295" i="11"/>
  <c r="G25" i="11"/>
  <c r="G578" i="11"/>
  <c r="I166" i="2"/>
  <c r="H172" i="2"/>
  <c r="I172" i="2" s="1"/>
  <c r="H169" i="2"/>
  <c r="F151" i="11"/>
  <c r="G549" i="11"/>
  <c r="G61" i="11"/>
  <c r="G377" i="11"/>
  <c r="I264" i="2"/>
  <c r="H281" i="2"/>
  <c r="I281" i="2" s="1"/>
  <c r="I309" i="2" s="1"/>
  <c r="G247" i="11"/>
  <c r="F153" i="11" l="1"/>
  <c r="G153" i="11"/>
  <c r="G151" i="11"/>
  <c r="F250" i="11"/>
  <c r="I169" i="2"/>
  <c r="I204" i="2"/>
  <c r="F636" i="2" s="1"/>
  <c r="G198" i="11"/>
  <c r="G636" i="2" l="1"/>
  <c r="I636" i="2" s="1"/>
  <c r="I637" i="2" s="1"/>
  <c r="F156" i="11"/>
  <c r="G250" i="11"/>
  <c r="G156" i="11" l="1"/>
  <c r="G238" i="11"/>
  <c r="G626" i="11" l="1"/>
  <c r="I639" i="2"/>
  <c r="I638" i="2" s="1"/>
  <c r="I641" i="2" s="1"/>
  <c r="E623" i="11"/>
  <c r="G190" i="11"/>
  <c r="G294" i="11"/>
  <c r="G625" i="11" l="1"/>
  <c r="G623" i="11"/>
  <c r="G191" i="11"/>
  <c r="G117" i="11"/>
  <c r="G624" i="11" l="1"/>
  <c r="G601" i="11" l="1"/>
  <c r="G628" i="11"/>
  <c r="G627" i="11" l="1"/>
  <c r="I640" i="2"/>
</calcChain>
</file>

<file path=xl/sharedStrings.xml><?xml version="1.0" encoding="utf-8"?>
<sst xmlns="http://schemas.openxmlformats.org/spreadsheetml/2006/main" count="13119" uniqueCount="2390">
  <si>
    <t>Версия 09.04.2025</t>
  </si>
  <si>
    <t>Условия коэффициэнтов:</t>
  </si>
  <si>
    <t>Столбец1</t>
  </si>
  <si>
    <t>Столбец2</t>
  </si>
  <si>
    <t>Коэффициенты</t>
  </si>
  <si>
    <t>Заказ</t>
  </si>
  <si>
    <t>Коэф. Скидки</t>
  </si>
  <si>
    <t>Номер</t>
  </si>
  <si>
    <t>444-203</t>
  </si>
  <si>
    <t>Коэф. Надбавки</t>
  </si>
  <si>
    <t>Начало работ</t>
  </si>
  <si>
    <t>Сложность</t>
  </si>
  <si>
    <t>Срок выполнения</t>
  </si>
  <si>
    <t>Окончание работ</t>
  </si>
  <si>
    <t>Дата заключения договора</t>
  </si>
  <si>
    <t>Заказчик</t>
  </si>
  <si>
    <t>ФИО</t>
  </si>
  <si>
    <t>Виряскин Иван Николаевич</t>
  </si>
  <si>
    <t>Адрес</t>
  </si>
  <si>
    <t>г. Москва, Шмитовский проезд</t>
  </si>
  <si>
    <t xml:space="preserve">Предоплата </t>
  </si>
  <si>
    <t>Отказ от претензий</t>
  </si>
  <si>
    <t>Подрядчик</t>
  </si>
  <si>
    <t xml:space="preserve">ООО "СК Новый - Город" </t>
  </si>
  <si>
    <t>Телефон</t>
  </si>
  <si>
    <t>КОЭФ МАСТЕРА</t>
  </si>
  <si>
    <t>площадь потолка=</t>
  </si>
  <si>
    <t>Габариты (м)</t>
  </si>
  <si>
    <t>Прихожая</t>
  </si>
  <si>
    <t>Комната1</t>
  </si>
  <si>
    <t>Комната2</t>
  </si>
  <si>
    <t>Гардероб</t>
  </si>
  <si>
    <t>Балкон</t>
  </si>
  <si>
    <t>Комната5</t>
  </si>
  <si>
    <t>Комната6</t>
  </si>
  <si>
    <t>Коридор1</t>
  </si>
  <si>
    <t>Коридор2</t>
  </si>
  <si>
    <t>санузел1</t>
  </si>
  <si>
    <t>санузел2</t>
  </si>
  <si>
    <t>санузел3</t>
  </si>
  <si>
    <t>Периметр =</t>
  </si>
  <si>
    <t>Длина</t>
  </si>
  <si>
    <t>Площадь пола =</t>
  </si>
  <si>
    <t>Ширина вдоль окна</t>
  </si>
  <si>
    <t>Площадь стен =</t>
  </si>
  <si>
    <t>Площадь стен</t>
  </si>
  <si>
    <t>Откосы =</t>
  </si>
  <si>
    <t>Площадь пола</t>
  </si>
  <si>
    <t>Проемы</t>
  </si>
  <si>
    <t>Периметр</t>
  </si>
  <si>
    <t>Высота</t>
  </si>
  <si>
    <t>Оконные откосы</t>
  </si>
  <si>
    <t>Двери (кол-во) (шт)</t>
  </si>
  <si>
    <r>
      <rPr>
        <b/>
        <sz val="10"/>
        <color theme="1"/>
        <rFont val="Calibri"/>
      </rPr>
      <t xml:space="preserve">Окно 1:  Длина/Высота, (м)     </t>
    </r>
    <r>
      <rPr>
        <sz val="10"/>
        <color theme="1"/>
        <rFont val="Calibri"/>
      </rPr>
      <t>Д</t>
    </r>
  </si>
  <si>
    <t>В</t>
  </si>
  <si>
    <r>
      <rPr>
        <b/>
        <sz val="10"/>
        <color theme="1"/>
        <rFont val="Calibri"/>
      </rPr>
      <t xml:space="preserve">Окно 2:  Длина/Высота, (м)     </t>
    </r>
    <r>
      <rPr>
        <sz val="10"/>
        <color theme="1"/>
        <rFont val="Calibri"/>
      </rPr>
      <t>Д</t>
    </r>
  </si>
  <si>
    <r>
      <rPr>
        <b/>
        <sz val="10"/>
        <color theme="1"/>
        <rFont val="Calibri"/>
      </rPr>
      <t xml:space="preserve">Окно 3:  Длина/Высота , (м)    </t>
    </r>
    <r>
      <rPr>
        <sz val="10"/>
        <color theme="1"/>
        <rFont val="Calibri"/>
      </rPr>
      <t>Д</t>
    </r>
  </si>
  <si>
    <r>
      <rPr>
        <b/>
        <sz val="10"/>
        <color theme="1"/>
        <rFont val="Calibri"/>
      </rPr>
      <t xml:space="preserve">Портал:  Длина/Высота, (м)     </t>
    </r>
    <r>
      <rPr>
        <sz val="10"/>
        <color theme="1"/>
        <rFont val="Calibri"/>
      </rPr>
      <t>Д</t>
    </r>
  </si>
  <si>
    <t>№</t>
  </si>
  <si>
    <t>Наименование работ</t>
  </si>
  <si>
    <t>Ед.изм.</t>
  </si>
  <si>
    <t>Себестоимость</t>
  </si>
  <si>
    <t>Цена, руб.</t>
  </si>
  <si>
    <t>Цена со скидкой</t>
  </si>
  <si>
    <t>кол-во</t>
  </si>
  <si>
    <t>Сумма со скидкой, руб</t>
  </si>
  <si>
    <t>1</t>
  </si>
  <si>
    <t>1. Работы по потолкам (Демонтаж)</t>
  </si>
  <si>
    <t>.</t>
  </si>
  <si>
    <t>1.1</t>
  </si>
  <si>
    <t>Очистка потолка от масляной краски или клея</t>
  </si>
  <si>
    <t>м2</t>
  </si>
  <si>
    <t>1.2</t>
  </si>
  <si>
    <t>Очистка потолка от шпаклевки/водоимульсионной краски</t>
  </si>
  <si>
    <t>1.3</t>
  </si>
  <si>
    <t>Демонтаж штукатурки с потолка</t>
  </si>
  <si>
    <t>1.4</t>
  </si>
  <si>
    <t>Демонтаж с потолка плитки из полиуретана, полистирола</t>
  </si>
  <si>
    <t>1.5</t>
  </si>
  <si>
    <t>Демонтаж старых обоев</t>
  </si>
  <si>
    <t>1.6</t>
  </si>
  <si>
    <t xml:space="preserve">Демонтаж потолка из ГКЛ, панелей ПВХ, вагонки, </t>
  </si>
  <si>
    <t>1.7</t>
  </si>
  <si>
    <t>Демонтаж реечного потолка</t>
  </si>
  <si>
    <t>1.8</t>
  </si>
  <si>
    <t>Демонтаж подвесных потолков "Армстронг", зеркального, натяжного потолка</t>
  </si>
  <si>
    <t>1.9</t>
  </si>
  <si>
    <t>Демонтаж карниза</t>
  </si>
  <si>
    <t>шт.</t>
  </si>
  <si>
    <t>1.10</t>
  </si>
  <si>
    <t>Демонтаж потолочного плинтуса (без сохранения)</t>
  </si>
  <si>
    <t>м.пог</t>
  </si>
  <si>
    <t>1.11</t>
  </si>
  <si>
    <t>Демонтаж вентиляционных коробов</t>
  </si>
  <si>
    <t>1.12</t>
  </si>
  <si>
    <t>Демонтаж потолков из АЦЭИДа, гипсолита</t>
  </si>
  <si>
    <t>ИТОГО ЗА ДЕМОНТАЖНЫЕ РАБОТЫ ПО ПОТОЛКАМ:</t>
  </si>
  <si>
    <t>2</t>
  </si>
  <si>
    <t>2. Работы по стенам (Демонтаж)</t>
  </si>
  <si>
    <t>площадь сносимых стен</t>
  </si>
  <si>
    <t>2.1</t>
  </si>
  <si>
    <t xml:space="preserve">Демонтаж стен из ПГП </t>
  </si>
  <si>
    <t>длина стен</t>
  </si>
  <si>
    <t>2.2</t>
  </si>
  <si>
    <t>Демонтаж  кирпичных стен в 1/2  кирпича</t>
  </si>
  <si>
    <t>двер проемы (шт)</t>
  </si>
  <si>
    <t>2.3</t>
  </si>
  <si>
    <t>Демонтаж стен из кирпича (в 1 кирпич)</t>
  </si>
  <si>
    <t>итог</t>
  </si>
  <si>
    <t>2.4</t>
  </si>
  <si>
    <t>Демонтаж  бетонных НЕ несущих стен (толщиной до 80мм)</t>
  </si>
  <si>
    <t>2.5</t>
  </si>
  <si>
    <t>Демонтаж  оконных, дверных откосов из штукатурки</t>
  </si>
  <si>
    <t>2.6</t>
  </si>
  <si>
    <t>Демонтаж штукатурки толщиной до 3см.</t>
  </si>
  <si>
    <t>2.7</t>
  </si>
  <si>
    <t>Демонтаж старой керамической плитки и плиточного клея</t>
  </si>
  <si>
    <t>площадь имеющегося фартука -плитки на кухне</t>
  </si>
  <si>
    <t>2.8</t>
  </si>
  <si>
    <t>Демонтаж старых обоев (за слой)</t>
  </si>
  <si>
    <t>длина (м)</t>
  </si>
  <si>
    <t>2.9</t>
  </si>
  <si>
    <t xml:space="preserve">Расчистка масляной, водоэмульсионной краски со стен </t>
  </si>
  <si>
    <t>высота (м)</t>
  </si>
  <si>
    <t>2.10</t>
  </si>
  <si>
    <t>Демонтаж подоконника</t>
  </si>
  <si>
    <t>2.11</t>
  </si>
  <si>
    <t>Демонтаж наличника</t>
  </si>
  <si>
    <t>2.12</t>
  </si>
  <si>
    <t>Демонтаж дверного блока без сохранения</t>
  </si>
  <si>
    <t>2.13</t>
  </si>
  <si>
    <t>Демонтаж оконного блока без сохранения</t>
  </si>
  <si>
    <t>2.14</t>
  </si>
  <si>
    <t>Демонтаж фальшстены из ГКЛ, панелей ПВХ с каркасом, вагонки</t>
  </si>
  <si>
    <t>2.15</t>
  </si>
  <si>
    <t>Очистка шпаклевки со стен</t>
  </si>
  <si>
    <t>2.16</t>
  </si>
  <si>
    <t>Демонтаж арки</t>
  </si>
  <si>
    <t>2.17</t>
  </si>
  <si>
    <t>Демонтаж шкафов и антресолей (без сохранения) .</t>
  </si>
  <si>
    <t>м3</t>
  </si>
  <si>
    <t>2.18</t>
  </si>
  <si>
    <t>Демонтаж стен сан-тех кабины (коробка сан узла)из азбестоцементных плит с арматурой</t>
  </si>
  <si>
    <t>ИТОГО ЗА ДЕМОНТАЖНЫЕ РАБОТЫ ПО СТЕНАМ:</t>
  </si>
  <si>
    <t>3</t>
  </si>
  <si>
    <t>3. Работы по полам (Демонтаж)</t>
  </si>
  <si>
    <t>3.1</t>
  </si>
  <si>
    <t>Демонтаж плинтусов</t>
  </si>
  <si>
    <t>3.2</t>
  </si>
  <si>
    <r>
      <rPr>
        <sz val="9"/>
        <color rgb="FF000000"/>
        <rFont val="Arial"/>
      </rPr>
      <t xml:space="preserve">Демонтаж </t>
    </r>
    <r>
      <rPr>
        <b/>
        <sz val="9"/>
        <color rgb="FF000000"/>
        <rFont val="Arial"/>
      </rPr>
      <t>приклеенного</t>
    </r>
    <r>
      <rPr>
        <sz val="9"/>
        <color rgb="FF000000"/>
        <rFont val="Arial"/>
      </rPr>
      <t xml:space="preserve"> линолеума, плитки из ПВХ, оргалита, ламината, паркетной/инженерной доски</t>
    </r>
  </si>
  <si>
    <t>3.3</t>
  </si>
  <si>
    <r>
      <rPr>
        <sz val="9"/>
        <color rgb="FF000000"/>
        <rFont val="Arial"/>
      </rPr>
      <t xml:space="preserve">Демонтаж </t>
    </r>
    <r>
      <rPr>
        <b/>
        <sz val="9"/>
        <color rgb="FF000000"/>
        <rFont val="Arial"/>
      </rPr>
      <t>НЕ приклеенного</t>
    </r>
    <r>
      <rPr>
        <sz val="9"/>
        <color rgb="FF000000"/>
        <rFont val="Arial"/>
      </rPr>
      <t xml:space="preserve"> линолеума, ламината, паркетной доски, старого паркета</t>
    </r>
  </si>
  <si>
    <t>3.4</t>
  </si>
  <si>
    <t>Демонтаж старых дощатых полов с лагами, с наполнителем</t>
  </si>
  <si>
    <t>3.5</t>
  </si>
  <si>
    <r>
      <rPr>
        <sz val="9"/>
        <color rgb="FF000000"/>
        <rFont val="Arial"/>
      </rPr>
      <t xml:space="preserve">Демонтаж </t>
    </r>
    <r>
      <rPr>
        <b/>
        <sz val="9"/>
        <color theme="1"/>
        <rFont val="Arial"/>
      </rPr>
      <t>НЕ приклеенной</t>
    </r>
    <r>
      <rPr>
        <sz val="9"/>
        <color rgb="FF000000"/>
        <rFont val="Arial"/>
      </rPr>
      <t xml:space="preserve"> фанеры, оргалита</t>
    </r>
  </si>
  <si>
    <t>3.6</t>
  </si>
  <si>
    <t>Демонтаж керамической плитки и плиточного клея</t>
  </si>
  <si>
    <t>площадь имеющейся напольной -плитки на кухне, коридоре</t>
  </si>
  <si>
    <t>3.7</t>
  </si>
  <si>
    <t>Демонтаж порожка (пластик, метал)</t>
  </si>
  <si>
    <t>м.пог.</t>
  </si>
  <si>
    <t>4.4.1</t>
  </si>
  <si>
    <t>Демонтаж теплого пола (водяного)</t>
  </si>
  <si>
    <t>ширина (м)</t>
  </si>
  <si>
    <t>3.9</t>
  </si>
  <si>
    <t>Демонтаж цементной стяжки до 5 см.</t>
  </si>
  <si>
    <t>3.10</t>
  </si>
  <si>
    <t>Демонтаж цементной стяжки до 10 см.</t>
  </si>
  <si>
    <t>3.11</t>
  </si>
  <si>
    <t>Демонтаж армированного бетонного основания сантехкабины</t>
  </si>
  <si>
    <t>3.12</t>
  </si>
  <si>
    <t xml:space="preserve">Демонтаж бетонного бортика поддона </t>
  </si>
  <si>
    <t>3.13</t>
  </si>
  <si>
    <t>Демонтаж короба для труб водоснабжения, канализации</t>
  </si>
  <si>
    <t>3.14</t>
  </si>
  <si>
    <t>Очистка стяжки от остатков клея, мастики методом шлифования алмазной чашкой</t>
  </si>
  <si>
    <t>ИТОГО ЗА ДЕМОНТАЖНЫЕ РАБОТЫ ПО ПОЛАМ:</t>
  </si>
  <si>
    <t>4</t>
  </si>
  <si>
    <t>4. Сантехнические работы (Демонтаж)</t>
  </si>
  <si>
    <t>4.1</t>
  </si>
  <si>
    <t>4.1 Демонтаж душевой кабины/подиума</t>
  </si>
  <si>
    <t>4.1.1</t>
  </si>
  <si>
    <t xml:space="preserve">Демонтаж пластиковой душевой кабины </t>
  </si>
  <si>
    <t>4.1.2</t>
  </si>
  <si>
    <t>Демонтаж душевой кабины в строительном исполнении</t>
  </si>
  <si>
    <t>4.1.3</t>
  </si>
  <si>
    <t>Демонтаж душевого подиума (строительного исполнения)</t>
  </si>
  <si>
    <t>4.1.4</t>
  </si>
  <si>
    <t>Демонтаж пластиковой душевой кабины с джакузи, гидромассажем/парогенератором</t>
  </si>
  <si>
    <t>4.1.5</t>
  </si>
  <si>
    <t>Демонтаж поддона чугунного/металлического/акрилового</t>
  </si>
  <si>
    <t>4.1.6</t>
  </si>
  <si>
    <t>Демонтаж (отключение) стиральной/сушильной машины</t>
  </si>
  <si>
    <t>4.1.7</t>
  </si>
  <si>
    <t>Расчистка стояка отопления от старой краски</t>
  </si>
  <si>
    <t>4.1.8</t>
  </si>
  <si>
    <t>Демонтаж подиума для поддона (кирпич, бетон)</t>
  </si>
  <si>
    <t>4.2</t>
  </si>
  <si>
    <t>4.2 Демонтаж ванной</t>
  </si>
  <si>
    <t>4.2.1</t>
  </si>
  <si>
    <t>Демонтаж ванны чугунной (с выносом к входной двери)</t>
  </si>
  <si>
    <t>4.2.2</t>
  </si>
  <si>
    <t>Демонтаж ванны стальной, акриловой</t>
  </si>
  <si>
    <t>4.2.3</t>
  </si>
  <si>
    <t>Демонтаж экрана ванны (кафель, кирпич/пеноблок)      </t>
  </si>
  <si>
    <t>4.2.5</t>
  </si>
  <si>
    <t>Демонтаж экрана под ванной (пластик)       </t>
  </si>
  <si>
    <t>4.2.6</t>
  </si>
  <si>
    <t>Демонтаж обвязки ванны (старого образца чугун-метал) </t>
  </si>
  <si>
    <t>4.2.7</t>
  </si>
  <si>
    <t>Демонтаж обвязки ванны (нового образца)</t>
  </si>
  <si>
    <t>4.2.8</t>
  </si>
  <si>
    <t>Демонтаж штанги для душа   </t>
  </si>
  <si>
    <t>4.2.9</t>
  </si>
  <si>
    <t>Демонтаж сантехнических аксессуаров (мыльница, держатель бумаги и т.д.)</t>
  </si>
  <si>
    <t>4.3</t>
  </si>
  <si>
    <t>4.3 Демонтаж унитаза</t>
  </si>
  <si>
    <t>4.3.1</t>
  </si>
  <si>
    <t xml:space="preserve">Демонтаж унитаза </t>
  </si>
  <si>
    <t xml:space="preserve"> </t>
  </si>
  <si>
    <t>4.3.2</t>
  </si>
  <si>
    <t>Демонтаж инсталляции (чаши с рамой и кнопкой)</t>
  </si>
  <si>
    <t>4.4</t>
  </si>
  <si>
    <t>4.4 Демонтаж труб и стояков, арматуры</t>
  </si>
  <si>
    <t>Демонтаж труб водоснабжения, отопления</t>
  </si>
  <si>
    <t>4.4.2</t>
  </si>
  <si>
    <t>Демонтаж труб канализации (чугун)        </t>
  </si>
  <si>
    <t>4.4.3</t>
  </si>
  <si>
    <t>Демонтаж труб канализации (пластик)        </t>
  </si>
  <si>
    <t>4.4.4</t>
  </si>
  <si>
    <t>Демонтаж коллектора (гребенки)      </t>
  </si>
  <si>
    <t>4.4.5</t>
  </si>
  <si>
    <t>Демонтаж бойлера        </t>
  </si>
  <si>
    <t>4.5</t>
  </si>
  <si>
    <t>4.5 Демонтаж смесителя</t>
  </si>
  <si>
    <t>4.5.1</t>
  </si>
  <si>
    <t>Демонтаж смесителя на жёсткой подводке             </t>
  </si>
  <si>
    <t>4.5.2</t>
  </si>
  <si>
    <t>Демонтаж смесителя  на гибкой подводке</t>
  </si>
  <si>
    <t>4.6</t>
  </si>
  <si>
    <t>4.6 Демонтаж раковины и мойки</t>
  </si>
  <si>
    <t>4.6.1</t>
  </si>
  <si>
    <t>Демонтаж кухонной мойки (без смесителя)</t>
  </si>
  <si>
    <t>4.6.2</t>
  </si>
  <si>
    <t>Демонтаж подстолья кухонной мойки            </t>
  </si>
  <si>
    <t>4.6.3</t>
  </si>
  <si>
    <t>Демонтаж мойки на кронштейнах     </t>
  </si>
  <si>
    <t>4.6.4</t>
  </si>
  <si>
    <t>Демонтаж раковины типа «тюльпан» (в сборе) </t>
  </si>
  <si>
    <t>4.6.5</t>
  </si>
  <si>
    <t>Демонтаж «Мойдодыра» (в сборе) </t>
  </si>
  <si>
    <t>4.6.6</t>
  </si>
  <si>
    <t>Демонтаж сифона мойки    </t>
  </si>
  <si>
    <t>4.7</t>
  </si>
  <si>
    <t>4.7 Демонтаж радиаторов отопления</t>
  </si>
  <si>
    <t>4.7.1</t>
  </si>
  <si>
    <t>Демонтаж радиатора на металлических трубах (при наличие вводных кранов)</t>
  </si>
  <si>
    <t>4.7.2</t>
  </si>
  <si>
    <t>Демонтаж регулятора давления, обратного клапана</t>
  </si>
  <si>
    <t>4.7.3</t>
  </si>
  <si>
    <t>Демонтаж коллектора (гребенки)</t>
  </si>
  <si>
    <t>4.7.4</t>
  </si>
  <si>
    <t>Демонтаж полотенцесушителя водяного/электрического</t>
  </si>
  <si>
    <t>ед</t>
  </si>
  <si>
    <t>4.7.5</t>
  </si>
  <si>
    <t>Демонтаж радиатора на пластиковых трубах для отделочных работ</t>
  </si>
  <si>
    <t>ИТОГО ЗА ДЕМОНТАЖНЫЕ РАБОТЫ ПО САНТЕХНИКЕ:</t>
  </si>
  <si>
    <t>5</t>
  </si>
  <si>
    <t>5. Электромонтажные работы (Демонтаж)</t>
  </si>
  <si>
    <t>5.1</t>
  </si>
  <si>
    <t>Демонтаж электроустановочного изделия (розетка, выключатель, распаячная коробка)</t>
  </si>
  <si>
    <t>5.2</t>
  </si>
  <si>
    <t>Демонтаж накладной части розетки, выключателя</t>
  </si>
  <si>
    <t>5.3</t>
  </si>
  <si>
    <t>Демонтаж скрытой проводки (до 16мм)</t>
  </si>
  <si>
    <t>5.4</t>
  </si>
  <si>
    <t>Демонтаж открытой проводки (до 16мм)</t>
  </si>
  <si>
    <t>5.5</t>
  </si>
  <si>
    <t>Демонтаж светильников встроенных (без сохранения)</t>
  </si>
  <si>
    <t>5.6</t>
  </si>
  <si>
    <t>Демонтаж кабель-канала</t>
  </si>
  <si>
    <t>5.7</t>
  </si>
  <si>
    <t>Демонтаж автомата защиты</t>
  </si>
  <si>
    <t>5.8</t>
  </si>
  <si>
    <t>Демонтаж люстры, светильника, вентилятора (с сохранением изделия)</t>
  </si>
  <si>
    <t>5.9</t>
  </si>
  <si>
    <t>Демонтаж распределительного электрощита</t>
  </si>
  <si>
    <t>5.10</t>
  </si>
  <si>
    <t>Комплексный демонтаж старой электрики - розетки, выключатели, распаячные коробки, проводка (по площади помещения)</t>
  </si>
  <si>
    <t>ИТОГО ЗА ДЕМОНТАЖНЫЕ РАБОТЫ ПО ЭЛЕКТРИКЕ:</t>
  </si>
  <si>
    <t>6</t>
  </si>
  <si>
    <t>6. Работы по потолкам (Отделочные работы)</t>
  </si>
  <si>
    <t>6.1</t>
  </si>
  <si>
    <t xml:space="preserve">6.1 Штукатурные работы (потолок) </t>
  </si>
  <si>
    <t>6.1.1</t>
  </si>
  <si>
    <t xml:space="preserve">Покрытие бетонных потолоков бетоноконтактом </t>
  </si>
  <si>
    <t>6.1.2</t>
  </si>
  <si>
    <t>Расчистка рустов плит перекрытия, заделка с проклейкой сетки</t>
  </si>
  <si>
    <t>6.1.3</t>
  </si>
  <si>
    <t>Устранение мелких дефектов (трещин) потолка ремонтными смесями</t>
  </si>
  <si>
    <t>6.1.4</t>
  </si>
  <si>
    <t>Защита потолков от макротрещин - армирование штукатурной сеткой</t>
  </si>
  <si>
    <t>6.1.5</t>
  </si>
  <si>
    <t>Штукатурка потолка до 3 см. толщиной, с устройством маяков</t>
  </si>
  <si>
    <t>6.1.6</t>
  </si>
  <si>
    <r>
      <rPr>
        <sz val="9"/>
        <color rgb="FF000000"/>
        <rFont val="Arial"/>
      </rPr>
      <t>Штукатурка потолка под правило/под шпатель (</t>
    </r>
    <r>
      <rPr>
        <b/>
        <sz val="9"/>
        <color rgb="FF000000"/>
        <rFont val="Arial"/>
      </rPr>
      <t>без ровной плоскости</t>
    </r>
    <r>
      <rPr>
        <sz val="9"/>
        <color rgb="FF000000"/>
        <rFont val="Arial"/>
      </rPr>
      <t>)</t>
    </r>
  </si>
  <si>
    <t>6.1.7</t>
  </si>
  <si>
    <t>Противогрибковая обработка потолка</t>
  </si>
  <si>
    <t>6.2</t>
  </si>
  <si>
    <t>6.2 Тепло-звукоизоляция потолка</t>
  </si>
  <si>
    <t>6.2.1</t>
  </si>
  <si>
    <t xml:space="preserve">Устройство тепло/звукоизоляции потолка минеральной ватой в металлокаркас </t>
  </si>
  <si>
    <t>6.2.2</t>
  </si>
  <si>
    <t>Устройство тепло/звукоизоляции потолка (один слой) клеево-грибковый монтаж с мембраной</t>
  </si>
  <si>
    <t>6.2.3</t>
  </si>
  <si>
    <t>Монтаж звукоизоляционных SoundGuard панелей на готовый металлокаркас / сэндвич ЗИПС-панелей на оштукатуренный потолок, с демпферной лентой и герметиком</t>
  </si>
  <si>
    <t>6.4</t>
  </si>
  <si>
    <t>6.4 Малярные работы потолок</t>
  </si>
  <si>
    <t>6.3.1</t>
  </si>
  <si>
    <t xml:space="preserve">Монтаж металлического каркаса для одноуровневого потолка из ГКЛ </t>
  </si>
  <si>
    <t>6.3.2</t>
  </si>
  <si>
    <r>
      <rPr>
        <sz val="9"/>
        <color theme="1"/>
        <rFont val="Arial"/>
      </rPr>
      <t xml:space="preserve">Монтаж металлического каркаса потолков - </t>
    </r>
    <r>
      <rPr>
        <sz val="9"/>
        <color theme="1"/>
        <rFont val="Arial"/>
      </rPr>
      <t>каждый последующий уровень</t>
    </r>
    <r>
      <rPr>
        <sz val="9"/>
        <color theme="1"/>
        <rFont val="Arial"/>
      </rPr>
      <t xml:space="preserve"> </t>
    </r>
  </si>
  <si>
    <t>6.3.3</t>
  </si>
  <si>
    <r>
      <rPr>
        <sz val="9"/>
        <color theme="1"/>
        <rFont val="Arial"/>
      </rPr>
      <t>Обшивка</t>
    </r>
    <r>
      <rPr>
        <sz val="9"/>
        <color theme="1"/>
        <rFont val="Arial"/>
      </rPr>
      <t xml:space="preserve">  металлокаркаса </t>
    </r>
    <r>
      <rPr>
        <sz val="9"/>
        <color theme="1"/>
        <rFont val="Arial"/>
      </rPr>
      <t xml:space="preserve">ГКЛ 12,5мм в </t>
    </r>
    <r>
      <rPr>
        <sz val="9"/>
        <color theme="1"/>
        <rFont val="Arial"/>
      </rPr>
      <t>один слой  с расшивкой швов</t>
    </r>
  </si>
  <si>
    <t>6.3.4</t>
  </si>
  <si>
    <t>Подшивка дополнительного слоя ГКЛ 12,5мм (второй слой) с расшивкой швов</t>
  </si>
  <si>
    <t>6.3.5</t>
  </si>
  <si>
    <t>Подшивка дополнительного слоя ГКЛ 12,5мм (звукоизоляционный ГКЛ) с расшивкой швов</t>
  </si>
  <si>
    <t>6.3.6</t>
  </si>
  <si>
    <t>Изготовление металлокаркаса для  прямолинейных торцов потолочных конструкций шириной до 40 см (в т.ч. все перепады уровней, торцы ниш для скрытой подсветки, подштроников)</t>
  </si>
  <si>
    <t>6.3.7</t>
  </si>
  <si>
    <t>Обшивка ГКЛ прямолинейных торцов потолочных конструкций металлокаркаса  шириной до 40 см</t>
  </si>
  <si>
    <t>6.3.8</t>
  </si>
  <si>
    <t>Монтаж скрытого люка под покраску на потолок из ГКЛ с устройством портала</t>
  </si>
  <si>
    <t>6.3.9</t>
  </si>
  <si>
    <r>
      <rPr>
        <sz val="9"/>
        <color theme="1"/>
        <rFont val="Arial"/>
      </rPr>
      <t xml:space="preserve">Устройство </t>
    </r>
    <r>
      <rPr>
        <b/>
        <sz val="9"/>
        <color theme="1"/>
        <rFont val="Arial"/>
      </rPr>
      <t>криволинейных</t>
    </r>
    <r>
      <rPr>
        <sz val="9"/>
        <color theme="1"/>
        <rFont val="Arial"/>
      </rPr>
      <t xml:space="preserve"> торцов потолочных конструкций из ГКЛ с металлокаркасом</t>
    </r>
  </si>
  <si>
    <t>6.3.10</t>
  </si>
  <si>
    <t xml:space="preserve">Монтаж Г-образной ниши для скрытого карниза из ГКЛ с металлокаркасом </t>
  </si>
  <si>
    <t>6.3.11</t>
  </si>
  <si>
    <t>Фрезеровка внутреннего/внешнего угла в ГКЛ, фасок под профиля</t>
  </si>
  <si>
    <t>6.3.12</t>
  </si>
  <si>
    <t xml:space="preserve">Устройство порталов с усилением металлокаркаса для скрытых треков, фанкойлов (вент.решеток), теневого профиля </t>
  </si>
  <si>
    <t>6.3.13</t>
  </si>
  <si>
    <t xml:space="preserve">Монтаж П-образной полки для скрытой подсветки из ГКЛ с металлокаркасом </t>
  </si>
  <si>
    <t>6.3.14</t>
  </si>
  <si>
    <t>Монтаж теневого профиля на потолках ГКЛ</t>
  </si>
  <si>
    <t>6.3.15</t>
  </si>
  <si>
    <t>Монтаж скрытых треков на потолках ГКЛ в подготовленный портал, с запилом углов под 45 град.</t>
  </si>
  <si>
    <t>6.4.1</t>
  </si>
  <si>
    <t xml:space="preserve">Грунтование потолка акриловым грунтом 1 слой </t>
  </si>
  <si>
    <t>м.п.</t>
  </si>
  <si>
    <t>6.4.2</t>
  </si>
  <si>
    <t xml:space="preserve">Монтаж углозащитной ленты </t>
  </si>
  <si>
    <t>6.4.3</t>
  </si>
  <si>
    <t>Защита потолков от трещин - армирование малярной сеткой</t>
  </si>
  <si>
    <t>6.4.4</t>
  </si>
  <si>
    <t>Защита потолков от микротрещин - армирование стеклохолстом</t>
  </si>
  <si>
    <t>6.4.5</t>
  </si>
  <si>
    <t>Грунтование потолка при шпатлевке потолка под покраску (все слои)</t>
  </si>
  <si>
    <t>6.4.6</t>
  </si>
  <si>
    <r>
      <rPr>
        <sz val="9"/>
        <color rgb="FF000000"/>
        <rFont val="Arial"/>
      </rPr>
      <t xml:space="preserve">Шпатлевка потолка </t>
    </r>
    <r>
      <rPr>
        <b/>
        <sz val="9"/>
        <color rgb="FF000000"/>
        <rFont val="Arial"/>
      </rPr>
      <t>базовая с ошкуриванием</t>
    </r>
    <r>
      <rPr>
        <sz val="9"/>
        <color rgb="FF000000"/>
        <rFont val="Arial"/>
      </rPr>
      <t xml:space="preserve"> под оклейку обоев/стеклохолста (2 слоя)</t>
    </r>
  </si>
  <si>
    <t>6.4.7</t>
  </si>
  <si>
    <t>Грунтование потолка грунт-краской "Праймер" (перед покраской)</t>
  </si>
  <si>
    <t>6.4.8</t>
  </si>
  <si>
    <r>
      <rPr>
        <sz val="9"/>
        <color rgb="FF000000"/>
        <rFont val="Arial"/>
      </rPr>
      <t xml:space="preserve">Шпатлевка потолка </t>
    </r>
    <r>
      <rPr>
        <b/>
        <sz val="9"/>
        <color rgb="FF000000"/>
        <rFont val="Arial"/>
      </rPr>
      <t xml:space="preserve">финишная </t>
    </r>
    <r>
      <rPr>
        <sz val="9"/>
        <color rgb="FF000000"/>
        <rFont val="Arial"/>
      </rPr>
      <t xml:space="preserve">под окраску (2-3 слоя) </t>
    </r>
  </si>
  <si>
    <t>6.4.9</t>
  </si>
  <si>
    <t>Шпатлёвка с ошкуриванием под покраску ниши для скрытых карнизов шириной до 40см</t>
  </si>
  <si>
    <t>6.4.10</t>
  </si>
  <si>
    <t xml:space="preserve">Проклейка лентой и заделка швов и саморезов потолка из ГКЛ (технология KHAUF) </t>
  </si>
  <si>
    <t>6.4.11</t>
  </si>
  <si>
    <t xml:space="preserve">Покраска потолка водоэмульсионной краской </t>
  </si>
  <si>
    <t>6.4.12</t>
  </si>
  <si>
    <t>Покраска торцов потолочных конструкций</t>
  </si>
  <si>
    <t>6.4.13</t>
  </si>
  <si>
    <t>Формирование стыка двух разных цветов краски</t>
  </si>
  <si>
    <t>6.4.14</t>
  </si>
  <si>
    <t>Шлифовка потолка (Ошкуривание)</t>
  </si>
  <si>
    <t>6.5</t>
  </si>
  <si>
    <t>6.5 Потолочные конструкции разные</t>
  </si>
  <si>
    <t>6.5.1</t>
  </si>
  <si>
    <t>Монтаж потолка Армстронг, Грильято</t>
  </si>
  <si>
    <t>6.5.2</t>
  </si>
  <si>
    <t>Монтаж лепнины из полиуретана и гипса под светильник и люстру (розетка) диаметром до 500мм.</t>
  </si>
  <si>
    <t>6.5.3</t>
  </si>
  <si>
    <t>Обшивка потолков деревянной вагонкой с учетом каркаса</t>
  </si>
  <si>
    <t>6.5.4</t>
  </si>
  <si>
    <t>Монтаж деревянных планок "ламелей", декоративных балок</t>
  </si>
  <si>
    <t>6.5.5</t>
  </si>
  <si>
    <t>Монтаж реечного потолка</t>
  </si>
  <si>
    <t>6.6</t>
  </si>
  <si>
    <t>6.6 Потолочный плинтус, лепнина</t>
  </si>
  <si>
    <t>6.6.1</t>
  </si>
  <si>
    <t xml:space="preserve">Монтаж потолочного плинтуса из полиуретана на клей по периметру потолка (шириной до 8 см) с шпатлёвкой и  шлифовкой стыков и примыканий </t>
  </si>
  <si>
    <t>6.6.2</t>
  </si>
  <si>
    <t xml:space="preserve">Монтаж потолочного плинтуса из полиуретана на клей по периметру потолка (шириной от 9 до 20 см) шпатлёвкой и  шлифовкой стыков и примыканий </t>
  </si>
  <si>
    <t>6.6.3</t>
  </si>
  <si>
    <t xml:space="preserve">Монтаж лепнины из гипса по периметру потолка (шириной до 8 см) шпатлёвкой и  шлифовкой стыков и примыканий </t>
  </si>
  <si>
    <t>6.6.4</t>
  </si>
  <si>
    <t xml:space="preserve">Монтаж лепнины из гипса по периметру потолка (шириной до 9 до 20 см) шпатлёвкой и  шлифовкой стыков и примыканий </t>
  </si>
  <si>
    <t>6.6.5</t>
  </si>
  <si>
    <t>Покраска потолочного плинтуса/лепнины</t>
  </si>
  <si>
    <t>6.7</t>
  </si>
  <si>
    <t>6.7 Светильники потолочные, встраиваемые, люстры</t>
  </si>
  <si>
    <t>6.7.1</t>
  </si>
  <si>
    <t>Вырез отверстий для пожарных сигнализаций, светильников, систем пожаротушения в ГКЛ, реечном потолке, ПВХ панелях</t>
  </si>
  <si>
    <t>шт</t>
  </si>
  <si>
    <t>6.7.2</t>
  </si>
  <si>
    <t>Установка встроенного (точечного) потолочного светильника, трекового светильника</t>
  </si>
  <si>
    <t>6.7.3</t>
  </si>
  <si>
    <t>Установка бра настенного крепления</t>
  </si>
  <si>
    <t>6.7.4</t>
  </si>
  <si>
    <t>Установка светильника "Армстронг"</t>
  </si>
  <si>
    <t>6.7.5</t>
  </si>
  <si>
    <t>Установка закладной для навесных приборов</t>
  </si>
  <si>
    <t>6.7.6</t>
  </si>
  <si>
    <t>Установка и сборка люстры до 3 кг</t>
  </si>
  <si>
    <t>6.7.7</t>
  </si>
  <si>
    <t>Монтаж светодиодной ленты на двусторонний скотч</t>
  </si>
  <si>
    <t>6.7.8</t>
  </si>
  <si>
    <t>Установка трансформатора с подключением</t>
  </si>
  <si>
    <t>6.8</t>
  </si>
  <si>
    <t>6.8 Вентиляция</t>
  </si>
  <si>
    <t>6.8.1</t>
  </si>
  <si>
    <t>Монтаж вентиляционных каналов, труб</t>
  </si>
  <si>
    <t>6.8.2</t>
  </si>
  <si>
    <r>
      <rPr>
        <sz val="9"/>
        <color rgb="FF000000"/>
        <rFont val="Arial"/>
      </rPr>
      <t xml:space="preserve">Установка вентилятора </t>
    </r>
    <r>
      <rPr>
        <b/>
        <sz val="9"/>
        <color rgb="FF000000"/>
        <rFont val="Arial"/>
      </rPr>
      <t>накладного</t>
    </r>
    <r>
      <rPr>
        <sz val="9"/>
        <color rgb="FF000000"/>
        <rFont val="Arial"/>
      </rPr>
      <t xml:space="preserve"> (с подключением):</t>
    </r>
  </si>
  <si>
    <t>6.8.3</t>
  </si>
  <si>
    <r>
      <rPr>
        <sz val="9"/>
        <color rgb="FF000000"/>
        <rFont val="Arial"/>
      </rPr>
      <t xml:space="preserve">Установка вентилятора </t>
    </r>
    <r>
      <rPr>
        <b/>
        <sz val="9"/>
        <color rgb="FF000000"/>
        <rFont val="Arial"/>
      </rPr>
      <t>канального</t>
    </r>
    <r>
      <rPr>
        <sz val="9"/>
        <color rgb="FF000000"/>
        <rFont val="Arial"/>
      </rPr>
      <t xml:space="preserve"> (с подключением):</t>
    </r>
  </si>
  <si>
    <t>6.8.4</t>
  </si>
  <si>
    <t>Установка вентиляционной решётки / диффузора / тройника воздуховода</t>
  </si>
  <si>
    <t>6.9</t>
  </si>
  <si>
    <t>6.9 Карнизы, шторы, обои</t>
  </si>
  <si>
    <t>6.9.1</t>
  </si>
  <si>
    <t>Монтаж карниза для штор</t>
  </si>
  <si>
    <t>6.9.2</t>
  </si>
  <si>
    <t>Декоративная штукатурка потолка в 2 слоя ("мокрый шелк")</t>
  </si>
  <si>
    <t>6.9.3</t>
  </si>
  <si>
    <t>Оклейка потолка стеклообоями под покраску</t>
  </si>
  <si>
    <t>6.9.4</t>
  </si>
  <si>
    <t>Шлифовка и лакировка деревянной вагонки</t>
  </si>
  <si>
    <t>ИТОГО ЗА ОТДЕЛОЧНЫЕ РАБОТЫ ПО ПОТОЛКАМ:</t>
  </si>
  <si>
    <t>7</t>
  </si>
  <si>
    <t>7. Работы по стенам (Отделочные работы)</t>
  </si>
  <si>
    <t>площадь возводимых стен</t>
  </si>
  <si>
    <t>7.1</t>
  </si>
  <si>
    <t>7.1 Перегородки блочные, кирпичные</t>
  </si>
  <si>
    <t>7.1.1</t>
  </si>
  <si>
    <t>Монтаж перегородок из пазогребневых блоков / пеноблоков с армировкой</t>
  </si>
  <si>
    <t>7.1.2</t>
  </si>
  <si>
    <t>Изготовление опорной полосы для 1-го ряда кладки ( ПГБ, ГКЛ, Пеноблок)</t>
  </si>
  <si>
    <t>7.1.3</t>
  </si>
  <si>
    <t>Устройство перегородок в 1/2 кирпича</t>
  </si>
  <si>
    <t>7.1.4</t>
  </si>
  <si>
    <t>Устройство перегородок в 1 кирпич</t>
  </si>
  <si>
    <t>7.1.5</t>
  </si>
  <si>
    <t>Армирование проёма уголком/арматурой</t>
  </si>
  <si>
    <t>проём</t>
  </si>
  <si>
    <t>7.2</t>
  </si>
  <si>
    <t>7.2 Штукатурные работы (стены)</t>
  </si>
  <si>
    <t>7.2.1</t>
  </si>
  <si>
    <r>
      <rPr>
        <sz val="9"/>
        <color rgb="FF000000"/>
        <rFont val="Arial"/>
      </rPr>
      <t xml:space="preserve">Покрытие бетонных стен </t>
    </r>
    <r>
      <rPr>
        <b/>
        <sz val="9"/>
        <color rgb="FF000000"/>
        <rFont val="Arial"/>
      </rPr>
      <t>бетоноконтактом</t>
    </r>
    <r>
      <rPr>
        <sz val="9"/>
        <color rgb="FF000000"/>
        <rFont val="Arial"/>
      </rPr>
      <t xml:space="preserve"> (перед штукатурными работами!)</t>
    </r>
  </si>
  <si>
    <t>7.2.2</t>
  </si>
  <si>
    <t xml:space="preserve">Грунтование стен плёночным грунтом перед штукатурными работами </t>
  </si>
  <si>
    <t>7.2.3</t>
  </si>
  <si>
    <t>Установка и демонтаж маяков для штукатурных работ, заделка штроб от маяков</t>
  </si>
  <si>
    <t>7.2.4</t>
  </si>
  <si>
    <t>Расчистка и заделка  угловых стыков бетонных плит и ПГП/пеноблока с использованием армирующей сетки</t>
  </si>
  <si>
    <t>7.2.5</t>
  </si>
  <si>
    <r>
      <rPr>
        <sz val="9"/>
        <color rgb="FF000000"/>
        <rFont val="Arial"/>
      </rPr>
      <t>З</t>
    </r>
    <r>
      <rPr>
        <b/>
        <sz val="9"/>
        <color rgb="FF000000"/>
        <rFont val="Arial"/>
      </rPr>
      <t>ащита стен от макротрещин</t>
    </r>
    <r>
      <rPr>
        <sz val="9"/>
        <color rgb="FF000000"/>
        <rFont val="Arial"/>
      </rPr>
      <t xml:space="preserve"> - армирование штукатурной стеклотканевой сеткой</t>
    </r>
  </si>
  <si>
    <t>7.2.6</t>
  </si>
  <si>
    <t>Штукатурка гипсовая высококачественная по маякам до 3 см с устройством маяков без выведения углов стен в 90 градусов (плоскость в уровень)</t>
  </si>
  <si>
    <t>7.2.7</t>
  </si>
  <si>
    <t>Штукатурка гипсовая высококачественная по маякам до 5 см с устройством маяков без выведения углов стен в 90 градусов (плоскость в уровень)</t>
  </si>
  <si>
    <t>7.2.8</t>
  </si>
  <si>
    <r>
      <rPr>
        <sz val="9"/>
        <color theme="1"/>
        <rFont val="Arial"/>
      </rPr>
      <t xml:space="preserve">Штукатурка гипсовая высококачественная по маякам до 3 см с устройством маяков, </t>
    </r>
    <r>
      <rPr>
        <b/>
        <sz val="9"/>
        <color theme="1"/>
        <rFont val="Arial"/>
      </rPr>
      <t>с выведением строгой геометрии помещения (углы стен в 90 градусов)</t>
    </r>
  </si>
  <si>
    <t>7.2.9</t>
  </si>
  <si>
    <r>
      <rPr>
        <sz val="9"/>
        <color theme="1"/>
        <rFont val="Arial"/>
      </rPr>
      <t xml:space="preserve">Штукатурка гипсовая высококачественная по маякам до 5 см с устройством маяков, </t>
    </r>
    <r>
      <rPr>
        <b/>
        <sz val="9"/>
        <color theme="1"/>
        <rFont val="Arial"/>
      </rPr>
      <t xml:space="preserve">с выведением строгой геометрии помещения (углы стен в 90 градусов) </t>
    </r>
  </si>
  <si>
    <t>7.2.10</t>
  </si>
  <si>
    <r>
      <rPr>
        <sz val="9"/>
        <color rgb="FF000000"/>
        <rFont val="Arial"/>
      </rPr>
      <t xml:space="preserve">Штукатурка Цементно-песчаная </t>
    </r>
    <r>
      <rPr>
        <b/>
        <sz val="9"/>
        <color rgb="FF000000"/>
        <rFont val="Arial"/>
      </rPr>
      <t>под плитку</t>
    </r>
    <r>
      <rPr>
        <sz val="9"/>
        <color rgb="FF000000"/>
        <rFont val="Arial"/>
      </rPr>
      <t xml:space="preserve"> по маякам</t>
    </r>
  </si>
  <si>
    <t>7.2.11</t>
  </si>
  <si>
    <r>
      <rPr>
        <sz val="9"/>
        <color theme="1"/>
        <rFont val="Arial"/>
      </rPr>
      <t xml:space="preserve">Штукатурка ЦПС </t>
    </r>
    <r>
      <rPr>
        <b/>
        <sz val="9"/>
        <color theme="1"/>
        <rFont val="Arial"/>
      </rPr>
      <t>высококачественная с выведением строгой геометрии помещения</t>
    </r>
    <r>
      <rPr>
        <sz val="9"/>
        <color theme="1"/>
        <rFont val="Arial"/>
      </rPr>
      <t xml:space="preserve"> по маякам (углы стен в 90 градусов) </t>
    </r>
  </si>
  <si>
    <t>7.2.12</t>
  </si>
  <si>
    <t>Визуальное выравнивание штукатуркой стен "под шпатель"</t>
  </si>
  <si>
    <t>7.2.13</t>
  </si>
  <si>
    <t>Изготовление портала в стене под скрытый/теневой напольный плинтус</t>
  </si>
  <si>
    <t>7.2.14</t>
  </si>
  <si>
    <r>
      <rPr>
        <sz val="9"/>
        <color rgb="FF000000"/>
        <rFont val="Arial"/>
      </rPr>
      <t>Армирование штукатурного слоя металлической сеткой с креплением  к стене (</t>
    </r>
    <r>
      <rPr>
        <b/>
        <sz val="9"/>
        <color rgb="FF000000"/>
        <rFont val="Arial"/>
      </rPr>
      <t>для ЦПС</t>
    </r>
    <r>
      <rPr>
        <sz val="9"/>
        <color rgb="FF000000"/>
        <rFont val="Arial"/>
      </rPr>
      <t>)</t>
    </r>
  </si>
  <si>
    <t>7.3</t>
  </si>
  <si>
    <t>7.3 Тепло-звуко-гидроизоляция стен</t>
  </si>
  <si>
    <t>7.3.1</t>
  </si>
  <si>
    <t>Гидроизоляция стен обмазочными смесями в 2-3 слоя</t>
  </si>
  <si>
    <t>7.3.2</t>
  </si>
  <si>
    <t>Тепло/ звуко-изоляция стен (мин. вата, пеноплекс, пенофол) в металлокаркас</t>
  </si>
  <si>
    <t>7.3.3</t>
  </si>
  <si>
    <t xml:space="preserve">Теплоизоляция стен (мин. вата, пеноплекс, пенофол) клеево-грибковый монтаж </t>
  </si>
  <si>
    <t>7.3.4</t>
  </si>
  <si>
    <t>Монтаж "теплой стены" в санузел</t>
  </si>
  <si>
    <t>7.4</t>
  </si>
  <si>
    <t>7.4 ГКЛ стены</t>
  </si>
  <si>
    <t>площадь возводимых стен ГКЛ</t>
  </si>
  <si>
    <t>7.4.1</t>
  </si>
  <si>
    <t xml:space="preserve">Монтаж металлического каркаса для ГКЛ </t>
  </si>
  <si>
    <t>7.4.2</t>
  </si>
  <si>
    <t>Монтаж ГКЛ по готовому каркасу (1 слой) с одной стороны</t>
  </si>
  <si>
    <t>7.4.3</t>
  </si>
  <si>
    <t>Монтаж ГКЛ по готовому каркасу (дополнительный 2-ой слой) с одной стороны</t>
  </si>
  <si>
    <t>7.4.4</t>
  </si>
  <si>
    <t>Изготовление внутренней ниши в стене из ГКЛ/пеноблока не более 1 м2</t>
  </si>
  <si>
    <t>7.4.5</t>
  </si>
  <si>
    <t>Облицовка стен ГКЛ на клею (перлфикс) без металлокаркаса</t>
  </si>
  <si>
    <t>7.4.6</t>
  </si>
  <si>
    <t xml:space="preserve">Проклейка лентой и заделка швов и саморезов на стенах из ГКЛ (технология KHAUF) с армировкой </t>
  </si>
  <si>
    <t>7.4.7</t>
  </si>
  <si>
    <t>Монтаж короба из ГКЛ сложной формы с прямолинейными эл-ми (включая внутренние ниши под радиатор, ниши для полок и т.д.)</t>
  </si>
  <si>
    <t>7.4.8</t>
  </si>
  <si>
    <t>Монтаж торцевых элементов стен и коробов из ГКЛ шириной до 40 см с изготовлением металлического каркаса, за каждую грань</t>
  </si>
  <si>
    <t>7.4.9</t>
  </si>
  <si>
    <t>Монтаж 2-х гранного короба из ГКЛ прямоугольной формы для труб, до 0,5 м шириной</t>
  </si>
  <si>
    <t>7.5</t>
  </si>
  <si>
    <t>7.5 Панели, вагонка, МДФ стены</t>
  </si>
  <si>
    <t>7.5.1</t>
  </si>
  <si>
    <t>Монтаж деревянного каркаса (бруски, фанера) для вагонки, панелей ПВХ</t>
  </si>
  <si>
    <t>7.5.2</t>
  </si>
  <si>
    <t xml:space="preserve">Монтаж наборных МДФ панелей без уголков и молдингов </t>
  </si>
  <si>
    <t>7.5.3</t>
  </si>
  <si>
    <t xml:space="preserve">Монтаж вагонки, без уголков и молдингов </t>
  </si>
  <si>
    <t>7.5.4</t>
  </si>
  <si>
    <t>Монтаж панелей ПВХ на каркас / на жидкие гвозди (только по выровненной поверхности), без уголков и молдингов</t>
  </si>
  <si>
    <t>7.5.6</t>
  </si>
  <si>
    <t>Установка декоративного уголка, молдинга для панелей ПВХ</t>
  </si>
  <si>
    <t>7.6</t>
  </si>
  <si>
    <t>7.6 Откосы оконные, дверные</t>
  </si>
  <si>
    <t>7.6.1</t>
  </si>
  <si>
    <t>Штукатурка торцевых элементов стен шириной до 40см, оконных, дверных, арочных откосов</t>
  </si>
  <si>
    <t>7.6.2</t>
  </si>
  <si>
    <t>Устройство оконных, дверных, арочных откосов из ГКЛ (монтаж)</t>
  </si>
  <si>
    <t>7.6.3</t>
  </si>
  <si>
    <t>Утепление оконных откосов</t>
  </si>
  <si>
    <t>7.7</t>
  </si>
  <si>
    <t>7.7 Малярные работы (стены)</t>
  </si>
  <si>
    <t>площадь фартука -плитки на кухне</t>
  </si>
  <si>
    <t>7.7.1</t>
  </si>
  <si>
    <t>Монтаж  штукатурного/малярного перфорированного уголка</t>
  </si>
  <si>
    <t>7.7.3</t>
  </si>
  <si>
    <t>Защита стен от трещин - армирование стен малярной сеткой</t>
  </si>
  <si>
    <t>7.7.4</t>
  </si>
  <si>
    <t>Защита стен от микротрещин - армирование стеклохолстом</t>
  </si>
  <si>
    <t>7.7.5</t>
  </si>
  <si>
    <r>
      <rPr>
        <sz val="9"/>
        <color rgb="FF000000"/>
        <rFont val="Arial"/>
      </rPr>
      <t xml:space="preserve">Грунтовка стен </t>
    </r>
    <r>
      <rPr>
        <b/>
        <sz val="9"/>
        <color rgb="FF000000"/>
        <rFont val="Arial"/>
      </rPr>
      <t>под обои</t>
    </r>
    <r>
      <rPr>
        <sz val="9"/>
        <color rgb="FF000000"/>
        <rFont val="Arial"/>
      </rPr>
      <t xml:space="preserve"> ( 2 слоя)</t>
    </r>
  </si>
  <si>
    <t>7.7.6</t>
  </si>
  <si>
    <r>
      <rPr>
        <sz val="9"/>
        <color rgb="FF000000"/>
        <rFont val="Arial"/>
      </rPr>
      <t>Шпатлёвка стен базовая в 2 слоя со шлифовкой (</t>
    </r>
    <r>
      <rPr>
        <b/>
        <sz val="9"/>
        <color rgb="FF000000"/>
        <rFont val="Arial"/>
      </rPr>
      <t>под обои)</t>
    </r>
  </si>
  <si>
    <t>7.7.7</t>
  </si>
  <si>
    <t>Протяжка шпаклевкой "под правило" неровностей плоскости штукатурки стен</t>
  </si>
  <si>
    <t>7.7.8</t>
  </si>
  <si>
    <r>
      <rPr>
        <sz val="9"/>
        <color rgb="FF000000"/>
        <rFont val="Arial"/>
      </rPr>
      <t xml:space="preserve">Грунтовка стен </t>
    </r>
    <r>
      <rPr>
        <b/>
        <sz val="9"/>
        <color rgb="FF000000"/>
        <rFont val="Arial"/>
      </rPr>
      <t>под покраску</t>
    </r>
    <r>
      <rPr>
        <sz val="9"/>
        <color rgb="FF000000"/>
        <rFont val="Arial"/>
      </rPr>
      <t xml:space="preserve"> (все слои)</t>
    </r>
  </si>
  <si>
    <t>7.7.9</t>
  </si>
  <si>
    <r>
      <rPr>
        <sz val="9"/>
        <color rgb="FF000000"/>
        <rFont val="Arial"/>
      </rPr>
      <t>Шпатлёвка стен финишная в 2-3 слоя со шлифовкой (под покраску)</t>
    </r>
    <r>
      <rPr>
        <b/>
        <sz val="9"/>
        <color rgb="FF000000"/>
        <rFont val="Arial"/>
      </rPr>
      <t xml:space="preserve"> качество К-3</t>
    </r>
  </si>
  <si>
    <t>7.7.10</t>
  </si>
  <si>
    <r>
      <rPr>
        <sz val="9"/>
        <color rgb="FF000000"/>
        <rFont val="Arial"/>
      </rPr>
      <t xml:space="preserve">Шпатлёвка стен финишная в 2-3 слоя со шлифовкой (под покраску) </t>
    </r>
    <r>
      <rPr>
        <b/>
        <sz val="9"/>
        <color rgb="FF000000"/>
        <rFont val="Arial"/>
      </rPr>
      <t>качество К-4</t>
    </r>
  </si>
  <si>
    <t>7.7.11</t>
  </si>
  <si>
    <t>Грунтование стен грунт-краской Праймер перед покраской</t>
  </si>
  <si>
    <t>7.7.12</t>
  </si>
  <si>
    <r>
      <rPr>
        <b/>
        <sz val="9"/>
        <color rgb="FF000000"/>
        <rFont val="Arial"/>
      </rPr>
      <t>Покраска стен</t>
    </r>
    <r>
      <rPr>
        <sz val="9"/>
        <color rgb="FF000000"/>
        <rFont val="Arial"/>
      </rPr>
      <t xml:space="preserve"> водоэмульсионной краской (2-3 слоя)</t>
    </r>
  </si>
  <si>
    <t>7.7.13</t>
  </si>
  <si>
    <t>Формирование стыка двух разных цветов краски на стенах</t>
  </si>
  <si>
    <t>7.7.14</t>
  </si>
  <si>
    <r>
      <rPr>
        <sz val="9"/>
        <color rgb="FF000000"/>
        <rFont val="Arial"/>
      </rPr>
      <t xml:space="preserve">Грунтовка, шпаклёвка базовая и финишная, шлифовка торцевых элементов стен шириной до 40см, </t>
    </r>
    <r>
      <rPr>
        <b/>
        <sz val="9"/>
        <color rgb="FF000000"/>
        <rFont val="Arial"/>
      </rPr>
      <t>откосов</t>
    </r>
    <r>
      <rPr>
        <sz val="9"/>
        <color rgb="FF000000"/>
        <rFont val="Arial"/>
      </rPr>
      <t xml:space="preserve"> под покраску</t>
    </r>
  </si>
  <si>
    <t>7.7.15</t>
  </si>
  <si>
    <t>Покраска торцевых элементов, откосов</t>
  </si>
  <si>
    <t>7.7.16</t>
  </si>
  <si>
    <t>Укрывка стен защитной пленкой от строительной пыли</t>
  </si>
  <si>
    <t>7.7.17</t>
  </si>
  <si>
    <t>Поклейка обоев ( винил, флизелин,шелкография) с подгоном рисунка</t>
  </si>
  <si>
    <t>7.7.18</t>
  </si>
  <si>
    <t xml:space="preserve">Поклейка обоев ( винил, флизелин,шелкография) без подгона рисунка, </t>
  </si>
  <si>
    <t>7.7.19</t>
  </si>
  <si>
    <t>Поклейка обоев под покраску</t>
  </si>
  <si>
    <t>7.7.20</t>
  </si>
  <si>
    <t xml:space="preserve">Покраска обоев </t>
  </si>
  <si>
    <t>7.7.21</t>
  </si>
  <si>
    <t>Шлифовка стен (Ошкуривание)</t>
  </si>
  <si>
    <t>7.8</t>
  </si>
  <si>
    <t>7.8 Декоративные покрытия (стены)</t>
  </si>
  <si>
    <t>7.8.1</t>
  </si>
  <si>
    <t xml:space="preserve"> Покраска гипсовых 3D панелей </t>
  </si>
  <si>
    <t>7.8.2</t>
  </si>
  <si>
    <t>Монтаж гипсовых 3D панелей на подготовленную поверхность</t>
  </si>
  <si>
    <t>7.8.3</t>
  </si>
  <si>
    <t xml:space="preserve">Грунтовка, шпаклевка и шлифовка стыков гипсовых 3D панелей </t>
  </si>
  <si>
    <t>7.8.4</t>
  </si>
  <si>
    <t>Поклейка фотообоев, фресок</t>
  </si>
  <si>
    <t>7.8.5</t>
  </si>
  <si>
    <t>Облицовка стен пробковыми покрытиями с лаком</t>
  </si>
  <si>
    <t>7.8.6</t>
  </si>
  <si>
    <t>Монтаж декоративной, структурной штукатурки (не более 2ух слоев)</t>
  </si>
  <si>
    <t>7.8.7</t>
  </si>
  <si>
    <t>Нанесение венецианской штукатурки, декоративной штукатурки (более 3ех слоёв)</t>
  </si>
  <si>
    <t>7.8.8</t>
  </si>
  <si>
    <t>Монтаж лепнины, молдингов из полиуретана/гипса на стены (включая шпаклёвку стыков, шлифовку)</t>
  </si>
  <si>
    <t>7.8.9</t>
  </si>
  <si>
    <t>Покраска лепнины, молдингов на стене</t>
  </si>
  <si>
    <t>7.9</t>
  </si>
  <si>
    <t>7.9 Плиточные работы (стены)</t>
  </si>
  <si>
    <t>7.9.1</t>
  </si>
  <si>
    <r>
      <rPr>
        <sz val="9"/>
        <color rgb="FF000000"/>
        <rFont val="Arial"/>
      </rPr>
      <t xml:space="preserve">Облицовка стен керамической </t>
    </r>
    <r>
      <rPr>
        <b/>
        <sz val="9"/>
        <color rgb="FF000000"/>
        <rFont val="Arial"/>
      </rPr>
      <t>плиткой</t>
    </r>
    <r>
      <rPr>
        <sz val="9"/>
        <color rgb="FF000000"/>
        <rFont val="Arial"/>
      </rPr>
      <t xml:space="preserve"> стандартных размеров(от 20х30 до 30х60см) с применением Системы Выравнивания Плитки, по оштукатуренной поверхности</t>
    </r>
  </si>
  <si>
    <t>7.9.2</t>
  </si>
  <si>
    <r>
      <rPr>
        <sz val="9"/>
        <color rgb="FF000000"/>
        <rFont val="Arial"/>
      </rPr>
      <t xml:space="preserve">Облицовка стен керамической </t>
    </r>
    <r>
      <rPr>
        <b/>
        <sz val="9"/>
        <color rgb="FF000000"/>
        <rFont val="Arial"/>
      </rPr>
      <t>плиткой не стандартной</t>
    </r>
    <r>
      <rPr>
        <sz val="9"/>
        <color rgb="FF000000"/>
        <rFont val="Arial"/>
      </rPr>
      <t xml:space="preserve"> (до 60х120см) с применением Системы Выравнивания Плитки, по оштукатуренной поверхности</t>
    </r>
  </si>
  <si>
    <t>7.9.3</t>
  </si>
  <si>
    <r>
      <rPr>
        <sz val="9"/>
        <color rgb="FF000000"/>
        <rFont val="Arial"/>
      </rPr>
      <t xml:space="preserve">Облицовка стен мелкой </t>
    </r>
    <r>
      <rPr>
        <b/>
        <sz val="9"/>
        <color rgb="FF000000"/>
        <rFont val="Arial"/>
      </rPr>
      <t>плиткой "кабанчик", гексагон</t>
    </r>
    <r>
      <rPr>
        <sz val="9"/>
        <color rgb="FF000000"/>
        <rFont val="Arial"/>
      </rPr>
      <t xml:space="preserve"> (10х10, 10х20, 15×15, 20х20см) с применением Системы Выравнивания Плитки, по ровной поверхности</t>
    </r>
  </si>
  <si>
    <t>7.9.4</t>
  </si>
  <si>
    <r>
      <rPr>
        <sz val="9"/>
        <color rgb="FF000000"/>
        <rFont val="Arial"/>
      </rPr>
      <t>Облицовка стен по диагонали, ёлочкой керамической</t>
    </r>
    <r>
      <rPr>
        <b/>
        <sz val="9"/>
        <color rgb="FF000000"/>
        <rFont val="Arial"/>
      </rPr>
      <t xml:space="preserve"> плиткой </t>
    </r>
    <r>
      <rPr>
        <sz val="9"/>
        <color rgb="FF000000"/>
        <rFont val="Arial"/>
      </rPr>
      <t>стандартных размеров(от 20х20 до 60х60см) с применением Системы Выравнивания Плитки, по оштукатуренной поверхности</t>
    </r>
  </si>
  <si>
    <t>7.9.5</t>
  </si>
  <si>
    <r>
      <rPr>
        <sz val="9"/>
        <color rgb="FF000000"/>
        <rFont val="Arial"/>
      </rPr>
      <t xml:space="preserve">Облицовка стен </t>
    </r>
    <r>
      <rPr>
        <b/>
        <sz val="9"/>
        <color rgb="FF000000"/>
        <rFont val="Arial"/>
      </rPr>
      <t>керамогранитом</t>
    </r>
    <r>
      <rPr>
        <sz val="9"/>
        <color rgb="FF000000"/>
        <rFont val="Arial"/>
      </rPr>
      <t xml:space="preserve"> (до 80х80, 50х90см) с применением Системы Выравнивания Плитки, по ровной поверхности</t>
    </r>
  </si>
  <si>
    <t>7.9.6</t>
  </si>
  <si>
    <r>
      <rPr>
        <sz val="9"/>
        <color rgb="FF000000"/>
        <rFont val="Arial"/>
      </rPr>
      <t xml:space="preserve">Облицовка стен </t>
    </r>
    <r>
      <rPr>
        <b/>
        <sz val="9"/>
        <color rgb="FF000000"/>
        <rFont val="Arial"/>
      </rPr>
      <t>крупноформатным керамогранитом</t>
    </r>
    <r>
      <rPr>
        <sz val="9"/>
        <color rgb="FF000000"/>
        <rFont val="Arial"/>
      </rPr>
      <t xml:space="preserve"> (до 120х120, 80х160см) с применением Системы Выравнивания Плитки, по ровной, оштукатуренной поверхности</t>
    </r>
  </si>
  <si>
    <t>7.9.7</t>
  </si>
  <si>
    <r>
      <rPr>
        <sz val="9"/>
        <color rgb="FF000000"/>
        <rFont val="Arial"/>
      </rPr>
      <t xml:space="preserve">Облицовка стен </t>
    </r>
    <r>
      <rPr>
        <b/>
        <sz val="9"/>
        <color rgb="FF000000"/>
        <rFont val="Arial"/>
      </rPr>
      <t xml:space="preserve">ультра крупноформатным керамогранитом </t>
    </r>
    <r>
      <rPr>
        <sz val="9"/>
        <color rgb="FF000000"/>
        <rFont val="Arial"/>
      </rPr>
      <t>(свыше 120х120см) с применением Системы Выравнивания Плитки, по ровной, оштукатуренной поверхности</t>
    </r>
  </si>
  <si>
    <t>7.9.8</t>
  </si>
  <si>
    <t>Установка крупноформатных зеркал на подготовленную поверхность (на штукатурку с гидроизоляцией)</t>
  </si>
  <si>
    <t>7.9.9</t>
  </si>
  <si>
    <r>
      <rPr>
        <sz val="9"/>
        <color rgb="FF000000"/>
        <rFont val="Arial"/>
      </rPr>
      <t xml:space="preserve">Облицовка стен </t>
    </r>
    <r>
      <rPr>
        <b/>
        <sz val="9"/>
        <color rgb="FF000000"/>
        <rFont val="Arial"/>
      </rPr>
      <t>мозаикой</t>
    </r>
    <r>
      <rPr>
        <sz val="9"/>
        <color rgb="FF000000"/>
        <rFont val="Arial"/>
      </rPr>
      <t xml:space="preserve"> по ровной поверхности</t>
    </r>
  </si>
  <si>
    <t>7.9.10</t>
  </si>
  <si>
    <t>Облицовка торцевых элементов, дверных, оконных откосов шириной до 0,5 м кармической плиткой/керамогранитом с применением Системы Выравнивания Плитки</t>
  </si>
  <si>
    <t>пог.м</t>
  </si>
  <si>
    <t>7.9.11</t>
  </si>
  <si>
    <t>Облицовка мозаикой внутренних ниш, полок, лавок (хамам)</t>
  </si>
  <si>
    <t>7.9.12</t>
  </si>
  <si>
    <t>Укладка декора (не в размер плитки или рисунок, панно, стекло)</t>
  </si>
  <si>
    <t>7.9.13</t>
  </si>
  <si>
    <t>Укладка декоративного бордюра</t>
  </si>
  <si>
    <t>7.9.14</t>
  </si>
  <si>
    <t>Облицовка стен декоративным камнем (кирпич)</t>
  </si>
  <si>
    <t>7.9.15</t>
  </si>
  <si>
    <t>Затирка плиточных швов настенной плитки цементная</t>
  </si>
  <si>
    <t>7.9.16</t>
  </si>
  <si>
    <t>Затирка плиточных швов 2-х компонентная</t>
  </si>
  <si>
    <t>7.9.17</t>
  </si>
  <si>
    <t>Затирка мозаики цементная</t>
  </si>
  <si>
    <t>7.9.18</t>
  </si>
  <si>
    <t>Запил (обработка) углов плитки под 45° (погонаж угла) с одной стороны стены</t>
  </si>
  <si>
    <t>7.9.19</t>
  </si>
  <si>
    <t>Прямолинейный чистовой рез плитки</t>
  </si>
  <si>
    <t>7.9.20</t>
  </si>
  <si>
    <t>Прямолинейный чистовой рез керамогранита</t>
  </si>
  <si>
    <t>7.9.21</t>
  </si>
  <si>
    <t>Изготовление отверстия в плитке/керамограните</t>
  </si>
  <si>
    <t>7.9.22</t>
  </si>
  <si>
    <t>Монтаж декоративного уголка, раскладка</t>
  </si>
  <si>
    <t>7.9.23</t>
  </si>
  <si>
    <t>Подрезка мозаики</t>
  </si>
  <si>
    <t>7.9.24</t>
  </si>
  <si>
    <t>Раскладка плитки для подбора рисунка (в случае появления этой доп работы)</t>
  </si>
  <si>
    <t>ИТОГО ЗА ОТДЕЛОЧНЫЕ РАБОТЫ ПО СТЕНАМ:</t>
  </si>
  <si>
    <t>8</t>
  </si>
  <si>
    <t>8. Работы по полам (Отделочные работы)</t>
  </si>
  <si>
    <t>8.1</t>
  </si>
  <si>
    <t>8.1 Стяжки, подиум</t>
  </si>
  <si>
    <t>8.1.1</t>
  </si>
  <si>
    <t>Покрытие пола бетоноконтактом 1 слой ( с пылесосом)</t>
  </si>
  <si>
    <t>8.1.2</t>
  </si>
  <si>
    <t>Грунтование пола акриловой грунтовкой 1 слой</t>
  </si>
  <si>
    <t>8.1.3</t>
  </si>
  <si>
    <t>Гидроизоляция пола рулонными материалами, битумными мастиками с заходом на стены 10см</t>
  </si>
  <si>
    <t>8.1.4</t>
  </si>
  <si>
    <t>Монтаж армирующей металлической сетки в стяжку пола</t>
  </si>
  <si>
    <t>8.1.5</t>
  </si>
  <si>
    <t xml:space="preserve">Пескобетонная стяжка пола до 5 см </t>
  </si>
  <si>
    <t>8.1.6</t>
  </si>
  <si>
    <t xml:space="preserve">Пескобетонная стяжка пола от 6 до 10 см </t>
  </si>
  <si>
    <t>8.1.7</t>
  </si>
  <si>
    <t>Изготовление приямка для электрического теплого пола</t>
  </si>
  <si>
    <t>8.1.8</t>
  </si>
  <si>
    <t>Устройство стяжки из керамзитобетона до 10 см. толщиной (смесь пескобетона м-300 и керамзита)</t>
  </si>
  <si>
    <t>8.1.9</t>
  </si>
  <si>
    <t xml:space="preserve">Выравнивание пола самонивелирующей смесью (наливной пол) </t>
  </si>
  <si>
    <t>8.1.10</t>
  </si>
  <si>
    <t>Монтаж демпферной ленты перед стяжкой пола</t>
  </si>
  <si>
    <t>8.1.11</t>
  </si>
  <si>
    <t>Возведение поддона душевой кабины индивидуального в строительном исполнении с разуклонкой (включая гидроизоляцию под поддон и поверх, вокруг трапа)</t>
  </si>
  <si>
    <t>8.2</t>
  </si>
  <si>
    <t>8.2 Тепло-звуко-гидроизоляция пола</t>
  </si>
  <si>
    <t>8.2.1</t>
  </si>
  <si>
    <t>Гидроизоляция пола обмазочными смесями 2 слоя</t>
  </si>
  <si>
    <t>8.2.2</t>
  </si>
  <si>
    <t>Монтаж гидроизоляционной ленты KNAUF в углы</t>
  </si>
  <si>
    <t>8.2.3</t>
  </si>
  <si>
    <t>Теплоизоляция пола (мин. вата, пеноплекс, пенофол, урса)</t>
  </si>
  <si>
    <t>8.2.4</t>
  </si>
  <si>
    <t>Звукоизоляция (рулонная)  от ударного шума</t>
  </si>
  <si>
    <t>8.2.5</t>
  </si>
  <si>
    <t>Монтаж звукоизоляционных сэндвич панелей ЗИПС, демпферной ленты, на подготовленную поверхность, на пол</t>
  </si>
  <si>
    <t>8.2.6</t>
  </si>
  <si>
    <t>8.3 Тёплый пол электрический</t>
  </si>
  <si>
    <t>8.2.7</t>
  </si>
  <si>
    <t>Монтаж электрического теплого пола</t>
  </si>
  <si>
    <t>8.2.8</t>
  </si>
  <si>
    <t>Монтаж отражающей теплоизоляции на пол</t>
  </si>
  <si>
    <t>8.2.9</t>
  </si>
  <si>
    <t>Монтаж датчика теплого пола</t>
  </si>
  <si>
    <t>8.2.10</t>
  </si>
  <si>
    <t xml:space="preserve">Монтаж с расключением терморегулятора тёплого пола </t>
  </si>
  <si>
    <t>8.4</t>
  </si>
  <si>
    <t>8.4 Сухие сборные полы Кнауф</t>
  </si>
  <si>
    <t>8.4.1</t>
  </si>
  <si>
    <t>Влагоизоляция пола (настил пленки)</t>
  </si>
  <si>
    <t>8.4.2</t>
  </si>
  <si>
    <t>Монтаж сухой стяжки Knauf до 5 см (засыпка, элементы пола толщиной 20мм на клей и саморез)</t>
  </si>
  <si>
    <t>8.4.3</t>
  </si>
  <si>
    <t>Монтаж сухой стяжки Knauf до 10 см (засыпка, промежуточный слой ГВЛ , засыпка, элементы пола толщиной 20мм на клей и саморез)</t>
  </si>
  <si>
    <t>8.4.4</t>
  </si>
  <si>
    <t>Монтаж  листов ГВЛ к элементам пола  Knauf, в качестве второго слоя на клей и саморез</t>
  </si>
  <si>
    <t>8.5</t>
  </si>
  <si>
    <t>8.5 Ламинат, доска, массив, пробка</t>
  </si>
  <si>
    <t>8.5.1</t>
  </si>
  <si>
    <t>Укладка ламината по прямой, с укладкой подложки</t>
  </si>
  <si>
    <t>8.5.2</t>
  </si>
  <si>
    <t>Укладка ламината по диагонали, с укладкой подложки</t>
  </si>
  <si>
    <t>8.5.3</t>
  </si>
  <si>
    <t>Укладка паркетной доски (на клей)</t>
  </si>
  <si>
    <t>8.5.4</t>
  </si>
  <si>
    <t>Укладка паркетной доски на клей, с шлифовкой, шпаклевкой стыков, покрытием лаком/маслом</t>
  </si>
  <si>
    <t>8.5.5</t>
  </si>
  <si>
    <t>Укладка паркетной доски ёлочкой на клей, с шлифовкой, шпаклевкой стыков, покрытием лаком/маслом</t>
  </si>
  <si>
    <t>8.5.6</t>
  </si>
  <si>
    <r>
      <rPr>
        <sz val="9"/>
        <color rgb="FF000000"/>
        <rFont val="Arial"/>
      </rPr>
      <t xml:space="preserve">Настил инженерной доски, лакированной массивной доски </t>
    </r>
    <r>
      <rPr>
        <b/>
        <sz val="9"/>
        <color rgb="FF000000"/>
        <rFont val="Arial"/>
      </rPr>
      <t>на клей по прямой</t>
    </r>
  </si>
  <si>
    <t>8.5.7</t>
  </si>
  <si>
    <r>
      <rPr>
        <sz val="9"/>
        <color rgb="FF000000"/>
        <rFont val="Arial"/>
      </rPr>
      <t xml:space="preserve">Настил инженерной доски, лакированной массивной доски </t>
    </r>
    <r>
      <rPr>
        <b/>
        <sz val="9"/>
        <color rgb="FF000000"/>
        <rFont val="Arial"/>
      </rPr>
      <t>на клей по диагонали</t>
    </r>
  </si>
  <si>
    <t>8.5.8</t>
  </si>
  <si>
    <t>Укладка пробкового покрытия, с фиксацией на клей</t>
  </si>
  <si>
    <t>8.5.9</t>
  </si>
  <si>
    <t>Реставрация  паркета (Циклевка, Шпатлевка, Шлифовка, Лакировка(3слоя) (минимум 18 м2) с перекладкой не более 10% плашек</t>
  </si>
  <si>
    <t>8.5.10</t>
  </si>
  <si>
    <t>Установка лаг, шаг 40 см, без укладки фанеры</t>
  </si>
  <si>
    <t>8.5.11</t>
  </si>
  <si>
    <t>Укладка фанеры, листов OSB, с креплением на деревянные лаги, 1 слой</t>
  </si>
  <si>
    <t>8.5.12</t>
  </si>
  <si>
    <t>Укладка фанеры с креплением на бетонное основание на двухкомпонентный клей, 1 слой, с распилом 30х30 либо 60х60см</t>
  </si>
  <si>
    <t>8.5.13</t>
  </si>
  <si>
    <t>Укладка фанеры, листов OSB , дополнительный слой</t>
  </si>
  <si>
    <t>8.5.14</t>
  </si>
  <si>
    <t xml:space="preserve">Шлифовка фанеры перед укладкой чистовых напольных покрытий </t>
  </si>
  <si>
    <t>8.5.15</t>
  </si>
  <si>
    <r>
      <rPr>
        <sz val="9"/>
        <color rgb="FF000000"/>
        <rFont val="Arial"/>
      </rPr>
      <t xml:space="preserve">Укрывка пола </t>
    </r>
    <r>
      <rPr>
        <b/>
        <sz val="9"/>
        <color rgb="FF000000"/>
        <rFont val="Arial"/>
      </rPr>
      <t>защитным</t>
    </r>
    <r>
      <rPr>
        <sz val="9"/>
        <color rgb="FF000000"/>
        <rFont val="Arial"/>
      </rPr>
      <t xml:space="preserve"> слоем из ДВП/оргалита с проклейкой стыков скотчем </t>
    </r>
  </si>
  <si>
    <t>8.6</t>
  </si>
  <si>
    <t>8.6 Линолеум, Ковролин, Кварцвинил</t>
  </si>
  <si>
    <t>8.6.1</t>
  </si>
  <si>
    <t xml:space="preserve">Настил линолеума, ковролина с фиксацией на клей </t>
  </si>
  <si>
    <t>8.6.2</t>
  </si>
  <si>
    <t>Загиб коммерческого линолеума на стены с фиксацией</t>
  </si>
  <si>
    <t>8.6.3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</si>
  <si>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кварцвиниловой плитки</t>
    </r>
    <r>
      <rPr>
        <sz val="9"/>
        <color rgb="FF000000"/>
        <rFont val="Arial"/>
      </rPr>
      <t xml:space="preserve"> замковой с подложкой по прямой</t>
    </r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</si>
  <si>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кварцвиниловой плитки</t>
    </r>
    <r>
      <rPr>
        <sz val="9"/>
        <color rgb="FF000000"/>
        <rFont val="Arial"/>
      </rPr>
      <t xml:space="preserve"> на клей по прямой</t>
    </r>
  </si>
  <si>
    <t>8.6.4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</si>
  <si>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кварцвиниловой плитки</t>
    </r>
    <r>
      <rPr>
        <sz val="9"/>
        <color rgb="FF000000"/>
        <rFont val="Arial"/>
      </rPr>
      <t xml:space="preserve"> замковой ёлочкой с подложкой</t>
    </r>
  </si>
  <si>
    <t>8.6.5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</si>
  <si>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кварцвиниловой плитки</t>
    </r>
    <r>
      <rPr>
        <sz val="9"/>
        <color rgb="FF000000"/>
        <rFont val="Arial"/>
      </rPr>
      <t xml:space="preserve"> на клей ёлочкой</t>
    </r>
  </si>
  <si>
    <t>8.7</t>
  </si>
  <si>
    <t>8.7 Плиточные работы пол</t>
  </si>
  <si>
    <t>8.7.1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</si>
  <si>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 xml:space="preserve">плитки </t>
    </r>
    <r>
      <rPr>
        <sz val="9"/>
        <color rgb="FF000000"/>
        <rFont val="Arial"/>
      </rPr>
      <t>(от 30х30 до 60х60см) на пол по прямой, с применением Системы Выравнивания Плитки, на ровное основание</t>
    </r>
  </si>
  <si>
    <t>8.7.2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</si>
  <si>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плитки мелкоформатной, гексагон, кабанчик</t>
    </r>
    <r>
      <rPr>
        <sz val="9"/>
        <color rgb="FF000000"/>
        <rFont val="Arial"/>
      </rPr>
      <t xml:space="preserve"> (до 20х20) с применением Системы Выравнивания Плитки, на ровное основание</t>
    </r>
  </si>
  <si>
    <t>8.7.3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</si>
  <si>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плитки</t>
    </r>
    <r>
      <rPr>
        <sz val="9"/>
        <color rgb="FF000000"/>
        <rFont val="Arial"/>
      </rPr>
      <t xml:space="preserve"> (от 30х30 до 60х60см) на пол по диагонали, с применением Системы Выравнивания Плитки, на ровное основание</t>
    </r>
  </si>
  <si>
    <t>8.7.4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</si>
  <si>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плитки</t>
    </r>
    <r>
      <rPr>
        <sz val="9"/>
        <color rgb="FF000000"/>
        <rFont val="Arial"/>
      </rPr>
      <t xml:space="preserve"> мелкоформатной (до 20х20) на пол по диагонали, с применением Системы Выравнивания Плитки, на ровное основание</t>
    </r>
  </si>
  <si>
    <t>8.7.5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</si>
  <si>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плитки</t>
    </r>
    <r>
      <rPr>
        <sz val="9"/>
        <color rgb="FF000000"/>
        <rFont val="Arial"/>
      </rPr>
      <t xml:space="preserve"> на пол "ёлочкой", с применением Системы Выравнивания Плитки, на ровное основание</t>
    </r>
  </si>
  <si>
    <t>8.7.6</t>
  </si>
  <si>
    <r>
      <rPr>
        <sz val="9"/>
        <color rgb="FF000000"/>
        <rFont val="Arial"/>
      </rPr>
      <t>Укладка</t>
    </r>
    <r>
      <rPr>
        <b/>
        <sz val="9"/>
        <color rgb="FF000000"/>
        <rFont val="Arial"/>
      </rPr>
      <t xml:space="preserve"> керамогранита</t>
    </r>
    <r>
      <rPr>
        <sz val="9"/>
        <color rgb="FF000000"/>
        <rFont val="Arial"/>
      </rPr>
      <t xml:space="preserve"> (до 80х80, 50х90см), с применением Системы Выравнивания Плитки, на ровное основание</t>
    </r>
  </si>
  <si>
    <t>8.7.7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</si>
  <si>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керамогранита</t>
    </r>
    <r>
      <rPr>
        <sz val="9"/>
        <color rgb="FF000000"/>
        <rFont val="Arial"/>
      </rPr>
      <t xml:space="preserve"> (до 120х120, 80х160см), с применением Системы Выравнивания Плитки, на ровное основание</t>
    </r>
  </si>
  <si>
    <t>8.7.8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</si>
  <si>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ультра крупноформатного керамогранита</t>
    </r>
    <r>
      <rPr>
        <sz val="9"/>
        <color rgb="FF000000"/>
        <rFont val="Arial"/>
      </rPr>
      <t xml:space="preserve"> (свыше 120см) с применением Системы Выравнивания Плитки, на ровное основание</t>
    </r>
  </si>
  <si>
    <t>8.7.9</t>
  </si>
  <si>
    <r>
      <rPr>
        <sz val="9"/>
        <color rgb="FF000000"/>
        <rFont val="Arial"/>
      </rPr>
      <t xml:space="preserve">Укладка </t>
    </r>
    <r>
      <rPr>
        <b/>
        <sz val="9"/>
        <color rgb="FF000000"/>
        <rFont val="Arial"/>
      </rPr>
      <t>мозаики</t>
    </r>
    <r>
      <rPr>
        <sz val="9"/>
        <color rgb="FF000000"/>
        <rFont val="Arial"/>
      </rPr>
      <t>, на выровненное основание</t>
    </r>
  </si>
  <si>
    <t>8.7.10</t>
  </si>
  <si>
    <t>Укладка декора, панно, не в размер плитки</t>
  </si>
  <si>
    <t>8.7.11</t>
  </si>
  <si>
    <r>
      <rPr>
        <sz val="9"/>
        <color rgb="FF000000"/>
        <rFont val="Arial"/>
      </rPr>
      <t xml:space="preserve">Облицовка </t>
    </r>
    <r>
      <rPr>
        <b/>
        <sz val="9"/>
        <color rgb="FF000000"/>
        <rFont val="Arial"/>
      </rPr>
      <t>керамогранитом поддона душевой кабины</t>
    </r>
    <r>
      <rPr>
        <sz val="9"/>
        <color rgb="FF000000"/>
        <rFont val="Arial"/>
      </rPr>
      <t xml:space="preserve"> с разуклонкой</t>
    </r>
  </si>
  <si>
    <t>8.7.12</t>
  </si>
  <si>
    <t>Устройство порогов из плитки, бортов душевого поддона</t>
  </si>
  <si>
    <t>8.7.13</t>
  </si>
  <si>
    <t>Устройство ступеней из плитки/керамогранита</t>
  </si>
  <si>
    <t>8.7.14</t>
  </si>
  <si>
    <t>Устройство подступёнков из плитки</t>
  </si>
  <si>
    <t>8.7.15</t>
  </si>
  <si>
    <t xml:space="preserve">Штукатурное выравнивание ступеней лестничных маршей </t>
  </si>
  <si>
    <t>Затирка плиточных швов напольной плитки цементная</t>
  </si>
  <si>
    <t>8.7.17</t>
  </si>
  <si>
    <t xml:space="preserve">Затирка плиточных швов 2-х компонентная </t>
  </si>
  <si>
    <t>8.7.18</t>
  </si>
  <si>
    <r>
      <rPr>
        <sz val="9"/>
        <color rgb="FF000000"/>
        <rFont val="Arial"/>
      </rPr>
      <t xml:space="preserve">Прямолинейный чистовой рез керамической </t>
    </r>
    <r>
      <rPr>
        <b/>
        <sz val="9"/>
        <color rgb="FF000000"/>
        <rFont val="Arial"/>
      </rPr>
      <t>плитки</t>
    </r>
  </si>
  <si>
    <r>
      <rPr>
        <sz val="9"/>
        <color rgb="FF000000"/>
        <rFont val="Arial"/>
      </rPr>
      <t xml:space="preserve">Прямолинейный чистовой рез </t>
    </r>
    <r>
      <rPr>
        <b/>
        <sz val="9"/>
        <color rgb="FF000000"/>
        <rFont val="Arial"/>
      </rPr>
      <t>керамогранита</t>
    </r>
  </si>
  <si>
    <t>8.8</t>
  </si>
  <si>
    <t>8.8 Плинтус, порожки</t>
  </si>
  <si>
    <t>8.8.1</t>
  </si>
  <si>
    <t>Монтаж плинтуса из плитки/керамогранита, с затиркой, с запилом углов под 45 градусов</t>
  </si>
  <si>
    <t>8.8.2</t>
  </si>
  <si>
    <t>Монтаж пластикового плинтуса</t>
  </si>
  <si>
    <t>8.8.3</t>
  </si>
  <si>
    <t>Монтаж деревянного, мдф , полиуретан плинтуса, с запилом углов под 45 градусов (без покраски)</t>
  </si>
  <si>
    <t xml:space="preserve">Покраска напольного плинтуса </t>
  </si>
  <si>
    <t>8.8.4</t>
  </si>
  <si>
    <t>Монтаж Т-образного перехода (порожка)</t>
  </si>
  <si>
    <t>8.8.5</t>
  </si>
  <si>
    <t>Устройство перехода (скрытый порожек) пробка/герметик</t>
  </si>
  <si>
    <t>8.8.6</t>
  </si>
  <si>
    <t xml:space="preserve">Установка профиля (закладной) для плинтуса скрытого монтажа </t>
  </si>
  <si>
    <t>8.8.7</t>
  </si>
  <si>
    <t>Монтаж теневого (подсечного) плинтуса</t>
  </si>
  <si>
    <t>ИТОГО ЗА ОТДЕЛОЧНЫЕ РАБОТЫ ПО ПОЛАМ:</t>
  </si>
  <si>
    <t>9</t>
  </si>
  <si>
    <t>9. Сантехнические работы</t>
  </si>
  <si>
    <t>9.1</t>
  </si>
  <si>
    <t>9.1 Установка и подключение душевой кабины</t>
  </si>
  <si>
    <t>9.1.1</t>
  </si>
  <si>
    <t>Установка душевой кабины простой со сборкой</t>
  </si>
  <si>
    <t>9.1.2</t>
  </si>
  <si>
    <t>Установка душевой кабины с гидромассажем со сборкой</t>
  </si>
  <si>
    <t>9.1.3</t>
  </si>
  <si>
    <t>Установка душевой кабины с джакузи, гидромассажем и парогенератором со сборкой</t>
  </si>
  <si>
    <t>9.1.4</t>
  </si>
  <si>
    <t>Установка поддона чугунного</t>
  </si>
  <si>
    <t>9.1.5</t>
  </si>
  <si>
    <t>Установка поддона металлического</t>
  </si>
  <si>
    <t>9.1.6</t>
  </si>
  <si>
    <t>Установка поддона акрилового</t>
  </si>
  <si>
    <t>9.1.7</t>
  </si>
  <si>
    <t>Изготовление подиума для поддона/стиральной машины/ванны</t>
  </si>
  <si>
    <t>9.1.8</t>
  </si>
  <si>
    <t>Установка трапа точечного</t>
  </si>
  <si>
    <t>9.1.9</t>
  </si>
  <si>
    <t>Установка трапа линейного</t>
  </si>
  <si>
    <t>9.2</t>
  </si>
  <si>
    <t>9.2 Установка ванны</t>
  </si>
  <si>
    <t>9.2.1</t>
  </si>
  <si>
    <t>Установка ванны акриловой с гидромассажем           </t>
  </si>
  <si>
    <t>9.2.2</t>
  </si>
  <si>
    <t>Установка ванны чугунной с обвязкой            </t>
  </si>
  <si>
    <t>9.2.3</t>
  </si>
  <si>
    <t>Установка ванны акриловой, стальной с обвязкой            </t>
  </si>
  <si>
    <t>9.2.4</t>
  </si>
  <si>
    <t>Установка ванны камень         </t>
  </si>
  <si>
    <t>9.2.5</t>
  </si>
  <si>
    <t>Гидроизоляция швов ванны  силиконом</t>
  </si>
  <si>
    <t>9.2.6</t>
  </si>
  <si>
    <t xml:space="preserve"> Монтаж стационарных  стеклянных-стеклопластиковых перегородок душевого уголка</t>
  </si>
  <si>
    <t>9.2.7</t>
  </si>
  <si>
    <t xml:space="preserve"> Монтаж стационарных  стеклянных-стеклопластиковых шторок на ванну</t>
  </si>
  <si>
    <t>9.2.8</t>
  </si>
  <si>
    <t>Установка раздвижного экрана под ванну</t>
  </si>
  <si>
    <t>9.2.9</t>
  </si>
  <si>
    <t>Установка акрилового экрана под ванну</t>
  </si>
  <si>
    <t>9.2.10</t>
  </si>
  <si>
    <t>Монтаж и изготовление экрана под ванну из пеноблоков с лючком</t>
  </si>
  <si>
    <t>9.3</t>
  </si>
  <si>
    <t>9.3 Установка унитаза</t>
  </si>
  <si>
    <t>9.3.1</t>
  </si>
  <si>
    <t>Установка унитаза/биде напольного</t>
  </si>
  <si>
    <t>9.3.2</t>
  </si>
  <si>
    <t>Установка чаши инсталляции/биде и кнопки, с герметизацией стыка, монтажем сиденья</t>
  </si>
  <si>
    <t>9.3.3</t>
  </si>
  <si>
    <t>Установка чаши инсталляции с функцией биде, установка кнопки, с герметизацией стыка, монтажом сиденья</t>
  </si>
  <si>
    <t>9.3.4</t>
  </si>
  <si>
    <t>Сборка и установка инсталляции (без чаши)</t>
  </si>
  <si>
    <t>9.3.5</t>
  </si>
  <si>
    <t xml:space="preserve">Расчеканка канализационного стояка (чугун на пластик) </t>
  </si>
  <si>
    <t>9.4</t>
  </si>
  <si>
    <t>9.4 Монтаж труб и арматуры</t>
  </si>
  <si>
    <t>9.4.1</t>
  </si>
  <si>
    <t>Монтаж труб водоснабжения ХВС/ГВС REHAU, ПВХ (с штроблением, заделкой штробы и установкой водорозетки)</t>
  </si>
  <si>
    <t>точка</t>
  </si>
  <si>
    <t>Считает автоматически, + две водорозетки на кухню</t>
  </si>
  <si>
    <t>9.4.2</t>
  </si>
  <si>
    <t>Монтаж медных труб водоснабжения (без штробления)</t>
  </si>
  <si>
    <t>Считает автоматически, + две точки (кухня и стир. маш)</t>
  </si>
  <si>
    <t>9.4.3</t>
  </si>
  <si>
    <t>Монтаж труб канализации  ПВХ с штроблением и заделкой штробы</t>
  </si>
  <si>
    <t>9.4.4</t>
  </si>
  <si>
    <t>Шумоизоляция канализационного стояка</t>
  </si>
  <si>
    <t>9.4.5</t>
  </si>
  <si>
    <t>Монтаж труб канализации   рехау раупиано (звукоизоляция) с штроблением и заделкой штробы</t>
  </si>
  <si>
    <t>9.4.6</t>
  </si>
  <si>
    <t>Зачистка горячекатаной трубы стояка ХВС/ГВС/отопления и покраска антикоррозийной краской</t>
  </si>
  <si>
    <t>9.4.7</t>
  </si>
  <si>
    <t>Теплоизоляция стояков ХВС, ГВС, отопления энергофлексом</t>
  </si>
  <si>
    <t>9.4.8</t>
  </si>
  <si>
    <t>Опрессовка системы ХВС, ГВС, отопления, пролив канализации</t>
  </si>
  <si>
    <t>комплект</t>
  </si>
  <si>
    <t>9.4.9</t>
  </si>
  <si>
    <t>Монтаж простого сантехшкафа (гидроузла) с фильтрами грубой очистки, счетчиками, редукторами давления, коллекторами (гребенки)</t>
  </si>
  <si>
    <t>9.4.10</t>
  </si>
  <si>
    <t>Монтаж насыщенного сантехшкафа (гидроузла) с фильтрами грубой и тонкой очистки, счетчиками, редукторами давления, компенсаторами гидроудара, Системой защиты от протечек воды Аквастоп/Нептун, манометрами, коллекторами (гребенки)</t>
  </si>
  <si>
    <t>9.4.11</t>
  </si>
  <si>
    <t>Внутренняя отделка сантехшкафа (Алюминиевый лист)</t>
  </si>
  <si>
    <t>9.4.12</t>
  </si>
  <si>
    <t>Монтаж автоматической запорной арматуры (Нептун Аквастоп)</t>
  </si>
  <si>
    <t>9.4.13</t>
  </si>
  <si>
    <t>Установка трапа линейного настенного</t>
  </si>
  <si>
    <t>9.4.14</t>
  </si>
  <si>
    <t>Монтаж труб канализации (м.пог. или отрезок) всех диаметров</t>
  </si>
  <si>
    <t>9.4.15</t>
  </si>
  <si>
    <t>Прокладка дренажных трасс от блока кондиционера с подключением в стояк канализации</t>
  </si>
  <si>
    <t>9.4.16</t>
  </si>
  <si>
    <t>Алмазное бурение бетонной/кирпичной стены диаметром 50мм</t>
  </si>
  <si>
    <t>9.4.17</t>
  </si>
  <si>
    <t>Алмазное бурение бетонной/кирпичной стены диаметром 110мм</t>
  </si>
  <si>
    <t>9.4.18</t>
  </si>
  <si>
    <t>Монтаж труб водоснабжения от входной двери до сантехшкафа</t>
  </si>
  <si>
    <t>компл.</t>
  </si>
  <si>
    <t>9.4.19</t>
  </si>
  <si>
    <t>Установка уголков, муфт, тройников – одно соединение     </t>
  </si>
  <si>
    <t>9.4.20</t>
  </si>
  <si>
    <t>Монтаж компенсатора гидроудара</t>
  </si>
  <si>
    <t>9.4.21</t>
  </si>
  <si>
    <t>Монтаж коллектора (гребёнки) на трубы водоснабжения с подключением к потребителям</t>
  </si>
  <si>
    <t>Установка фильтра грубой очистки (без доработки коммуникаций)</t>
  </si>
  <si>
    <t>9.4.22</t>
  </si>
  <si>
    <t>Установка фильтра тонкой очистки (без доработки коммуникаций)</t>
  </si>
  <si>
    <t>9.4.23</t>
  </si>
  <si>
    <t>Установка регулятора давления (без доработки коммуникаций)          </t>
  </si>
  <si>
    <t>9.4.25</t>
  </si>
  <si>
    <t>Установка прибора учёта воды (счётчика)без опломбировки</t>
  </si>
  <si>
    <t>9.4.26</t>
  </si>
  <si>
    <t>Монтаж блока управления с подключением к запорной арматуре и датчикам (Нептун Аквастоп)</t>
  </si>
  <si>
    <t>к-т.</t>
  </si>
  <si>
    <t>9.5</t>
  </si>
  <si>
    <t>9.5 Установка полотенцесушителя</t>
  </si>
  <si>
    <t>9.5.1</t>
  </si>
  <si>
    <t>Установка полотенцесушителя на готовую подводку             </t>
  </si>
  <si>
    <t>9.5.2</t>
  </si>
  <si>
    <t>Установка полотенцесушителя стоимостью свыше 40 000 р</t>
  </si>
  <si>
    <t>9.5.3</t>
  </si>
  <si>
    <t>Монтаж полотенцесушителя электрического</t>
  </si>
  <si>
    <t>9.6</t>
  </si>
  <si>
    <t>9.6 Установка и подключение смесителя</t>
  </si>
  <si>
    <t>9.6.1</t>
  </si>
  <si>
    <t xml:space="preserve">Установка накладного смесителя на раковину </t>
  </si>
  <si>
    <t>9.6.2</t>
  </si>
  <si>
    <t>Установка накладной душевой системы с изливом на ванну</t>
  </si>
  <si>
    <t>9.6.3</t>
  </si>
  <si>
    <t>Установка накладной душевой системы без излива</t>
  </si>
  <si>
    <t>9.6.4</t>
  </si>
  <si>
    <t>Установка внутренней части встраиваемого смесителя</t>
  </si>
  <si>
    <t>9.6.5</t>
  </si>
  <si>
    <t>Установка внешней части встраиваемого смесителя</t>
  </si>
  <si>
    <t>9.6.6</t>
  </si>
  <si>
    <t>Установка внутренней части встроенной душевой системы</t>
  </si>
  <si>
    <t>9.6.7</t>
  </si>
  <si>
    <t>Установка внешней части встроенной душевой системы</t>
  </si>
  <si>
    <t>9.7</t>
  </si>
  <si>
    <t>9.7 Установка раковины и мойки</t>
  </si>
  <si>
    <t>9.7.1</t>
  </si>
  <si>
    <t>Установка подвесной раковины  (без смесителя)</t>
  </si>
  <si>
    <t>9.7.2</t>
  </si>
  <si>
    <t>Установка раковины накладной (без смесителя)</t>
  </si>
  <si>
    <t>9.7.3</t>
  </si>
  <si>
    <t>Установка раковины типа «тюльпан» (без смесителя)</t>
  </si>
  <si>
    <t>9.7.4</t>
  </si>
  <si>
    <t xml:space="preserve">Установка тумбы под раковину шириной до 100см </t>
  </si>
  <si>
    <t>9.7.5</t>
  </si>
  <si>
    <t>Установка тумбы под раковину шириной от 100см             </t>
  </si>
  <si>
    <t>9.7.6</t>
  </si>
  <si>
    <t>Сборка, установка сифона раковины/ванны               </t>
  </si>
  <si>
    <t>9.7.7</t>
  </si>
  <si>
    <t>Герметизация швов раковины силиконом           </t>
  </si>
  <si>
    <t>9.7.8</t>
  </si>
  <si>
    <t>Навеска зеркал с подключением подсветки</t>
  </si>
  <si>
    <t>9.7.9</t>
  </si>
  <si>
    <t>Установка аксессуаров</t>
  </si>
  <si>
    <t>9.8</t>
  </si>
  <si>
    <t>9.8 Установка водонагревателя</t>
  </si>
  <si>
    <t>9.8.1</t>
  </si>
  <si>
    <t>Установка водонагревателя накопительного с подводкой труб</t>
  </si>
  <si>
    <t>9.9</t>
  </si>
  <si>
    <t>9.9 Установка радиаторов отопления</t>
  </si>
  <si>
    <t>9.9.1</t>
  </si>
  <si>
    <t>Установка 2 шаровых кранов на радиатор</t>
  </si>
  <si>
    <t>9.9.2</t>
  </si>
  <si>
    <t>Черновой монтаж радиатора отопления на новые посадочные места с последующим демонтажем для отделочных работ</t>
  </si>
  <si>
    <t>9.9.3</t>
  </si>
  <si>
    <t>Чистовой монтаж  радиатора отопления после отделочных работ</t>
  </si>
  <si>
    <t>9.9.4</t>
  </si>
  <si>
    <t>Черновой монтаж радиатора отопления стоимостью от 40 000 р. с последующим демонтажем для отделочных работ</t>
  </si>
  <si>
    <t>9.9.5</t>
  </si>
  <si>
    <t xml:space="preserve">Монтаж коллекторного шкафа для отопительных систем в сборе с гребенками и редукторами давления </t>
  </si>
  <si>
    <t>9.9.6</t>
  </si>
  <si>
    <t>Монтаж труб отопления из сшитого полиэтилена для радиатора отпления</t>
  </si>
  <si>
    <t>9.9.7</t>
  </si>
  <si>
    <t>Монтаж труб водяного тёплого пола на подготовленную поверхность</t>
  </si>
  <si>
    <t>9.9.9</t>
  </si>
  <si>
    <t>Установка напольного конвектора отопления</t>
  </si>
  <si>
    <t>9.9.10</t>
  </si>
  <si>
    <t>Чистовой монтаж  радиатора отопления стоимостью от 40 000 р. после отделочных работ</t>
  </si>
  <si>
    <t>ИТОГО ЗА САНТЕХНИЧЕСКИЕ РАБОТЫ:</t>
  </si>
  <si>
    <t>10</t>
  </si>
  <si>
    <t xml:space="preserve">10. Штробление, бурение отверстий </t>
  </si>
  <si>
    <t>10.1</t>
  </si>
  <si>
    <t>10.1 Трубы, гофра диаметр до 25 мм.</t>
  </si>
  <si>
    <t>10.1.1</t>
  </si>
  <si>
    <t>Штробление стен Кирпич, Бетон шириной 25мм</t>
  </si>
  <si>
    <t>10.1.2</t>
  </si>
  <si>
    <t>Штробление стен Штукатурка, гипс, пеноблок шириной 25мм</t>
  </si>
  <si>
    <t>10.1.3</t>
  </si>
  <si>
    <t>Заделка штробы шириной до 25 мм</t>
  </si>
  <si>
    <t>10.1.5</t>
  </si>
  <si>
    <t>Штробление стен Кирпич, Бетон шириной 50мм</t>
  </si>
  <si>
    <t>10.1.6</t>
  </si>
  <si>
    <t>Штробление стен Штукатурка, гипс, пеноблок шириной 50мм</t>
  </si>
  <si>
    <t>10.1.7</t>
  </si>
  <si>
    <t>Заделка штробы шириной до 50 мм</t>
  </si>
  <si>
    <t>10.1.9</t>
  </si>
  <si>
    <t>Изготовление отверстия для электроточки Бетон</t>
  </si>
  <si>
    <t>10.1.10</t>
  </si>
  <si>
    <t>Изготовление отверстия для электроточки Кирпич</t>
  </si>
  <si>
    <t>10.1.12</t>
  </si>
  <si>
    <t>Изготовление отверстия для электроточки Гипс, пеноблок</t>
  </si>
  <si>
    <t>10.1.14</t>
  </si>
  <si>
    <t>Бурение сквозного отверстия до L50см/D25мм Бетон</t>
  </si>
  <si>
    <t>10.1.15</t>
  </si>
  <si>
    <t>Бурение сквозного отверстия до L50см/D25мм Кирпич</t>
  </si>
  <si>
    <t>10.1.16</t>
  </si>
  <si>
    <t>Бурение сквозного отверстия до L50см/D25мм Гипс</t>
  </si>
  <si>
    <t>10.1.17</t>
  </si>
  <si>
    <t xml:space="preserve">Штробление ниши до 40/80см, глубиной до 10см, Бетон </t>
  </si>
  <si>
    <t>10.1.18</t>
  </si>
  <si>
    <t xml:space="preserve">Штробление ниши до 40/80см, глубиной до 10см, Кирпич </t>
  </si>
  <si>
    <t>10.1.19</t>
  </si>
  <si>
    <t xml:space="preserve">Штробление ниши до 40/80см, глубиной до 10см, Гипс </t>
  </si>
  <si>
    <t>10.1.20</t>
  </si>
  <si>
    <t xml:space="preserve">Штробление ниши под радиатор, глубиной до 20см, Бетон </t>
  </si>
  <si>
    <t>10.1.21</t>
  </si>
  <si>
    <t xml:space="preserve">Штробление ниши под радиатор, глубиной до 20см, Кирпич </t>
  </si>
  <si>
    <t>10.1.22</t>
  </si>
  <si>
    <t xml:space="preserve">Штробление ниши под радиатор, глубиной до 20см, Гипс, пеноблок </t>
  </si>
  <si>
    <t xml:space="preserve">  ИТОГО ЗА ШТРОБЛЕНИЕ:</t>
  </si>
  <si>
    <t>11</t>
  </si>
  <si>
    <t>11. Электромонтажные работы</t>
  </si>
  <si>
    <t>11.1</t>
  </si>
  <si>
    <t>Прозвонка кабеля между точками</t>
  </si>
  <si>
    <t>тчк.</t>
  </si>
  <si>
    <t>11.2</t>
  </si>
  <si>
    <t>Протяжка кабеля в гофру</t>
  </si>
  <si>
    <t>11.3</t>
  </si>
  <si>
    <t>Прокладка кабеля в гофре в подвесном потолке</t>
  </si>
  <si>
    <t>11.4</t>
  </si>
  <si>
    <t>Прокладка кабеля (открытая, без крепления)</t>
  </si>
  <si>
    <t>11.5</t>
  </si>
  <si>
    <r>
      <rPr>
        <sz val="9"/>
        <color rgb="FF000000"/>
        <rFont val="Arial"/>
      </rPr>
      <t xml:space="preserve">Прокладка кабеля в стиле </t>
    </r>
    <r>
      <rPr>
        <sz val="9"/>
        <color rgb="FF000000"/>
        <rFont val="Arial"/>
      </rPr>
      <t xml:space="preserve">ретро, с установкой изоляторов </t>
    </r>
  </si>
  <si>
    <t>11.6</t>
  </si>
  <si>
    <t>Прокладка кабеля в гофре</t>
  </si>
  <si>
    <t>11.7</t>
  </si>
  <si>
    <t>Прокладка гофры/кабеля в штробе с заделкой гипсом</t>
  </si>
  <si>
    <t>11.8</t>
  </si>
  <si>
    <t>Прокладка гофры/кабеля на скобах (клипсах) по бетону</t>
  </si>
  <si>
    <t>11.9</t>
  </si>
  <si>
    <t xml:space="preserve">Монтаж контура заземления </t>
  </si>
  <si>
    <t>11.10</t>
  </si>
  <si>
    <t>Мотаж КУП (коробка уравнивания потенциалов)</t>
  </si>
  <si>
    <t>11.11</t>
  </si>
  <si>
    <t>Прокладка слаботочного кабеля под датчик протечки</t>
  </si>
  <si>
    <t>11.12</t>
  </si>
  <si>
    <t>Подключение датчика протечки</t>
  </si>
  <si>
    <t>11.13</t>
  </si>
  <si>
    <r>
      <rPr>
        <sz val="9"/>
        <color rgb="FF000000"/>
        <rFont val="Arial"/>
      </rPr>
      <t>Монтаж кабель-канала по</t>
    </r>
    <r>
      <rPr>
        <b/>
        <sz val="9"/>
        <color rgb="FF000000"/>
        <rFont val="Arial"/>
      </rPr>
      <t xml:space="preserve"> кирпичу</t>
    </r>
  </si>
  <si>
    <t>11.14</t>
  </si>
  <si>
    <r>
      <rPr>
        <sz val="9"/>
        <color rgb="FF000000"/>
        <rFont val="Arial"/>
      </rPr>
      <t>Монтаж кабель-канала по</t>
    </r>
    <r>
      <rPr>
        <b/>
        <sz val="9"/>
        <color rgb="FF000000"/>
        <rFont val="Arial"/>
      </rPr>
      <t xml:space="preserve"> ГКЛ, ПГП</t>
    </r>
  </si>
  <si>
    <t>11.15</t>
  </si>
  <si>
    <t>Монтаж розетки под электроплиту накладная</t>
  </si>
  <si>
    <t>11.16</t>
  </si>
  <si>
    <t xml:space="preserve">Монтаж розетки под электроплиту внутренняя </t>
  </si>
  <si>
    <t>11.17</t>
  </si>
  <si>
    <r>
      <rPr>
        <sz val="9"/>
        <color rgb="FF000000"/>
        <rFont val="Arial"/>
      </rPr>
      <t xml:space="preserve">Монтаж коробки распаячной с расключением в </t>
    </r>
    <r>
      <rPr>
        <b/>
        <sz val="9"/>
        <color rgb="FF000000"/>
        <rFont val="Arial"/>
      </rPr>
      <t>бетонную стену</t>
    </r>
  </si>
  <si>
    <t>11.18</t>
  </si>
  <si>
    <r>
      <rPr>
        <sz val="9"/>
        <color rgb="FF000000"/>
        <rFont val="Arial"/>
      </rPr>
      <t xml:space="preserve">Монтаж коробки распаячной с расключением в </t>
    </r>
    <r>
      <rPr>
        <b/>
        <sz val="9"/>
        <color rgb="FF000000"/>
        <rFont val="Arial"/>
      </rPr>
      <t>кирпичную стену</t>
    </r>
  </si>
  <si>
    <t>11.19</t>
  </si>
  <si>
    <r>
      <rPr>
        <sz val="9"/>
        <color rgb="FF000000"/>
        <rFont val="Arial"/>
      </rPr>
      <t>Монтаж коробки распаячной с расключением в стену</t>
    </r>
    <r>
      <rPr>
        <b/>
        <sz val="9"/>
        <color rgb="FF000000"/>
        <rFont val="Arial"/>
      </rPr>
      <t xml:space="preserve"> ГКЛ, ПГП</t>
    </r>
  </si>
  <si>
    <t>11.20</t>
  </si>
  <si>
    <r>
      <rPr>
        <sz val="9"/>
        <color rgb="FF000000"/>
        <rFont val="Arial"/>
      </rPr>
      <t>Монтаж коробки распаячной с расключением</t>
    </r>
    <r>
      <rPr>
        <b/>
        <sz val="9"/>
        <color rgb="FF000000"/>
        <rFont val="Arial"/>
      </rPr>
      <t xml:space="preserve"> накладной</t>
    </r>
  </si>
  <si>
    <t>11.21</t>
  </si>
  <si>
    <t>Установка телефонной розетки</t>
  </si>
  <si>
    <t>11.22</t>
  </si>
  <si>
    <r>
      <rPr>
        <sz val="9"/>
        <color rgb="FF000000"/>
        <rFont val="Arial"/>
      </rPr>
      <t xml:space="preserve">Установка компьютерной </t>
    </r>
    <r>
      <rPr>
        <b/>
        <sz val="9"/>
        <color rgb="FF000000"/>
        <rFont val="Arial"/>
      </rPr>
      <t>INTERNET</t>
    </r>
    <r>
      <rPr>
        <sz val="9"/>
        <color rgb="FF000000"/>
        <rFont val="Arial"/>
      </rPr>
      <t xml:space="preserve"> розетки</t>
    </r>
  </si>
  <si>
    <t>11.23</t>
  </si>
  <si>
    <t>Установка выключателя проходного/перекрёстного на готовое место</t>
  </si>
  <si>
    <t>11.24</t>
  </si>
  <si>
    <t>Установка электрической точки (розетки/выключателя) на готовое место</t>
  </si>
  <si>
    <t>11.25</t>
  </si>
  <si>
    <t>Установка диммера (регулятор силы тока)</t>
  </si>
  <si>
    <t>11.26</t>
  </si>
  <si>
    <t>Установка подрозетника</t>
  </si>
  <si>
    <t>11.27</t>
  </si>
  <si>
    <t>Установка домофона</t>
  </si>
  <si>
    <t>11.28</t>
  </si>
  <si>
    <t>Установка Счетчика электроэнергии</t>
  </si>
  <si>
    <t>11.29</t>
  </si>
  <si>
    <t>Разработка монтажного плана щитового оборудования</t>
  </si>
  <si>
    <t>11.30</t>
  </si>
  <si>
    <t>Установка распределительного электро щита</t>
  </si>
  <si>
    <t>11.31</t>
  </si>
  <si>
    <t>Установка автоматического выключателя (автомат)</t>
  </si>
  <si>
    <t>11.32</t>
  </si>
  <si>
    <t>Установка Дифференциального автомата</t>
  </si>
  <si>
    <t>11.33</t>
  </si>
  <si>
    <t>Установка УЗО, реле автоматического переключения</t>
  </si>
  <si>
    <t>11.34</t>
  </si>
  <si>
    <t>Установка реле напряжения</t>
  </si>
  <si>
    <t>11.35</t>
  </si>
  <si>
    <t>Установка электрощита накладного на 72 модуля с расключением</t>
  </si>
  <si>
    <t>11.36</t>
  </si>
  <si>
    <t xml:space="preserve">Установка электрощита накладного на 12 модулей с расключением </t>
  </si>
  <si>
    <t>11.37</t>
  </si>
  <si>
    <t>Установка электрощита накладного на 18 модулей с расключением</t>
  </si>
  <si>
    <t>11.38</t>
  </si>
  <si>
    <t>Установкаэлектрощита накладного на 24 модуля с расключением</t>
  </si>
  <si>
    <t>11.39</t>
  </si>
  <si>
    <t>Установка электрощита накладного на 36 модулей с расключением</t>
  </si>
  <si>
    <t>11.40</t>
  </si>
  <si>
    <t>Установка электрощита накладного на 54 модуля с расключением</t>
  </si>
  <si>
    <t>11.41</t>
  </si>
  <si>
    <t>Установка электрощита внутреннего на 72 модуля с расключением</t>
  </si>
  <si>
    <t>11.42</t>
  </si>
  <si>
    <t>Установка слаботочного щита внутреннего с расключением</t>
  </si>
  <si>
    <t>11.43</t>
  </si>
  <si>
    <t>Установка электрощита внутреннего на 18 модулей с расключением</t>
  </si>
  <si>
    <t>11.44</t>
  </si>
  <si>
    <t>Установка электрощита внутреннего на 24 модуля с расключением</t>
  </si>
  <si>
    <t>11.45</t>
  </si>
  <si>
    <t>Установка электрощита внутреннего на 36 модулей с расключением</t>
  </si>
  <si>
    <t>11.46</t>
  </si>
  <si>
    <t>Установка электрощита внутреннего на 54 модуля с расключением</t>
  </si>
  <si>
    <t>11.47</t>
  </si>
  <si>
    <t>Соединения электрокабеля гильзованием</t>
  </si>
  <si>
    <t>11.48</t>
  </si>
  <si>
    <t>Подключение TV-кабеля, ТЛФ-кабеля к распределительному щиту (с пайкой)</t>
  </si>
  <si>
    <t>11.49</t>
  </si>
  <si>
    <t>Установка ТV-краба, телефонного разветвителя</t>
  </si>
  <si>
    <t>11.50</t>
  </si>
  <si>
    <t>Черновые Электромонтажные работы низкой насыщенности (до 0,8 шт электроточек/электровыводов на 1 кв.м площади помещения )</t>
  </si>
  <si>
    <t>11.51</t>
  </si>
  <si>
    <t>Черновые Электромонтажные работы средней насыщенности  (от 0,8 до 1,2 шт электроточек/электровыводов на 1 кв.м. площади помещения)</t>
  </si>
  <si>
    <t>11.52</t>
  </si>
  <si>
    <t>Черновые Электромонтажные работы  высокой насыщенности  (более 1,2 шт электроточек/электровыводов на 1 кв.м. площади помещения)</t>
  </si>
  <si>
    <t>11.53</t>
  </si>
  <si>
    <t>Здесь можно вписать свою позицию</t>
  </si>
  <si>
    <t>ИТОГО ЗА ЭЛЕКТРОМОНТАЖНЫЕ РАБОТЫ:</t>
  </si>
  <si>
    <t>12</t>
  </si>
  <si>
    <t>12. Проемы</t>
  </si>
  <si>
    <t>12.1</t>
  </si>
  <si>
    <t>Устройство проема в существующих стенах ПГП</t>
  </si>
  <si>
    <t>12.2</t>
  </si>
  <si>
    <t>Заделка примыкания коробки двери скрытого монтажа к стене</t>
  </si>
  <si>
    <t>12.3</t>
  </si>
  <si>
    <t>Сужение дверного проёма в существующих стенах ПГП</t>
  </si>
  <si>
    <t>12.4</t>
  </si>
  <si>
    <t>Установка двудольной (распашной) двери стоимость от 10000 руб</t>
  </si>
  <si>
    <t>12.5</t>
  </si>
  <si>
    <r>
      <rPr>
        <sz val="9"/>
        <color theme="1"/>
        <rFont val="Arial"/>
      </rPr>
      <t xml:space="preserve">Установка двери </t>
    </r>
    <r>
      <rPr>
        <b/>
        <sz val="9"/>
        <color theme="1"/>
        <rFont val="Arial"/>
      </rPr>
      <t>Инвизибл</t>
    </r>
    <r>
      <rPr>
        <sz val="9"/>
        <color theme="1"/>
        <rFont val="Arial"/>
      </rPr>
      <t xml:space="preserve"> (скрытого монтажа)</t>
    </r>
  </si>
  <si>
    <t>12.6</t>
  </si>
  <si>
    <t>Установка однодольной двери стоимостью до 10000 руб</t>
  </si>
  <si>
    <t>12.7</t>
  </si>
  <si>
    <t>Установка однодольной двери стоимостью от 10000 руб.</t>
  </si>
  <si>
    <t>12.8</t>
  </si>
  <si>
    <t>Установка однодольной двери стоимостью от 20000 руб</t>
  </si>
  <si>
    <t>12.9</t>
  </si>
  <si>
    <t>Врезка замков , петель, ручек и др. в двери до 10000 руб</t>
  </si>
  <si>
    <t>компл</t>
  </si>
  <si>
    <t>12.10</t>
  </si>
  <si>
    <t>Врезка замков , петель, ручек и др. в двери от 10000 руб.</t>
  </si>
  <si>
    <t>12.11</t>
  </si>
  <si>
    <t>Врезка замков , петель, ручек и др. в двери от 20000 руб</t>
  </si>
  <si>
    <t>12.12</t>
  </si>
  <si>
    <r>
      <rPr>
        <b/>
        <sz val="9"/>
        <color theme="1"/>
        <rFont val="Arial"/>
      </rPr>
      <t>Установка наличников</t>
    </r>
    <r>
      <rPr>
        <sz val="9"/>
        <color theme="1"/>
        <rFont val="Arial"/>
      </rPr>
      <t xml:space="preserve"> (без роспуска)</t>
    </r>
  </si>
  <si>
    <t>12.13</t>
  </si>
  <si>
    <r>
      <rPr>
        <b/>
        <sz val="9"/>
        <color theme="1"/>
        <rFont val="Arial"/>
      </rPr>
      <t>Установка доборов</t>
    </r>
    <r>
      <rPr>
        <sz val="9"/>
        <color theme="1"/>
        <rFont val="Arial"/>
      </rPr>
      <t xml:space="preserve"> (без роспуска)</t>
    </r>
  </si>
  <si>
    <t>12.14</t>
  </si>
  <si>
    <t>Роспуск наличников, доборов</t>
  </si>
  <si>
    <t>12.15</t>
  </si>
  <si>
    <t>Установка металлической двери простой</t>
  </si>
  <si>
    <t>12.16</t>
  </si>
  <si>
    <t>Установка готовых арок в дверные проемы</t>
  </si>
  <si>
    <t>12.17</t>
  </si>
  <si>
    <t>Устройство арочных проемов от 90 до 140 см (под ключ)</t>
  </si>
  <si>
    <t>12.18</t>
  </si>
  <si>
    <t>Установка дверцы сантехнической (металл/пластик) для водоснабжения и канализации</t>
  </si>
  <si>
    <t>12.19</t>
  </si>
  <si>
    <t xml:space="preserve">Установка "люк-невидимка" стандартных размеров </t>
  </si>
  <si>
    <t>12.20</t>
  </si>
  <si>
    <t xml:space="preserve">Установка "люк-невидимка" крупноформатного (более 0,6 м.кв.) </t>
  </si>
  <si>
    <t>12.2.1</t>
  </si>
  <si>
    <t>Покраска труб отопления</t>
  </si>
  <si>
    <t>12.22</t>
  </si>
  <si>
    <t>Окраска радиаторов отопления до 7 секций</t>
  </si>
  <si>
    <t>ед.</t>
  </si>
  <si>
    <t>12.23</t>
  </si>
  <si>
    <t>Окраска радиаторов отопления свыше 7 секций</t>
  </si>
  <si>
    <t>12.24</t>
  </si>
  <si>
    <t>Установка экранов на радиаторы</t>
  </si>
  <si>
    <t>12.25</t>
  </si>
  <si>
    <t>Установка кондиционера с расходным материалом для трасс</t>
  </si>
  <si>
    <t>12.26</t>
  </si>
  <si>
    <t>Установка тепловой завесы навесной</t>
  </si>
  <si>
    <t>ИТОГО ЗА ПРОЕМЫ:</t>
  </si>
  <si>
    <t>13</t>
  </si>
  <si>
    <t>13. Установка оборудования</t>
  </si>
  <si>
    <t>13.1</t>
  </si>
  <si>
    <t>Подключение стиральной машины на готовые коммуникации</t>
  </si>
  <si>
    <t>13.2</t>
  </si>
  <si>
    <t>Подключение посудомоечной машины  на готовые коммуникации</t>
  </si>
  <si>
    <t>13.3</t>
  </si>
  <si>
    <t>Подключение отдельно стоящей электрической плиты на готовое установочное место</t>
  </si>
  <si>
    <t>13.4</t>
  </si>
  <si>
    <t>Подключение варочной поверхности или духового шкафа на готовое установочное место</t>
  </si>
  <si>
    <t>13.5</t>
  </si>
  <si>
    <t>Подключение встраиваемой плиты (комплект варочная поверхность + духовой шкаф) на готовые установочное место</t>
  </si>
  <si>
    <t>13.6</t>
  </si>
  <si>
    <r>
      <rPr>
        <sz val="9"/>
        <color rgb="FF000000"/>
        <rFont val="Arial"/>
      </rPr>
      <t>Подключение</t>
    </r>
    <r>
      <rPr>
        <b/>
        <sz val="9"/>
        <color rgb="FF000000"/>
        <rFont val="Arial"/>
      </rPr>
      <t xml:space="preserve"> проточного </t>
    </r>
    <r>
      <rPr>
        <sz val="9"/>
        <color rgb="FF000000"/>
        <rFont val="Arial"/>
      </rPr>
      <t>водонагревателя на готовые коммуникации (сверление отверстий до 4, выравнивание, монтаж)</t>
    </r>
  </si>
  <si>
    <t>13.7</t>
  </si>
  <si>
    <r>
      <rPr>
        <sz val="9"/>
        <color rgb="FF000000"/>
        <rFont val="Arial"/>
      </rPr>
      <t xml:space="preserve">Подключение </t>
    </r>
    <r>
      <rPr>
        <b/>
        <sz val="9"/>
        <color rgb="FF000000"/>
        <rFont val="Arial"/>
      </rPr>
      <t>накопительного</t>
    </r>
    <r>
      <rPr>
        <sz val="9"/>
        <color rgb="FF000000"/>
        <rFont val="Arial"/>
      </rPr>
      <t xml:space="preserve"> водонагревателя на готовые коммуникации (сверление отверстий до 4, выравнивание, монтаж)</t>
    </r>
  </si>
  <si>
    <t>13.8</t>
  </si>
  <si>
    <t>Подключение кухонной вытяжки (сверление отверстий до 4, выравнивание, монтаж)</t>
  </si>
  <si>
    <t>ИТОГО ЗА УСТАНОВКУ ОБОРУДОВАНИЯ:</t>
  </si>
  <si>
    <t>14</t>
  </si>
  <si>
    <t>14. Окна</t>
  </si>
  <si>
    <t>14.1</t>
  </si>
  <si>
    <t>Монтаж пластикового F-образного углолка</t>
  </si>
  <si>
    <t>14.2</t>
  </si>
  <si>
    <t>Заливка основания под подоконник</t>
  </si>
  <si>
    <t>14.3</t>
  </si>
  <si>
    <t>Монтаж откосов Руспанель</t>
  </si>
  <si>
    <t>14.4</t>
  </si>
  <si>
    <t>Монтаж откосов ПВХ до 50 см</t>
  </si>
  <si>
    <t>14.5</t>
  </si>
  <si>
    <t>Расчистка и покраска оконный рамы/дверной коробки</t>
  </si>
  <si>
    <t>14.6</t>
  </si>
  <si>
    <t>Окраска оконных проемов с подготовкой</t>
  </si>
  <si>
    <t>14.7</t>
  </si>
  <si>
    <t>Расчистка и покраска деревянной двери</t>
  </si>
  <si>
    <t>14.8</t>
  </si>
  <si>
    <t>Покраска подоконника</t>
  </si>
  <si>
    <t>14.9</t>
  </si>
  <si>
    <t>Монтаж подоконника пластикового</t>
  </si>
  <si>
    <t>14.10</t>
  </si>
  <si>
    <t>Монтаж подоконника деревянного/акрилового</t>
  </si>
  <si>
    <t>ИТОГО ЗА МОНТАЖНЫЕ РАБОТЫ:</t>
  </si>
  <si>
    <t>15</t>
  </si>
  <si>
    <t>15. Прочие виды работ</t>
  </si>
  <si>
    <t>0.1</t>
  </si>
  <si>
    <t>Монтаж временного освещения, разводка временных розеток, установка временного унитаза и раковины, подача холодной и горячей воды, оклейка защитной пленкой окон и входной двери, укрывка оргалитом лестничной клетки, изготовление строительных лесов и столов</t>
  </si>
  <si>
    <t>15.2</t>
  </si>
  <si>
    <t xml:space="preserve">Перемещение кровати, диваны, шкафы, холодильники, стир. м. </t>
  </si>
  <si>
    <t>15.3</t>
  </si>
  <si>
    <t xml:space="preserve">Перемещение корпусная мебель (без разборки) </t>
  </si>
  <si>
    <t>секция</t>
  </si>
  <si>
    <t>15.4</t>
  </si>
  <si>
    <t xml:space="preserve">Разборка / сборка и перемещение корпусной мебели </t>
  </si>
  <si>
    <t>15.5</t>
  </si>
  <si>
    <r>
      <rPr>
        <sz val="9"/>
        <color rgb="FF000000"/>
        <rFont val="Arial"/>
      </rPr>
      <t xml:space="preserve">Вынос чугунной ванны в контейнер/к подъезду </t>
    </r>
    <r>
      <rPr>
        <b/>
        <sz val="9"/>
        <color rgb="FF000000"/>
        <rFont val="Arial"/>
      </rPr>
      <t>(с</t>
    </r>
    <r>
      <rPr>
        <sz val="9"/>
        <color rgb="FF000000"/>
        <rFont val="Arial"/>
      </rPr>
      <t xml:space="preserve"> </t>
    </r>
    <r>
      <rPr>
        <b/>
        <sz val="9"/>
        <color rgb="FF000000"/>
        <rFont val="Arial"/>
      </rPr>
      <t>лифтом</t>
    </r>
    <r>
      <rPr>
        <sz val="9"/>
        <color rgb="FF000000"/>
        <rFont val="Arial"/>
      </rPr>
      <t>)</t>
    </r>
  </si>
  <si>
    <t>15.6</t>
  </si>
  <si>
    <r>
      <rPr>
        <sz val="9"/>
        <color rgb="FF000000"/>
        <rFont val="Arial"/>
      </rPr>
      <t xml:space="preserve">Вынос чугунной ванны в контейнер/к подъезду </t>
    </r>
    <r>
      <rPr>
        <b/>
        <sz val="9"/>
        <color rgb="FF000000"/>
        <rFont val="Arial"/>
      </rPr>
      <t>(без лифта</t>
    </r>
    <r>
      <rPr>
        <sz val="9"/>
        <color rgb="FF000000"/>
        <rFont val="Arial"/>
      </rPr>
      <t>)</t>
    </r>
  </si>
  <si>
    <t>этаж</t>
  </si>
  <si>
    <t>15.7</t>
  </si>
  <si>
    <t xml:space="preserve">Вынос мусора в контейнер, при наличии лифта, до 50 м </t>
  </si>
  <si>
    <t>15.8</t>
  </si>
  <si>
    <t xml:space="preserve">Вынос мусора в контейнер, при наличии лифта, до 250 м </t>
  </si>
  <si>
    <t>15.9</t>
  </si>
  <si>
    <t>Вынос мусора в контейнер без лифта, до 50м. за м3</t>
  </si>
  <si>
    <t>эт.</t>
  </si>
  <si>
    <t>15.10</t>
  </si>
  <si>
    <t>Вынос мусора в контейнер без лифта, до 250 м. за м3</t>
  </si>
  <si>
    <t>15.11</t>
  </si>
  <si>
    <t>Влажная уборка после ремонтных работ</t>
  </si>
  <si>
    <t>пом.</t>
  </si>
  <si>
    <t>15.12</t>
  </si>
  <si>
    <t>Разработка Дизайн-проекта без визуализаций</t>
  </si>
  <si>
    <t>15.13</t>
  </si>
  <si>
    <t>Сборка-разборка строительных лесов</t>
  </si>
  <si>
    <t>15.14</t>
  </si>
  <si>
    <t>Изготовление лесов</t>
  </si>
  <si>
    <t>15.15</t>
  </si>
  <si>
    <t>Видеонаблюдения объекта</t>
  </si>
  <si>
    <t>15.16</t>
  </si>
  <si>
    <t>Разработка Дизайн-проекта с визуализациями 3D</t>
  </si>
  <si>
    <t>15.17</t>
  </si>
  <si>
    <t>Выезд мастера или прораба на рынок по просьбе клиента</t>
  </si>
  <si>
    <t>ч</t>
  </si>
  <si>
    <t>15.18</t>
  </si>
  <si>
    <t xml:space="preserve">Доставка строительного материала </t>
  </si>
  <si>
    <t>т.</t>
  </si>
  <si>
    <t>15.19</t>
  </si>
  <si>
    <t>Разгрузка материалов</t>
  </si>
  <si>
    <t>15.20</t>
  </si>
  <si>
    <t>Контейнер для вывоза мусора с грузчиком внутри МКАД</t>
  </si>
  <si>
    <t>15.21</t>
  </si>
  <si>
    <t>Вывоз мусора Газелью до 1500 кг</t>
  </si>
  <si>
    <t>15.22</t>
  </si>
  <si>
    <t>Контейнер для вывоза мусора с грузчиком  до 20 км от МКАД</t>
  </si>
  <si>
    <t>15.23</t>
  </si>
  <si>
    <t>Накладные расходы (транспортные расходы, ГСМ, перевозка и аммортизация оборудования и электроинструментов)</t>
  </si>
  <si>
    <t>ИТОГО ЗА ПРОЧИЕ ВИДЫ РАБОТ:</t>
  </si>
  <si>
    <t>Kоэффициент сложности (высота потолков более 3м +1,25%, загромождающие предметы,  большое количество жильцов +1,25%, Работа в ночное время с 21.00 до 9.00 +2%)</t>
  </si>
  <si>
    <t>%</t>
  </si>
  <si>
    <t>ОБЩАЯ СТОИМОСТЬ РАБОТ, руб.:</t>
  </si>
  <si>
    <t>СКИДКА</t>
  </si>
  <si>
    <t>ИТОГО СО СКИДКОЙ, руб.:</t>
  </si>
  <si>
    <t>Цена на работы со скидкой дана при учете закупки черновых строительных материалов силами Подрядчика за счет Заказчика</t>
  </si>
  <si>
    <t>В СМЕТУ НЕ ВХОДИТ: черновые/чистовые и расходные строительные материалы, спецмонтаж (установка дверей в т.ч. раздвижных, натяжного потолка со светильниками на нём, монтаж Декорпанели МДФ, сборка мебели), вывоз строительного мусора</t>
  </si>
  <si>
    <t>Условия оплаты: Поэтапная постоплата по факту приёмки-сдачи выполненных этапов работ. Продолжительность этапов 5-10 р.д.</t>
  </si>
  <si>
    <t>Возможны дополнительные работы по согласованию с Заказчиком.</t>
  </si>
  <si>
    <t>Демонтаж приклеенного линолеума, плитки из ПВХ, оргалита, ламината, паркетной/инженерной доски</t>
  </si>
  <si>
    <t>Демонтаж НЕ приклеенного линолеума, ламината, паркетной доски, старого паркета</t>
  </si>
  <si>
    <t>Демонтаж НЕ приклеенной фанеры, оргалита</t>
  </si>
  <si>
    <t>Штукатурка потолка под правило/под шпатель (без ровной плоскости)</t>
  </si>
  <si>
    <t xml:space="preserve">Монтаж металлического каркаса потолков - каждый последующий уровень </t>
  </si>
  <si>
    <t>Обшивка  металлокаркаса ГКЛ 12,5мм в один слой  с расшивкой швов</t>
  </si>
  <si>
    <t>Устройство криволинейных торцов потолочных конструкций из ГКЛ с металлокаркасом</t>
  </si>
  <si>
    <t>Шпатлевка потолка базовая с ошкуриванием под оклейку обоев/стеклохолста (2 слоя)</t>
  </si>
  <si>
    <t>Установка вентилятора накладного (с подключением):</t>
  </si>
  <si>
    <t>Установка вентилятора канального (с подключением):</t>
  </si>
  <si>
    <t>Покрытие бетонных стен бетоноконтактом (перед штукатурными работами!)</t>
  </si>
  <si>
    <t>Защита стен от макротрещин - армирование штукатурной стеклотканевой сеткой</t>
  </si>
  <si>
    <t>Штукатурка гипсовая высококачественная по маякам до 3 см с устройством маяков, с выведением строгой геометрии помещения (углы стен в 90 градусов)</t>
  </si>
  <si>
    <t xml:space="preserve">Штукатурка гипсовая высококачественная по маякам до 5 см с устройством маяков, с выведением строгой геометрии помещения (углы стен в 90 градусов) </t>
  </si>
  <si>
    <t>Штукатурка Цементно-песчаная под плитку по маякам</t>
  </si>
  <si>
    <t xml:space="preserve">Штукатурка ЦПС высококачественная с выведением строгой геометрии помещения по маякам (углы стен в 90 градусов) </t>
  </si>
  <si>
    <t>Армирование штукатурного слоя металлической сеткой с креплением  к стене (для ЦПС)</t>
  </si>
  <si>
    <t>Грунтовка стен под обои ( 2 слоя)</t>
  </si>
  <si>
    <t>Шпатлёвка стен базовая в 2 слоя со шлифовкой (под обои)</t>
  </si>
  <si>
    <t>Грунтовка стен под покраску (все слои)</t>
  </si>
  <si>
    <t>Шпатлёвка стен финишная в 2-3 слоя со шлифовкой (под покраску) качество К-3</t>
  </si>
  <si>
    <t>Шпатлёвка стен финишная в 2-3 слоя со шлифовкой (под покраску) качество К-4</t>
  </si>
  <si>
    <t>Покраска стен водоэмульсионной краской (2-3 слоя)</t>
  </si>
  <si>
    <t>Грунтовка, шпаклёвка базовая и финишная, шлифовка торцевых элементов стен шириной до 40см, откосов под покраску</t>
  </si>
  <si>
    <t>Облицовка стен керамической плиткой стандартных размеров(от 20х30 до 30х60см) с применением Системы Выравнивания Плитки, по оштукатуренной поверхности</t>
  </si>
  <si>
    <t>Облицовка стен керамической плиткой не стандартной (до 60х120см) с применением Системы Выравнивания Плитки, по оштукатуренной поверхности</t>
  </si>
  <si>
    <t>Облицовка стен мелкой плиткой "кабанчик", гексагон (10х10, 10х20, 15×15, 20х20см) с применением Системы Выравнивания Плитки, по ровной поверхности</t>
  </si>
  <si>
    <t>Облицовка стен по диагонали, ёлочкой керамической плиткой стандартных размеров(от 20х20 до 60х60см) с применением Системы Выравнивания Плитки, по оштукатуренной поверхности</t>
  </si>
  <si>
    <t>Облицовка стен керамогранитом (до 80х80, 50х90см) с применением Системы Выравнивания Плитки, по ровной поверхности</t>
  </si>
  <si>
    <t>Облицовка стен крупноформатным керамогранитом (до 120х120, 80х160см) с применением Системы Выравнивания Плитки, по ровной, оштукатуренной поверхности</t>
  </si>
  <si>
    <t>Облицовка стен ультра крупноформатным керамогранитом (свыше 120х120см) с применением Системы Выравнивания Плитки, по ровной, оштукатуренной поверхности</t>
  </si>
  <si>
    <t>Облицовка стен мозаикой по ровной поверхности</t>
  </si>
  <si>
    <t>Настил инженерной доски, лакированной массивной доски на клей по прямой</t>
  </si>
  <si>
    <t>Настил инженерной доски, лакированной массивной доски на клей по диагонали</t>
  </si>
  <si>
    <t xml:space="preserve">Укрывка пола защитным слоем из ДВП/оргалита с проклейкой стыков скотчем </t>
  </si>
  <si>
    <t>Укладка кварцвиниловой плитки замковой с подложкой по прямой</t>
  </si>
  <si>
    <t>Укладка кварцвиниловой плитки на клей по прямой</t>
  </si>
  <si>
    <t>Укладка кварцвиниловой плитки замковой ёлочкой с подложкой</t>
  </si>
  <si>
    <t>Укладка кварцвиниловой плитки на клей ёлочкой</t>
  </si>
  <si>
    <t>Укладка плитки (от 30х30 до 60х60см) на пол по прямой, с применением Системы Выравнивания Плитки, на ровное основание</t>
  </si>
  <si>
    <t>Укладка плитки мелкоформатной, гексагон, кабанчик (до 20х20) с применением Системы Выравнивания Плитки, на ровное основание</t>
  </si>
  <si>
    <t>Укладка плитки (от 30х30 до 60х60см) на пол по диагонали, с применением Системы Выравнивания Плитки, на ровное основание</t>
  </si>
  <si>
    <t>Укладка плитки мелкоформатной (до 20х20) на пол по диагонали, с применением Системы Выравнивания Плитки, на ровное основание</t>
  </si>
  <si>
    <t>Укладка плитки на пол "ёлочкой", с применением Системы Выравнивания Плитки, на ровное основание</t>
  </si>
  <si>
    <t>Укладка керамогранита (до 80х80, 50х90см), с применением Системы Выравнивания Плитки, на ровное основание</t>
  </si>
  <si>
    <t>Укладка керамогранита (до 120х120, 80х160см), с применением Системы Выравнивания Плитки, на ровное основание</t>
  </si>
  <si>
    <t>Укладка ультра крупноформатного керамогранита (свыше 120см) с применением Системы Выравнивания Плитки, на ровное основание</t>
  </si>
  <si>
    <t>Укладка мозаики, на выровненное основание</t>
  </si>
  <si>
    <t>Облицовка керамогранитом поддона душевой кабины с разуклонкой</t>
  </si>
  <si>
    <t>Прямолинейный чистовой рез керамической плитки</t>
  </si>
  <si>
    <t xml:space="preserve">Прокладка кабеля в стиле ретро, с установкой изоляторов </t>
  </si>
  <si>
    <t>Монтаж кабель-канала по кирпичу</t>
  </si>
  <si>
    <t>Монтаж кабель-канала по ГКЛ, ПГП</t>
  </si>
  <si>
    <t>Монтаж коробки распаячной с расключением в бетонную стену</t>
  </si>
  <si>
    <t>Монтаж коробки распаячной с расключением в кирпичную стену</t>
  </si>
  <si>
    <t>Монтаж коробки распаячной с расключением в стену ГКЛ, ПГП</t>
  </si>
  <si>
    <t>Монтаж коробки распаячной с расключением накладной</t>
  </si>
  <si>
    <t>Установка компьютерной INTERNET розетки</t>
  </si>
  <si>
    <t>Установка двери Инвизибл (скрытого монтажа)</t>
  </si>
  <si>
    <t>Установка наличников (без роспуска)</t>
  </si>
  <si>
    <t>Установка доборов (без роспуска)</t>
  </si>
  <si>
    <t>Подключение проточного водонагревателя на готовые коммуникации (сверление отверстий до 4, выравнивание, монтаж)</t>
  </si>
  <si>
    <t>Подключение накопительного водонагревателя на готовые коммуникации (сверление отверстий до 4, выравнивание, монтаж)</t>
  </si>
  <si>
    <t>Вынос чугунной ванны в контейнер/к подъезду (с лифтом)</t>
  </si>
  <si>
    <t>Вынос чугунной ванны в контейнер/к подъезду (без лифта)</t>
  </si>
  <si>
    <t>Изображе-ние</t>
  </si>
  <si>
    <t>Кол-во</t>
  </si>
  <si>
    <t>Стоимость, рублей</t>
  </si>
  <si>
    <t>На еденицу</t>
  </si>
  <si>
    <t>Материалы</t>
  </si>
  <si>
    <t>Оплата труда</t>
  </si>
  <si>
    <t>-</t>
  </si>
  <si>
    <t>0</t>
  </si>
  <si>
    <t>м1</t>
  </si>
  <si>
    <t>Чашка алмазная по бетону Trio-Diamond Turbo 125х22,2 мм</t>
  </si>
  <si>
    <t>Цена за штуку</t>
  </si>
  <si>
    <t/>
  </si>
  <si>
    <t>Мешок для пылесоса Karcher (6.904-322.0) 12 л 4,6 л к модели WD 2 бумага (5 шт.)</t>
  </si>
  <si>
    <t>Шпатель малярный Wenzo 100 мм с эргономичной ручкой и отверткой (684772)</t>
  </si>
  <si>
    <t>Зубило плоское SDS-plus КМ (815747) 40х250 мм</t>
  </si>
  <si>
    <t>Мешок для мусора 50 л 500х900 мм полипропиленовый зеленый</t>
  </si>
  <si>
    <t>Валик натуральный мех 180 мм стержень 6 мм d42 мм ворс 12 мм для алкидной основы с ручкой</t>
  </si>
  <si>
    <t>Круг отрезной по металлу Луга 125х22х1,2 мм (8064)</t>
  </si>
  <si>
    <t>Лезвие для ножа Olfa 18 мм прямое (10 шт.) титановое покрытие</t>
  </si>
  <si>
    <t>Цена за упаковку</t>
  </si>
  <si>
    <t>3.8</t>
  </si>
  <si>
    <t>Диск алмазный по бетону Практика 125x22,2x1,9 мм сегментный сухой рез (036-308)</t>
  </si>
  <si>
    <t>Круг лепестковый по металлу/древесине Debever 125х22,2 мм P120 (FDC 125A 120 72F)</t>
  </si>
  <si>
    <t>Наждачная бумага Abraforce 115 мм 5 м Р80</t>
  </si>
  <si>
    <t>4.2.4</t>
  </si>
  <si>
    <t>Грунт бетоноконтакт Церезит СТ19 15 кг</t>
  </si>
  <si>
    <t>Валик 250 мм ворс 9 мм для водной основы с ручкой микрофибра Hesler Gamburg</t>
  </si>
  <si>
    <t>Кисть плоская смешанная щетина деревянная ручка 100х12 мм для красок и антисептиков на водной основе</t>
  </si>
  <si>
    <t>Ведро строительное пластиковое с носиком 20 л Эконом</t>
  </si>
  <si>
    <t>Грунт Церезит СТ17 PRO 10 л</t>
  </si>
  <si>
    <t>Штукатурка гипсовая Knauf Ротбанд 30 кг</t>
  </si>
  <si>
    <t>Лента стеклотканевая серпянка самоклеящаяся 100 мм 45 м</t>
  </si>
  <si>
    <t>Цена за рулон</t>
  </si>
  <si>
    <t>Шпаклевка гипсовая Pufas Full-Finish Spachtel 20 кг</t>
  </si>
  <si>
    <t>Сетка штукатурная стеклотканевая ячейка 5х5 мм 1х50 м 75 г/кв.м КМ</t>
  </si>
  <si>
    <t>Дюбель распорный 6x40 мм полипропилен (100 шт.)</t>
  </si>
  <si>
    <t>Саморезы клопы 38 (41)x4,2 мм (200 шт.)</t>
  </si>
  <si>
    <t>Бур SDS-plus Практика 6х100х160 мм (033-604)</t>
  </si>
  <si>
    <t>Профиль маячковый Оптима 6 мм 3 м 0,30 мм оцинкованный</t>
  </si>
  <si>
    <t>Крепления для маячкового профиля Knauf Креммер клипс универсальные (250 шт.)</t>
  </si>
  <si>
    <t>Саморезы ГД 75x4,2 мм (100 шт.)</t>
  </si>
  <si>
    <t>Правило алюминиевое 3 м трапеция Зубр</t>
  </si>
  <si>
    <t>Шпатель фасадный Wenzo 450 мм с эргономичной ручкой (684778)</t>
  </si>
  <si>
    <t>Средство для удаления плесени Neomid 600 концентрат 1:1 5 кг</t>
  </si>
  <si>
    <t>Шумоизоляция Роквул Акустик Баттс 50х600х1000 мм 6 кв.м</t>
  </si>
  <si>
    <t>Паро-гидроизоляция Изостронг D 75 г/м2 70 кв.м</t>
  </si>
  <si>
    <t>—</t>
  </si>
  <si>
    <t>Дюбель для теплоизоляции 10х90 мм пластиковый гвоздь (250 шт.)</t>
  </si>
  <si>
    <t>Бур SDS-plus Практика 10х100х160 мм (033-659)</t>
  </si>
  <si>
    <t>Мембрана звукоизоляционная Tecsound SY 70 3,7х1220х5000 мм самоклеящаяся</t>
  </si>
  <si>
    <t>Лента клейкая SoundGuard Tape изоляционная коричневая 50 мм 40 м</t>
  </si>
  <si>
    <t>Виброшайба SoundGuard 19х10 мм (50 шт.)</t>
  </si>
  <si>
    <t>Дюбель-гвоздь звукоизоляционный ТехноСонус 70х6 мм (100 шт.)</t>
  </si>
  <si>
    <t>Герметик акриловый звукоизоляционный SoundGuard Seal белый 310 мл</t>
  </si>
  <si>
    <t>Лента вибродемпфирующая SoundGuard самоклеящаяся 27х4 мм 12 м</t>
  </si>
  <si>
    <t>Лента вибродемпфирующая SoundGuard самоклеящаяся 50х4 мм 12 м</t>
  </si>
  <si>
    <t>Шумоизоляция АкустиKnauf Плита 50х610х1230 мм 12 кв.м</t>
  </si>
  <si>
    <t>Клей контактный каучуковый SoundGuard универсальный 1 кг/0,9 л</t>
  </si>
  <si>
    <t>Мат звукоизоляционный SoundGuard Cover 15 мм 1,5х5 м</t>
  </si>
  <si>
    <t>Дюбель для теплоизоляции Tech-Krep 10х90 мм пластиковый гвоздь (250 шт.)</t>
  </si>
  <si>
    <t>Панель звукоизоляционная ЗИПС-Модуль 70х600х1200 мм с комплектом крепежа</t>
  </si>
  <si>
    <t>Лента для звукоизоляции Вибростек М 100 100 мм 30 м</t>
  </si>
  <si>
    <t>Саморезы для ГВЛ 25x3,9 мм (1000 шт.)</t>
  </si>
  <si>
    <t>6.3</t>
  </si>
  <si>
    <t>6.3 ГКЛ потолок</t>
  </si>
  <si>
    <t>Профиль потолочный КМ Эксперт 60х27 мм 3 м 0,60 мм</t>
  </si>
  <si>
    <t>Соединитель-удлинитель 60х27</t>
  </si>
  <si>
    <t>Соединитель двухуровневый Knauf 60х27 0,9 мм</t>
  </si>
  <si>
    <t>Анкер-клин 6х40/5 мм (5 шт.)</t>
  </si>
  <si>
    <t>Саморезы клопы 13x4,2 мм усиленные Hard-Fix (100 шт.)</t>
  </si>
  <si>
    <t>Профиль потолочный направляющий КМ Стандарт 28х27 мм 3 м 0,50 мм</t>
  </si>
  <si>
    <t>Соединитель одноуровневый краб КМ Стандарт 60х27 0,9 мм</t>
  </si>
  <si>
    <t>Подвес прямой Knauf 60х27 30х460 мм 0,9 мм</t>
  </si>
  <si>
    <t>Дюбель-гвоздь Hard-Fix 6x40 мм цилиндрическая манжета нейлон (40 шт.)</t>
  </si>
  <si>
    <t>Лента уплотнительная Knauf Дихтунгсбанд самоклеящаяся 30х3 мм 30 м</t>
  </si>
  <si>
    <t>Подвес с зажимом КМ Стандарт 60х27 усиленный 0,9 мм</t>
  </si>
  <si>
    <t>Тяга к подвесу с зажимом 0,25 м</t>
  </si>
  <si>
    <t>Карандаш строительный малярный Hesler (10 шт.)</t>
  </si>
  <si>
    <t>Бита Vira (554111) PH2 магнитная 50 мм (2 шт.)</t>
  </si>
  <si>
    <t>Гипсокартон Волма 2500х1200х12,5 мм влагостойкий</t>
  </si>
  <si>
    <t>Цена за лист</t>
  </si>
  <si>
    <t>Саморезы ГМ 25x3,5 мм усиленные Hard-Fix (1000 шт.)</t>
  </si>
  <si>
    <t>Бита Jettools (W7-23-4-0502) PH2 50 мм с ограничителем (2 шт.)</t>
  </si>
  <si>
    <t>Гипсокартон Vetonit (Gyproc) Стронг Акустик 2500х1200х15 мм звукоизоляционный высокопрочный</t>
  </si>
  <si>
    <t>Лента бумажная для швов ГКЛ Knauf 52 мм 150 м</t>
  </si>
  <si>
    <t>Шпатлевка Danogips SuperFinish универсальная 17 л/28 кг</t>
  </si>
  <si>
    <t>Брусок шлифовальный Flexifoam 98х69х26 мм Р180</t>
  </si>
  <si>
    <t>Брусок шлифовальный Flexifoam 98х69х26 мм Р220</t>
  </si>
  <si>
    <t>Наждачная бумага Abraforce 100 мм 3 м Р240</t>
  </si>
  <si>
    <t>Шпатель фасадный Wenzo 350 мм с эргономичной ручкой (684776)</t>
  </si>
  <si>
    <t>Грунт Knauf Мульти Грунд универсальный 10 кг</t>
  </si>
  <si>
    <t>Пена монтажная профессиональная Tytan 65 летняя 750 мл</t>
  </si>
  <si>
    <t>Фреза пазовая прямая Vira (553309) по дереву d24х25 мм</t>
  </si>
  <si>
    <t>Фанера ФК 10х1525х1525 мм сорт 4/4 нешлифованная</t>
  </si>
  <si>
    <t>Ручка для валика Beorol 100 мм d6 мм</t>
  </si>
  <si>
    <t>Валик 100 мм ворс 4 мм для алкидной основы с ручкой велюр Wenzo Siena</t>
  </si>
  <si>
    <t>Лента углозащитная КМ с металлическими вставками 50 мм 30 м</t>
  </si>
  <si>
    <t>Профиль углозащитный алюминиевый Оптима 20х20 мм 3 м 0,25 мм</t>
  </si>
  <si>
    <t>м4</t>
  </si>
  <si>
    <t>Сетка малярная стеклотканевая ячейка 2х2 мм 1х50 м 60 г/кв.м КМ</t>
  </si>
  <si>
    <t>Шпаклевка гипсовая Knauf Ротбанд Финиш 25 кг</t>
  </si>
  <si>
    <t>Стеклохолст Wellton Эконом плотность 40 г/кв.м 1х50 м</t>
  </si>
  <si>
    <t>Клей для стеклообоев Oscar готовый 10 кг</t>
  </si>
  <si>
    <t>Шпаклевка полимерная Vetonit LR+ для сухих помещений белая 20 кг</t>
  </si>
  <si>
    <t>Миксер-насадка (венчик) для цементных растворов КМ 100x600 мм хвостовик шестигранный усиленная</t>
  </si>
  <si>
    <t xml:space="preserve">Шпатлевка потолка финишная под окраску (2-3 слоя) </t>
  </si>
  <si>
    <t>Диск шлифовальный Mirka Abranet d225 мм P180 на липучку сетчатая основа (3 шт.) (5422302518)</t>
  </si>
  <si>
    <t>Диск шлифовальный Mirka Abranet d225 мм P120 на липучку сетчатая основа (3 шт.) (5422302512)</t>
  </si>
  <si>
    <t>Наждачная бумага Mirox SE 115 мм 5 м Р180</t>
  </si>
  <si>
    <t>Наждачная бумага Mirox SE 115 мм 5 м Р240</t>
  </si>
  <si>
    <t>Диск шлифовальный Mirka Abranet d225 мм P240 на липучку сетчатая основа (3 шт.) (5422302525)</t>
  </si>
  <si>
    <t>м5</t>
  </si>
  <si>
    <t>Ванночка для краски 370х340 мм к валикам до 250 мм</t>
  </si>
  <si>
    <t>Пленка защитная Tesa с клейким краем 9 мкм 2,7х17 м (45,9 кв.м)</t>
  </si>
  <si>
    <t>Лента малярная Folsen Professional для наружных работ синяя 30 мм 50 м УФ-стойкая</t>
  </si>
  <si>
    <t>Миксер-насадка (венчик) для красок и клеев КМ 80x400 мм хвостовик шестигранный усиленная</t>
  </si>
  <si>
    <t>Валик полиамид 250 мм стержень 8 мм d60 мм ворс 21 мм для водной основы без ручки Storch DuraStar</t>
  </si>
  <si>
    <t>Ручка для валика Wenzo 180 мм d6 мм</t>
  </si>
  <si>
    <t>Валик велюр 100 мм стержень 6 мм d42 мм ворс 4 мм для алкидной основы с ручкой Wenzo Siena</t>
  </si>
  <si>
    <t>Ручка для валика Wenzo 100 мм d6 мм</t>
  </si>
  <si>
    <t>Валик 250 мм ворс 21 мм для водной основы без ручки полиамид Storch DuraStar</t>
  </si>
  <si>
    <t>Профиль к подвесному потолку 3,6 м Премиум Т-24</t>
  </si>
  <si>
    <t>Профиль к подвесному потолку 1,2 м Armstrong Retail ZN Т-15</t>
  </si>
  <si>
    <t>Профиль к подвесному потолку 0,6 м Armstrong Prelude Т-15</t>
  </si>
  <si>
    <t>Подвес к подвесному потолку 0,6 м</t>
  </si>
  <si>
    <t>Профиль угловой универсальный PL 19х19х3000 мм Grand Line белый оцинкованный</t>
  </si>
  <si>
    <t>Плита к подвесному потолку 600х600х12 мм Armstrong Retail Board</t>
  </si>
  <si>
    <t>Клипса прижимная для плит толщиной 12-15 мм Armstrong (200 шт.)</t>
  </si>
  <si>
    <t>Клей монтажный акриловый Orac Decor Decofix pro plus FDP550 белый 310 мл</t>
  </si>
  <si>
    <t>Рейка открытого типа Немецкий дизайн AN 85A 3 м белая матовая</t>
  </si>
  <si>
    <t>Раскладка Немецкий дизайн AN 85 135А 3 м белая матовая</t>
  </si>
  <si>
    <t>Гребенка Немецкий дизайн AN85 135А ВТN 4 м</t>
  </si>
  <si>
    <t>Профиль угловой универсальный PL 19х24х3000 мм Grand Line белый оцинкованный</t>
  </si>
  <si>
    <t>Дюбель-гвоздь 6x40 мм полукруглая манжета полипропилен (200 шт.)</t>
  </si>
  <si>
    <t>Клей стыковочный полиуретановый Orac Decofix extra plus FX250 белый 310 мл</t>
  </si>
  <si>
    <t>Диск пильный по алюминию Практика 255х30х3,2 мм 100 зубьев (030-511)</t>
  </si>
  <si>
    <t>Коронка биметаллическая Практика (036-025) универсальная d68 мм</t>
  </si>
  <si>
    <t>Переходник Практика (036-094) для коронок BIM d32-210 мм с шестигранным хвостовиком 11 мм</t>
  </si>
  <si>
    <t>Клемма на 3 провода Wago 2273-243 0,5-2,5 кв. мм самозажимная с пастой (20 шт.)</t>
  </si>
  <si>
    <t>Набор наконечников КВТ НШВИ 4-16 кв.мм (100 шт.)</t>
  </si>
  <si>
    <t>Набор для крепления люстры с крюком</t>
  </si>
  <si>
    <t>Лента клейкая монтажная Unibob двусторонняя кристально-прозрачная 12 мм 2 м</t>
  </si>
  <si>
    <t>Обезжириватель Bitumast 0,7 кг/1 л</t>
  </si>
  <si>
    <t>Лента крепежная перфорированная волнистая 12х0,5 мм 25 м</t>
  </si>
  <si>
    <t>Лента алюминиевая самоклеящаяся Изоспан FL Termo 50 мм х 40 м</t>
  </si>
  <si>
    <t>Воздуховод ERA круглый пластиковый d100 мм 2 м</t>
  </si>
  <si>
    <t>Соединитель для круглых воздуховодов ERA пластиковый d100 мм</t>
  </si>
  <si>
    <t>Тройник для круглых воздуховодов ERA пластиковый d100 мм 90°</t>
  </si>
  <si>
    <t>Соединитель для круглых воздуховодов ERA с обратным клапаном пластиковый d100 мм</t>
  </si>
  <si>
    <t>Вентилятор канальный осевой DiCiTi PRO d100 мм белый</t>
  </si>
  <si>
    <t>Анемостат приточно-вытяжной Era Pro регулируемый стальной d100 мм белый</t>
  </si>
  <si>
    <t>Воздуховод гибкий гофрированный армированный ERA полимерный d100 мм 2 м</t>
  </si>
  <si>
    <t>Шпатель для обоев 280 мм пластиковый с пластиковой ручкой (932280)</t>
  </si>
  <si>
    <t>Клей для флизелиновых обоев Kleo Extra 55 380 г</t>
  </si>
  <si>
    <t>Валик резиновый 50 мм стержень 6 мм с ручкой Hesler</t>
  </si>
  <si>
    <t>Малярный флизелин BauTex Profitex УТ-00025418 (1х25 м) плотность 150 г/кв.м</t>
  </si>
  <si>
    <t>Лак акриловый Tikkurila/Tikkivala Lacquer Aqua основа EP бесцветный 9 л матовый</t>
  </si>
  <si>
    <t>Пазогребневая плита Knauf 667х500х100 мм полнотелая</t>
  </si>
  <si>
    <t>Клей для ПГП/ГКЛ/ГВЛ Knauf Перлфикс гипсовый 30 кг</t>
  </si>
  <si>
    <t>Подложка Knauf 80х6 мм 20 м для пазогребневой плиты полимерная</t>
  </si>
  <si>
    <t>Скоба С1 120х100 мм для пазогребневой плиты</t>
  </si>
  <si>
    <t>Саморезы универсальные 35x3,5 мм оцинкованные (200 шт.)</t>
  </si>
  <si>
    <t>Ножовка по газобетону Hesler 550 мм крупный зуб 14 напаек</t>
  </si>
  <si>
    <t>Перчатки х/б 5 нитей с латексным обливом 10 (XL)</t>
  </si>
  <si>
    <t>Цена за пару (2 шт.)</t>
  </si>
  <si>
    <t>Кисть макловица искусственная щетина пластиковая ручка 150х70 мм для обойного клея и грунтов на водной основе</t>
  </si>
  <si>
    <t>Контейнер строительный пластиковый круглый 40 л Эконом</t>
  </si>
  <si>
    <t>Миксер-насадка (венчик) для гипса КМ 100x600 мм хвостовик шестигранный усиленная</t>
  </si>
  <si>
    <t>Бита КМ (882120) PZ2 магнитная 50 мм ударная (2 шт.)</t>
  </si>
  <si>
    <t>Профиль маячковый Оптима 10 мм 3 м 0,30 мм оцинкованный</t>
  </si>
  <si>
    <t>Пескобетон (ЦПС) М300 Мастер Гарц Каток 30 кг</t>
  </si>
  <si>
    <t>Кирпич рядовой Мстера полнотелый М150 250х120х65 мм 1NF</t>
  </si>
  <si>
    <t>Диск алмазный по бетону Практика 115x22,2x1,9 мм сегментный сухой рез (036-292)</t>
  </si>
  <si>
    <t>Кельма бетонщика Hesler/Wenzo 160 мм с деревянной ручкой</t>
  </si>
  <si>
    <t>Расшивка швов кирпичной кладки Сибртех вогнутая с деревянной ручкой</t>
  </si>
  <si>
    <t>Шнур каменщика полипропиленовый d1,2 мм 70 м без сердечника</t>
  </si>
  <si>
    <t>Уголок горячекатаный 40х40х4 мм 3 м</t>
  </si>
  <si>
    <t>Грунт Knauf Миттельгрунд 10 кг концентрат 1:5</t>
  </si>
  <si>
    <t>Шпатель фасадный 250 мм с пластиковой ручкой (109475)</t>
  </si>
  <si>
    <t>Штукатурка цементная Knauf Унтерпутц 25 кг</t>
  </si>
  <si>
    <t>Сетка штукатурная сварная оцинкованная 25х25 мм d0,8 мм 1х25 м рулон</t>
  </si>
  <si>
    <t>м6</t>
  </si>
  <si>
    <t>Гидроизоляция полимерная Knauf Флэхендихт 5 кг</t>
  </si>
  <si>
    <t>Лента упрочняющая Kesto Keragum 20 см 25 м</t>
  </si>
  <si>
    <t>Теплоизоляция отражающая универсальная Стенофон НПЭ ЛП 190 тип В 5 мм 1х25 м</t>
  </si>
  <si>
    <t>Утеплитель Роквул Лайт Баттс 50х600х1000 мм 6 кв.м</t>
  </si>
  <si>
    <t>Дюбель для теплоизоляции Bau-Fix 10х160 мм металлический гвоздь (250 шт.)</t>
  </si>
  <si>
    <t>Экструдированный пенополистирол Пеноплэкс Стена 50х585х1185 мм</t>
  </si>
  <si>
    <t>Гипсокартон Vetonit (Gyproc) 2500х1200х6,5 мм реставрационный</t>
  </si>
  <si>
    <t>Профиль направляющий КМ Эксперт 75х40 мм 3 м 0,60 мм</t>
  </si>
  <si>
    <t>Профиль стоечный КМ Эксперт 75х50 мм 3 м 0,60 мм</t>
  </si>
  <si>
    <t>Лента уплотнительная Knauf Дихтунгсбанд самоклеящаяся 70х3 мм 30 м</t>
  </si>
  <si>
    <t>Бита Практика (031-228) PH2 магнитная 25 мм с ограничителем (2 шт.)</t>
  </si>
  <si>
    <t>Панель ПВХ 250х2700х8 мм Nordside термопечать техно 0,675 кв.м</t>
  </si>
  <si>
    <t>Профиль стартовый для панелей ПВХ 8х3000 мм белый</t>
  </si>
  <si>
    <t>Брусок сухой строганый 20х30х2200 мм сорт Экстра хвойные породы сращенный</t>
  </si>
  <si>
    <t>Замок для панелей ХДФ Kronospan Kronowall 3D 140х90х150 мм (100 шт.)</t>
  </si>
  <si>
    <t>Галтель вспененный ПВХ 22х22х2700 мм гладкая белая</t>
  </si>
  <si>
    <t>Угол универсальный разборный для панелей ПВХ 5х3000 мм матовый белый</t>
  </si>
  <si>
    <t>Дюбель-гвоздь Hard-Fix 6x80 мм потайная манжета нейлон (70 шт.)</t>
  </si>
  <si>
    <t>Клей-герметик гибридный MS-полимерный Tytan Fix2 Clear прозрачный 290 мл</t>
  </si>
  <si>
    <t>Бур SDS-plus КМ 6х100х160 мм (815723)</t>
  </si>
  <si>
    <t>Карандаш строительный малярный Hesler (2 шт.)</t>
  </si>
  <si>
    <t>Панель МДФ дуб берген с тиснением 2600х238х6 мм Союз 0,619 кв.м</t>
  </si>
  <si>
    <t>Уголок МДФ складной дуб берген 28х28х2600 мм Союз</t>
  </si>
  <si>
    <t>Саморезы универсальные 25x3,5 мм оцинкованные (200 шт.)</t>
  </si>
  <si>
    <t>Сверло по дереву спиральное КМ 3х60 мм (966064)</t>
  </si>
  <si>
    <t>Профиль углозащитный оцинкованный 25х25 мм 3 м 0,25 мм</t>
  </si>
  <si>
    <t>Гипсокартон Knauf 2500х1200х9,5 мм влагостойкий</t>
  </si>
  <si>
    <t>Профиль П-образный стартовый СП-11 30х3000х11 мм белый</t>
  </si>
  <si>
    <t>Саморезы клопы 9,5x3,9 (3,5) мм с буром фосфатированные (1000 шт.)</t>
  </si>
  <si>
    <t>Пена монтажная профессиональная Макрофлекс Оригинальная Про летняя 750 мл</t>
  </si>
  <si>
    <t>Саморезы ГМ 25x3,5 мм (200 шт.)</t>
  </si>
  <si>
    <t>7.7.2</t>
  </si>
  <si>
    <t>Сетка малярная стеклотканевая ячейка 2х2 мм 1х50 м 65 г/кв.м КМ</t>
  </si>
  <si>
    <t>Клей для плитки и керамогранита Церезит СМ 17 FibreForce эластичный серый класс C2 TE S1 25 кг</t>
  </si>
  <si>
    <t>Крестики для плитки 2 мм (2000 шт.)</t>
  </si>
  <si>
    <t>Система выравнивания плитки Plitonit 1 мм зажим ворота (100 шт.)</t>
  </si>
  <si>
    <t>Система выравнивания плитки Plitonit клин (100 шт.)</t>
  </si>
  <si>
    <t>Шпатель зубчатый 250х8 мм с пластиковой ручкой (109448)</t>
  </si>
  <si>
    <t>Клей монтажный каучуковый Tytan Для зеркал бежевый 310 мл</t>
  </si>
  <si>
    <t>Шпатель зубчатый 200х6 мм с пластиковой ручкой (109445)</t>
  </si>
  <si>
    <t>Ведро строительное полимерное Петрович без крышки 20 л</t>
  </si>
  <si>
    <t>Клей для плитки/ мозаики/ камня Plitonit Mosaic White белый класс C1 TE 25 кг</t>
  </si>
  <si>
    <t>Система выравнивания плитки Beorol клин (100 шт.)</t>
  </si>
  <si>
    <t>Фиксатор шва универсальный White Hills 10/12 мм (200 шт.)</t>
  </si>
  <si>
    <t>Шпатель для нанесения герметика Stayer резиновый набор (2 шт.) (10165-H2)</t>
  </si>
  <si>
    <t>Шпатель для затирания швов Hesler резиновый набор (3 шт.) (540-788909)</t>
  </si>
  <si>
    <t>Терка пластиковая Wenzo 280х140 мм с губкой из крупнопористого каучука</t>
  </si>
  <si>
    <t>Губка для удаления эпоксидной затирки Сибртех 150х95х50 мм целлюлоза крупнопористая</t>
  </si>
  <si>
    <t>Затирка цементная Церезит CE 40 aquastatic 01 белая 2 кг</t>
  </si>
  <si>
    <t>Круг алмазный шлифовальный по камню Trio-Diamond гибкий d100 мм P50 для мокрого шлифования</t>
  </si>
  <si>
    <t>Тарелка опорная для УШМ и дрели Trio-Diamond d100 мм</t>
  </si>
  <si>
    <t>Диск алмазный по керамограниту Diamond Industrial Splinter 125x22,2x1,1 мм сплошной сухой рез</t>
  </si>
  <si>
    <t>Коронка алмазная КМ (666175) по керамограниту d68 мм для УШМ</t>
  </si>
  <si>
    <t>Коронка алмазная КМ (666167) по керамограниту d35 мм для УШМ</t>
  </si>
  <si>
    <t>Коронка алмазная КМ (666173) по керамограниту d60 мм для УШМ</t>
  </si>
  <si>
    <t>Коронка алмазная КМ (666156) по керамограниту d8 мм для УШМ</t>
  </si>
  <si>
    <t>Коронка алмазная КМ (666162) по керамограниту d22 мм для УШМ</t>
  </si>
  <si>
    <t>Гидроизоляция акриловая Vetonit Weber.tec 822 серая 8 кг</t>
  </si>
  <si>
    <t>Кисть макловица смешанная щетина пластиковая ручка 140х40 мм для ЛКМ на водной основе и клея</t>
  </si>
  <si>
    <t>Сетка штукатурная сварная оцинкованная 10х10 мм d0,6 мм 1х15 м рулон</t>
  </si>
  <si>
    <t>Шайба кузовная оцинкованная 6x18 мм DIN 9021 (200 шт.)</t>
  </si>
  <si>
    <t>Пескобетон (ЦПС) М300 Dauer 40 кг</t>
  </si>
  <si>
    <t>Профиль маячковый КМ Эксперт 10 мм 3 м 0,60 мм оцинкованный</t>
  </si>
  <si>
    <t>Фиброволокно армирующее для бетонов и растворов из стекловолокна КМ 1 кг</t>
  </si>
  <si>
    <t>Лента демпферная кромочная для полов Knauf 8х100 мм 20 м</t>
  </si>
  <si>
    <t>Саморезы ГД 90x4,2 мм (250 шт.)</t>
  </si>
  <si>
    <t>Керамзит фракция 5-10 мм 0,05 куб.м</t>
  </si>
  <si>
    <t>Ровнитель (наливной пол) финишный Weber.vetonit 3000 самовыравнивающийся 20 кг</t>
  </si>
  <si>
    <t>Миксер-насадка (венчик) для цементных растворов КМ 140x600 мм хвостовик М14 усиленная</t>
  </si>
  <si>
    <t>Лента клейкая монтажная двусторонняя 50 мм 50 м</t>
  </si>
  <si>
    <t>Сетка кладочная 50х50 мм d2,5 мм 0,5х2 м</t>
  </si>
  <si>
    <t>Гидроизоляция цементная Церезит CR 65 20 кг</t>
  </si>
  <si>
    <t>Лента гидроизоляционная Knauf Флэхендихтбанд 12 см 10 м</t>
  </si>
  <si>
    <t>Шумоизоляция Шуманет Комби 5 мм 1х10 м</t>
  </si>
  <si>
    <t>Бур SDS-plus Hesler 8х150х210 мм (937483)</t>
  </si>
  <si>
    <t>Набор для укладки ламината Winart Pro (09.01.001.001)</t>
  </si>
  <si>
    <t>Шпатель для клея зубчатый Hardy 180 мм B2 нержавеющая сталь с деревянной ручкой (0825-661802)</t>
  </si>
  <si>
    <t>8.7.16</t>
  </si>
  <si>
    <t>8.7.19</t>
  </si>
  <si>
    <t>Герметик силиконовый санитарный Tytan Professional UPG белый 280 мл</t>
  </si>
  <si>
    <t>Газобетон Istkult 50х250х625 мм D500</t>
  </si>
  <si>
    <t>Клей для газобетона Волма Блок 25 кг</t>
  </si>
  <si>
    <t>Клей для кладки блоков профессиональный Tytan Professional EURO 870 мл</t>
  </si>
  <si>
    <t>Дюбель для газобетона 8x60 мм (10 шт.) сталь</t>
  </si>
  <si>
    <t>Гильза монтажная Rehau PX 16 мм надвижная (11600011001)</t>
  </si>
  <si>
    <t>Труба металлополимерная Rehau Rautitan Stabil 16,2х2,6 мм PN10 (13715591100)</t>
  </si>
  <si>
    <t>Водорозетка Rehau RX 16 мм х 1/2 ВР(г) (14563581001)</t>
  </si>
  <si>
    <t>Соединитель прямой Rehau RX 16 мм х 1/2 ВР(г) с накидной гайкой (14563351001)</t>
  </si>
  <si>
    <t>Планка монтажная Rehau двойная для водорозеток (11055291008)</t>
  </si>
  <si>
    <t>Теплоизоляция для труб Стенофлекс ПЭ 18х6х1000 мм красная (упаковка 10 шт.)</t>
  </si>
  <si>
    <t>Теплоизоляция для труб Стенофлекс ПЭ 18х6х1000 мм синяя (упаковка 10 шт.)</t>
  </si>
  <si>
    <t>Труба канализационная Ostendorf HTEM d50x500 мм пластиковая для внутренней канализации (112020)</t>
  </si>
  <si>
    <t>Хомут сантехнический 50 мм пластик с дюбелем для крепления трубы (2 шт.)</t>
  </si>
  <si>
    <t>Труба канализационная Pro Aqua Comfort d50x2000 мм пластиковая для внутренней канализации</t>
  </si>
  <si>
    <t>Отвод Pro Aqua Comfort d50 мм 45° пластиковый для внутренней канализации</t>
  </si>
  <si>
    <t>Заглушка Ostendorf HTM d50 мм пластиковая для внутренней канализации (112620)</t>
  </si>
  <si>
    <t>Труба канализационная Ostendorf HTEM d50x1000 мм пластиковая для внутренней канализации (112040)</t>
  </si>
  <si>
    <t>Отвод Pro Aqua Comfort d110х50 мм 45° пластиковый с выходом d50 мм правый для внутренней канализации</t>
  </si>
  <si>
    <t>Отвод Pro Aqua Comfort d110х50 мм 45° пластиковый с выходом d50 мм левый для внутренней канализации</t>
  </si>
  <si>
    <t>Отвод Pro Aqua Comfort d110 мм пластиковый поворотный для внутренней канализации (1011087T)</t>
  </si>
  <si>
    <t>Тройник Ostendorf HTEA d50х40 мм 67° пластиковый для внутренней канализации (112310)</t>
  </si>
  <si>
    <t>Тройник Ostendorf HTEA d50х40 мм 87° пластиковый для внутренней канализации (112410)</t>
  </si>
  <si>
    <t>Кольцо уплотнительное Ostendorf HT d50 мм для внутренней канализации (880020)</t>
  </si>
  <si>
    <t>Переходник Ostendorf HTR d50х40 мм пластиковый эксцентрический для внутренней канализации (112710)</t>
  </si>
  <si>
    <t>Отвод Ostendorf HTB d110 мм 87° пластиковый для внутренней канализации (115140)</t>
  </si>
  <si>
    <t>Отвод Ostendorf HTB d110 мм 45° пластиковый для внутренней канализации (115120)</t>
  </si>
  <si>
    <t>Труба канализационная Ostendorf HTEM d110x1000 мм пластиковая для внутренней канализации (115040)</t>
  </si>
  <si>
    <t>Тройник Ostendorf HTEA d110 мм 87° пластиковый для внутренней канализации (115400)</t>
  </si>
  <si>
    <t>Труба канализационная Pro Aqua Comfort d110x500 мм пластиковая для внутренней канализации</t>
  </si>
  <si>
    <t>Крестовина Pro Aqua Comfort d110х110х50 мм 87° пластиковая двухплоскостная правая для внутренней канализации</t>
  </si>
  <si>
    <t>Заглушка Pro Aqua Comfort d110 мм пластиковая для внутренней канализации</t>
  </si>
  <si>
    <t>Хомут сантехнический 4" 108-114 мм оцинкованная сталь (10 шт.)</t>
  </si>
  <si>
    <t>Комплект для звукоизоляции труб TechnoSonus Base</t>
  </si>
  <si>
    <t>Отвод Rehau Raupiano Plus d50 мм 45° пластиковый шумопоглощающий для внутренней канализации</t>
  </si>
  <si>
    <t>Заглушка Rehau Raupiano Plus d50 мм пластиковая шумопоглащающая для внутренней канализации</t>
  </si>
  <si>
    <t>Труба канализационная Rehau Raupiano Plus d110х2000 мм пластиковая шумопоглощающая для внутренней канализации</t>
  </si>
  <si>
    <t>Труба канализационная Rehau Raupiano Plus d50х500 мм пластиковая шумопоглощающая для внутренней канализации</t>
  </si>
  <si>
    <t>Коллектор Far 3/4 ВР(г) х 3 выхода 1/2 НР(ш) х 3/4 НР(ш) регулируемый (FK 3822 3412TP)</t>
  </si>
  <si>
    <t>Ниппель Valtec 1/2 НР(ш) х 1/2 НР(ш) латунный (VTr.582.N.0004)</t>
  </si>
  <si>
    <t>Фильтр косой Valtec 1/2 ВР(г) х 1/2 НР(ш) (VT.191.N.04)</t>
  </si>
  <si>
    <t>Кран шаровой латунный Oventrop Optibal (1077304) 1/2 ВР(г) х 1/2 НР(ш) полнопроходной бабочка удлиненная прямой</t>
  </si>
  <si>
    <t>Клапан обратный Stout 1/2 ВР(г) х 1/2 ВР(г) (SVC-0011-000015)</t>
  </si>
  <si>
    <t>Редуктор давления Far 1/2 НР(ш) мембранный с манометром (FA 2815 12)</t>
  </si>
  <si>
    <t>Манометр Stout (SIM-0010-501008) 1/4 НР(ш) радиальный 10 бар d50 мм</t>
  </si>
  <si>
    <t>Удлинитель Valtec 80 мм х 1/2 ВР(г) х 1/2 НР(ш) латунный (VTr.198.C.0480)</t>
  </si>
  <si>
    <t>Муфта переходная Valtec 1 ВР(г) х 1/2 ВР(г) латунная (VTr.240.N.0604)</t>
  </si>
  <si>
    <t>Футорка Valtec 1 НР(ш) х 1/2 ВР(г) латунная (VTr.581.N.0604)</t>
  </si>
  <si>
    <t>Угол Valtec 1/2 ВР(г) х 1/2 ВР(г) латунный (VTr.090.N.0004)</t>
  </si>
  <si>
    <t>Угол Valtec 1/2 ВР(г) х 1/2 НР(ш) латунный (VTr.092.N.0004)</t>
  </si>
  <si>
    <t>Счетчик универсальный VALTEC DN15 110 мм со сгонами</t>
  </si>
  <si>
    <t>Нить для герметизации резьбы Unipak Uniflon PTFE тефлон 175 м</t>
  </si>
  <si>
    <t>Профиль для коллектора Walraven BIS RapidRail WM0 27х18х1,2х2000 мм</t>
  </si>
  <si>
    <t>Консоль Walraven Rapid Rail 30х20х1,8х200 мм (6603720R)</t>
  </si>
  <si>
    <t>Компенсатор гидроударов Far 1/2 НР(ш) 10-50 бар (FA 2895 12)</t>
  </si>
  <si>
    <t>Фильтр промывной Braukmann (FK06-1/2AABRU / 1076h) 1/2 НР(ш) х 1/2 НР(ш)</t>
  </si>
  <si>
    <t>Фильтр промывной Braukmann (FK06-1/2AAMBRU / 1083h) 1/2 НР(ш) х 1/2 НР(ш)</t>
  </si>
  <si>
    <t>Система контроля протечки воды Neptun Bugatti Base 1/2 220 В (NEPBugBase12)</t>
  </si>
  <si>
    <t>Кронштейн для монтажа коллекторов Valtec 3/4 (2 шт.) (VTc.130.N.0500)</t>
  </si>
  <si>
    <t>Заглушка для коллектора Far 3/4 (FK 4100 34)</t>
  </si>
  <si>
    <t>Заглушка для коллектора Far 1" (FK 4100 1)</t>
  </si>
  <si>
    <t>Лист алюминиевый Квинтет 1,5х600х1200 мм рифленый</t>
  </si>
  <si>
    <t>Манжета переходная d32х40 мм черная</t>
  </si>
  <si>
    <t>Коронка биметаллическая Практика (773-224) универсальная d40 мм</t>
  </si>
  <si>
    <t>Сверло по плитке и стеклу Практика 10х90 мм квадро (034-991)</t>
  </si>
  <si>
    <t>Сверло по плитке и стеклу КМ 8х70 мм TIN (966043)</t>
  </si>
  <si>
    <t>Трубка для радиатора Rehau (12662421001) г-образная 16 х 15 х 250 мм нержавеющая сталь</t>
  </si>
  <si>
    <t>Евроконус Rehau Rautitan Flex 16 мм х 3/4 для труб из сшитого полиэтилена (12663521003)</t>
  </si>
  <si>
    <t>Узел нижнего подключения угловой Oventrop Multiflex F ZB (1015884) H-образный 1/2 НР(ш) х 3/4 EK для радиатора</t>
  </si>
  <si>
    <t>Коллекторный шкаф Stout ШРН-2 накладной 6-7 выходов (SCC-0001-000067)</t>
  </si>
  <si>
    <t>Коллекторная группа с расходомерами нержавеющая сталь Valtec 1 ВР(г) х 6 выходов 3/4 НР(ш) ЕК х 1 ВР(г)</t>
  </si>
  <si>
    <t>Кран шаровой латунный Oventrop Optibal (1077308) 1 ВР(г) х 1 НР(ш) полнопроходной бабочка прямой</t>
  </si>
  <si>
    <t>Угол 1 ВР(г) х 1 НР(ш) латунный</t>
  </si>
  <si>
    <t>Футорка Viega (266479) 1 НР(ш) х 3/4 ВР(г) бронзовая</t>
  </si>
  <si>
    <t>Соединитель прямой Rehau RX 20 мм х 3/4 НР(ш) (14563151001)</t>
  </si>
  <si>
    <t>Теплоизоляция для труб Стенофлекс ПЭ 22х6х1000 мм синяя (упаковка 10 шт.)</t>
  </si>
  <si>
    <t>Лента крепежная перфорированная прямая 12х0,5 мм 25 м</t>
  </si>
  <si>
    <t>9.9.8</t>
  </si>
  <si>
    <t>10.1.8</t>
  </si>
  <si>
    <t>Коронка алмазная Trio-Diamond (GC787) по бетону d72 мм</t>
  </si>
  <si>
    <t>Диск алмазный по бетону Kronger Universal 125x22,2x1,8 мм сегментный сухой рез</t>
  </si>
  <si>
    <t>Кабель Кабэкс ВВГнг(А)-LS 3х2,5 (100 м)</t>
  </si>
  <si>
    <t>Кабель Кабэкс ВВГнг(А)-LS 3х1,5 (100 м)</t>
  </si>
  <si>
    <t>Труба гофрированная ПВХ 20 мм DKC с зондом (100 м) (91920)</t>
  </si>
  <si>
    <t>Крепеж-клипса для труб 20 мм DKC серая (100 шт.) (51020)</t>
  </si>
  <si>
    <t>Дюбель-гвоздь 6x40 мм потайная манжета полипропилен (200 шт.)</t>
  </si>
  <si>
    <t>Дюбель-хомут для круглого кабеля Tech-Krep 5-10 мм белый (100 шт.)</t>
  </si>
  <si>
    <t>Стяжка кабельная Systeme Electric MultiSet 150х3,6 мм нейлоновая черная (100 шт.) (IMT15036B)</t>
  </si>
  <si>
    <t>Провод Bironi витой 3х2,5 песочное золото (50 м)</t>
  </si>
  <si>
    <t>Провод Bironi витой 3х1,5 песочное золото (50 м)</t>
  </si>
  <si>
    <t>Изолятор BIRONI для витого провода пластиковый слоновая кость (100 шт.)</t>
  </si>
  <si>
    <t>Коробка распределительная Bironi Лизетта накладная слоновая кость ретро (B1-522-211-K)</t>
  </si>
  <si>
    <t>Розетка Bironi Лизетта накладная слоновая кость ретро (B1-101-211)</t>
  </si>
  <si>
    <t>Рамка Bironi Лизетта одноместная слоновая кость ретро (BF1-610-211)</t>
  </si>
  <si>
    <t>Рамка Bironi Лизетта двухместная слоновая кость ретро (BF1-620-211)</t>
  </si>
  <si>
    <t>Выключатель Bironi Лизетта одноклавишный накладной слоновая кость ретро (B1-201-211)</t>
  </si>
  <si>
    <t>Кабель Кабэкс ВВГнг(А)-LS 5х2,5</t>
  </si>
  <si>
    <t>Цена за погонный метр</t>
  </si>
  <si>
    <t>Кабель Кабэкс ВВГПнг(А)-LS 3х6</t>
  </si>
  <si>
    <t>Интернет-кабель (витая пара) FTP CAT6 LAN 641 4х2х0,57 мм экранированный Cavel</t>
  </si>
  <si>
    <t>Провод Элпрокабель ШВВП 2х0,75</t>
  </si>
  <si>
    <t>Дюбель распорный Sormat NAT 6x30 мм нейлон (100 шт.)</t>
  </si>
  <si>
    <t>Саморезы клопы 25x4,2 мм (1000 шт.)</t>
  </si>
  <si>
    <t>Кабель-канал Agis Profile 25х16 мм белый 2 м (60.01.25.16.200)</t>
  </si>
  <si>
    <t>Угол внутренний для кабель-канала DKC 25х17 мм белый (00391)</t>
  </si>
  <si>
    <t>Угол плоский для кабель-канала DKC 25х17 мм белый (00415)</t>
  </si>
  <si>
    <t>Коробка монтажная для силовых розеток Blanca скрытая установка IP40</t>
  </si>
  <si>
    <t>Коробка распределительная для гипсокартона 100х100х50 мм IP20 Systeme Electric (IMT351611)</t>
  </si>
  <si>
    <t>Коробка распределительная 103х103х32 мм IP54 Hegel (КР2504-И)</t>
  </si>
  <si>
    <t>Коробка установочная Systeme Electric для бетона d68х45 мм IP30 (IMT351001)</t>
  </si>
  <si>
    <t>Коробка установочная Systeme Electric для бетона d68х61 мм IP30 (IMT351011)</t>
  </si>
  <si>
    <t>Клемма на 4 провода Stekker 0,5-2,5 кв.мм самозажимная с пастой (20 шт.) (49835)</t>
  </si>
  <si>
    <t>Клемма на 3 провода Stekker 0,5-2,5 кв.мм самозажимная без пасты (20 шт.) (49830)</t>
  </si>
  <si>
    <t>Щит распределительный навесной ABB Mistral41 пластиковый IP41 262х297х119 мм 12 модулей с клеммами</t>
  </si>
  <si>
    <t>Провод Камкабель ПуГВнг(А)-LS 1х6 желто-зеленый</t>
  </si>
  <si>
    <t>Провод Камкабель ПуГВнг(А)-LS 1х6 белый</t>
  </si>
  <si>
    <t>Провод Конкорд ПуГВ (ПВ3) 1x6 синий</t>
  </si>
  <si>
    <t>Наконечник штыревой втулочный изолированный Duwi 14 мм х 10 кв.мм двойной (25 шт.)</t>
  </si>
  <si>
    <t>Шина соединительная однорядная EKF PROxima тип PIN 63 А на 12 модулей 0,2 м (pin-01-63-12)</t>
  </si>
  <si>
    <t>Щит распределительный встраиваемый Systeme Electric City9 пластиковый IP40 252х398х102 мм 18 модулей</t>
  </si>
  <si>
    <t>Шина нулевая EKF PROxima 2х7 отверстий в корпусе (sn0-2х7)</t>
  </si>
  <si>
    <t>Трубка термоусадочная КВТ Колорит ТНТ нг 6/3 мм 100 мм 6 цветов (20 шт.)</t>
  </si>
  <si>
    <t>Щит распределительный навесной ABB Mistral41 пластиковый IP41 387х297х119 мм 24 модуля с клеммами</t>
  </si>
  <si>
    <t>УЗО IEK Karat ВД1-63 32А 30 мА 2P тип AC 4,5 кА (MDV10-2-032-030)</t>
  </si>
  <si>
    <t>Шина нулевая Dekraft ШН 103 4х11 отверстий в корпусе (32018DEK)</t>
  </si>
  <si>
    <t>Щит распределительный навесной ABB Mistral41 пластиковый IP41 512х297х119 мм 36 модулей с клеммами</t>
  </si>
  <si>
    <t>Щит распределительный встраиваемый Legrand Practibox пластиковый IP40 265х103х187 мм 8 модулей</t>
  </si>
  <si>
    <t>Щит распределительный встраиваемый ABB Mistral41 пластиковый IP41 250х320х107 мм 12 модулей</t>
  </si>
  <si>
    <t>Щит распределительный встраиваемый ABB Mistral41 пластиковый IP41 435х320х107 мм 24 модуля</t>
  </si>
  <si>
    <t>Щит распределительный встраиваемый ABB UK630V3RU пластиковый IP30 622х384х97 мм 36 модулей с винтовыми клеммами</t>
  </si>
  <si>
    <t>Коробка распределительная 70х70х40 мм IP55 Systeme Electric (IMT350901)</t>
  </si>
  <si>
    <t>Набор клемм Wago №1 серии 221/222</t>
  </si>
  <si>
    <t>Дюбель-хомут для круглого кабеля Tech-Krep 19-25 мм белый (100 шт.)</t>
  </si>
  <si>
    <t>11.54</t>
  </si>
  <si>
    <t>11.55</t>
  </si>
  <si>
    <t>12.27</t>
  </si>
  <si>
    <t>13.9</t>
  </si>
  <si>
    <t>Провод Партнер Электро ШВВП 2х0,75</t>
  </si>
  <si>
    <t>Патрон для лампы E27 Svet керамический IP20 (1011-00010)</t>
  </si>
  <si>
    <t>Лампа светодиодная Rev E27 6500К 40 Вт 3200 Лм 180-240 В цилиндр T120 прозрачная</t>
  </si>
  <si>
    <t>Брусок сухой строганый 50х50х3000 мм сорт АВ хвойные породы профилированный</t>
  </si>
  <si>
    <t>Брусок сухой строганый 40х40х3000 мм сорт АВ хвойные породы профилированный</t>
  </si>
  <si>
    <t>ДВП (древесно-волокнистая плита) 3х1220х2140 мм</t>
  </si>
  <si>
    <t>Саморезы ГД 70x4,2 мм усиленные Hard-Fix (200 шт.)</t>
  </si>
  <si>
    <t>Пленка техническая полиэтиленовая 150 мкм 3 м рукав 1,5 м пог.м эконом</t>
  </si>
  <si>
    <t>Лента малярная Unibob белая 50 мм 50 м</t>
  </si>
  <si>
    <t>Лента малярная RoxelPro для защиты дверей и окон оранжевая 50 мм 33 м</t>
  </si>
  <si>
    <t>Экструдированный пенополистирол Пеноплэкс Комфорт 20х585х1185 мм</t>
  </si>
  <si>
    <t>Унитаз строительный Универсал без бачка</t>
  </si>
  <si>
    <t>Подводка гибкая для воды 1/2 ВР(г) х 1/2 ВР(г) 60 см (1013064)</t>
  </si>
  <si>
    <t>Лента монтажная X-Glass ТПЛ армированная 50 мм 50 м серая</t>
  </si>
  <si>
    <t>Розетка штепсельная Svet тройная с заземлением IP44 настенная черная</t>
  </si>
  <si>
    <t>1,5 т.</t>
  </si>
  <si>
    <t>ИТОГО ПО СМЕТЕ:</t>
  </si>
  <si>
    <t>Раздел 1 - Работы по потолкам (Демонтаж)</t>
  </si>
  <si>
    <t>Раздел 2 - Работы по стенам (Демонтаж)</t>
  </si>
  <si>
    <t>Раздел 3 - Работы по полам (Демонтаж)</t>
  </si>
  <si>
    <t>Раздел 4 - Сантехнические работы (Демонтаж)</t>
  </si>
  <si>
    <t>Раздел 5 - Электромонтажные работы (Демонтаж)</t>
  </si>
  <si>
    <t>Раздел 6 - Работы по потолкам (Отделочные работы)</t>
  </si>
  <si>
    <t>Раздел 7 - Работы по стенам (Отделочные работы)</t>
  </si>
  <si>
    <t>Раздел 8 - Работы по полам (Отделочные работы)</t>
  </si>
  <si>
    <t>Раздел 9 - Сантехнические работы</t>
  </si>
  <si>
    <t xml:space="preserve">Раздел 10 - Штробление, бурение отверстий </t>
  </si>
  <si>
    <t>Раздел 11 - Электромонтажные работы</t>
  </si>
  <si>
    <t>Раздел 12 - Проемы</t>
  </si>
  <si>
    <t>Раздел 13 - Установка оборудования</t>
  </si>
  <si>
    <t>Раздел 14 - Окна</t>
  </si>
  <si>
    <t>Раздел 15 - Прочие виды работ</t>
  </si>
  <si>
    <t>ВСЕГО по смете:</t>
  </si>
  <si>
    <t>*В СМЕТУ НЕ ВХОДИТ: чистовые строительные материалы, спецмонтаж (установка дверей в т.ч. раздвижных, натяжного потолка со светильниками на нём, монтаж Декорпанели МДФ, сборка мебели,монтаж системы кондиционирования)</t>
  </si>
  <si>
    <t>**В случае увеличения/уменьшения объемов работ - составляется дополнительное соглашени</t>
  </si>
  <si>
    <t>***В случае отстутствия технического проекта по сантехнике/электрики/вентиляции, возможно увеличение/уменьшение количества черновых материалов</t>
  </si>
  <si>
    <t>Заказчик:Виряскин Иван Николаевич</t>
  </si>
  <si>
    <t>Виряскин</t>
  </si>
  <si>
    <t>И.Н.</t>
  </si>
  <si>
    <t>/                           /</t>
  </si>
  <si>
    <t>подпись</t>
  </si>
  <si>
    <t xml:space="preserve">Подрядчик:ООО "СК Новый - Город" </t>
  </si>
  <si>
    <t xml:space="preserve">Ровенский </t>
  </si>
  <si>
    <t>В.В.</t>
  </si>
  <si>
    <t>Этап №</t>
  </si>
  <si>
    <t>Сумма</t>
  </si>
  <si>
    <t>Цена</t>
  </si>
  <si>
    <t>М.П.</t>
  </si>
  <si>
    <t>кг</t>
  </si>
  <si>
    <t>Валик поролон 250 мм стержень 8 мм d70 мм для водной основы с ручкой Wenzo</t>
  </si>
  <si>
    <t>Ведро строительное полимерное Петрович без крышки 12 л</t>
  </si>
  <si>
    <t>Мембрана звукоизоляционная Tecsound SY 70 3,7х1220х5000 мм</t>
  </si>
  <si>
    <t>Валик микрофибра 100 мм стержень 6 мм d45 мм ворс 9 мм для водной основы без ручки Beorol Standard Akril (5 шт.)</t>
  </si>
  <si>
    <t>Лак акриловый Tikkurila Lacquer Aqua основа EP бесцветный 9 л матовый</t>
  </si>
  <si>
    <t>Газобетон Bonolit 100х250х600 мм D500</t>
  </si>
  <si>
    <t>Газобетон Istkult 75х250х625 мм D500</t>
  </si>
  <si>
    <t>Пазогребневая плита Knauf Гидро 667х500х100 мм полнотелая</t>
  </si>
  <si>
    <t>Пазогребневая плита Волма Гидро 667х500х80 мм полнотелая</t>
  </si>
  <si>
    <t>Шпатель зубчатый 150х6 мм с пластиковой ручкой (CS06-150/6299)</t>
  </si>
  <si>
    <t>Брусок сухой строганый 20х30х2200 мм мм сорт Экстра хвойные породы сращенный</t>
  </si>
  <si>
    <t>Клей для плитки/ керамогранита/ мозаики/ камня Knauf Мрамор белый класс С2 25 кг</t>
  </si>
  <si>
    <t>Система выравнивания плитки Beorol 1 мм зажим ворота (100 шт.)</t>
  </si>
  <si>
    <t>Клей для плитки и керамогранита Церезит CM17 Аэрогель эластичный белый класс C2 TE S1 25 кг</t>
  </si>
  <si>
    <t>Ровнитель (наливной пол) финишный Mapei Novoplan R Maxi самовыравнивающийся высокопрочный быстротвердеющий 23 кг</t>
  </si>
  <si>
    <t>Кирпич рядовой Теллура полнотелый М150 250х120х65 мм 1NF</t>
  </si>
  <si>
    <t>Теплый пол SPYHEAT Классик 1,3-2,6 кв.м 300 Вт 20 м</t>
  </si>
  <si>
    <t>Терморегулятор электронный цифровой для теплого пола Spyheat NLC-511H бежевый</t>
  </si>
  <si>
    <t>Труба гофрированная 32 мм СТС для металлопластиковых труб d20 мм синяя (50 м)</t>
  </si>
  <si>
    <t>Труба гофрированная 32 мм СТС для металлопластиковых труб d20 мм красная (50 м)</t>
  </si>
  <si>
    <t>Хомут Rehau Raupiano Plus d110 мм опорный под шпильку</t>
  </si>
  <si>
    <t>Трап горизонтальный Viega (583217) с сухим затвором 100х100 мм d50 мм решетка из нержавеющей стали с фланцем</t>
  </si>
  <si>
    <t>Лента светодиодная SMD 3528 6000К 220 В 4,8 Вт/м 1 м IP67 Navigator (71770)</t>
  </si>
  <si>
    <t>Шнур питания для светодиодной ленты SMD 3528 Navigator (14520) 220 В сетевой 0,5 м</t>
  </si>
  <si>
    <t>Коннектор для светодиодной ленты SMD 3528 Navigator (14518) 220 В (5 шт.)</t>
  </si>
  <si>
    <t>Датчик контроля протечки воды Neptun SW005 12-24 В (NEPSW005)</t>
  </si>
  <si>
    <t>Клемма на 3 провода Wago 2273-203 0,5-2,5 кв.мм самозажимная без пасты (100 шт.) (2273-203/2666)</t>
  </si>
  <si>
    <t>Клемма на 2 провода Wago 2273-202 0,5-2,5 кв.мм самозажимная без пасты (100 шт.) (2273-202/2665)</t>
  </si>
  <si>
    <t>Автоматический выключатель модульный IEK Karat ВА 47-29 3P 32А тип C 4,5 кА 400 В (MVA20-3-032-C)</t>
  </si>
  <si>
    <t>Автоматический выключатель модульный IEK Karat ВА 47-29 1P 16А тип C 4,5 кА 230/400 В (MVA20-1-016-C)</t>
  </si>
  <si>
    <t>Устройство защиты модульное Меандр УЗМ-50Ц (7436398/11854) 220 В 63 А тип AC 2P</t>
  </si>
  <si>
    <t>Автоматический выключатель модульный ABB SH202L 2P 40А тип С 4,5 кА 400 В (2CDS242001R0404)</t>
  </si>
  <si>
    <t>Щит распределительный навесной ABB Mistral41 пластиковый IP41 512х387х119 мм 54 модуля с клеммами</t>
  </si>
  <si>
    <t>Щит распределительный встраиваемый ABB Mistral41 пластиковый IP41 600х430х127 мм 54 модуля с клеммами</t>
  </si>
  <si>
    <t>Кабель Кабэкс ВВГнг(А)-LS 3х1,5</t>
  </si>
  <si>
    <t>Наименование</t>
  </si>
  <si>
    <t xml:space="preserve">г. Москва, ул. Вернисажная 13, офис 7-03/1         </t>
  </si>
  <si>
    <t xml:space="preserve">тел: +7 (495) 095-69-95, +7 (925) 401-55-95, </t>
  </si>
  <si>
    <t>evrostroyplus77@mail.ru</t>
  </si>
  <si>
    <t>Посмотрите наши выполненные работы на нашем сайте: evrostroyplus.ru</t>
  </si>
  <si>
    <t xml:space="preserve">Монтаж труб канализации  ПВХ комплект 3 помещения ПВХ </t>
  </si>
  <si>
    <t xml:space="preserve">Монтаж труб канализации   рехау раупиано (звукоизоляция) 3 пом. </t>
  </si>
  <si>
    <t xml:space="preserve">        Заказчик ___________________                                            Исполнитель ________________________</t>
  </si>
  <si>
    <t xml:space="preserve">                    М.П.</t>
  </si>
  <si>
    <t>Наименование, характеристики.</t>
  </si>
  <si>
    <t>Ед.  изм.</t>
  </si>
  <si>
    <t>Базовая цена</t>
  </si>
  <si>
    <t xml:space="preserve">Цена </t>
  </si>
  <si>
    <t>Сумма базовая</t>
  </si>
  <si>
    <t>Поставщик 1</t>
  </si>
  <si>
    <t>Поставщик 2</t>
  </si>
  <si>
    <t>Поставщик 3</t>
  </si>
  <si>
    <t>2. Оснастка к инструментам и расходные материалы</t>
  </si>
  <si>
    <t>Оснастка для работ по бетону</t>
  </si>
  <si>
    <t>Бур, 6х110мм</t>
  </si>
  <si>
    <t>Бур, 6х160мм</t>
  </si>
  <si>
    <t>Бур 8х260мм</t>
  </si>
  <si>
    <t>Бур 8х110мм</t>
  </si>
  <si>
    <t>Бур 8х460мм</t>
  </si>
  <si>
    <t>Бур 14х260мм</t>
  </si>
  <si>
    <t>Бур 12х120мм</t>
  </si>
  <si>
    <t xml:space="preserve">ЗУБИЛО ПЛОСКОЕ SDS PLUS 20 - 250 ММ </t>
  </si>
  <si>
    <t>ЗУБИЛО ПЛОСКОЕ SDS PLUS ШИРОКОЕ</t>
  </si>
  <si>
    <t>КОРОНКА ПО БЕТОНУ 68 ММ (1/24) "HAGWERT"</t>
  </si>
  <si>
    <t>Коронка по бетону усиленная ф68</t>
  </si>
  <si>
    <t>Диск 125 бетон Distar Turbo</t>
  </si>
  <si>
    <t xml:space="preserve">Диск алмазный , «Турбо» 125x2.2x22,2 мм </t>
  </si>
  <si>
    <t xml:space="preserve">Диск алмазный 230мм 1,6мм 10мм </t>
  </si>
  <si>
    <t>Оснастка для работ по металлу</t>
  </si>
  <si>
    <t>Сверло по металлу 2 мм</t>
  </si>
  <si>
    <t>Сверло по металлу 3 мм</t>
  </si>
  <si>
    <t>Сверло по металлу 4 мм</t>
  </si>
  <si>
    <t>Сверло по металлу 7 мм</t>
  </si>
  <si>
    <t>2.19</t>
  </si>
  <si>
    <t>Сверло по металлу 8 мм</t>
  </si>
  <si>
    <t>2.20</t>
  </si>
  <si>
    <t>Сверло по металлу 10 мм</t>
  </si>
  <si>
    <t>2.21</t>
  </si>
  <si>
    <t>Сверло по металлу 9 мм</t>
  </si>
  <si>
    <t>2.22</t>
  </si>
  <si>
    <t xml:space="preserve">Диск отрезной металл(синий), 125мм </t>
  </si>
  <si>
    <t>2.23</t>
  </si>
  <si>
    <t xml:space="preserve">Диск отрезной Луга-абразив А30, по металлу, 125мм, 2,5мм, 22мм </t>
  </si>
  <si>
    <t>2.24</t>
  </si>
  <si>
    <t>Щетка металлическая</t>
  </si>
  <si>
    <t>Оснастка для работ по дереву</t>
  </si>
  <si>
    <t>2.25</t>
  </si>
  <si>
    <t>Сверло по дереву 6мм</t>
  </si>
  <si>
    <t>2.26</t>
  </si>
  <si>
    <t xml:space="preserve">Коронка по дереву для подрозетников 68мм </t>
  </si>
  <si>
    <t>2.27</t>
  </si>
  <si>
    <t>Пилка для лобзика T345XF, 5шт.</t>
  </si>
  <si>
    <t>Оснастка и расходники для плиточных работ</t>
  </si>
  <si>
    <t>2.28</t>
  </si>
  <si>
    <t>Диск алмазный(плиткорез) , 125мм</t>
  </si>
  <si>
    <t>2.29</t>
  </si>
  <si>
    <t>Диск по плитке 125х1,8х22мм</t>
  </si>
  <si>
    <t>2.30</t>
  </si>
  <si>
    <t>Коронка по плитке "20"</t>
  </si>
  <si>
    <t>2.31</t>
  </si>
  <si>
    <t>Коронка по плитке "25"</t>
  </si>
  <si>
    <t>2.32</t>
  </si>
  <si>
    <t>Коронка по плитке "30"</t>
  </si>
  <si>
    <t>2.33</t>
  </si>
  <si>
    <t>Коронка по плитке "35"</t>
  </si>
  <si>
    <t>2.34</t>
  </si>
  <si>
    <t>Коронка по плитке "50"</t>
  </si>
  <si>
    <t>2.35</t>
  </si>
  <si>
    <t>Перо по плитке 10 мм</t>
  </si>
  <si>
    <t>2.36</t>
  </si>
  <si>
    <t>Перо по плитке 5 мм</t>
  </si>
  <si>
    <t>2.37</t>
  </si>
  <si>
    <t>Перо по плитке 6 мм</t>
  </si>
  <si>
    <t>2.38</t>
  </si>
  <si>
    <t>Шпатель зубчатый (250мм.)</t>
  </si>
  <si>
    <t>2.39</t>
  </si>
  <si>
    <t>Шпатель зубчатый (200мм.)</t>
  </si>
  <si>
    <t>2.40</t>
  </si>
  <si>
    <t>Шпатель зубчатый (300мм.)</t>
  </si>
  <si>
    <t>2.41</t>
  </si>
  <si>
    <t>Шпатель зубчатый (350мм.)</t>
  </si>
  <si>
    <t>2.42</t>
  </si>
  <si>
    <t>Шпатель резиновый для затирки плиточных швов</t>
  </si>
  <si>
    <t>2.43</t>
  </si>
  <si>
    <t>Гладилка зубчатая 10 мм нержав. 280/130 плпастм. ручка</t>
  </si>
  <si>
    <t>2.44</t>
  </si>
  <si>
    <t>Крестики для плиточных швов 1,5 мм/200 шт</t>
  </si>
  <si>
    <t>упак</t>
  </si>
  <si>
    <t>2.45</t>
  </si>
  <si>
    <t>Крестики для плиточных швов 2 мм/200 шт</t>
  </si>
  <si>
    <t>2.46</t>
  </si>
  <si>
    <t>Крестики для плиточных швов 3 мм/200 шт</t>
  </si>
  <si>
    <t>2.47</t>
  </si>
  <si>
    <t>Клинья 9мм уп.50шт</t>
  </si>
  <si>
    <t>2.48</t>
  </si>
  <si>
    <t>Перчатки резиновые, размер XL (пара)</t>
  </si>
  <si>
    <t>2.49</t>
  </si>
  <si>
    <t>Перчатки Х/Б с двойным латексным покрытием</t>
  </si>
  <si>
    <t>2.50</t>
  </si>
  <si>
    <t>Ветошь (тряпка)</t>
  </si>
  <si>
    <t>м пог</t>
  </si>
  <si>
    <t>2.51</t>
  </si>
  <si>
    <t>Губка</t>
  </si>
  <si>
    <t>2.52</t>
  </si>
  <si>
    <t>Ведро строительное, 12л</t>
  </si>
  <si>
    <t>2.53</t>
  </si>
  <si>
    <t>Ведро строительное, 20л</t>
  </si>
  <si>
    <t>2.54</t>
  </si>
  <si>
    <t>Миксер Турбо для смесей круглый, 60х400мм</t>
  </si>
  <si>
    <t>Оснастка для демонтажных работ, уборки и защиты</t>
  </si>
  <si>
    <t>2.55</t>
  </si>
  <si>
    <t xml:space="preserve">Очки защитные </t>
  </si>
  <si>
    <t>2.56</t>
  </si>
  <si>
    <t>РЕСПИРАТОР У2-К (5/200)</t>
  </si>
  <si>
    <t>2.57</t>
  </si>
  <si>
    <t>2.58</t>
  </si>
  <si>
    <t>2.59</t>
  </si>
  <si>
    <t>Мешок для мусора, зеленый</t>
  </si>
  <si>
    <t>2.60</t>
  </si>
  <si>
    <t>Лопата совковая с черенком</t>
  </si>
  <si>
    <t>2.61</t>
  </si>
  <si>
    <t>Лопата штыковая с черенком</t>
  </si>
  <si>
    <t>2.62</t>
  </si>
  <si>
    <t>Совок для мусора</t>
  </si>
  <si>
    <t>2.63</t>
  </si>
  <si>
    <t>2.64</t>
  </si>
  <si>
    <t>Полотно вафельное шир.0,45м х 60м.пог.</t>
  </si>
  <si>
    <t>2.65</t>
  </si>
  <si>
    <t>2.66</t>
  </si>
  <si>
    <t>Плёнка, 100мкр, ширина 3м</t>
  </si>
  <si>
    <t>2.67</t>
  </si>
  <si>
    <t>Маскер защитная пленка с клейким слоем MASKO, 2700ммх20м</t>
  </si>
  <si>
    <t>2.68</t>
  </si>
  <si>
    <t>Скотч малярный, 50м</t>
  </si>
  <si>
    <t>2.69</t>
  </si>
  <si>
    <t>Огнетушитель</t>
  </si>
  <si>
    <t>Оснастка и расходники для малярных, обойных  работ</t>
  </si>
  <si>
    <t>2.70</t>
  </si>
  <si>
    <t>Гладилка прямая 10 мм нержав. 280/130 плпастм. ручка</t>
  </si>
  <si>
    <t>2.71</t>
  </si>
  <si>
    <t>Шпатель STAER PROFE, 100мм</t>
  </si>
  <si>
    <t>2.72</t>
  </si>
  <si>
    <t>Шпатель STAER PROFE, 150мм</t>
  </si>
  <si>
    <t>2.73</t>
  </si>
  <si>
    <t>Шпатель STAER PROFE, 350мм</t>
  </si>
  <si>
    <t>2.74</t>
  </si>
  <si>
    <t>Шпатель STAER PROFE, 450мм</t>
  </si>
  <si>
    <t>2.75</t>
  </si>
  <si>
    <t>Шпатель пластмассовый прижимной для обоев 280 мм</t>
  </si>
  <si>
    <t>2.76</t>
  </si>
  <si>
    <t>Валик 100мм микрофибра, желт. полоса S3</t>
  </si>
  <si>
    <t>2.77</t>
  </si>
  <si>
    <t>Валик 180 мм велюр +ручка</t>
  </si>
  <si>
    <t>2.78</t>
  </si>
  <si>
    <t>Валик 180 фасад зел. ворс 14 полиамид (синтекс) (48)</t>
  </si>
  <si>
    <t>2.79</t>
  </si>
  <si>
    <t>Валик 250 мм велюр +ручка</t>
  </si>
  <si>
    <t>2.80</t>
  </si>
  <si>
    <t>Валик малярный, 230-250 мм</t>
  </si>
  <si>
    <t>2.81</t>
  </si>
  <si>
    <t>Валик поролоновый, 230мм</t>
  </si>
  <si>
    <t>2.82</t>
  </si>
  <si>
    <t xml:space="preserve">Ванночка STAYER, 250мм </t>
  </si>
  <si>
    <t>2.83</t>
  </si>
  <si>
    <t>Кисть круглая 40мм.</t>
  </si>
  <si>
    <t>2.84</t>
  </si>
  <si>
    <t>Кисть, 50мм</t>
  </si>
  <si>
    <t>2.85</t>
  </si>
  <si>
    <t>Кисть, 100мм</t>
  </si>
  <si>
    <t>2.86</t>
  </si>
  <si>
    <t xml:space="preserve">КИСТЬ ПЛОСКАЯ "ТЕВТОН" №1,5/35 ММ </t>
  </si>
  <si>
    <t>2.87</t>
  </si>
  <si>
    <t xml:space="preserve">КИСТЬ ПЛОСКАЯ "ТЕВТОН" №4,0/100 ММ </t>
  </si>
  <si>
    <t>2.88</t>
  </si>
  <si>
    <t>Кисть макловица</t>
  </si>
  <si>
    <t>2.89</t>
  </si>
  <si>
    <t>СТЕРЖЕНЬ-УДЛИНИТЕЛЬ ТЕЛЕСКОП. Д/ВАЛИКОВ 1,5-3М  "КЕДР"</t>
  </si>
  <si>
    <t>2.90</t>
  </si>
  <si>
    <t>СТЕРЖЕНЬ-УДЛИНИТЕЛЬ ТЕЛЕСКОП. СТАЛЬ 115-200 СМ  ПРОМИС</t>
  </si>
  <si>
    <t>2.91</t>
  </si>
  <si>
    <t>Удлинитель для валиков телескопический, 2м</t>
  </si>
  <si>
    <t>2.92</t>
  </si>
  <si>
    <t>Миксер для краски 100 х 600мм</t>
  </si>
  <si>
    <t>2.93</t>
  </si>
  <si>
    <t>Нож малярный Стандарт</t>
  </si>
  <si>
    <t>2.94</t>
  </si>
  <si>
    <t>Лезвия сменные для малярного ножа</t>
  </si>
  <si>
    <t>2.95</t>
  </si>
  <si>
    <t>Серпянка самоклеющаяся 5смх20м</t>
  </si>
  <si>
    <t>2.96</t>
  </si>
  <si>
    <t>Серпянка самоклеющаяся 10смх45м</t>
  </si>
  <si>
    <t>2.97</t>
  </si>
  <si>
    <t>Оснастка и расходники для штукатурных работ, правила</t>
  </si>
  <si>
    <t>2.98</t>
  </si>
  <si>
    <t>Правило трапеция 1м</t>
  </si>
  <si>
    <t>2.99</t>
  </si>
  <si>
    <t>Правило трапеция, 1.5м</t>
  </si>
  <si>
    <t>2.100</t>
  </si>
  <si>
    <t>Правило трапеция, 2м</t>
  </si>
  <si>
    <t>2.101</t>
  </si>
  <si>
    <t>Правило трапеция 2,5м</t>
  </si>
  <si>
    <t>2.102</t>
  </si>
  <si>
    <t>Правило трапеция 3м</t>
  </si>
  <si>
    <t>2.103</t>
  </si>
  <si>
    <t>Мастерок каменщика Трапеция (180мм)</t>
  </si>
  <si>
    <t>2.104</t>
  </si>
  <si>
    <t>Доска терочная полутерка (штукатурная), 180х320мм</t>
  </si>
  <si>
    <t>2.105</t>
  </si>
  <si>
    <t>Гладилка нержавеющая (130ммх480мм)</t>
  </si>
  <si>
    <t>2.106</t>
  </si>
  <si>
    <t>2.107</t>
  </si>
  <si>
    <t>2.108</t>
  </si>
  <si>
    <t>2.109</t>
  </si>
  <si>
    <t>2.110</t>
  </si>
  <si>
    <t>Бадья 40 л.</t>
  </si>
  <si>
    <t>2.111</t>
  </si>
  <si>
    <t>Бадья Контейнер строительный прямоугольный 90л</t>
  </si>
  <si>
    <t>2.112</t>
  </si>
  <si>
    <t>Корыто круглое (65л)</t>
  </si>
  <si>
    <t>2.113</t>
  </si>
  <si>
    <t>Таз штукатурный кругл. 80л. (1/10)</t>
  </si>
  <si>
    <t>2.114</t>
  </si>
  <si>
    <t>Миксер для смесей 80 х 400мм</t>
  </si>
  <si>
    <t>Оснастка и расходники для наливных полов</t>
  </si>
  <si>
    <t>2.115</t>
  </si>
  <si>
    <t>Валик игольчатый для наливных полов 240 мм</t>
  </si>
  <si>
    <t>2.116</t>
  </si>
  <si>
    <t>Валик игольчатый для наливных полов 300 мм</t>
  </si>
  <si>
    <t>2.117</t>
  </si>
  <si>
    <t>Валик игольчатый для наливных полов 400 мм</t>
  </si>
  <si>
    <t>2.118</t>
  </si>
  <si>
    <t>СТЕРЖЕНЬ-УДЛИНИТЕЛЬ ТЕЛЕСКОП. Д/ВАЛИКОВ 1,5-3М (1/24) "КЕДР"</t>
  </si>
  <si>
    <t>2.119</t>
  </si>
  <si>
    <t>2.120</t>
  </si>
  <si>
    <t>2.121</t>
  </si>
  <si>
    <t>Дюбель-гвоздь, саморезы, биты</t>
  </si>
  <si>
    <t>2.122</t>
  </si>
  <si>
    <t>Анкер 10 х 150 мм</t>
  </si>
  <si>
    <t>2.123</t>
  </si>
  <si>
    <t>Анкер 8 х 120мм</t>
  </si>
  <si>
    <t>2.124</t>
  </si>
  <si>
    <t>Гвозди финишные</t>
  </si>
  <si>
    <t>2.125</t>
  </si>
  <si>
    <t>Анкер - клин с "ухом" WAM 6/60 (100 шт.)</t>
  </si>
  <si>
    <t>2.126</t>
  </si>
  <si>
    <t xml:space="preserve">Дюбель-гвоздь SM-6х 40 (потай) 200шт./упак  (Wkret-met) </t>
  </si>
  <si>
    <t>2.127</t>
  </si>
  <si>
    <t xml:space="preserve">Дюбель-гвоздь  SM-6х 40 (с бортикам ) 200шт./упак (Wkret-met) </t>
  </si>
  <si>
    <t>2.128</t>
  </si>
  <si>
    <t>Дюбель-гвоздь 6х40мм, 200шт.</t>
  </si>
  <si>
    <t>2.129</t>
  </si>
  <si>
    <t>Дюбель-гвоздь 6х60мм, 200шт.</t>
  </si>
  <si>
    <t>2.130</t>
  </si>
  <si>
    <t>Дюбель-гвоздь 6х80мм, 100шт.</t>
  </si>
  <si>
    <t>2.131</t>
  </si>
  <si>
    <t>Дюбель "Бабочка" 6х40 под ГКЛ</t>
  </si>
  <si>
    <t>2.132</t>
  </si>
  <si>
    <t>Дюбель для полнот. материалов Fischer SX 6х30 мм нейлон 50 шт.</t>
  </si>
  <si>
    <t>2.133</t>
  </si>
  <si>
    <t>Саморез по ДЕРЕВУ, редкий шаг резьбы ЧЕРНЫЙ 3,5х25 мм.</t>
  </si>
  <si>
    <t>2.134</t>
  </si>
  <si>
    <t xml:space="preserve">Саморез по ДЕРЕВУ, редкий шаг резьбы ЧЕРНЫЙ 3,5х35 мм. </t>
  </si>
  <si>
    <t>2.135</t>
  </si>
  <si>
    <t>Саморез по ДЕРЕВУ, редкий шаг резьбы ЧЕРНЫЙ 3,5х45 мм</t>
  </si>
  <si>
    <t>2.136</t>
  </si>
  <si>
    <t>Саморез по ДЕРЕВУ, редкий шаг резьбы ЧЕРНЫЙ 3,5х55мм</t>
  </si>
  <si>
    <t>2.137</t>
  </si>
  <si>
    <t>Саморез по ДЕРЕВУ, редкий шаг резьбы ЧЕРНЫЙ 4,2х64 мм.</t>
  </si>
  <si>
    <t>2.138</t>
  </si>
  <si>
    <t>Саморез по металлу для ГКЛ частый шаг черный 3,5х25 мм</t>
  </si>
  <si>
    <t>2.139</t>
  </si>
  <si>
    <t>Саморез по металлу для ГКЛ частый шаг черный 3,5х32 мм</t>
  </si>
  <si>
    <t>2.140</t>
  </si>
  <si>
    <t>Саморез по металлу для ГКЛ частый шаг черный 3,5х35 мм</t>
  </si>
  <si>
    <t>2.141</t>
  </si>
  <si>
    <t>Саморез по металлу для ГКЛ частый шаг черный 3,5х40 мм</t>
  </si>
  <si>
    <t>2.142</t>
  </si>
  <si>
    <t>Саморез по металлу для ГКЛ частый шаг черный 3,5х45 мм</t>
  </si>
  <si>
    <t>2.143</t>
  </si>
  <si>
    <t>Саморез по металлу для ГКЛ частый шаг черный 3,5х60 мм</t>
  </si>
  <si>
    <t>2.144</t>
  </si>
  <si>
    <t xml:space="preserve">Саморез 3,5х11 металл/металл </t>
  </si>
  <si>
    <t>2.145</t>
  </si>
  <si>
    <t>Саморез для крепления гипсоволоконных листов ГВЛ. 3,9х25 мм</t>
  </si>
  <si>
    <t>2.146</t>
  </si>
  <si>
    <t>Саморез для крепления гипсоволоконных листов ГВЛ. 3,9х35 мм</t>
  </si>
  <si>
    <t>2.147</t>
  </si>
  <si>
    <t>Саморезы прессшайба сверло 4.2х13мм</t>
  </si>
  <si>
    <t>2.148</t>
  </si>
  <si>
    <t>Саморез клоп оцинкованный, 1кг</t>
  </si>
  <si>
    <t>2.149</t>
  </si>
  <si>
    <t>Биты PH 2 "10"</t>
  </si>
  <si>
    <t>2.150</t>
  </si>
  <si>
    <t xml:space="preserve">Биты PH 2 "5" </t>
  </si>
  <si>
    <t>2.151</t>
  </si>
  <si>
    <t xml:space="preserve">Биты PH2 с ограничителем </t>
  </si>
  <si>
    <t>2.152</t>
  </si>
  <si>
    <t xml:space="preserve">БИТЫ КРЕСТОВЫЕ 1шт. СТАЛЬ S2 50 ММ </t>
  </si>
  <si>
    <t>2.153</t>
  </si>
  <si>
    <t>Биты РН №2, 25мм,  1 шт</t>
  </si>
  <si>
    <t>2.154</t>
  </si>
  <si>
    <t>Биты РН №2, 25мм, набор 10 шт</t>
  </si>
  <si>
    <t>2.155</t>
  </si>
  <si>
    <t>Биты профи ТРИГГЕР РН-2 25мм (блистер 3шт)</t>
  </si>
  <si>
    <t>2.156</t>
  </si>
  <si>
    <t>Биты РН-2 БИБЕР 25мм (3шт)</t>
  </si>
  <si>
    <t>Бумага наждачная, сетка шлифовальная</t>
  </si>
  <si>
    <t>2.157</t>
  </si>
  <si>
    <t>Терка шлифовальная с зажимами</t>
  </si>
  <si>
    <t>2.158</t>
  </si>
  <si>
    <t>Шлифовальная сетка под терку (5шт)</t>
  </si>
  <si>
    <t>2.159</t>
  </si>
  <si>
    <t>Бумага наждачная зерно № 0 (М40) (Р400)</t>
  </si>
  <si>
    <t>2.160</t>
  </si>
  <si>
    <t>Бумага наждачная зерно № 12 (12Н) (Р100)</t>
  </si>
  <si>
    <t>2.161</t>
  </si>
  <si>
    <t>Сетка алмазная № 100, листы 115/280 мм, набор 10 шт.</t>
  </si>
  <si>
    <t>2.162</t>
  </si>
  <si>
    <t>Сетка алмазная № 120, листы 115/280 мм, набор 10 шт.</t>
  </si>
  <si>
    <t>2.163</t>
  </si>
  <si>
    <t>Сетка алмазная № 180, листы 115/280 мм, набор 10 шт.</t>
  </si>
  <si>
    <t>2.164</t>
  </si>
  <si>
    <t>Сетка алмазная № 220, листы 115/280 мм, набор 10 шт.</t>
  </si>
  <si>
    <t>2.165</t>
  </si>
  <si>
    <t>Сетка алмазная № 240, листы 115/280 мм, набор 10 шт.</t>
  </si>
  <si>
    <t>2.166</t>
  </si>
  <si>
    <t>Сетка алмазная № 600, листы 115/280 мм, набор 10 шт.</t>
  </si>
  <si>
    <t>2.167</t>
  </si>
  <si>
    <t>Нож для резки гипсокартона</t>
  </si>
  <si>
    <t>2.168</t>
  </si>
  <si>
    <t>Лезвия для ножа  18 мм, 10 шт.</t>
  </si>
  <si>
    <t>2.169</t>
  </si>
  <si>
    <t>Сетка алмазная № 60, листы 115/280 мм, набор 10 шт.</t>
  </si>
  <si>
    <t>Итого оснастка и расходники:</t>
  </si>
  <si>
    <t>2.170</t>
  </si>
  <si>
    <t>Молоток с гвоздодером</t>
  </si>
  <si>
    <t>2.171</t>
  </si>
  <si>
    <t>плоскогубцы универсальные</t>
  </si>
  <si>
    <t>2.172</t>
  </si>
  <si>
    <t>рулетка механическая</t>
  </si>
  <si>
    <t>2.173</t>
  </si>
  <si>
    <t>разводной ключ 160мм</t>
  </si>
  <si>
    <t>2.174</t>
  </si>
  <si>
    <t>разводной ключ 200мм</t>
  </si>
  <si>
    <t>2.175</t>
  </si>
  <si>
    <t>разводной ключ 250мм</t>
  </si>
  <si>
    <t>2.176</t>
  </si>
  <si>
    <t>Сегментный нож с фиксатором</t>
  </si>
  <si>
    <t>2.177</t>
  </si>
  <si>
    <t>Монтажный нож с фиксатором</t>
  </si>
  <si>
    <t>2.178</t>
  </si>
  <si>
    <t>Угольник алюминевый</t>
  </si>
  <si>
    <t>2.179</t>
  </si>
  <si>
    <t>Плоская монтировка</t>
  </si>
  <si>
    <t>2.180</t>
  </si>
  <si>
    <t>Малая ножовка по металу</t>
  </si>
  <si>
    <t>2.181</t>
  </si>
  <si>
    <t>Уровень алюминевый</t>
  </si>
  <si>
    <t>2.182</t>
  </si>
  <si>
    <t>Набор шестигранников</t>
  </si>
  <si>
    <t>2.183</t>
  </si>
  <si>
    <t>Ножницы технические по металлу</t>
  </si>
  <si>
    <t>2.184</t>
  </si>
  <si>
    <t>Индикаторная отвертка электрическая</t>
  </si>
  <si>
    <t>2.185</t>
  </si>
  <si>
    <t>Малярный шпатель 75 мм</t>
  </si>
  <si>
    <t>2.186</t>
  </si>
  <si>
    <t>Малярный шпатель 400 мм</t>
  </si>
  <si>
    <t>2.187</t>
  </si>
  <si>
    <t>Малярный шпатель 100 мм</t>
  </si>
  <si>
    <t>2.188</t>
  </si>
  <si>
    <t>Отвертка механическая</t>
  </si>
  <si>
    <t>2.189</t>
  </si>
  <si>
    <t>Набор бит для отверток</t>
  </si>
  <si>
    <t>2.190</t>
  </si>
  <si>
    <t>Длинногубцы режущие</t>
  </si>
  <si>
    <t>2.191</t>
  </si>
  <si>
    <t>Бокорезы класические</t>
  </si>
  <si>
    <t>2.192</t>
  </si>
  <si>
    <t>Переставной ключ 250мм</t>
  </si>
  <si>
    <t>2.193</t>
  </si>
  <si>
    <t>Пистолет для герметика</t>
  </si>
  <si>
    <t>2.194</t>
  </si>
  <si>
    <t>Ножевка складная</t>
  </si>
  <si>
    <t>2.195</t>
  </si>
  <si>
    <t>Двухсторонняя струбцина (2шт)</t>
  </si>
  <si>
    <t>2.196</t>
  </si>
  <si>
    <t>Поворотные тиски моделиста</t>
  </si>
  <si>
    <t>2.197</t>
  </si>
  <si>
    <t>Плоский напильник</t>
  </si>
  <si>
    <t>2.198</t>
  </si>
  <si>
    <t>Малка (углометр)</t>
  </si>
  <si>
    <t>2.199</t>
  </si>
  <si>
    <t>Шпатель для демонтажа</t>
  </si>
  <si>
    <t>2.200</t>
  </si>
  <si>
    <t>Защитные перчатки и очки</t>
  </si>
  <si>
    <t>2.201</t>
  </si>
  <si>
    <t>Мультиметр с пищалкой</t>
  </si>
  <si>
    <t>2.202</t>
  </si>
  <si>
    <t>Переходник перфоратор-сверло</t>
  </si>
  <si>
    <t>2.203</t>
  </si>
  <si>
    <t>Набор сверл по плитке (2 шт)</t>
  </si>
  <si>
    <t>2.204</t>
  </si>
  <si>
    <t>Набор сверл по металу (5 шт)</t>
  </si>
  <si>
    <t>2.205</t>
  </si>
  <si>
    <t>Набор буров по бетону (4 шт)</t>
  </si>
  <si>
    <t>2.206</t>
  </si>
  <si>
    <t>Органайсер для крепежа</t>
  </si>
  <si>
    <t>2.207</t>
  </si>
  <si>
    <t>Дрель</t>
  </si>
  <si>
    <t>2.208</t>
  </si>
  <si>
    <t>Шуруповерт</t>
  </si>
  <si>
    <t>2.209</t>
  </si>
  <si>
    <t>Шлифмашина</t>
  </si>
  <si>
    <t>2.210</t>
  </si>
  <si>
    <t>Лобзик</t>
  </si>
  <si>
    <t>2.211</t>
  </si>
  <si>
    <t>Пила торцовочная усорезная</t>
  </si>
  <si>
    <t>2.212</t>
  </si>
  <si>
    <t>Пилки для лобзика</t>
  </si>
  <si>
    <t>2.213</t>
  </si>
  <si>
    <t>Пила дисковая</t>
  </si>
  <si>
    <t>2.214</t>
  </si>
  <si>
    <t>Плиткорез электрический</t>
  </si>
  <si>
    <t>2.215</t>
  </si>
  <si>
    <t>Универсальная стамеска</t>
  </si>
  <si>
    <t>2.216</t>
  </si>
  <si>
    <t>Пила сабельная</t>
  </si>
  <si>
    <t>2.217</t>
  </si>
  <si>
    <t>2.218</t>
  </si>
  <si>
    <t>Фрезер электрический</t>
  </si>
  <si>
    <t>2.219</t>
  </si>
  <si>
    <t>Перфоратор электрический</t>
  </si>
  <si>
    <t>2.220</t>
  </si>
  <si>
    <t>Паяльник для полипропилена</t>
  </si>
  <si>
    <t>2.221</t>
  </si>
  <si>
    <t>Набор для установки подводки РЕХАУ</t>
  </si>
  <si>
    <t>2.222</t>
  </si>
  <si>
    <t>Миксер электрический</t>
  </si>
  <si>
    <t>2.223</t>
  </si>
  <si>
    <t>Стремянка</t>
  </si>
  <si>
    <t>2.224</t>
  </si>
  <si>
    <t>2.225</t>
  </si>
  <si>
    <t>2.226</t>
  </si>
  <si>
    <t>Итого за доставку и разгрузку:</t>
  </si>
  <si>
    <t>Итого:</t>
  </si>
  <si>
    <t>Заказчик ___________________                                                      Исполнитель________________________</t>
  </si>
  <si>
    <t>Вид работ</t>
  </si>
  <si>
    <t>Вид материалов</t>
  </si>
  <si>
    <t>кол-во/слой</t>
  </si>
  <si>
    <t>поставить 1</t>
  </si>
  <si>
    <t>Поставщик</t>
  </si>
  <si>
    <t>Стоимость</t>
  </si>
  <si>
    <t>Демонтажные работы</t>
  </si>
  <si>
    <t>Подготовка объекта</t>
  </si>
  <si>
    <t>Кол-во комнат для освещения</t>
  </si>
  <si>
    <t>Лампы/патроны, ШВВП</t>
  </si>
  <si>
    <t>Кол-во комнат для розеток</t>
  </si>
  <si>
    <t>Розетки каучуковые, Кабель</t>
  </si>
  <si>
    <t>кол-во окон</t>
  </si>
  <si>
    <t>Клеенка 100 мкр</t>
  </si>
  <si>
    <t>Укрывка подъезда и лифта</t>
  </si>
  <si>
    <t>Оргалит, Клеенка, скотч</t>
  </si>
  <si>
    <t>Наличие строительного унитаза</t>
  </si>
  <si>
    <t>Амортизация лессов</t>
  </si>
  <si>
    <t>Наличие раковины</t>
  </si>
  <si>
    <t>Укрывной материал</t>
  </si>
  <si>
    <t>Возведение стен</t>
  </si>
  <si>
    <t xml:space="preserve">Штукатурные работы </t>
  </si>
  <si>
    <t>Монтаж откосов</t>
  </si>
  <si>
    <t>Монтаж отопления</t>
  </si>
  <si>
    <t>Монтаж водоснабжения</t>
  </si>
  <si>
    <t>Электрика</t>
  </si>
  <si>
    <t>Слаботочка</t>
  </si>
  <si>
    <t>Вентиляция</t>
  </si>
  <si>
    <t>Стяжка пола</t>
  </si>
  <si>
    <t>Конструкции ГКЛ потолки</t>
  </si>
  <si>
    <t>Конструкции ГКЛ стены</t>
  </si>
  <si>
    <t>Плиточные работы</t>
  </si>
  <si>
    <t>Отделка потолков</t>
  </si>
  <si>
    <t>Шпаклевка  база</t>
  </si>
  <si>
    <t xml:space="preserve">Наклейка стеклохолста </t>
  </si>
  <si>
    <t>Шпаклевка финиш</t>
  </si>
  <si>
    <t>Укладка полов</t>
  </si>
  <si>
    <t>Покрасочные работы</t>
  </si>
  <si>
    <t>Чистовые электромонтажные работы</t>
  </si>
  <si>
    <t>Установка дверей</t>
  </si>
  <si>
    <t>Монтаж плинтусов</t>
  </si>
  <si>
    <t>Установка чистовых сантех приборов</t>
  </si>
  <si>
    <t>Автоматический выключатель модульный ABB S201 1P 16А тип C 6 кА 230/400 В (2CDS251001R0164)</t>
  </si>
  <si>
    <t>Автоматический выключатель модульный ABB SH201L 1P 10А тип C 4,5 кА 230/400 В (2CDS241001R0104)</t>
  </si>
  <si>
    <t>Автоматический выключатель модульный IEK Karat ВА 47-29 1P 10А тип C 4,5 кА 230/400 В (MVA20-1-010-C)</t>
  </si>
  <si>
    <t>Бур SDS-plus Hesler 10х100х160 мм (807634)</t>
  </si>
  <si>
    <t>Ведро строительное полипропиленовое Павловская Заря ударопрочное и морозостойкое с носиком 20 л</t>
  </si>
  <si>
    <t>Вентилятор канальный осевой DiCiTi Pro d100 мм белый</t>
  </si>
  <si>
    <t>Воздуховод гибкий гофрированный армированный Era полимерный d100 мм 2 м</t>
  </si>
  <si>
    <t>Грунт бетоноконтакт Основит LP55 20 кг</t>
  </si>
  <si>
    <t>Грунт-эмаль аэрозольная для пластика Kudo белая матовая RAL 9003 520 мл</t>
  </si>
  <si>
    <t>Диск алмазный по бетону Berger 180x22,2x2,6 мм турбосегментный сухой рез (BG1605)</t>
  </si>
  <si>
    <t>Диск алмазный по бетону Distar 5D (14315347010) 125x22,2x2,2 мм сегментный сухой рез</t>
  </si>
  <si>
    <t>Изолятор Bironi для витого провода пластиковый слоновая кость (100 шт.)</t>
  </si>
  <si>
    <t>Кабель Камкабель ВВГнг(А)-LS 5х10</t>
  </si>
  <si>
    <t>Клей монтажный гибридный Tytan Professional Fix2 GT белый 290 мл</t>
  </si>
  <si>
    <t>Клей монтажный каучуковый Titebond Heavy Duty Сверхсильный светло-коричневый 296 мл</t>
  </si>
  <si>
    <t>Клей монтажный каучуковый Tytan для зеркал бежевый 310 мл</t>
  </si>
  <si>
    <t>Клемма на 3 провода Wago 222-413 0,08-2,5 кв.мм с рычажками без пасты (50 шт.) (222-413/2651)</t>
  </si>
  <si>
    <t>Манометр Watts (10008093) 1/4 НР(ш) аксиальный 10 бар d50 мм</t>
  </si>
  <si>
    <t>Наждачная бумага Abraforce 115 мм 5 м Р150</t>
  </si>
  <si>
    <t>Не найдено</t>
  </si>
  <si>
    <t>Пазогребневая плита Волма 667х500х80 мм полнотелая</t>
  </si>
  <si>
    <t>Переходник Pro Aqua Comfort d110х50 мм пластиковый эксцентрический для внутренней канализации</t>
  </si>
  <si>
    <t>Пленка защитная 40 мкм 4х5 м (20 кв.м)</t>
  </si>
  <si>
    <t>Пленка защитная Hesler для наружных работ с клейким краем 10 мкм 2,7х16 м (43,2 кв.м)</t>
  </si>
  <si>
    <t>Плита OSB-3 12х1250х2500 мм</t>
  </si>
  <si>
    <t>Профиль потолочный направляющий КМ Эксперт 28х27 мм 3 м 0,60 мм</t>
  </si>
  <si>
    <t>Редуктор давления Stout 1/2 ВР(г) поршневой с отверстием под манометр (SVS-1010-000015)</t>
  </si>
  <si>
    <t>Система выравнивания плитки Hesler клин для зажимов ворота (100 шт.)</t>
  </si>
  <si>
    <t>Смесь кладочная Knauf Коттедж серая 25 кг</t>
  </si>
  <si>
    <t>Счетчик универсальный Valtec DN15 110 мм со сгонами</t>
  </si>
  <si>
    <t>Теплоизоляция для труб Стенофлекс ПЭ 22х6х1000 мм красная (упаковка 10 шт.)</t>
  </si>
  <si>
    <t>Труба канализационная Lammin d110x1000 мм пластиковая для внутренней канализации (Lm35127311000)</t>
  </si>
  <si>
    <t>УЗО ABB S F204 40А 300 мА 4P тип AC 10 кА (2CSF204001R3400)</t>
  </si>
  <si>
    <t>УЗО ABB SH FH202 40А 30 мА 2P тип AC 6 кА (2CSF202004R1400)</t>
  </si>
  <si>
    <t>Фильтр косой Valtec с заглушкой 3/4 ВР(г) х 3/4 ВР(г) (VT.193.N.05)</t>
  </si>
  <si>
    <t>Фильтр промывной Braukmann 1/2 НР(ш) х 1/2 НР(ш) (FF06-1/2AABRU / 1070h)</t>
  </si>
  <si>
    <t>Фильтр промывной Valtec 1/2 ВР(г) х 1/2 ВР(г) (VT.389.N.04)</t>
  </si>
  <si>
    <t>Эмаль аэрозольная Kudo Satin черная полуматовая RAL 9005 520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</si>
</sst>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d\.m\.yyyy"/>
    <numFmt numFmtId="165" formatCode="0.0"/>
    <numFmt numFmtId="166" formatCode="#,##0.0"/>
    <numFmt numFmtId="167" formatCode="#,##0.00&quot;р.&quot;"/>
    <numFmt numFmtId="168" formatCode="#,##0&quot;р.&quot;;[Red]\-#,##0&quot;р.&quot;"/>
    <numFmt numFmtId="172" formatCode="#,##0&quot;р.&quot;"/>
  </numFmts>
  <fonts count="80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8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2"/>
      <color theme="1"/>
      <name val="Calibri"/>
    </font>
    <font>
      <b/>
      <sz val="10"/>
      <color theme="1"/>
      <name val="Calibri"/>
    </font>
    <font>
      <b/>
      <u/>
      <sz val="14"/>
      <color rgb="FF000000"/>
      <name val="Calibri"/>
    </font>
    <font>
      <sz val="11"/>
      <name val="Calibri"/>
    </font>
    <font>
      <b/>
      <sz val="10"/>
      <color rgb="FF000000"/>
      <name val="Calibri"/>
    </font>
    <font>
      <b/>
      <sz val="12"/>
      <color rgb="FF000000"/>
      <name val="Calibri"/>
    </font>
    <font>
      <sz val="11"/>
      <color theme="0"/>
      <name val="Calibri"/>
    </font>
    <font>
      <sz val="12"/>
      <color rgb="FF000000"/>
      <name val="Calibri"/>
    </font>
    <font>
      <b/>
      <u/>
      <sz val="14"/>
      <color rgb="FF000000"/>
      <name val="Calibri"/>
    </font>
    <font>
      <b/>
      <i/>
      <sz val="16"/>
      <color rgb="FF000000"/>
      <name val="Calibri"/>
    </font>
    <font>
      <u/>
      <sz val="11"/>
      <color theme="0"/>
      <name val="Calibri"/>
    </font>
    <font>
      <b/>
      <sz val="10"/>
      <color theme="0"/>
      <name val="Calibri"/>
    </font>
    <font>
      <sz val="11"/>
      <color theme="1"/>
      <name val="Calibri"/>
    </font>
    <font>
      <u/>
      <sz val="11"/>
      <color theme="0"/>
      <name val="Calibri"/>
    </font>
    <font>
      <b/>
      <sz val="20"/>
      <color theme="0"/>
      <name val="Calibri"/>
    </font>
    <font>
      <sz val="10"/>
      <color theme="0"/>
      <name val="Calibri"/>
    </font>
    <font>
      <u/>
      <sz val="10"/>
      <color theme="10"/>
      <name val="Calibri"/>
    </font>
    <font>
      <u/>
      <sz val="11"/>
      <color theme="0"/>
      <name val="Calibri"/>
    </font>
    <font>
      <u/>
      <sz val="10"/>
      <color theme="10"/>
      <name val="Calibri"/>
    </font>
    <font>
      <b/>
      <u/>
      <sz val="10"/>
      <color theme="10"/>
      <name val="Calibri"/>
    </font>
    <font>
      <b/>
      <sz val="11"/>
      <color rgb="FF000000"/>
      <name val="Calibri"/>
    </font>
    <font>
      <sz val="9"/>
      <color rgb="FF000000"/>
      <name val="Calibri"/>
    </font>
    <font>
      <b/>
      <sz val="9"/>
      <color theme="1"/>
      <name val="Calibri"/>
    </font>
    <font>
      <sz val="10"/>
      <color theme="1"/>
      <name val="Calibri"/>
    </font>
    <font>
      <sz val="10"/>
      <color theme="4"/>
      <name val="Calibri"/>
    </font>
    <font>
      <sz val="10"/>
      <color theme="1"/>
      <name val="Georgia"/>
    </font>
    <font>
      <u/>
      <sz val="12"/>
      <color theme="10"/>
      <name val="Calibri"/>
    </font>
    <font>
      <sz val="12"/>
      <color theme="1"/>
      <name val="Calibri"/>
    </font>
    <font>
      <sz val="9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9"/>
      <color theme="0"/>
      <name val="Arial"/>
    </font>
    <font>
      <b/>
      <sz val="9"/>
      <color theme="1"/>
      <name val="Arial"/>
    </font>
    <font>
      <sz val="9"/>
      <color theme="1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i/>
      <sz val="12"/>
      <color theme="1"/>
      <name val="Calibri"/>
    </font>
    <font>
      <sz val="11"/>
      <color theme="1"/>
      <name val="Calibri"/>
    </font>
    <font>
      <b/>
      <i/>
      <sz val="12"/>
      <color rgb="FF000000"/>
      <name val="Calibri"/>
    </font>
    <font>
      <sz val="9"/>
      <color rgb="FF1D1B10"/>
      <name val="Arial"/>
    </font>
    <font>
      <sz val="8"/>
      <color theme="1"/>
      <name val="Arial"/>
    </font>
    <font>
      <b/>
      <i/>
      <sz val="9"/>
      <color rgb="FF000000"/>
      <name val="Arial"/>
    </font>
    <font>
      <i/>
      <sz val="9"/>
      <color rgb="FF000000"/>
      <name val="Arial"/>
    </font>
    <font>
      <b/>
      <sz val="9"/>
      <color rgb="FF000000"/>
      <name val="Calibri"/>
    </font>
    <font>
      <b/>
      <u/>
      <sz val="10"/>
      <color rgb="FF000000"/>
      <name val="Calibri"/>
    </font>
    <font>
      <b/>
      <u/>
      <sz val="10"/>
      <color rgb="FF000000"/>
      <name val="Calibri"/>
    </font>
    <font>
      <sz val="9"/>
      <color theme="1"/>
      <name val="Calibri"/>
    </font>
    <font>
      <i/>
      <sz val="10"/>
      <color rgb="FF000000"/>
      <name val="Calibri"/>
    </font>
    <font>
      <i/>
      <sz val="12"/>
      <color rgb="FF000000"/>
      <name val="Calibri"/>
    </font>
    <font>
      <b/>
      <i/>
      <sz val="10"/>
      <color rgb="FF000000"/>
      <name val="Calibri"/>
    </font>
    <font>
      <b/>
      <i/>
      <sz val="10"/>
      <color theme="1"/>
      <name val="Calibri"/>
    </font>
    <font>
      <b/>
      <sz val="9"/>
      <color rgb="FFFF0000"/>
      <name val="Calibri"/>
    </font>
    <font>
      <i/>
      <sz val="8"/>
      <color rgb="FF000000"/>
      <name val="Calibri"/>
    </font>
    <font>
      <sz val="11"/>
      <color theme="1"/>
      <name val="Calibri"/>
      <scheme val="minor"/>
    </font>
    <font>
      <sz val="8"/>
      <color rgb="FF000000"/>
      <name val="Calibri"/>
    </font>
    <font>
      <b/>
      <sz val="12"/>
      <color rgb="FF953734"/>
      <name val="Arial"/>
    </font>
    <font>
      <b/>
      <sz val="14"/>
      <color rgb="FF953734"/>
      <name val="Arial"/>
    </font>
    <font>
      <b/>
      <sz val="10"/>
      <color rgb="FF7F7F7F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Arial"/>
    </font>
    <font>
      <u/>
      <sz val="11"/>
      <color theme="10"/>
      <name val="Calibri"/>
    </font>
    <font>
      <u/>
      <sz val="16"/>
      <color theme="10"/>
      <name val="Calibri"/>
    </font>
    <font>
      <b/>
      <sz val="10"/>
      <color theme="0"/>
      <name val="Arial"/>
    </font>
    <font>
      <i/>
      <sz val="9"/>
      <color theme="1"/>
      <name val="Arial"/>
    </font>
    <font>
      <sz val="10"/>
      <color theme="0"/>
      <name val="Arial"/>
    </font>
    <font>
      <b/>
      <sz val="8"/>
      <color theme="0"/>
      <name val="Arial"/>
    </font>
    <font>
      <b/>
      <sz val="11"/>
      <color theme="0"/>
      <name val="Arial"/>
    </font>
    <font>
      <b/>
      <i/>
      <sz val="8"/>
      <color rgb="FF000000"/>
      <name val="Arial"/>
    </font>
    <font>
      <i/>
      <sz val="8"/>
      <color rgb="FF000000"/>
      <name val="Arial"/>
    </font>
    <font>
      <sz val="8"/>
      <color theme="1"/>
      <name val="Calibri"/>
    </font>
    <font>
      <sz val="8"/>
      <color theme="0"/>
      <name val="Calibri"/>
    </font>
    <font>
      <u/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88EAAD"/>
        <bgColor rgb="FF88EAA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DAEEF3"/>
        <bgColor rgb="FFDAEEF3"/>
      </patternFill>
    </fill>
    <fill>
      <patternFill patternType="solid">
        <fgColor rgb="FFFFC000"/>
        <bgColor rgb="FFFFC000"/>
      </patternFill>
    </fill>
    <fill>
      <patternFill patternType="solid">
        <fgColor rgb="FFCCCCCC"/>
        <bgColor rgb="FFCCCCCC"/>
      </patternFill>
    </fill>
    <fill>
      <patternFill patternType="solid">
        <fgColor rgb="FF953734"/>
        <bgColor rgb="FF953734"/>
      </patternFill>
    </fill>
    <fill>
      <patternFill patternType="solid">
        <fgColor rgb="FFEFEFEF"/>
        <bgColor rgb="FFEFEFEF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632423"/>
        <bgColor rgb="FF632423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0" xfId="0" applyFont="1"/>
    <xf numFmtId="0" fontId="10" fillId="0" borderId="3" xfId="0" applyFont="1" applyBorder="1" applyAlignment="1">
      <alignment horizontal="left" vertical="center"/>
    </xf>
    <xf numFmtId="0" fontId="13" fillId="0" borderId="3" xfId="0" applyFont="1" applyBorder="1" applyAlignment="1"/>
    <xf numFmtId="14" fontId="2" fillId="0" borderId="0" xfId="0" applyNumberFormat="1" applyFont="1" applyAlignment="1">
      <alignment horizontal="left" vertical="center"/>
    </xf>
    <xf numFmtId="0" fontId="11" fillId="5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5" fillId="2" borderId="0" xfId="0" applyFont="1" applyFill="1" applyAlignment="1">
      <alignment horizontal="center"/>
    </xf>
    <xf numFmtId="0" fontId="16" fillId="0" borderId="0" xfId="0" applyFont="1"/>
    <xf numFmtId="0" fontId="15" fillId="2" borderId="7" xfId="0" applyFont="1" applyFill="1" applyBorder="1" applyAlignment="1">
      <alignment horizontal="center"/>
    </xf>
    <xf numFmtId="16" fontId="2" fillId="0" borderId="3" xfId="0" applyNumberFormat="1" applyFont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3" borderId="3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6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vertical="center"/>
    </xf>
    <xf numFmtId="164" fontId="1" fillId="0" borderId="0" xfId="0" applyNumberFormat="1" applyFont="1" applyAlignment="1"/>
    <xf numFmtId="0" fontId="2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27" fillId="0" borderId="0" xfId="0" applyNumberFormat="1" applyFont="1"/>
    <xf numFmtId="1" fontId="7" fillId="0" borderId="0" xfId="0" applyNumberFormat="1" applyFont="1" applyAlignment="1">
      <alignment horizontal="right" vertical="top" wrapText="1"/>
    </xf>
    <xf numFmtId="1" fontId="7" fillId="0" borderId="0" xfId="0" applyNumberFormat="1" applyFont="1" applyAlignment="1">
      <alignment horizontal="left" vertical="top" wrapText="1"/>
    </xf>
    <xf numFmtId="1" fontId="7" fillId="0" borderId="0" xfId="0" applyNumberFormat="1" applyFont="1" applyAlignment="1">
      <alignment horizontal="left" vertical="top" wrapText="1"/>
    </xf>
    <xf numFmtId="165" fontId="28" fillId="0" borderId="10" xfId="0" applyNumberFormat="1" applyFont="1" applyBorder="1" applyAlignment="1">
      <alignment vertical="top" wrapText="1"/>
    </xf>
    <xf numFmtId="165" fontId="28" fillId="0" borderId="10" xfId="0" applyNumberFormat="1" applyFont="1" applyBorder="1" applyAlignment="1">
      <alignment vertical="top" wrapText="1"/>
    </xf>
    <xf numFmtId="165" fontId="28" fillId="0" borderId="11" xfId="0" applyNumberFormat="1" applyFont="1" applyBorder="1" applyAlignment="1">
      <alignment vertical="top" wrapText="1"/>
    </xf>
    <xf numFmtId="1" fontId="29" fillId="0" borderId="0" xfId="0" applyNumberFormat="1" applyFont="1" applyAlignment="1">
      <alignment horizontal="right" vertical="top" wrapText="1"/>
    </xf>
    <xf numFmtId="165" fontId="30" fillId="0" borderId="0" xfId="0" applyNumberFormat="1" applyFont="1" applyAlignment="1">
      <alignment horizontal="left" vertical="top" wrapText="1"/>
    </xf>
    <xf numFmtId="2" fontId="29" fillId="7" borderId="11" xfId="0" applyNumberFormat="1" applyFont="1" applyFill="1" applyBorder="1" applyAlignment="1">
      <alignment horizontal="center" vertical="top" wrapText="1"/>
    </xf>
    <xf numFmtId="2" fontId="29" fillId="7" borderId="14" xfId="0" applyNumberFormat="1" applyFont="1" applyFill="1" applyBorder="1" applyAlignment="1">
      <alignment horizontal="center" vertical="top" wrapText="1"/>
    </xf>
    <xf numFmtId="2" fontId="29" fillId="7" borderId="14" xfId="0" applyNumberFormat="1" applyFont="1" applyFill="1" applyBorder="1" applyAlignment="1">
      <alignment horizontal="center" vertical="top" wrapText="1"/>
    </xf>
    <xf numFmtId="2" fontId="29" fillId="7" borderId="17" xfId="0" applyNumberFormat="1" applyFont="1" applyFill="1" applyBorder="1" applyAlignment="1">
      <alignment horizontal="center" vertical="top" wrapText="1"/>
    </xf>
    <xf numFmtId="2" fontId="29" fillId="7" borderId="17" xfId="0" applyNumberFormat="1" applyFont="1" applyFill="1" applyBorder="1" applyAlignment="1">
      <alignment horizontal="center" vertical="top" wrapText="1"/>
    </xf>
    <xf numFmtId="165" fontId="29" fillId="0" borderId="11" xfId="0" applyNumberFormat="1" applyFont="1" applyBorder="1" applyAlignment="1">
      <alignment horizontal="center" vertical="top" wrapText="1"/>
    </xf>
    <xf numFmtId="2" fontId="29" fillId="7" borderId="11" xfId="0" applyNumberFormat="1" applyFont="1" applyFill="1" applyBorder="1" applyAlignment="1">
      <alignment horizontal="center" vertical="top" wrapText="1"/>
    </xf>
    <xf numFmtId="0" fontId="1" fillId="0" borderId="22" xfId="0" applyFont="1" applyBorder="1"/>
    <xf numFmtId="1" fontId="31" fillId="0" borderId="0" xfId="0" applyNumberFormat="1" applyFont="1" applyAlignment="1">
      <alignment vertical="top" wrapText="1"/>
    </xf>
    <xf numFmtId="0" fontId="29" fillId="0" borderId="0" xfId="0" applyFont="1" applyAlignment="1">
      <alignment horizontal="left"/>
    </xf>
    <xf numFmtId="2" fontId="29" fillId="0" borderId="25" xfId="0" applyNumberFormat="1" applyFont="1" applyBorder="1" applyAlignment="1">
      <alignment horizontal="center" vertical="top" wrapText="1"/>
    </xf>
    <xf numFmtId="2" fontId="29" fillId="0" borderId="3" xfId="0" applyNumberFormat="1" applyFont="1" applyBorder="1" applyAlignment="1">
      <alignment horizontal="center" vertical="top" wrapText="1"/>
    </xf>
    <xf numFmtId="165" fontId="29" fillId="0" borderId="3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2" fontId="29" fillId="7" borderId="3" xfId="0" applyNumberFormat="1" applyFont="1" applyFill="1" applyBorder="1" applyAlignment="1">
      <alignment horizontal="center" vertical="top" wrapText="1"/>
    </xf>
    <xf numFmtId="2" fontId="29" fillId="7" borderId="3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right"/>
    </xf>
    <xf numFmtId="2" fontId="29" fillId="8" borderId="27" xfId="0" applyNumberFormat="1" applyFont="1" applyFill="1" applyBorder="1" applyAlignment="1">
      <alignment horizontal="center" vertical="center"/>
    </xf>
    <xf numFmtId="2" fontId="29" fillId="8" borderId="27" xfId="0" applyNumberFormat="1" applyFont="1" applyFill="1" applyBorder="1" applyAlignment="1">
      <alignment horizontal="center" vertical="center"/>
    </xf>
    <xf numFmtId="2" fontId="29" fillId="8" borderId="28" xfId="0" applyNumberFormat="1" applyFont="1" applyFill="1" applyBorder="1" applyAlignment="1">
      <alignment horizontal="center" vertical="center"/>
    </xf>
    <xf numFmtId="2" fontId="29" fillId="8" borderId="3" xfId="0" applyNumberFormat="1" applyFont="1" applyFill="1" applyBorder="1" applyAlignment="1">
      <alignment horizontal="center" vertical="center"/>
    </xf>
    <xf numFmtId="2" fontId="29" fillId="8" borderId="3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2" fontId="1" fillId="0" borderId="0" xfId="0" applyNumberFormat="1" applyFont="1"/>
    <xf numFmtId="166" fontId="1" fillId="0" borderId="0" xfId="0" applyNumberFormat="1" applyFont="1"/>
    <xf numFmtId="0" fontId="1" fillId="9" borderId="5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left" vertical="top"/>
    </xf>
    <xf numFmtId="0" fontId="1" fillId="9" borderId="6" xfId="0" applyFont="1" applyFill="1" applyBorder="1" applyAlignment="1">
      <alignment horizontal="left" vertical="top"/>
    </xf>
    <xf numFmtId="0" fontId="32" fillId="0" borderId="0" xfId="0" applyFont="1" applyAlignment="1">
      <alignment vertical="center"/>
    </xf>
    <xf numFmtId="0" fontId="34" fillId="0" borderId="25" xfId="0" applyFont="1" applyBorder="1" applyAlignment="1">
      <alignment horizontal="center"/>
    </xf>
    <xf numFmtId="49" fontId="35" fillId="6" borderId="25" xfId="0" applyNumberFormat="1" applyFont="1" applyFill="1" applyBorder="1" applyAlignment="1">
      <alignment horizontal="left" vertical="center" wrapText="1"/>
    </xf>
    <xf numFmtId="0" fontId="36" fillId="6" borderId="25" xfId="0" applyFont="1" applyFill="1" applyBorder="1" applyAlignment="1">
      <alignment horizontal="center" vertical="center" wrapText="1"/>
    </xf>
    <xf numFmtId="0" fontId="36" fillId="6" borderId="3" xfId="0" applyFont="1" applyFill="1" applyBorder="1" applyAlignment="1">
      <alignment horizontal="center" vertical="center" wrapText="1"/>
    </xf>
    <xf numFmtId="2" fontId="36" fillId="6" borderId="3" xfId="0" applyNumberFormat="1" applyFont="1" applyFill="1" applyBorder="1" applyAlignment="1">
      <alignment horizontal="center" vertical="center" wrapText="1"/>
    </xf>
    <xf numFmtId="166" fontId="36" fillId="6" borderId="3" xfId="0" applyNumberFormat="1" applyFont="1" applyFill="1" applyBorder="1" applyAlignment="1">
      <alignment horizontal="center" vertical="center" wrapText="1"/>
    </xf>
    <xf numFmtId="2" fontId="37" fillId="0" borderId="0" xfId="0" applyNumberFormat="1" applyFont="1" applyAlignment="1">
      <alignment horizontal="center" vertical="center"/>
    </xf>
    <xf numFmtId="0" fontId="34" fillId="0" borderId="0" xfId="0" applyFont="1"/>
    <xf numFmtId="0" fontId="1" fillId="0" borderId="3" xfId="0" applyFont="1" applyBorder="1" applyAlignment="1">
      <alignment horizontal="center"/>
    </xf>
    <xf numFmtId="49" fontId="34" fillId="6" borderId="3" xfId="0" applyNumberFormat="1" applyFont="1" applyFill="1" applyBorder="1" applyAlignment="1">
      <alignment horizontal="left"/>
    </xf>
    <xf numFmtId="0" fontId="11" fillId="6" borderId="3" xfId="0" applyFont="1" applyFill="1" applyBorder="1" applyAlignment="1">
      <alignment horizontal="center" vertical="center" wrapText="1"/>
    </xf>
    <xf numFmtId="167" fontId="35" fillId="6" borderId="3" xfId="0" applyNumberFormat="1" applyFont="1" applyFill="1" applyBorder="1" applyAlignment="1">
      <alignment horizontal="center" vertical="center" wrapText="1"/>
    </xf>
    <xf numFmtId="167" fontId="38" fillId="6" borderId="3" xfId="0" applyNumberFormat="1" applyFont="1" applyFill="1" applyBorder="1" applyAlignment="1">
      <alignment horizontal="center" vertical="center" wrapText="1"/>
    </xf>
    <xf numFmtId="168" fontId="34" fillId="6" borderId="3" xfId="0" applyNumberFormat="1" applyFont="1" applyFill="1" applyBorder="1" applyAlignment="1">
      <alignment horizontal="center" vertical="center" wrapText="1"/>
    </xf>
    <xf numFmtId="2" fontId="34" fillId="6" borderId="3" xfId="0" applyNumberFormat="1" applyFont="1" applyFill="1" applyBorder="1" applyAlignment="1">
      <alignment horizontal="center" vertical="center" wrapText="1"/>
    </xf>
    <xf numFmtId="166" fontId="35" fillId="6" borderId="3" xfId="0" applyNumberFormat="1" applyFont="1" applyFill="1" applyBorder="1" applyAlignment="1">
      <alignment horizontal="center" vertical="center" wrapText="1"/>
    </xf>
    <xf numFmtId="49" fontId="34" fillId="10" borderId="3" xfId="0" applyNumberFormat="1" applyFont="1" applyFill="1" applyBorder="1" applyAlignment="1">
      <alignment horizontal="left"/>
    </xf>
    <xf numFmtId="0" fontId="34" fillId="10" borderId="3" xfId="0" applyFont="1" applyFill="1" applyBorder="1" applyAlignment="1">
      <alignment vertical="center" wrapText="1"/>
    </xf>
    <xf numFmtId="0" fontId="34" fillId="0" borderId="3" xfId="0" applyFont="1" applyBorder="1" applyAlignment="1">
      <alignment horizontal="center" vertical="center" wrapText="1"/>
    </xf>
    <xf numFmtId="1" fontId="34" fillId="0" borderId="3" xfId="0" applyNumberFormat="1" applyFont="1" applyBorder="1" applyAlignment="1">
      <alignment horizontal="center" wrapText="1"/>
    </xf>
    <xf numFmtId="168" fontId="34" fillId="0" borderId="3" xfId="0" applyNumberFormat="1" applyFont="1" applyBorder="1" applyAlignment="1">
      <alignment horizontal="center" vertical="center" wrapText="1"/>
    </xf>
    <xf numFmtId="2" fontId="1" fillId="11" borderId="3" xfId="0" applyNumberFormat="1" applyFont="1" applyFill="1" applyBorder="1" applyAlignment="1">
      <alignment horizontal="center" vertical="center"/>
    </xf>
    <xf numFmtId="166" fontId="34" fillId="0" borderId="3" xfId="0" applyNumberFormat="1" applyFont="1" applyBorder="1" applyAlignment="1">
      <alignment horizontal="center" vertical="center" wrapText="1"/>
    </xf>
    <xf numFmtId="1" fontId="34" fillId="0" borderId="3" xfId="0" applyNumberFormat="1" applyFont="1" applyBorder="1" applyAlignment="1">
      <alignment horizontal="center" wrapText="1"/>
    </xf>
    <xf numFmtId="2" fontId="1" fillId="11" borderId="3" xfId="0" applyNumberFormat="1" applyFont="1" applyFill="1" applyBorder="1" applyAlignment="1">
      <alignment horizontal="center" vertical="center"/>
    </xf>
    <xf numFmtId="2" fontId="39" fillId="10" borderId="3" xfId="0" applyNumberFormat="1" applyFont="1" applyFill="1" applyBorder="1" applyAlignment="1">
      <alignment horizontal="left" wrapText="1"/>
    </xf>
    <xf numFmtId="0" fontId="34" fillId="2" borderId="3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49" fontId="34" fillId="12" borderId="3" xfId="0" applyNumberFormat="1" applyFont="1" applyFill="1" applyBorder="1" applyAlignment="1">
      <alignment horizontal="left"/>
    </xf>
    <xf numFmtId="0" fontId="40" fillId="12" borderId="3" xfId="0" applyFont="1" applyFill="1" applyBorder="1" applyAlignment="1">
      <alignment horizontal="right" vertical="center" wrapText="1"/>
    </xf>
    <xf numFmtId="167" fontId="35" fillId="12" borderId="3" xfId="0" applyNumberFormat="1" applyFont="1" applyFill="1" applyBorder="1" applyAlignment="1">
      <alignment horizontal="center" vertical="center" wrapText="1"/>
    </xf>
    <xf numFmtId="168" fontId="34" fillId="12" borderId="3" xfId="0" applyNumberFormat="1" applyFont="1" applyFill="1" applyBorder="1" applyAlignment="1">
      <alignment horizontal="center" vertical="center" wrapText="1"/>
    </xf>
    <xf numFmtId="2" fontId="34" fillId="12" borderId="3" xfId="0" applyNumberFormat="1" applyFont="1" applyFill="1" applyBorder="1" applyAlignment="1">
      <alignment horizontal="center" vertical="center" wrapText="1"/>
    </xf>
    <xf numFmtId="3" fontId="7" fillId="12" borderId="3" xfId="0" applyNumberFormat="1" applyFont="1" applyFill="1" applyBorder="1" applyAlignment="1">
      <alignment horizontal="center" vertical="top" wrapText="1"/>
    </xf>
    <xf numFmtId="1" fontId="31" fillId="0" borderId="0" xfId="0" applyNumberFormat="1" applyFont="1" applyAlignment="1">
      <alignment horizontal="right" vertical="top"/>
    </xf>
    <xf numFmtId="165" fontId="31" fillId="14" borderId="3" xfId="0" applyNumberFormat="1" applyFont="1" applyFill="1" applyBorder="1" applyAlignment="1">
      <alignment horizontal="center" vertical="center"/>
    </xf>
    <xf numFmtId="165" fontId="31" fillId="0" borderId="0" xfId="0" applyNumberFormat="1" applyFont="1" applyAlignment="1">
      <alignment horizontal="right" vertical="center"/>
    </xf>
    <xf numFmtId="165" fontId="31" fillId="0" borderId="0" xfId="0" applyNumberFormat="1" applyFont="1" applyAlignment="1">
      <alignment horizontal="center" vertical="center"/>
    </xf>
    <xf numFmtId="165" fontId="31" fillId="13" borderId="1" xfId="0" applyNumberFormat="1" applyFont="1" applyFill="1" applyBorder="1" applyAlignment="1">
      <alignment horizontal="center" vertical="center"/>
    </xf>
    <xf numFmtId="167" fontId="41" fillId="12" borderId="3" xfId="0" applyNumberFormat="1" applyFont="1" applyFill="1" applyBorder="1" applyAlignment="1">
      <alignment horizontal="center" vertical="center" wrapText="1"/>
    </xf>
    <xf numFmtId="168" fontId="40" fillId="12" borderId="3" xfId="0" applyNumberFormat="1" applyFont="1" applyFill="1" applyBorder="1" applyAlignment="1">
      <alignment horizontal="center" vertical="center" wrapText="1"/>
    </xf>
    <xf numFmtId="2" fontId="40" fillId="12" borderId="3" xfId="0" applyNumberFormat="1" applyFont="1" applyFill="1" applyBorder="1" applyAlignment="1">
      <alignment horizontal="center" vertical="center" wrapText="1"/>
    </xf>
    <xf numFmtId="167" fontId="36" fillId="12" borderId="3" xfId="0" applyNumberFormat="1" applyFont="1" applyFill="1" applyBorder="1" applyAlignment="1">
      <alignment horizontal="center" vertical="center" wrapText="1"/>
    </xf>
    <xf numFmtId="168" fontId="42" fillId="12" borderId="3" xfId="0" applyNumberFormat="1" applyFont="1" applyFill="1" applyBorder="1" applyAlignment="1">
      <alignment horizontal="center" vertical="center" wrapText="1"/>
    </xf>
    <xf numFmtId="2" fontId="42" fillId="12" borderId="3" xfId="0" applyNumberFormat="1" applyFont="1" applyFill="1" applyBorder="1" applyAlignment="1">
      <alignment horizontal="center" vertical="center" wrapText="1"/>
    </xf>
    <xf numFmtId="168" fontId="34" fillId="6" borderId="3" xfId="0" applyNumberFormat="1" applyFont="1" applyFill="1" applyBorder="1" applyAlignment="1">
      <alignment horizontal="right" vertical="center" wrapText="1"/>
    </xf>
    <xf numFmtId="0" fontId="43" fillId="12" borderId="3" xfId="0" applyFont="1" applyFill="1" applyBorder="1" applyAlignment="1">
      <alignment wrapText="1"/>
    </xf>
    <xf numFmtId="4" fontId="44" fillId="12" borderId="3" xfId="0" applyNumberFormat="1" applyFont="1" applyFill="1" applyBorder="1"/>
    <xf numFmtId="1" fontId="44" fillId="12" borderId="3" xfId="0" applyNumberFormat="1" applyFont="1" applyFill="1" applyBorder="1"/>
    <xf numFmtId="4" fontId="44" fillId="12" borderId="3" xfId="0" applyNumberFormat="1" applyFont="1" applyFill="1" applyBorder="1" applyAlignment="1">
      <alignment horizontal="center"/>
    </xf>
    <xf numFmtId="4" fontId="6" fillId="12" borderId="3" xfId="0" applyNumberFormat="1" applyFont="1" applyFill="1" applyBorder="1" applyAlignment="1">
      <alignment horizontal="center" wrapText="1"/>
    </xf>
    <xf numFmtId="0" fontId="39" fillId="10" borderId="3" xfId="0" applyFont="1" applyFill="1" applyBorder="1" applyAlignment="1">
      <alignment horizontal="left" wrapText="1"/>
    </xf>
    <xf numFmtId="0" fontId="39" fillId="10" borderId="3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45" fillId="12" borderId="3" xfId="0" applyFont="1" applyFill="1" applyBorder="1" applyAlignment="1">
      <alignment horizontal="left" vertical="center" wrapText="1"/>
    </xf>
    <xf numFmtId="49" fontId="34" fillId="12" borderId="3" xfId="0" applyNumberFormat="1" applyFont="1" applyFill="1" applyBorder="1" applyAlignment="1">
      <alignment horizontal="center" wrapText="1"/>
    </xf>
    <xf numFmtId="166" fontId="35" fillId="12" borderId="3" xfId="0" applyNumberFormat="1" applyFont="1" applyFill="1" applyBorder="1" applyAlignment="1">
      <alignment horizontal="center" vertical="center" wrapText="1"/>
    </xf>
    <xf numFmtId="0" fontId="39" fillId="10" borderId="3" xfId="0" applyFont="1" applyFill="1" applyBorder="1" applyAlignment="1">
      <alignment vertical="center" wrapText="1"/>
    </xf>
    <xf numFmtId="9" fontId="34" fillId="0" borderId="3" xfId="0" applyNumberFormat="1" applyFont="1" applyBorder="1" applyAlignment="1">
      <alignment horizontal="center" vertical="center" wrapText="1"/>
    </xf>
    <xf numFmtId="0" fontId="38" fillId="10" borderId="3" xfId="0" applyFont="1" applyFill="1" applyBorder="1" applyAlignment="1">
      <alignment horizontal="left" vertical="center" wrapText="1"/>
    </xf>
    <xf numFmtId="168" fontId="34" fillId="12" borderId="3" xfId="0" applyNumberFormat="1" applyFont="1" applyFill="1" applyBorder="1" applyAlignment="1">
      <alignment horizontal="right" vertical="center" wrapText="1"/>
    </xf>
    <xf numFmtId="0" fontId="34" fillId="0" borderId="3" xfId="0" applyFont="1" applyBorder="1" applyAlignment="1">
      <alignment horizontal="center" vertical="center" wrapText="1"/>
    </xf>
    <xf numFmtId="0" fontId="35" fillId="10" borderId="3" xfId="0" applyFont="1" applyFill="1" applyBorder="1" applyAlignment="1">
      <alignment vertical="center" wrapText="1"/>
    </xf>
    <xf numFmtId="0" fontId="45" fillId="12" borderId="3" xfId="0" applyFont="1" applyFill="1" applyBorder="1" applyAlignment="1">
      <alignment vertical="center" wrapText="1"/>
    </xf>
    <xf numFmtId="0" fontId="34" fillId="10" borderId="3" xfId="0" applyFont="1" applyFill="1" applyBorder="1" applyAlignment="1">
      <alignment vertical="top" wrapText="1"/>
    </xf>
    <xf numFmtId="0" fontId="34" fillId="10" borderId="3" xfId="0" applyFont="1" applyFill="1" applyBorder="1" applyAlignment="1">
      <alignment wrapText="1"/>
    </xf>
    <xf numFmtId="0" fontId="1" fillId="10" borderId="1" xfId="0" applyFont="1" applyFill="1" applyBorder="1"/>
    <xf numFmtId="0" fontId="39" fillId="0" borderId="3" xfId="0" applyFont="1" applyBorder="1" applyAlignment="1">
      <alignment horizontal="center" vertical="center"/>
    </xf>
    <xf numFmtId="2" fontId="39" fillId="10" borderId="3" xfId="0" applyNumberFormat="1" applyFont="1" applyFill="1" applyBorder="1" applyAlignment="1">
      <alignment horizontal="left" vertical="center" wrapText="1"/>
    </xf>
    <xf numFmtId="0" fontId="34" fillId="10" borderId="3" xfId="0" applyFont="1" applyFill="1" applyBorder="1" applyAlignment="1">
      <alignment vertical="center" wrapText="1"/>
    </xf>
    <xf numFmtId="0" fontId="35" fillId="10" borderId="3" xfId="0" applyFont="1" applyFill="1" applyBorder="1" applyAlignment="1">
      <alignment wrapText="1"/>
    </xf>
    <xf numFmtId="168" fontId="34" fillId="0" borderId="3" xfId="0" applyNumberFormat="1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/>
    </xf>
    <xf numFmtId="0" fontId="45" fillId="12" borderId="3" xfId="0" applyFont="1" applyFill="1" applyBorder="1" applyAlignment="1">
      <alignment vertical="center"/>
    </xf>
    <xf numFmtId="166" fontId="1" fillId="12" borderId="3" xfId="0" applyNumberFormat="1" applyFont="1" applyFill="1" applyBorder="1" applyAlignment="1">
      <alignment horizontal="center"/>
    </xf>
    <xf numFmtId="166" fontId="26" fillId="12" borderId="3" xfId="0" applyNumberFormat="1" applyFont="1" applyFill="1" applyBorder="1" applyAlignment="1">
      <alignment horizontal="center"/>
    </xf>
    <xf numFmtId="0" fontId="46" fillId="0" borderId="3" xfId="0" applyFont="1" applyBorder="1" applyAlignment="1">
      <alignment horizontal="center" vertical="center" wrapText="1"/>
    </xf>
    <xf numFmtId="0" fontId="34" fillId="12" borderId="3" xfId="0" applyFont="1" applyFill="1" applyBorder="1" applyAlignment="1">
      <alignment horizontal="center" vertical="center"/>
    </xf>
    <xf numFmtId="0" fontId="34" fillId="10" borderId="3" xfId="0" applyFont="1" applyFill="1" applyBorder="1"/>
    <xf numFmtId="0" fontId="35" fillId="10" borderId="3" xfId="0" applyFont="1" applyFill="1" applyBorder="1" applyAlignment="1">
      <alignment vertical="top" wrapText="1"/>
    </xf>
    <xf numFmtId="168" fontId="34" fillId="2" borderId="3" xfId="0" applyNumberFormat="1" applyFont="1" applyFill="1" applyBorder="1" applyAlignment="1">
      <alignment horizontal="center" vertical="center" wrapText="1"/>
    </xf>
    <xf numFmtId="0" fontId="39" fillId="10" borderId="3" xfId="0" applyFont="1" applyFill="1" applyBorder="1" applyAlignment="1">
      <alignment wrapText="1"/>
    </xf>
    <xf numFmtId="165" fontId="31" fillId="1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3" fillId="12" borderId="3" xfId="0" applyFont="1" applyFill="1" applyBorder="1" applyAlignment="1">
      <alignment vertical="center"/>
    </xf>
    <xf numFmtId="0" fontId="35" fillId="10" borderId="3" xfId="0" applyFont="1" applyFill="1" applyBorder="1"/>
    <xf numFmtId="0" fontId="46" fillId="10" borderId="3" xfId="0" applyFont="1" applyFill="1" applyBorder="1" applyAlignment="1">
      <alignment wrapText="1"/>
    </xf>
    <xf numFmtId="0" fontId="46" fillId="0" borderId="3" xfId="0" applyFont="1" applyBorder="1" applyAlignment="1">
      <alignment horizontal="center" vertical="center"/>
    </xf>
    <xf numFmtId="0" fontId="34" fillId="10" borderId="3" xfId="0" applyFont="1" applyFill="1" applyBorder="1" applyAlignment="1"/>
    <xf numFmtId="0" fontId="34" fillId="10" borderId="3" xfId="0" applyFont="1" applyFill="1" applyBorder="1" applyAlignment="1">
      <alignment vertical="center"/>
    </xf>
    <xf numFmtId="0" fontId="45" fillId="12" borderId="3" xfId="0" applyFont="1" applyFill="1" applyBorder="1" applyAlignment="1">
      <alignment horizontal="left" vertical="center"/>
    </xf>
    <xf numFmtId="0" fontId="34" fillId="10" borderId="3" xfId="0" applyFont="1" applyFill="1" applyBorder="1" applyAlignment="1">
      <alignment horizontal="left" vertical="center" wrapText="1"/>
    </xf>
    <xf numFmtId="167" fontId="10" fillId="12" borderId="3" xfId="0" applyNumberFormat="1" applyFont="1" applyFill="1" applyBorder="1" applyAlignment="1">
      <alignment horizontal="center" vertical="center" wrapText="1"/>
    </xf>
    <xf numFmtId="168" fontId="2" fillId="12" borderId="3" xfId="0" applyNumberFormat="1" applyFont="1" applyFill="1" applyBorder="1" applyAlignment="1">
      <alignment horizontal="center" vertical="center" wrapText="1"/>
    </xf>
    <xf numFmtId="2" fontId="2" fillId="12" borderId="3" xfId="0" applyNumberFormat="1" applyFont="1" applyFill="1" applyBorder="1" applyAlignment="1">
      <alignment horizontal="center" vertical="center" wrapText="1"/>
    </xf>
    <xf numFmtId="0" fontId="45" fillId="12" borderId="3" xfId="0" applyFont="1" applyFill="1" applyBorder="1" applyAlignment="1">
      <alignment horizontal="left" vertical="center" wrapText="1"/>
    </xf>
    <xf numFmtId="168" fontId="2" fillId="12" borderId="3" xfId="0" applyNumberFormat="1" applyFont="1" applyFill="1" applyBorder="1" applyAlignment="1">
      <alignment horizontal="right" vertical="center" wrapText="1"/>
    </xf>
    <xf numFmtId="0" fontId="39" fillId="10" borderId="3" xfId="0" applyFont="1" applyFill="1" applyBorder="1"/>
    <xf numFmtId="0" fontId="34" fillId="10" borderId="3" xfId="0" applyFont="1" applyFill="1" applyBorder="1" applyAlignment="1">
      <alignment horizontal="left" wrapText="1"/>
    </xf>
    <xf numFmtId="0" fontId="45" fillId="12" borderId="3" xfId="0" applyFont="1" applyFill="1" applyBorder="1" applyAlignment="1">
      <alignment vertical="center"/>
    </xf>
    <xf numFmtId="0" fontId="44" fillId="0" borderId="0" xfId="0" applyFont="1"/>
    <xf numFmtId="2" fontId="1" fillId="4" borderId="3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0" fontId="38" fillId="10" borderId="3" xfId="0" applyFont="1" applyFill="1" applyBorder="1" applyAlignment="1">
      <alignment vertical="center" wrapText="1"/>
    </xf>
    <xf numFmtId="0" fontId="39" fillId="10" borderId="3" xfId="0" applyFont="1" applyFill="1" applyBorder="1" applyAlignment="1">
      <alignment vertical="center"/>
    </xf>
    <xf numFmtId="0" fontId="27" fillId="0" borderId="0" xfId="0" applyFont="1"/>
    <xf numFmtId="0" fontId="47" fillId="12" borderId="3" xfId="0" applyFont="1" applyFill="1" applyBorder="1" applyAlignment="1">
      <alignment horizontal="right" vertical="center" wrapText="1"/>
    </xf>
    <xf numFmtId="0" fontId="48" fillId="12" borderId="3" xfId="0" applyFont="1" applyFill="1" applyBorder="1" applyAlignment="1">
      <alignment horizontal="left" vertical="center" wrapText="1"/>
    </xf>
    <xf numFmtId="166" fontId="10" fillId="12" borderId="3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0" fontId="34" fillId="10" borderId="3" xfId="0" applyFont="1" applyFill="1" applyBorder="1" applyAlignment="1">
      <alignment wrapText="1"/>
    </xf>
    <xf numFmtId="0" fontId="49" fillId="10" borderId="3" xfId="0" applyFont="1" applyFill="1" applyBorder="1" applyAlignment="1">
      <alignment horizontal="center" vertical="center" wrapText="1"/>
    </xf>
    <xf numFmtId="0" fontId="40" fillId="12" borderId="3" xfId="0" applyFont="1" applyFill="1" applyBorder="1" applyAlignment="1">
      <alignment horizontal="right" wrapText="1"/>
    </xf>
    <xf numFmtId="0" fontId="38" fillId="10" borderId="3" xfId="0" applyFont="1" applyFill="1" applyBorder="1" applyAlignment="1">
      <alignment horizontal="left" wrapText="1"/>
    </xf>
    <xf numFmtId="0" fontId="47" fillId="12" borderId="3" xfId="0" applyFont="1" applyFill="1" applyBorder="1" applyAlignment="1">
      <alignment horizontal="right" wrapText="1"/>
    </xf>
    <xf numFmtId="166" fontId="34" fillId="0" borderId="3" xfId="0" applyNumberFormat="1" applyFont="1" applyBorder="1" applyAlignment="1">
      <alignment horizontal="center"/>
    </xf>
    <xf numFmtId="0" fontId="49" fillId="10" borderId="3" xfId="0" applyFont="1" applyFill="1" applyBorder="1" applyAlignment="1">
      <alignment horizontal="center" wrapText="1"/>
    </xf>
    <xf numFmtId="0" fontId="47" fillId="0" borderId="3" xfId="0" applyFont="1" applyBorder="1" applyAlignment="1">
      <alignment horizontal="center" vertical="center" wrapText="1"/>
    </xf>
    <xf numFmtId="49" fontId="50" fillId="12" borderId="3" xfId="0" applyNumberFormat="1" applyFont="1" applyFill="1" applyBorder="1" applyAlignment="1">
      <alignment horizontal="left" vertical="center" wrapText="1"/>
    </xf>
    <xf numFmtId="0" fontId="41" fillId="12" borderId="3" xfId="0" applyFont="1" applyFill="1" applyBorder="1" applyAlignment="1">
      <alignment horizontal="right" vertical="center" wrapText="1"/>
    </xf>
    <xf numFmtId="2" fontId="34" fillId="12" borderId="3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50" fillId="6" borderId="3" xfId="0" applyNumberFormat="1" applyFont="1" applyFill="1" applyBorder="1" applyAlignment="1">
      <alignment horizontal="left" vertical="center" wrapText="1"/>
    </xf>
    <xf numFmtId="0" fontId="35" fillId="6" borderId="3" xfId="0" applyFont="1" applyFill="1" applyBorder="1" applyAlignment="1">
      <alignment horizontal="right" vertical="center" wrapText="1"/>
    </xf>
    <xf numFmtId="0" fontId="42" fillId="6" borderId="3" xfId="0" applyFont="1" applyFill="1" applyBorder="1" applyAlignment="1">
      <alignment horizontal="center" vertical="center" wrapText="1"/>
    </xf>
    <xf numFmtId="0" fontId="42" fillId="6" borderId="3" xfId="0" applyFont="1" applyFill="1" applyBorder="1" applyAlignment="1">
      <alignment horizontal="right" vertical="center" wrapText="1"/>
    </xf>
    <xf numFmtId="2" fontId="36" fillId="6" borderId="3" xfId="0" applyNumberFormat="1" applyFont="1" applyFill="1" applyBorder="1" applyAlignment="1">
      <alignment vertical="center" wrapText="1"/>
    </xf>
    <xf numFmtId="166" fontId="36" fillId="6" borderId="3" xfId="0" applyNumberFormat="1" applyFont="1" applyFill="1" applyBorder="1" applyAlignment="1">
      <alignment vertical="center" wrapText="1"/>
    </xf>
    <xf numFmtId="2" fontId="42" fillId="6" borderId="3" xfId="0" applyNumberFormat="1" applyFont="1" applyFill="1" applyBorder="1" applyAlignment="1">
      <alignment horizontal="right" vertical="center" wrapText="1"/>
    </xf>
    <xf numFmtId="3" fontId="36" fillId="6" borderId="3" xfId="0" applyNumberFormat="1" applyFont="1" applyFill="1" applyBorder="1" applyAlignment="1">
      <alignment vertical="center" wrapText="1"/>
    </xf>
    <xf numFmtId="49" fontId="34" fillId="6" borderId="3" xfId="0" applyNumberFormat="1" applyFont="1" applyFill="1" applyBorder="1"/>
    <xf numFmtId="0" fontId="35" fillId="6" borderId="3" xfId="0" applyFont="1" applyFill="1" applyBorder="1" applyAlignment="1">
      <alignment horizontal="right" wrapText="1"/>
    </xf>
    <xf numFmtId="0" fontId="42" fillId="6" borderId="3" xfId="0" applyFont="1" applyFill="1" applyBorder="1" applyAlignment="1">
      <alignment horizontal="right" vertical="center"/>
    </xf>
    <xf numFmtId="2" fontId="36" fillId="6" borderId="3" xfId="0" applyNumberFormat="1" applyFont="1" applyFill="1" applyBorder="1" applyAlignment="1">
      <alignment horizontal="right" vertical="center" wrapText="1"/>
    </xf>
    <xf numFmtId="49" fontId="35" fillId="6" borderId="3" xfId="0" applyNumberFormat="1" applyFont="1" applyFill="1" applyBorder="1"/>
    <xf numFmtId="49" fontId="50" fillId="0" borderId="0" xfId="0" applyNumberFormat="1" applyFont="1"/>
    <xf numFmtId="0" fontId="10" fillId="2" borderId="1" xfId="0" applyFont="1" applyFill="1" applyBorder="1" applyAlignment="1">
      <alignment horizontal="right" vertical="center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10" fillId="2" borderId="1" xfId="0" applyNumberFormat="1" applyFont="1" applyFill="1" applyBorder="1" applyAlignment="1">
      <alignment horizontal="right" vertical="center" wrapText="1"/>
    </xf>
    <xf numFmtId="2" fontId="10" fillId="2" borderId="1" xfId="0" applyNumberFormat="1" applyFont="1" applyFill="1" applyBorder="1" applyAlignment="1">
      <alignment vertical="center" wrapText="1"/>
    </xf>
    <xf numFmtId="166" fontId="10" fillId="2" borderId="1" xfId="0" applyNumberFormat="1" applyFont="1" applyFill="1" applyBorder="1" applyAlignment="1">
      <alignment vertical="center" wrapText="1"/>
    </xf>
    <xf numFmtId="0" fontId="51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vertical="center" wrapText="1"/>
    </xf>
    <xf numFmtId="49" fontId="27" fillId="0" borderId="3" xfId="0" applyNumberFormat="1" applyFont="1" applyBorder="1"/>
    <xf numFmtId="4" fontId="1" fillId="0" borderId="0" xfId="0" applyNumberFormat="1" applyFont="1"/>
    <xf numFmtId="0" fontId="1" fillId="10" borderId="0" xfId="0" applyFont="1" applyFill="1" applyAlignment="1">
      <alignment horizontal="center"/>
    </xf>
    <xf numFmtId="4" fontId="11" fillId="6" borderId="3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" fontId="11" fillId="6" borderId="3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4" fontId="11" fillId="6" borderId="3" xfId="0" applyNumberFormat="1" applyFont="1" applyFill="1" applyBorder="1" applyAlignment="1">
      <alignment horizontal="center" vertical="center" wrapText="1"/>
    </xf>
    <xf numFmtId="4" fontId="13" fillId="6" borderId="3" xfId="0" applyNumberFormat="1" applyFont="1" applyFill="1" applyBorder="1" applyAlignment="1">
      <alignment horizontal="center" vertical="center" wrapText="1"/>
    </xf>
    <xf numFmtId="4" fontId="13" fillId="6" borderId="3" xfId="0" applyNumberFormat="1" applyFont="1" applyFill="1" applyBorder="1" applyAlignment="1">
      <alignment horizontal="center" vertical="center" wrapText="1"/>
    </xf>
    <xf numFmtId="49" fontId="11" fillId="17" borderId="3" xfId="0" applyNumberFormat="1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left" vertical="center" wrapText="1"/>
    </xf>
    <xf numFmtId="0" fontId="11" fillId="17" borderId="3" xfId="0" applyFont="1" applyFill="1" applyBorder="1" applyAlignment="1">
      <alignment horizontal="center" vertical="center" wrapText="1"/>
    </xf>
    <xf numFmtId="4" fontId="11" fillId="17" borderId="3" xfId="0" applyNumberFormat="1" applyFont="1" applyFill="1" applyBorder="1" applyAlignment="1">
      <alignment horizontal="center" vertical="center"/>
    </xf>
    <xf numFmtId="4" fontId="11" fillId="17" borderId="3" xfId="0" applyNumberFormat="1" applyFont="1" applyFill="1" applyBorder="1" applyAlignment="1">
      <alignment horizontal="center" vertical="center" wrapText="1"/>
    </xf>
    <xf numFmtId="49" fontId="54" fillId="10" borderId="3" xfId="0" applyNumberFormat="1" applyFont="1" applyFill="1" applyBorder="1" applyAlignment="1">
      <alignment horizontal="center" vertical="center"/>
    </xf>
    <xf numFmtId="0" fontId="54" fillId="10" borderId="3" xfId="0" applyFont="1" applyFill="1" applyBorder="1" applyAlignment="1">
      <alignment vertical="center" wrapText="1"/>
    </xf>
    <xf numFmtId="4" fontId="54" fillId="10" borderId="3" xfId="0" applyNumberFormat="1" applyFont="1" applyFill="1" applyBorder="1" applyAlignment="1">
      <alignment horizontal="center" vertical="center" wrapText="1"/>
    </xf>
    <xf numFmtId="4" fontId="54" fillId="10" borderId="3" xfId="0" applyNumberFormat="1" applyFont="1" applyFill="1" applyBorder="1" applyAlignment="1">
      <alignment horizontal="center" vertical="center"/>
    </xf>
    <xf numFmtId="0" fontId="54" fillId="10" borderId="3" xfId="0" applyFont="1" applyFill="1" applyBorder="1" applyAlignment="1">
      <alignment vertical="center" wrapText="1"/>
    </xf>
    <xf numFmtId="4" fontId="55" fillId="17" borderId="3" xfId="0" applyNumberFormat="1" applyFont="1" applyFill="1" applyBorder="1" applyAlignment="1">
      <alignment horizontal="center" vertical="center" wrapText="1"/>
    </xf>
    <xf numFmtId="49" fontId="54" fillId="10" borderId="3" xfId="0" applyNumberFormat="1" applyFont="1" applyFill="1" applyBorder="1" applyAlignment="1">
      <alignment horizontal="center" vertical="center"/>
    </xf>
    <xf numFmtId="4" fontId="11" fillId="17" borderId="3" xfId="0" applyNumberFormat="1" applyFont="1" applyFill="1" applyBorder="1" applyAlignment="1">
      <alignment horizontal="center" vertical="center"/>
    </xf>
    <xf numFmtId="4" fontId="54" fillId="17" borderId="3" xfId="0" applyNumberFormat="1" applyFont="1" applyFill="1" applyBorder="1" applyAlignment="1">
      <alignment horizontal="center" vertical="center"/>
    </xf>
    <xf numFmtId="0" fontId="54" fillId="10" borderId="3" xfId="0" applyFont="1" applyFill="1" applyBorder="1" applyAlignment="1">
      <alignment vertical="center" wrapText="1"/>
    </xf>
    <xf numFmtId="2" fontId="11" fillId="17" borderId="3" xfId="0" applyNumberFormat="1" applyFont="1" applyFill="1" applyBorder="1" applyAlignment="1">
      <alignment horizontal="left" vertical="center" wrapText="1"/>
    </xf>
    <xf numFmtId="49" fontId="11" fillId="12" borderId="3" xfId="0" applyNumberFormat="1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right" vertical="center" wrapText="1"/>
    </xf>
    <xf numFmtId="4" fontId="55" fillId="12" borderId="3" xfId="0" applyNumberFormat="1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4" fontId="11" fillId="12" borderId="3" xfId="0" applyNumberFormat="1" applyFont="1" applyFill="1" applyBorder="1" applyAlignment="1">
      <alignment horizontal="center" vertical="center" wrapText="1"/>
    </xf>
    <xf numFmtId="4" fontId="6" fillId="12" borderId="3" xfId="0" applyNumberFormat="1" applyFont="1" applyFill="1" applyBorder="1" applyAlignment="1">
      <alignment horizontal="center" vertical="center" wrapText="1"/>
    </xf>
    <xf numFmtId="4" fontId="11" fillId="12" borderId="3" xfId="0" applyNumberFormat="1" applyFont="1" applyFill="1" applyBorder="1" applyAlignment="1">
      <alignment horizontal="center" vertical="center" wrapText="1"/>
    </xf>
    <xf numFmtId="4" fontId="55" fillId="6" borderId="3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/>
    </xf>
    <xf numFmtId="0" fontId="54" fillId="0" borderId="3" xfId="0" applyFont="1" applyBorder="1" applyAlignment="1">
      <alignment vertical="center" wrapText="1"/>
    </xf>
    <xf numFmtId="49" fontId="50" fillId="17" borderId="3" xfId="0" applyNumberFormat="1" applyFont="1" applyFill="1" applyBorder="1" applyAlignment="1">
      <alignment horizontal="center" vertical="center"/>
    </xf>
    <xf numFmtId="0" fontId="50" fillId="17" borderId="3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right" vertical="center" wrapText="1"/>
    </xf>
    <xf numFmtId="9" fontId="11" fillId="17" borderId="3" xfId="0" applyNumberFormat="1" applyFont="1" applyFill="1" applyBorder="1" applyAlignment="1">
      <alignment horizontal="center" vertical="center" wrapText="1"/>
    </xf>
    <xf numFmtId="0" fontId="54" fillId="10" borderId="3" xfId="0" applyFont="1" applyFill="1" applyBorder="1" applyAlignment="1">
      <alignment horizontal="left" vertical="center" wrapText="1"/>
    </xf>
    <xf numFmtId="49" fontId="11" fillId="12" borderId="3" xfId="0" applyNumberFormat="1" applyFont="1" applyFill="1" applyBorder="1" applyAlignment="1">
      <alignment horizontal="center" vertical="center"/>
    </xf>
    <xf numFmtId="49" fontId="11" fillId="17" borderId="3" xfId="0" applyNumberFormat="1" applyFont="1" applyFill="1" applyBorder="1" applyAlignment="1">
      <alignment horizontal="center" vertical="center"/>
    </xf>
    <xf numFmtId="0" fontId="56" fillId="10" borderId="3" xfId="0" applyFont="1" applyFill="1" applyBorder="1" applyAlignment="1">
      <alignment vertical="center" wrapText="1"/>
    </xf>
    <xf numFmtId="0" fontId="11" fillId="17" borderId="3" xfId="0" applyFont="1" applyFill="1" applyBorder="1" applyAlignment="1">
      <alignment horizontal="left" vertical="center" wrapText="1"/>
    </xf>
    <xf numFmtId="0" fontId="54" fillId="10" borderId="3" xfId="0" applyFont="1" applyFill="1" applyBorder="1" applyAlignment="1">
      <alignment vertical="center"/>
    </xf>
    <xf numFmtId="0" fontId="56" fillId="10" borderId="3" xfId="0" applyFont="1" applyFill="1" applyBorder="1" applyAlignment="1">
      <alignment vertical="center"/>
    </xf>
    <xf numFmtId="0" fontId="54" fillId="10" borderId="3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center" vertical="center"/>
    </xf>
    <xf numFmtId="4" fontId="11" fillId="12" borderId="3" xfId="0" applyNumberFormat="1" applyFont="1" applyFill="1" applyBorder="1" applyAlignment="1">
      <alignment horizontal="center" vertical="center"/>
    </xf>
    <xf numFmtId="0" fontId="56" fillId="10" borderId="3" xfId="0" applyFont="1" applyFill="1" applyBorder="1" applyAlignment="1">
      <alignment vertical="center" wrapText="1"/>
    </xf>
    <xf numFmtId="0" fontId="57" fillId="10" borderId="3" xfId="0" applyFont="1" applyFill="1" applyBorder="1" applyAlignment="1">
      <alignment vertical="center"/>
    </xf>
    <xf numFmtId="0" fontId="56" fillId="10" borderId="3" xfId="0" applyFont="1" applyFill="1" applyBorder="1" applyAlignment="1">
      <alignment horizontal="left" vertical="center"/>
    </xf>
    <xf numFmtId="0" fontId="54" fillId="10" borderId="3" xfId="0" applyFont="1" applyFill="1" applyBorder="1" applyAlignment="1">
      <alignment vertical="center" wrapText="1"/>
    </xf>
    <xf numFmtId="0" fontId="54" fillId="10" borderId="3" xfId="0" applyFont="1" applyFill="1" applyBorder="1" applyAlignment="1">
      <alignment vertical="center"/>
    </xf>
    <xf numFmtId="0" fontId="54" fillId="10" borderId="3" xfId="0" applyFont="1" applyFill="1" applyBorder="1" applyAlignment="1">
      <alignment horizontal="left" vertical="center" wrapText="1"/>
    </xf>
    <xf numFmtId="0" fontId="11" fillId="17" borderId="3" xfId="0" applyFont="1" applyFill="1" applyBorder="1" applyAlignment="1">
      <alignment horizontal="left" vertical="center"/>
    </xf>
    <xf numFmtId="0" fontId="54" fillId="0" borderId="3" xfId="0" applyFont="1" applyBorder="1" applyAlignment="1">
      <alignment vertical="center" wrapText="1"/>
    </xf>
    <xf numFmtId="0" fontId="56" fillId="10" borderId="3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right" vertical="center" wrapText="1"/>
    </xf>
    <xf numFmtId="0" fontId="54" fillId="10" borderId="3" xfId="0" applyFont="1" applyFill="1" applyBorder="1" applyAlignment="1">
      <alignment vertical="center" wrapText="1"/>
    </xf>
    <xf numFmtId="4" fontId="54" fillId="7" borderId="3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10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17" borderId="3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" fontId="11" fillId="12" borderId="3" xfId="0" applyNumberFormat="1" applyFont="1" applyFill="1" applyBorder="1" applyAlignment="1">
      <alignment horizontal="center" vertical="center"/>
    </xf>
    <xf numFmtId="49" fontId="55" fillId="1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9" fontId="11" fillId="6" borderId="10" xfId="0" applyNumberFormat="1" applyFont="1" applyFill="1" applyBorder="1" applyAlignment="1">
      <alignment horizontal="left" vertical="center"/>
    </xf>
    <xf numFmtId="49" fontId="11" fillId="6" borderId="26" xfId="0" applyNumberFormat="1" applyFont="1" applyFill="1" applyBorder="1" applyAlignment="1">
      <alignment horizontal="left" vertical="center"/>
    </xf>
    <xf numFmtId="49" fontId="11" fillId="6" borderId="26" xfId="0" applyNumberFormat="1" applyFont="1" applyFill="1" applyBorder="1" applyAlignment="1">
      <alignment horizontal="center" vertical="center"/>
    </xf>
    <xf numFmtId="4" fontId="11" fillId="6" borderId="26" xfId="0" applyNumberFormat="1" applyFont="1" applyFill="1" applyBorder="1" applyAlignment="1">
      <alignment horizontal="left" vertical="center"/>
    </xf>
    <xf numFmtId="4" fontId="11" fillId="6" borderId="3" xfId="0" applyNumberFormat="1" applyFont="1" applyFill="1" applyBorder="1" applyAlignment="1">
      <alignment horizontal="left" vertical="center"/>
    </xf>
    <xf numFmtId="4" fontId="11" fillId="10" borderId="3" xfId="0" applyNumberFormat="1" applyFont="1" applyFill="1" applyBorder="1" applyAlignment="1">
      <alignment horizontal="center" vertical="center" wrapText="1"/>
    </xf>
    <xf numFmtId="4" fontId="11" fillId="18" borderId="3" xfId="0" applyNumberFormat="1" applyFont="1" applyFill="1" applyBorder="1" applyAlignment="1">
      <alignment horizontal="center" vertical="center" wrapText="1"/>
    </xf>
    <xf numFmtId="4" fontId="11" fillId="18" borderId="3" xfId="0" applyNumberFormat="1" applyFont="1" applyFill="1" applyBorder="1" applyAlignment="1">
      <alignment horizontal="center" vertical="center" wrapText="1"/>
    </xf>
    <xf numFmtId="0" fontId="58" fillId="10" borderId="0" xfId="0" applyFont="1" applyFill="1" applyAlignment="1">
      <alignment horizontal="left" vertical="center" wrapText="1"/>
    </xf>
    <xf numFmtId="0" fontId="11" fillId="10" borderId="0" xfId="0" applyFont="1" applyFill="1" applyAlignment="1">
      <alignment horizontal="center" vertical="center" wrapText="1"/>
    </xf>
    <xf numFmtId="4" fontId="11" fillId="10" borderId="0" xfId="0" applyNumberFormat="1" applyFont="1" applyFill="1" applyAlignment="1">
      <alignment horizontal="center" vertical="center" wrapText="1"/>
    </xf>
    <xf numFmtId="49" fontId="11" fillId="10" borderId="0" xfId="0" applyNumberFormat="1" applyFont="1" applyFill="1" applyAlignment="1">
      <alignment horizontal="left" vertical="center" wrapText="1"/>
    </xf>
    <xf numFmtId="4" fontId="11" fillId="10" borderId="0" xfId="0" applyNumberFormat="1" applyFont="1" applyFill="1" applyAlignment="1">
      <alignment horizontal="left" vertical="center" wrapText="1"/>
    </xf>
    <xf numFmtId="49" fontId="55" fillId="10" borderId="0" xfId="0" applyNumberFormat="1" applyFont="1" applyFill="1" applyAlignment="1">
      <alignment horizontal="left" vertical="center" wrapText="1"/>
    </xf>
    <xf numFmtId="49" fontId="55" fillId="10" borderId="36" xfId="0" applyNumberFormat="1" applyFont="1" applyFill="1" applyBorder="1" applyAlignment="1">
      <alignment horizontal="right" vertical="center" wrapText="1"/>
    </xf>
    <xf numFmtId="49" fontId="55" fillId="10" borderId="36" xfId="0" applyNumberFormat="1" applyFont="1" applyFill="1" applyBorder="1" applyAlignment="1">
      <alignment horizontal="left" vertical="center" wrapText="1"/>
    </xf>
    <xf numFmtId="4" fontId="2" fillId="10" borderId="36" xfId="0" applyNumberFormat="1" applyFont="1" applyFill="1" applyBorder="1" applyAlignment="1">
      <alignment horizontal="left" vertical="center" wrapText="1"/>
    </xf>
    <xf numFmtId="49" fontId="59" fillId="10" borderId="0" xfId="0" applyNumberFormat="1" applyFont="1" applyFill="1" applyAlignment="1">
      <alignment horizontal="center" vertical="center" wrapText="1"/>
    </xf>
    <xf numFmtId="4" fontId="59" fillId="10" borderId="0" xfId="0" applyNumberFormat="1" applyFont="1" applyFill="1" applyAlignment="1">
      <alignment horizontal="center" vertical="center" wrapText="1"/>
    </xf>
    <xf numFmtId="0" fontId="1" fillId="0" borderId="35" xfId="0" applyFont="1" applyBorder="1"/>
    <xf numFmtId="0" fontId="1" fillId="10" borderId="0" xfId="0" applyFont="1" applyFill="1"/>
    <xf numFmtId="0" fontId="53" fillId="0" borderId="0" xfId="0" applyFont="1"/>
    <xf numFmtId="0" fontId="4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" fontId="60" fillId="0" borderId="0" xfId="0" applyNumberFormat="1" applyFont="1"/>
    <xf numFmtId="0" fontId="1" fillId="0" borderId="0" xfId="0" applyFont="1" applyAlignment="1">
      <alignment vertical="center" wrapText="1"/>
    </xf>
    <xf numFmtId="0" fontId="63" fillId="0" borderId="0" xfId="0" applyFont="1" applyAlignment="1">
      <alignment horizontal="left" vertical="center"/>
    </xf>
    <xf numFmtId="4" fontId="13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65" fillId="0" borderId="0" xfId="0" applyFont="1" applyAlignment="1">
      <alignment horizontal="left" vertical="center"/>
    </xf>
    <xf numFmtId="4" fontId="66" fillId="0" borderId="0" xfId="0" applyNumberFormat="1" applyFont="1" applyAlignment="1">
      <alignment vertical="center"/>
    </xf>
    <xf numFmtId="166" fontId="67" fillId="0" borderId="0" xfId="0" applyNumberFormat="1" applyFont="1" applyAlignment="1">
      <alignment vertical="center"/>
    </xf>
    <xf numFmtId="0" fontId="66" fillId="0" borderId="0" xfId="0" applyFont="1" applyAlignment="1">
      <alignment horizontal="left" vertical="center"/>
    </xf>
    <xf numFmtId="49" fontId="70" fillId="16" borderId="1" xfId="0" applyNumberFormat="1" applyFont="1" applyFill="1" applyBorder="1"/>
    <xf numFmtId="49" fontId="70" fillId="16" borderId="1" xfId="0" applyNumberFormat="1" applyFont="1" applyFill="1" applyBorder="1" applyAlignment="1">
      <alignment horizontal="center"/>
    </xf>
    <xf numFmtId="49" fontId="70" fillId="16" borderId="1" xfId="0" applyNumberFormat="1" applyFont="1" applyFill="1" applyBorder="1" applyAlignment="1">
      <alignment horizontal="left"/>
    </xf>
    <xf numFmtId="4" fontId="70" fillId="16" borderId="1" xfId="0" applyNumberFormat="1" applyFont="1" applyFill="1" applyBorder="1" applyAlignment="1">
      <alignment horizontal="left"/>
    </xf>
    <xf numFmtId="166" fontId="70" fillId="16" borderId="38" xfId="0" applyNumberFormat="1" applyFont="1" applyFill="1" applyBorder="1" applyAlignment="1">
      <alignment horizontal="left"/>
    </xf>
    <xf numFmtId="0" fontId="53" fillId="3" borderId="1" xfId="0" applyFont="1" applyFill="1" applyBorder="1"/>
    <xf numFmtId="49" fontId="35" fillId="3" borderId="1" xfId="0" applyNumberFormat="1" applyFont="1" applyFill="1" applyBorder="1"/>
    <xf numFmtId="49" fontId="27" fillId="3" borderId="1" xfId="0" applyNumberFormat="1" applyFont="1" applyFill="1" applyBorder="1" applyAlignment="1">
      <alignment horizontal="center"/>
    </xf>
    <xf numFmtId="4" fontId="50" fillId="3" borderId="1" xfId="0" applyNumberFormat="1" applyFont="1" applyFill="1" applyBorder="1" applyAlignment="1">
      <alignment horizontal="center"/>
    </xf>
    <xf numFmtId="166" fontId="50" fillId="3" borderId="44" xfId="0" applyNumberFormat="1" applyFont="1" applyFill="1" applyBorder="1" applyAlignment="1">
      <alignment horizontal="center"/>
    </xf>
    <xf numFmtId="49" fontId="39" fillId="0" borderId="24" xfId="0" applyNumberFormat="1" applyFont="1" applyBorder="1"/>
    <xf numFmtId="49" fontId="34" fillId="0" borderId="36" xfId="0" applyNumberFormat="1" applyFont="1" applyBorder="1"/>
    <xf numFmtId="49" fontId="34" fillId="0" borderId="36" xfId="0" applyNumberFormat="1" applyFont="1" applyBorder="1" applyAlignment="1">
      <alignment horizontal="center"/>
    </xf>
    <xf numFmtId="4" fontId="34" fillId="0" borderId="36" xfId="0" applyNumberFormat="1" applyFont="1" applyBorder="1" applyAlignment="1">
      <alignment horizontal="center"/>
    </xf>
    <xf numFmtId="166" fontId="34" fillId="0" borderId="24" xfId="0" applyNumberFormat="1" applyFont="1" applyBorder="1" applyAlignment="1">
      <alignment horizontal="center"/>
    </xf>
    <xf numFmtId="49" fontId="53" fillId="19" borderId="43" xfId="0" applyNumberFormat="1" applyFont="1" applyFill="1" applyBorder="1"/>
    <xf numFmtId="49" fontId="41" fillId="19" borderId="43" xfId="0" applyNumberFormat="1" applyFont="1" applyFill="1" applyBorder="1" applyAlignment="1">
      <alignment horizontal="right"/>
    </xf>
    <xf numFmtId="49" fontId="34" fillId="19" borderId="43" xfId="0" applyNumberFormat="1" applyFont="1" applyFill="1" applyBorder="1" applyAlignment="1">
      <alignment horizontal="center"/>
    </xf>
    <xf numFmtId="4" fontId="34" fillId="19" borderId="45" xfId="0" applyNumberFormat="1" applyFont="1" applyFill="1" applyBorder="1" applyAlignment="1">
      <alignment horizontal="center"/>
    </xf>
    <xf numFmtId="166" fontId="34" fillId="19" borderId="28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166" fontId="1" fillId="3" borderId="44" xfId="0" applyNumberFormat="1" applyFont="1" applyFill="1" applyBorder="1" applyAlignment="1">
      <alignment horizontal="center"/>
    </xf>
    <xf numFmtId="49" fontId="34" fillId="0" borderId="36" xfId="0" applyNumberFormat="1" applyFont="1" applyBorder="1" applyAlignment="1">
      <alignment wrapText="1"/>
    </xf>
    <xf numFmtId="49" fontId="39" fillId="0" borderId="16" xfId="0" applyNumberFormat="1" applyFont="1" applyBorder="1"/>
    <xf numFmtId="49" fontId="34" fillId="0" borderId="26" xfId="0" applyNumberFormat="1" applyFont="1" applyBorder="1" applyAlignment="1">
      <alignment wrapText="1"/>
    </xf>
    <xf numFmtId="49" fontId="34" fillId="0" borderId="26" xfId="0" applyNumberFormat="1" applyFont="1" applyBorder="1" applyAlignment="1">
      <alignment horizontal="center"/>
    </xf>
    <xf numFmtId="166" fontId="34" fillId="0" borderId="16" xfId="0" applyNumberFormat="1" applyFont="1" applyBorder="1" applyAlignment="1">
      <alignment horizontal="center"/>
    </xf>
    <xf numFmtId="49" fontId="27" fillId="19" borderId="43" xfId="0" applyNumberFormat="1" applyFont="1" applyFill="1" applyBorder="1" applyAlignment="1">
      <alignment horizontal="center"/>
    </xf>
    <xf numFmtId="4" fontId="27" fillId="19" borderId="45" xfId="0" applyNumberFormat="1" applyFont="1" applyFill="1" applyBorder="1" applyAlignment="1">
      <alignment horizontal="center"/>
    </xf>
    <xf numFmtId="49" fontId="1" fillId="19" borderId="43" xfId="0" applyNumberFormat="1" applyFont="1" applyFill="1" applyBorder="1" applyAlignment="1">
      <alignment horizontal="center"/>
    </xf>
    <xf numFmtId="4" fontId="1" fillId="19" borderId="43" xfId="0" applyNumberFormat="1" applyFont="1" applyFill="1" applyBorder="1" applyAlignment="1">
      <alignment horizontal="center"/>
    </xf>
    <xf numFmtId="49" fontId="39" fillId="19" borderId="32" xfId="0" applyNumberFormat="1" applyFont="1" applyFill="1" applyBorder="1"/>
    <xf numFmtId="49" fontId="49" fillId="19" borderId="45" xfId="0" applyNumberFormat="1" applyFont="1" applyFill="1" applyBorder="1" applyAlignment="1">
      <alignment wrapText="1"/>
    </xf>
    <xf numFmtId="49" fontId="34" fillId="19" borderId="45" xfId="0" applyNumberFormat="1" applyFont="1" applyFill="1" applyBorder="1" applyAlignment="1">
      <alignment horizontal="center"/>
    </xf>
    <xf numFmtId="166" fontId="35" fillId="19" borderId="32" xfId="0" applyNumberFormat="1" applyFont="1" applyFill="1" applyBorder="1" applyAlignment="1">
      <alignment horizontal="center"/>
    </xf>
    <xf numFmtId="49" fontId="34" fillId="0" borderId="23" xfId="0" applyNumberFormat="1" applyFont="1" applyBorder="1" applyAlignment="1">
      <alignment vertical="center" wrapText="1"/>
    </xf>
    <xf numFmtId="4" fontId="34" fillId="0" borderId="0" xfId="0" applyNumberFormat="1" applyFont="1" applyAlignment="1">
      <alignment horizontal="center"/>
    </xf>
    <xf numFmtId="49" fontId="34" fillId="0" borderId="23" xfId="0" applyNumberFormat="1" applyFont="1" applyBorder="1" applyAlignment="1">
      <alignment wrapText="1"/>
    </xf>
    <xf numFmtId="4" fontId="34" fillId="0" borderId="26" xfId="0" applyNumberFormat="1" applyFont="1" applyBorder="1" applyAlignment="1">
      <alignment horizontal="center"/>
    </xf>
    <xf numFmtId="49" fontId="34" fillId="19" borderId="1" xfId="0" applyNumberFormat="1" applyFont="1" applyFill="1" applyBorder="1" applyAlignment="1">
      <alignment horizontal="center"/>
    </xf>
    <xf numFmtId="49" fontId="49" fillId="19" borderId="45" xfId="0" applyNumberFormat="1" applyFont="1" applyFill="1" applyBorder="1" applyAlignment="1">
      <alignment horizontal="left"/>
    </xf>
    <xf numFmtId="49" fontId="35" fillId="19" borderId="32" xfId="0" applyNumberFormat="1" applyFont="1" applyFill="1" applyBorder="1" applyAlignment="1">
      <alignment horizontal="center"/>
    </xf>
    <xf numFmtId="49" fontId="34" fillId="0" borderId="3" xfId="0" applyNumberFormat="1" applyFont="1" applyBorder="1" applyAlignment="1">
      <alignment horizontal="center"/>
    </xf>
    <xf numFmtId="49" fontId="34" fillId="0" borderId="26" xfId="0" applyNumberFormat="1" applyFont="1" applyBorder="1" applyAlignment="1">
      <alignment horizontal="left"/>
    </xf>
    <xf numFmtId="2" fontId="34" fillId="0" borderId="26" xfId="0" applyNumberFormat="1" applyFont="1" applyBorder="1" applyAlignment="1">
      <alignment horizontal="center"/>
    </xf>
    <xf numFmtId="165" fontId="34" fillId="0" borderId="16" xfId="0" applyNumberFormat="1" applyFont="1" applyBorder="1" applyAlignment="1">
      <alignment horizontal="center"/>
    </xf>
    <xf numFmtId="49" fontId="34" fillId="0" borderId="16" xfId="0" applyNumberFormat="1" applyFont="1" applyBorder="1" applyAlignment="1">
      <alignment horizontal="center"/>
    </xf>
    <xf numFmtId="49" fontId="34" fillId="19" borderId="28" xfId="0" applyNumberFormat="1" applyFont="1" applyFill="1" applyBorder="1" applyAlignment="1">
      <alignment horizontal="center"/>
    </xf>
    <xf numFmtId="49" fontId="49" fillId="19" borderId="43" xfId="0" applyNumberFormat="1" applyFont="1" applyFill="1" applyBorder="1" applyAlignment="1">
      <alignment horizontal="left"/>
    </xf>
    <xf numFmtId="2" fontId="34" fillId="19" borderId="43" xfId="0" applyNumberFormat="1" applyFont="1" applyFill="1" applyBorder="1" applyAlignment="1">
      <alignment horizontal="center"/>
    </xf>
    <xf numFmtId="165" fontId="35" fillId="19" borderId="28" xfId="0" applyNumberFormat="1" applyFont="1" applyFill="1" applyBorder="1" applyAlignment="1">
      <alignment horizontal="center"/>
    </xf>
    <xf numFmtId="49" fontId="34" fillId="0" borderId="26" xfId="0" applyNumberFormat="1" applyFont="1" applyBorder="1" applyAlignment="1">
      <alignment horizontal="left" wrapText="1"/>
    </xf>
    <xf numFmtId="49" fontId="49" fillId="19" borderId="43" xfId="0" applyNumberFormat="1" applyFont="1" applyFill="1" applyBorder="1" applyAlignment="1">
      <alignment horizontal="center"/>
    </xf>
    <xf numFmtId="2" fontId="49" fillId="19" borderId="43" xfId="0" applyNumberFormat="1" applyFont="1" applyFill="1" applyBorder="1" applyAlignment="1">
      <alignment horizontal="center"/>
    </xf>
    <xf numFmtId="165" fontId="48" fillId="19" borderId="28" xfId="0" applyNumberFormat="1" applyFont="1" applyFill="1" applyBorder="1" applyAlignment="1">
      <alignment horizontal="center"/>
    </xf>
    <xf numFmtId="49" fontId="49" fillId="19" borderId="43" xfId="0" applyNumberFormat="1" applyFont="1" applyFill="1" applyBorder="1" applyAlignment="1">
      <alignment horizontal="left" wrapText="1"/>
    </xf>
    <xf numFmtId="49" fontId="34" fillId="0" borderId="26" xfId="0" applyNumberFormat="1" applyFont="1" applyBorder="1" applyAlignment="1">
      <alignment horizontal="left" vertical="center" wrapText="1"/>
    </xf>
    <xf numFmtId="0" fontId="53" fillId="19" borderId="41" xfId="0" applyFont="1" applyFill="1" applyBorder="1"/>
    <xf numFmtId="49" fontId="42" fillId="19" borderId="43" xfId="0" applyNumberFormat="1" applyFont="1" applyFill="1" applyBorder="1" applyAlignment="1">
      <alignment horizontal="center"/>
    </xf>
    <xf numFmtId="4" fontId="42" fillId="19" borderId="43" xfId="0" applyNumberFormat="1" applyFont="1" applyFill="1" applyBorder="1" applyAlignment="1">
      <alignment horizontal="center"/>
    </xf>
    <xf numFmtId="49" fontId="49" fillId="19" borderId="46" xfId="0" applyNumberFormat="1" applyFont="1" applyFill="1" applyBorder="1" applyAlignment="1">
      <alignment wrapText="1"/>
    </xf>
    <xf numFmtId="49" fontId="48" fillId="0" borderId="23" xfId="0" applyNumberFormat="1" applyFont="1" applyBorder="1" applyAlignment="1">
      <alignment horizontal="left" wrapText="1"/>
    </xf>
    <xf numFmtId="49" fontId="41" fillId="19" borderId="46" xfId="0" applyNumberFormat="1" applyFont="1" applyFill="1" applyBorder="1" applyAlignment="1">
      <alignment horizontal="right" wrapText="1"/>
    </xf>
    <xf numFmtId="166" fontId="34" fillId="19" borderId="32" xfId="0" applyNumberFormat="1" applyFont="1" applyFill="1" applyBorder="1" applyAlignment="1">
      <alignment horizontal="center"/>
    </xf>
    <xf numFmtId="0" fontId="1" fillId="0" borderId="35" xfId="0" applyFont="1" applyBorder="1" applyAlignment="1">
      <alignment vertical="center"/>
    </xf>
    <xf numFmtId="49" fontId="35" fillId="19" borderId="46" xfId="0" applyNumberFormat="1" applyFont="1" applyFill="1" applyBorder="1" applyAlignment="1">
      <alignment horizontal="right" wrapText="1"/>
    </xf>
    <xf numFmtId="49" fontId="71" fillId="19" borderId="32" xfId="0" applyNumberFormat="1" applyFont="1" applyFill="1" applyBorder="1"/>
    <xf numFmtId="49" fontId="49" fillId="19" borderId="45" xfId="0" applyNumberFormat="1" applyFont="1" applyFill="1" applyBorder="1" applyAlignment="1">
      <alignment horizontal="center"/>
    </xf>
    <xf numFmtId="4" fontId="49" fillId="19" borderId="45" xfId="0" applyNumberFormat="1" applyFont="1" applyFill="1" applyBorder="1" applyAlignment="1">
      <alignment horizontal="center"/>
    </xf>
    <xf numFmtId="166" fontId="48" fillId="19" borderId="32" xfId="0" applyNumberFormat="1" applyFont="1" applyFill="1" applyBorder="1" applyAlignment="1">
      <alignment horizontal="center"/>
    </xf>
    <xf numFmtId="49" fontId="34" fillId="0" borderId="34" xfId="0" applyNumberFormat="1" applyFont="1" applyBorder="1" applyAlignment="1">
      <alignment horizontal="center"/>
    </xf>
    <xf numFmtId="0" fontId="39" fillId="0" borderId="26" xfId="0" applyFont="1" applyBorder="1" applyAlignment="1">
      <alignment vertical="center" wrapText="1"/>
    </xf>
    <xf numFmtId="49" fontId="34" fillId="0" borderId="0" xfId="0" applyNumberFormat="1" applyFont="1" applyAlignment="1">
      <alignment horizontal="center"/>
    </xf>
    <xf numFmtId="168" fontId="34" fillId="0" borderId="0" xfId="0" applyNumberFormat="1" applyFont="1" applyAlignment="1">
      <alignment horizontal="right" vertical="center" wrapText="1"/>
    </xf>
    <xf numFmtId="49" fontId="49" fillId="0" borderId="23" xfId="0" applyNumberFormat="1" applyFont="1" applyBorder="1" applyAlignment="1">
      <alignment wrapText="1"/>
    </xf>
    <xf numFmtId="49" fontId="39" fillId="19" borderId="3" xfId="0" applyNumberFormat="1" applyFont="1" applyFill="1" applyBorder="1"/>
    <xf numFmtId="49" fontId="35" fillId="19" borderId="41" xfId="0" applyNumberFormat="1" applyFont="1" applyFill="1" applyBorder="1" applyAlignment="1">
      <alignment horizontal="right" wrapText="1"/>
    </xf>
    <xf numFmtId="4" fontId="34" fillId="19" borderId="43" xfId="0" applyNumberFormat="1" applyFont="1" applyFill="1" applyBorder="1" applyAlignment="1">
      <alignment horizontal="center"/>
    </xf>
    <xf numFmtId="49" fontId="39" fillId="16" borderId="1" xfId="0" applyNumberFormat="1" applyFont="1" applyFill="1" applyBorder="1"/>
    <xf numFmtId="49" fontId="37" fillId="16" borderId="41" xfId="0" applyNumberFormat="1" applyFont="1" applyFill="1" applyBorder="1" applyAlignment="1">
      <alignment horizontal="right" wrapText="1"/>
    </xf>
    <xf numFmtId="0" fontId="70" fillId="16" borderId="3" xfId="0" applyFont="1" applyFill="1" applyBorder="1" applyAlignment="1">
      <alignment horizontal="right" vertical="center" wrapText="1"/>
    </xf>
    <xf numFmtId="165" fontId="70" fillId="16" borderId="3" xfId="0" applyNumberFormat="1" applyFont="1" applyFill="1" applyBorder="1" applyAlignment="1">
      <alignment horizontal="right" vertical="center" wrapText="1"/>
    </xf>
    <xf numFmtId="49" fontId="39" fillId="16" borderId="45" xfId="0" applyNumberFormat="1" applyFont="1" applyFill="1" applyBorder="1"/>
    <xf numFmtId="2" fontId="70" fillId="16" borderId="3" xfId="0" applyNumberFormat="1" applyFont="1" applyFill="1" applyBorder="1" applyAlignment="1">
      <alignment horizontal="right" vertical="center" wrapText="1"/>
    </xf>
    <xf numFmtId="3" fontId="70" fillId="16" borderId="3" xfId="0" applyNumberFormat="1" applyFont="1" applyFill="1" applyBorder="1" applyAlignment="1">
      <alignment horizontal="right" vertical="center" wrapText="1"/>
    </xf>
    <xf numFmtId="0" fontId="72" fillId="16" borderId="3" xfId="0" applyFont="1" applyFill="1" applyBorder="1" applyAlignment="1">
      <alignment horizontal="right" vertical="center" wrapText="1"/>
    </xf>
    <xf numFmtId="49" fontId="39" fillId="0" borderId="0" xfId="0" applyNumberFormat="1" applyFont="1"/>
    <xf numFmtId="49" fontId="40" fillId="2" borderId="1" xfId="0" applyNumberFormat="1" applyFont="1" applyFill="1" applyBorder="1" applyAlignment="1">
      <alignment wrapText="1"/>
    </xf>
    <xf numFmtId="166" fontId="34" fillId="2" borderId="1" xfId="0" applyNumberFormat="1" applyFont="1" applyFill="1" applyBorder="1" applyAlignment="1">
      <alignment horizontal="center"/>
    </xf>
    <xf numFmtId="49" fontId="48" fillId="2" borderId="43" xfId="0" applyNumberFormat="1" applyFont="1" applyFill="1" applyBorder="1" applyAlignment="1">
      <alignment wrapText="1"/>
    </xf>
    <xf numFmtId="49" fontId="42" fillId="2" borderId="1" xfId="0" applyNumberFormat="1" applyFont="1" applyFill="1" applyBorder="1" applyAlignment="1">
      <alignment wrapText="1"/>
    </xf>
    <xf numFmtId="49" fontId="4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3" fillId="16" borderId="1" xfId="0" applyFont="1" applyFill="1" applyBorder="1" applyAlignment="1">
      <alignment horizontal="center" vertical="center"/>
    </xf>
    <xf numFmtId="0" fontId="73" fillId="16" borderId="1" xfId="0" applyFont="1" applyFill="1" applyBorder="1" applyAlignment="1">
      <alignment horizontal="center" vertical="center" wrapText="1"/>
    </xf>
    <xf numFmtId="0" fontId="73" fillId="16" borderId="30" xfId="0" applyFont="1" applyFill="1" applyBorder="1" applyAlignment="1">
      <alignment horizontal="center" vertical="center" wrapText="1"/>
    </xf>
    <xf numFmtId="0" fontId="73" fillId="16" borderId="1" xfId="0" applyFont="1" applyFill="1" applyBorder="1" applyAlignment="1">
      <alignment horizontal="center" wrapText="1"/>
    </xf>
    <xf numFmtId="172" fontId="73" fillId="16" borderId="30" xfId="0" applyNumberFormat="1" applyFont="1" applyFill="1" applyBorder="1" applyAlignment="1">
      <alignment horizontal="center" vertical="center" wrapText="1"/>
    </xf>
    <xf numFmtId="4" fontId="73" fillId="16" borderId="30" xfId="0" applyNumberFormat="1" applyFont="1" applyFill="1" applyBorder="1" applyAlignment="1">
      <alignment horizontal="center" vertical="center" wrapText="1"/>
    </xf>
    <xf numFmtId="167" fontId="73" fillId="16" borderId="42" xfId="0" applyNumberFormat="1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center" vertical="center"/>
    </xf>
    <xf numFmtId="0" fontId="1" fillId="19" borderId="44" xfId="0" applyFont="1" applyFill="1" applyBorder="1"/>
    <xf numFmtId="0" fontId="38" fillId="3" borderId="45" xfId="0" applyFont="1" applyFill="1" applyBorder="1" applyAlignment="1">
      <alignment horizontal="left" vertical="center" wrapText="1"/>
    </xf>
    <xf numFmtId="0" fontId="38" fillId="3" borderId="45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wrapText="1"/>
    </xf>
    <xf numFmtId="0" fontId="35" fillId="19" borderId="45" xfId="0" applyFont="1" applyFill="1" applyBorder="1" applyAlignment="1">
      <alignment horizontal="right" vertical="center" wrapText="1"/>
    </xf>
    <xf numFmtId="4" fontId="27" fillId="0" borderId="0" xfId="0" applyNumberFormat="1" applyFont="1" applyAlignment="1">
      <alignment vertical="center" wrapText="1"/>
    </xf>
    <xf numFmtId="167" fontId="27" fillId="0" borderId="0" xfId="0" applyNumberFormat="1" applyFont="1" applyAlignment="1">
      <alignment vertical="center" wrapText="1"/>
    </xf>
    <xf numFmtId="0" fontId="1" fillId="19" borderId="27" xfId="0" applyFont="1" applyFill="1" applyBorder="1" applyAlignment="1">
      <alignment horizontal="left" vertical="center"/>
    </xf>
    <xf numFmtId="0" fontId="75" fillId="2" borderId="43" xfId="0" applyFont="1" applyFill="1" applyBorder="1" applyAlignment="1">
      <alignment horizontal="left" vertical="center" wrapText="1"/>
    </xf>
    <xf numFmtId="0" fontId="41" fillId="2" borderId="43" xfId="0" applyFont="1" applyFill="1" applyBorder="1" applyAlignment="1">
      <alignment horizontal="left" vertical="center" wrapText="1"/>
    </xf>
    <xf numFmtId="0" fontId="40" fillId="2" borderId="43" xfId="0" applyFont="1" applyFill="1" applyBorder="1" applyAlignment="1">
      <alignment horizontal="left" vertical="center"/>
    </xf>
    <xf numFmtId="0" fontId="40" fillId="2" borderId="43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61" fillId="19" borderId="46" xfId="0" applyNumberFormat="1" applyFont="1" applyFill="1" applyBorder="1" applyAlignment="1">
      <alignment horizontal="left" vertical="center"/>
    </xf>
    <xf numFmtId="0" fontId="40" fillId="2" borderId="46" xfId="0" applyFont="1" applyFill="1" applyBorder="1" applyAlignment="1">
      <alignment horizontal="left" vertical="center" wrapText="1"/>
    </xf>
    <xf numFmtId="0" fontId="40" fillId="2" borderId="3" xfId="0" applyFont="1" applyFill="1" applyBorder="1" applyAlignment="1">
      <alignment horizontal="center" vertical="center" wrapText="1"/>
    </xf>
    <xf numFmtId="172" fontId="40" fillId="2" borderId="3" xfId="0" applyNumberFormat="1" applyFont="1" applyFill="1" applyBorder="1" applyAlignment="1">
      <alignment horizontal="center" vertical="center" wrapText="1"/>
    </xf>
    <xf numFmtId="172" fontId="40" fillId="2" borderId="41" xfId="0" applyNumberFormat="1" applyFont="1" applyFill="1" applyBorder="1" applyAlignment="1">
      <alignment horizontal="center" vertical="center" wrapText="1"/>
    </xf>
    <xf numFmtId="4" fontId="40" fillId="0" borderId="3" xfId="0" applyNumberFormat="1" applyFont="1" applyBorder="1" applyAlignment="1">
      <alignment horizontal="center" vertical="center" wrapText="1"/>
    </xf>
    <xf numFmtId="167" fontId="40" fillId="0" borderId="16" xfId="0" applyNumberFormat="1" applyFont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40" fillId="2" borderId="41" xfId="0" applyFont="1" applyFill="1" applyBorder="1" applyAlignment="1">
      <alignment horizontal="left" vertical="center" wrapText="1"/>
    </xf>
    <xf numFmtId="0" fontId="1" fillId="19" borderId="1" xfId="0" applyFont="1" applyFill="1" applyBorder="1" applyAlignment="1">
      <alignment horizontal="left" vertical="center"/>
    </xf>
    <xf numFmtId="0" fontId="75" fillId="3" borderId="41" xfId="0" applyFont="1" applyFill="1" applyBorder="1" applyAlignment="1">
      <alignment horizontal="left" vertical="center" wrapText="1"/>
    </xf>
    <xf numFmtId="0" fontId="40" fillId="3" borderId="45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27" fillId="19" borderId="27" xfId="0" applyFont="1" applyFill="1" applyBorder="1" applyAlignment="1">
      <alignment horizontal="left" vertical="center" wrapText="1"/>
    </xf>
    <xf numFmtId="172" fontId="27" fillId="0" borderId="23" xfId="0" applyNumberFormat="1" applyFont="1" applyBorder="1" applyAlignment="1">
      <alignment horizontal="left" vertical="center" wrapText="1"/>
    </xf>
    <xf numFmtId="172" fontId="27" fillId="0" borderId="3" xfId="0" applyNumberFormat="1" applyFont="1" applyBorder="1" applyAlignment="1">
      <alignment horizontal="left" vertical="center" wrapText="1"/>
    </xf>
    <xf numFmtId="4" fontId="27" fillId="0" borderId="3" xfId="0" applyNumberFormat="1" applyFont="1" applyBorder="1" applyAlignment="1">
      <alignment horizontal="left" vertical="center" wrapText="1"/>
    </xf>
    <xf numFmtId="167" fontId="27" fillId="0" borderId="3" xfId="0" applyNumberFormat="1" applyFont="1" applyBorder="1" applyAlignment="1">
      <alignment horizontal="left" vertical="center" wrapText="1"/>
    </xf>
    <xf numFmtId="0" fontId="27" fillId="19" borderId="1" xfId="0" applyFont="1" applyFill="1" applyBorder="1" applyAlignment="1">
      <alignment horizontal="left" vertical="center" wrapText="1"/>
    </xf>
    <xf numFmtId="172" fontId="27" fillId="19" borderId="1" xfId="0" applyNumberFormat="1" applyFont="1" applyFill="1" applyBorder="1" applyAlignment="1">
      <alignment horizontal="left" vertical="center" wrapText="1"/>
    </xf>
    <xf numFmtId="172" fontId="27" fillId="19" borderId="3" xfId="0" applyNumberFormat="1" applyFont="1" applyFill="1" applyBorder="1" applyAlignment="1">
      <alignment horizontal="left" vertical="center" wrapText="1"/>
    </xf>
    <xf numFmtId="4" fontId="27" fillId="19" borderId="1" xfId="0" applyNumberFormat="1" applyFont="1" applyFill="1" applyBorder="1" applyAlignment="1">
      <alignment horizontal="left" vertical="center" wrapText="1"/>
    </xf>
    <xf numFmtId="167" fontId="27" fillId="19" borderId="1" xfId="0" applyNumberFormat="1" applyFont="1" applyFill="1" applyBorder="1" applyAlignment="1">
      <alignment horizontal="left" vertical="center" wrapText="1"/>
    </xf>
    <xf numFmtId="0" fontId="40" fillId="2" borderId="27" xfId="0" applyFont="1" applyFill="1" applyBorder="1" applyAlignment="1">
      <alignment horizontal="left" vertical="center" wrapText="1"/>
    </xf>
    <xf numFmtId="0" fontId="40" fillId="2" borderId="32" xfId="0" applyFont="1" applyFill="1" applyBorder="1" applyAlignment="1">
      <alignment horizontal="center" vertical="center" wrapText="1"/>
    </xf>
    <xf numFmtId="0" fontId="40" fillId="2" borderId="42" xfId="0" applyFont="1" applyFill="1" applyBorder="1" applyAlignment="1">
      <alignment horizontal="center" vertical="center" wrapText="1"/>
    </xf>
    <xf numFmtId="0" fontId="75" fillId="3" borderId="46" xfId="0" applyFont="1" applyFill="1" applyBorder="1" applyAlignment="1">
      <alignment horizontal="left" vertical="center" wrapText="1"/>
    </xf>
    <xf numFmtId="172" fontId="27" fillId="0" borderId="0" xfId="0" applyNumberFormat="1" applyFont="1" applyAlignment="1">
      <alignment horizontal="left" vertical="center" wrapText="1"/>
    </xf>
    <xf numFmtId="4" fontId="27" fillId="0" borderId="0" xfId="0" applyNumberFormat="1" applyFont="1" applyAlignment="1">
      <alignment horizontal="left" vertical="center" wrapText="1"/>
    </xf>
    <xf numFmtId="167" fontId="27" fillId="0" borderId="0" xfId="0" applyNumberFormat="1" applyFont="1" applyAlignment="1">
      <alignment horizontal="left" vertical="center" wrapText="1"/>
    </xf>
    <xf numFmtId="0" fontId="40" fillId="2" borderId="3" xfId="0" applyFont="1" applyFill="1" applyBorder="1" applyAlignment="1">
      <alignment horizontal="left" vertical="center" wrapText="1"/>
    </xf>
    <xf numFmtId="4" fontId="47" fillId="2" borderId="3" xfId="0" applyNumberFormat="1" applyFont="1" applyFill="1" applyBorder="1" applyAlignment="1">
      <alignment horizontal="center" vertical="center" wrapText="1"/>
    </xf>
    <xf numFmtId="0" fontId="40" fillId="2" borderId="27" xfId="0" applyFont="1" applyFill="1" applyBorder="1" applyAlignment="1">
      <alignment horizontal="center" vertical="center" wrapText="1"/>
    </xf>
    <xf numFmtId="4" fontId="40" fillId="2" borderId="3" xfId="0" applyNumberFormat="1" applyFont="1" applyFill="1" applyBorder="1" applyAlignment="1">
      <alignment horizontal="center" vertical="center" wrapText="1"/>
    </xf>
    <xf numFmtId="0" fontId="40" fillId="2" borderId="37" xfId="0" applyFont="1" applyFill="1" applyBorder="1" applyAlignment="1">
      <alignment horizontal="left" vertical="center" wrapText="1"/>
    </xf>
    <xf numFmtId="0" fontId="40" fillId="2" borderId="42" xfId="0" applyFont="1" applyFill="1" applyBorder="1" applyAlignment="1">
      <alignment horizontal="left" vertical="center" wrapText="1"/>
    </xf>
    <xf numFmtId="172" fontId="47" fillId="2" borderId="3" xfId="0" applyNumberFormat="1" applyFont="1" applyFill="1" applyBorder="1" applyAlignment="1">
      <alignment horizontal="center" vertical="center" wrapText="1"/>
    </xf>
    <xf numFmtId="172" fontId="27" fillId="19" borderId="46" xfId="0" applyNumberFormat="1" applyFont="1" applyFill="1" applyBorder="1" applyAlignment="1">
      <alignment horizontal="left" vertical="center" wrapText="1"/>
    </xf>
    <xf numFmtId="167" fontId="27" fillId="0" borderId="40" xfId="0" applyNumberFormat="1" applyFont="1" applyBorder="1" applyAlignment="1">
      <alignment horizontal="left" vertical="center" wrapText="1"/>
    </xf>
    <xf numFmtId="172" fontId="40" fillId="2" borderId="27" xfId="0" applyNumberFormat="1" applyFont="1" applyFill="1" applyBorder="1" applyAlignment="1">
      <alignment horizontal="center" vertical="center" wrapText="1"/>
    </xf>
    <xf numFmtId="172" fontId="40" fillId="2" borderId="46" xfId="0" applyNumberFormat="1" applyFont="1" applyFill="1" applyBorder="1" applyAlignment="1">
      <alignment horizontal="center" vertical="center" wrapText="1"/>
    </xf>
    <xf numFmtId="167" fontId="40" fillId="0" borderId="24" xfId="0" applyNumberFormat="1" applyFont="1" applyBorder="1" applyAlignment="1">
      <alignment horizontal="center" vertical="center" wrapText="1"/>
    </xf>
    <xf numFmtId="172" fontId="40" fillId="2" borderId="28" xfId="0" applyNumberFormat="1" applyFont="1" applyFill="1" applyBorder="1" applyAlignment="1">
      <alignment horizontal="center" vertical="center" wrapText="1"/>
    </xf>
    <xf numFmtId="49" fontId="61" fillId="19" borderId="37" xfId="0" applyNumberFormat="1" applyFont="1" applyFill="1" applyBorder="1" applyAlignment="1">
      <alignment horizontal="left" vertical="center"/>
    </xf>
    <xf numFmtId="0" fontId="75" fillId="3" borderId="41" xfId="0" applyFont="1" applyFill="1" applyBorder="1" applyAlignment="1">
      <alignment horizontal="left" vertical="center"/>
    </xf>
    <xf numFmtId="4" fontId="27" fillId="0" borderId="25" xfId="0" applyNumberFormat="1" applyFont="1" applyBorder="1" applyAlignment="1">
      <alignment horizontal="left" vertical="center" wrapText="1"/>
    </xf>
    <xf numFmtId="49" fontId="61" fillId="19" borderId="27" xfId="0" applyNumberFormat="1" applyFont="1" applyFill="1" applyBorder="1" applyAlignment="1">
      <alignment horizontal="left" vertical="center"/>
    </xf>
    <xf numFmtId="172" fontId="40" fillId="2" borderId="30" xfId="0" applyNumberFormat="1" applyFont="1" applyFill="1" applyBorder="1" applyAlignment="1">
      <alignment horizontal="center" vertical="center" wrapText="1"/>
    </xf>
    <xf numFmtId="172" fontId="40" fillId="2" borderId="47" xfId="0" applyNumberFormat="1" applyFont="1" applyFill="1" applyBorder="1" applyAlignment="1">
      <alignment horizontal="center" vertical="center" wrapText="1"/>
    </xf>
    <xf numFmtId="167" fontId="40" fillId="0" borderId="19" xfId="0" applyNumberFormat="1" applyFont="1" applyBorder="1" applyAlignment="1">
      <alignment horizontal="center" vertical="center" wrapText="1"/>
    </xf>
    <xf numFmtId="4" fontId="27" fillId="19" borderId="3" xfId="0" applyNumberFormat="1" applyFont="1" applyFill="1" applyBorder="1" applyAlignment="1">
      <alignment horizontal="left" vertical="center" wrapText="1"/>
    </xf>
    <xf numFmtId="167" fontId="27" fillId="19" borderId="42" xfId="0" applyNumberFormat="1" applyFont="1" applyFill="1" applyBorder="1" applyAlignment="1">
      <alignment horizontal="left" vertical="center" wrapText="1"/>
    </xf>
    <xf numFmtId="49" fontId="61" fillId="19" borderId="3" xfId="0" applyNumberFormat="1" applyFont="1" applyFill="1" applyBorder="1" applyAlignment="1">
      <alignment horizontal="left" vertical="center"/>
    </xf>
    <xf numFmtId="0" fontId="40" fillId="2" borderId="43" xfId="0" applyFont="1" applyFill="1" applyBorder="1" applyAlignment="1">
      <alignment horizontal="left" vertical="center" wrapText="1"/>
    </xf>
    <xf numFmtId="0" fontId="40" fillId="2" borderId="45" xfId="0" applyFont="1" applyFill="1" applyBorder="1" applyAlignment="1">
      <alignment horizontal="left" vertical="center" wrapText="1"/>
    </xf>
    <xf numFmtId="49" fontId="61" fillId="19" borderId="42" xfId="0" applyNumberFormat="1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left" vertical="center" wrapText="1"/>
    </xf>
    <xf numFmtId="0" fontId="40" fillId="3" borderId="43" xfId="0" applyFont="1" applyFill="1" applyBorder="1" applyAlignment="1">
      <alignment horizontal="center" vertical="center"/>
    </xf>
    <xf numFmtId="0" fontId="27" fillId="19" borderId="32" xfId="0" applyFont="1" applyFill="1" applyBorder="1" applyAlignment="1">
      <alignment horizontal="left" vertical="center" wrapText="1"/>
    </xf>
    <xf numFmtId="172" fontId="27" fillId="0" borderId="25" xfId="0" applyNumberFormat="1" applyFont="1" applyBorder="1" applyAlignment="1">
      <alignment horizontal="left" vertical="center" wrapText="1"/>
    </xf>
    <xf numFmtId="167" fontId="27" fillId="0" borderId="25" xfId="0" applyNumberFormat="1" applyFont="1" applyBorder="1" applyAlignment="1">
      <alignment horizontal="left" vertical="center" wrapText="1"/>
    </xf>
    <xf numFmtId="172" fontId="40" fillId="0" borderId="3" xfId="0" applyNumberFormat="1" applyFont="1" applyBorder="1" applyAlignment="1">
      <alignment horizontal="center" vertical="center" wrapText="1"/>
    </xf>
    <xf numFmtId="49" fontId="61" fillId="0" borderId="23" xfId="0" applyNumberFormat="1" applyFont="1" applyBorder="1" applyAlignment="1">
      <alignment horizontal="left" vertical="center"/>
    </xf>
    <xf numFmtId="0" fontId="40" fillId="3" borderId="4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0" fillId="2" borderId="32" xfId="0" applyFont="1" applyFill="1" applyBorder="1" applyAlignment="1">
      <alignment vertical="center" wrapText="1"/>
    </xf>
    <xf numFmtId="172" fontId="40" fillId="0" borderId="25" xfId="0" applyNumberFormat="1" applyFont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left" vertical="center" wrapText="1"/>
    </xf>
    <xf numFmtId="0" fontId="27" fillId="2" borderId="3" xfId="0" applyFont="1" applyFill="1" applyBorder="1" applyAlignment="1">
      <alignment horizontal="center" vertical="center" wrapText="1"/>
    </xf>
    <xf numFmtId="172" fontId="27" fillId="2" borderId="3" xfId="0" applyNumberFormat="1" applyFont="1" applyFill="1" applyBorder="1" applyAlignment="1">
      <alignment horizontal="center" vertical="center" wrapText="1"/>
    </xf>
    <xf numFmtId="4" fontId="27" fillId="2" borderId="3" xfId="0" applyNumberFormat="1" applyFont="1" applyFill="1" applyBorder="1" applyAlignment="1">
      <alignment horizontal="center" vertical="center" wrapText="1"/>
    </xf>
    <xf numFmtId="167" fontId="27" fillId="2" borderId="28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vertical="center" wrapText="1"/>
    </xf>
    <xf numFmtId="0" fontId="40" fillId="2" borderId="38" xfId="0" applyFont="1" applyFill="1" applyBorder="1" applyAlignment="1">
      <alignment horizontal="left" vertical="center" wrapText="1"/>
    </xf>
    <xf numFmtId="0" fontId="40" fillId="2" borderId="44" xfId="0" applyFont="1" applyFill="1" applyBorder="1" applyAlignment="1">
      <alignment horizontal="center" vertical="center" wrapText="1"/>
    </xf>
    <xf numFmtId="172" fontId="40" fillId="0" borderId="40" xfId="0" applyNumberFormat="1" applyFont="1" applyBorder="1" applyAlignment="1">
      <alignment horizontal="center" vertical="center" wrapText="1"/>
    </xf>
    <xf numFmtId="172" fontId="40" fillId="2" borderId="37" xfId="0" applyNumberFormat="1" applyFont="1" applyFill="1" applyBorder="1" applyAlignment="1">
      <alignment horizontal="center" vertical="center" wrapText="1"/>
    </xf>
    <xf numFmtId="4" fontId="40" fillId="0" borderId="31" xfId="0" applyNumberFormat="1" applyFont="1" applyBorder="1" applyAlignment="1">
      <alignment horizontal="center" vertical="center" wrapText="1"/>
    </xf>
    <xf numFmtId="0" fontId="27" fillId="3" borderId="27" xfId="0" applyFont="1" applyFill="1" applyBorder="1" applyAlignment="1">
      <alignment horizontal="center" vertical="center" wrapText="1"/>
    </xf>
    <xf numFmtId="167" fontId="27" fillId="3" borderId="45" xfId="0" applyNumberFormat="1" applyFont="1" applyFill="1" applyBorder="1" applyAlignment="1">
      <alignment horizontal="center" vertical="center" wrapText="1"/>
    </xf>
    <xf numFmtId="172" fontId="27" fillId="3" borderId="27" xfId="0" applyNumberFormat="1" applyFont="1" applyFill="1" applyBorder="1" applyAlignment="1">
      <alignment horizontal="center" vertical="center" wrapText="1"/>
    </xf>
    <xf numFmtId="172" fontId="27" fillId="3" borderId="3" xfId="0" applyNumberFormat="1" applyFont="1" applyFill="1" applyBorder="1" applyAlignment="1">
      <alignment horizontal="center" vertical="center" wrapText="1"/>
    </xf>
    <xf numFmtId="4" fontId="27" fillId="3" borderId="27" xfId="0" applyNumberFormat="1" applyFont="1" applyFill="1" applyBorder="1" applyAlignment="1">
      <alignment vertical="center" wrapText="1"/>
    </xf>
    <xf numFmtId="0" fontId="76" fillId="20" borderId="3" xfId="0" applyFont="1" applyFill="1" applyBorder="1" applyAlignment="1">
      <alignment horizontal="center" vertical="center" wrapText="1"/>
    </xf>
    <xf numFmtId="0" fontId="40" fillId="20" borderId="3" xfId="0" applyFont="1" applyFill="1" applyBorder="1" applyAlignment="1">
      <alignment vertical="center"/>
    </xf>
    <xf numFmtId="0" fontId="40" fillId="19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vertical="center"/>
    </xf>
    <xf numFmtId="167" fontId="40" fillId="19" borderId="1" xfId="0" applyNumberFormat="1" applyFont="1" applyFill="1" applyBorder="1" applyAlignment="1">
      <alignment vertical="center"/>
    </xf>
    <xf numFmtId="167" fontId="50" fillId="19" borderId="1" xfId="0" applyNumberFormat="1" applyFont="1" applyFill="1" applyBorder="1" applyAlignment="1">
      <alignment vertical="center" wrapText="1"/>
    </xf>
    <xf numFmtId="49" fontId="61" fillId="3" borderId="1" xfId="0" applyNumberFormat="1" applyFont="1" applyFill="1" applyBorder="1" applyAlignment="1">
      <alignment vertical="center"/>
    </xf>
    <xf numFmtId="167" fontId="27" fillId="3" borderId="27" xfId="0" applyNumberFormat="1" applyFont="1" applyFill="1" applyBorder="1" applyAlignment="1">
      <alignment vertical="center" wrapText="1"/>
    </xf>
    <xf numFmtId="0" fontId="75" fillId="2" borderId="3" xfId="0" applyFont="1" applyFill="1" applyBorder="1"/>
    <xf numFmtId="0" fontId="40" fillId="2" borderId="3" xfId="0" applyFont="1" applyFill="1" applyBorder="1"/>
    <xf numFmtId="0" fontId="40" fillId="2" borderId="48" xfId="0" applyFont="1" applyFill="1" applyBorder="1"/>
    <xf numFmtId="0" fontId="40" fillId="2" borderId="1" xfId="0" applyFont="1" applyFill="1" applyBorder="1"/>
    <xf numFmtId="0" fontId="40" fillId="2" borderId="43" xfId="0" applyFont="1" applyFill="1" applyBorder="1" applyAlignment="1">
      <alignment horizontal="center"/>
    </xf>
    <xf numFmtId="0" fontId="27" fillId="2" borderId="48" xfId="0" applyFont="1" applyFill="1" applyBorder="1"/>
    <xf numFmtId="0" fontId="27" fillId="2" borderId="1" xfId="0" applyFont="1" applyFill="1" applyBorder="1"/>
    <xf numFmtId="0" fontId="27" fillId="2" borderId="48" xfId="0" applyFont="1" applyFill="1" applyBorder="1" applyAlignment="1">
      <alignment horizontal="center"/>
    </xf>
    <xf numFmtId="4" fontId="27" fillId="0" borderId="25" xfId="0" applyNumberFormat="1" applyFont="1" applyBorder="1" applyAlignment="1">
      <alignment vertical="center" wrapText="1"/>
    </xf>
    <xf numFmtId="167" fontId="27" fillId="0" borderId="25" xfId="0" applyNumberFormat="1" applyFont="1" applyBorder="1" applyAlignment="1">
      <alignment vertical="center" wrapText="1"/>
    </xf>
    <xf numFmtId="0" fontId="40" fillId="2" borderId="3" xfId="0" applyFont="1" applyFill="1" applyBorder="1" applyAlignment="1">
      <alignment vertical="center" wrapText="1"/>
    </xf>
    <xf numFmtId="4" fontId="40" fillId="0" borderId="25" xfId="0" applyNumberFormat="1" applyFont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left" wrapText="1"/>
    </xf>
    <xf numFmtId="172" fontId="40" fillId="0" borderId="36" xfId="0" applyNumberFormat="1" applyFont="1" applyBorder="1" applyAlignment="1">
      <alignment horizontal="center" vertical="center" wrapText="1"/>
    </xf>
    <xf numFmtId="172" fontId="40" fillId="2" borderId="45" xfId="0" applyNumberFormat="1" applyFont="1" applyFill="1" applyBorder="1" applyAlignment="1">
      <alignment horizontal="center" vertical="center" wrapText="1"/>
    </xf>
    <xf numFmtId="167" fontId="40" fillId="0" borderId="36" xfId="0" applyNumberFormat="1" applyFont="1" applyBorder="1" applyAlignment="1">
      <alignment horizontal="center" vertical="center" wrapText="1"/>
    </xf>
    <xf numFmtId="0" fontId="40" fillId="2" borderId="45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27" fillId="19" borderId="32" xfId="0" applyFont="1" applyFill="1" applyBorder="1" applyAlignment="1">
      <alignment horizontal="center" vertical="center" wrapText="1"/>
    </xf>
    <xf numFmtId="172" fontId="27" fillId="19" borderId="27" xfId="0" applyNumberFormat="1" applyFont="1" applyFill="1" applyBorder="1" applyAlignment="1">
      <alignment horizontal="center" vertical="center" wrapText="1"/>
    </xf>
    <xf numFmtId="49" fontId="77" fillId="19" borderId="41" xfId="0" applyNumberFormat="1" applyFont="1" applyFill="1" applyBorder="1"/>
    <xf numFmtId="49" fontId="77" fillId="19" borderId="3" xfId="0" applyNumberFormat="1" applyFont="1" applyFill="1" applyBorder="1"/>
    <xf numFmtId="0" fontId="76" fillId="19" borderId="3" xfId="0" applyFont="1" applyFill="1" applyBorder="1" applyAlignment="1">
      <alignment horizontal="right"/>
    </xf>
    <xf numFmtId="0" fontId="40" fillId="19" borderId="3" xfId="0" applyFont="1" applyFill="1" applyBorder="1"/>
    <xf numFmtId="0" fontId="40" fillId="19" borderId="1" xfId="0" applyFont="1" applyFill="1" applyBorder="1"/>
    <xf numFmtId="167" fontId="40" fillId="19" borderId="44" xfId="0" applyNumberFormat="1" applyFont="1" applyFill="1" applyBorder="1"/>
    <xf numFmtId="0" fontId="27" fillId="19" borderId="32" xfId="0" applyFont="1" applyFill="1" applyBorder="1" applyAlignment="1">
      <alignment vertical="center" wrapText="1"/>
    </xf>
    <xf numFmtId="0" fontId="53" fillId="19" borderId="1" xfId="0" applyFont="1" applyFill="1" applyBorder="1" applyAlignment="1">
      <alignment horizontal="center" vertical="center" wrapText="1"/>
    </xf>
    <xf numFmtId="172" fontId="27" fillId="19" borderId="1" xfId="0" applyNumberFormat="1" applyFont="1" applyFill="1" applyBorder="1" applyAlignment="1">
      <alignment horizontal="center" vertical="center" wrapText="1"/>
    </xf>
    <xf numFmtId="4" fontId="27" fillId="19" borderId="1" xfId="0" applyNumberFormat="1" applyFont="1" applyFill="1" applyBorder="1" applyAlignment="1">
      <alignment vertical="center" wrapText="1"/>
    </xf>
    <xf numFmtId="49" fontId="61" fillId="21" borderId="43" xfId="0" applyNumberFormat="1" applyFont="1" applyFill="1" applyBorder="1" applyAlignment="1">
      <alignment vertical="center"/>
    </xf>
    <xf numFmtId="0" fontId="70" fillId="21" borderId="3" xfId="0" applyFont="1" applyFill="1" applyBorder="1" applyAlignment="1">
      <alignment horizontal="right" vertical="center" wrapText="1"/>
    </xf>
    <xf numFmtId="0" fontId="1" fillId="21" borderId="3" xfId="0" applyFont="1" applyFill="1" applyBorder="1" applyAlignment="1">
      <alignment vertical="center"/>
    </xf>
    <xf numFmtId="0" fontId="12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7" fontId="37" fillId="21" borderId="32" xfId="0" applyNumberFormat="1" applyFont="1" applyFill="1" applyBorder="1" applyAlignment="1">
      <alignment vertical="center"/>
    </xf>
    <xf numFmtId="167" fontId="17" fillId="21" borderId="43" xfId="0" applyNumberFormat="1" applyFont="1" applyFill="1" applyBorder="1" applyAlignment="1">
      <alignment horizontal="center" vertical="center"/>
    </xf>
    <xf numFmtId="49" fontId="61" fillId="19" borderId="3" xfId="0" applyNumberFormat="1" applyFont="1" applyFill="1" applyBorder="1" applyAlignment="1">
      <alignment vertical="center"/>
    </xf>
    <xf numFmtId="49" fontId="61" fillId="0" borderId="0" xfId="0" applyNumberFormat="1" applyFont="1" applyAlignment="1">
      <alignment wrapText="1"/>
    </xf>
    <xf numFmtId="0" fontId="44" fillId="2" borderId="1" xfId="0" applyFont="1" applyFill="1" applyBorder="1"/>
    <xf numFmtId="0" fontId="44" fillId="2" borderId="48" xfId="0" applyFont="1" applyFill="1" applyBorder="1" applyAlignment="1">
      <alignment horizontal="center"/>
    </xf>
    <xf numFmtId="0" fontId="44" fillId="0" borderId="34" xfId="0" applyFont="1" applyBorder="1"/>
    <xf numFmtId="49" fontId="78" fillId="19" borderId="3" xfId="0" applyNumberFormat="1" applyFont="1" applyFill="1" applyBorder="1"/>
    <xf numFmtId="0" fontId="13" fillId="0" borderId="0" xfId="0" applyFont="1" applyAlignment="1">
      <alignment horizontal="center" wrapText="1"/>
    </xf>
    <xf numFmtId="49" fontId="61" fillId="0" borderId="0" xfId="0" applyNumberFormat="1" applyFont="1"/>
    <xf numFmtId="0" fontId="1" fillId="10" borderId="3" xfId="0" applyFont="1" applyFill="1" applyBorder="1" applyAlignment="1"/>
    <xf numFmtId="49" fontId="79" fillId="10" borderId="3" xfId="0" applyNumberFormat="1" applyFont="1" applyFill="1" applyBorder="1" applyAlignment="1">
      <alignment wrapText="1"/>
    </xf>
    <xf numFmtId="4" fontId="44" fillId="10" borderId="3" xfId="0" applyNumberFormat="1" applyFont="1" applyFill="1" applyBorder="1" applyAlignment="1">
      <alignment horizontal="center"/>
    </xf>
    <xf numFmtId="2" fontId="1" fillId="10" borderId="3" xfId="0" applyNumberFormat="1" applyFont="1" applyFill="1" applyBorder="1" applyAlignment="1">
      <alignment horizontal="center"/>
    </xf>
    <xf numFmtId="2" fontId="26" fillId="10" borderId="3" xfId="0" applyNumberFormat="1" applyFont="1" applyFill="1" applyBorder="1" applyAlignment="1">
      <alignment horizontal="center"/>
    </xf>
    <xf numFmtId="0" fontId="60" fillId="10" borderId="3" xfId="0" applyFont="1" applyFill="1" applyBorder="1" applyAlignment="1"/>
    <xf numFmtId="0" fontId="60" fillId="10" borderId="3" xfId="0" applyFont="1" applyFill="1" applyBorder="1"/>
    <xf numFmtId="4" fontId="44" fillId="10" borderId="3" xfId="0" applyNumberFormat="1" applyFont="1" applyFill="1" applyBorder="1" applyAlignment="1">
      <alignment horizontal="center"/>
    </xf>
    <xf numFmtId="2" fontId="1" fillId="10" borderId="3" xfId="0" applyNumberFormat="1" applyFont="1" applyFill="1" applyBorder="1" applyAlignment="1">
      <alignment horizontal="center"/>
    </xf>
    <xf numFmtId="0" fontId="33" fillId="10" borderId="3" xfId="0" applyFont="1" applyFill="1" applyBorder="1"/>
    <xf numFmtId="0" fontId="33" fillId="10" borderId="3" xfId="0" applyFont="1" applyFill="1" applyBorder="1" applyAlignment="1"/>
    <xf numFmtId="4" fontId="1" fillId="10" borderId="3" xfId="0" applyNumberFormat="1" applyFont="1" applyFill="1" applyBorder="1"/>
    <xf numFmtId="2" fontId="1" fillId="10" borderId="3" xfId="0" applyNumberFormat="1" applyFont="1" applyFill="1" applyBorder="1"/>
    <xf numFmtId="49" fontId="1" fillId="10" borderId="0" xfId="0" applyNumberFormat="1" applyFont="1" applyFill="1" applyAlignment="1">
      <alignment wrapText="1"/>
    </xf>
    <xf numFmtId="4" fontId="1" fillId="10" borderId="0" xfId="0" applyNumberFormat="1" applyFont="1" applyFill="1"/>
    <xf numFmtId="2" fontId="1" fillId="10" borderId="0" xfId="0" applyNumberFormat="1" applyFont="1" applyFill="1"/>
    <xf numFmtId="0" fontId="8" fillId="4" borderId="5" xfId="0" applyFont="1" applyFill="1" applyBorder="1" applyAlignment="1">
      <alignment horizontal="left"/>
    </xf>
    <xf numFmtId="0" fontId="9" fillId="0" borderId="6" xfId="0" applyFont="1" applyBorder="1"/>
    <xf numFmtId="0" fontId="14" fillId="5" borderId="5" xfId="0" applyFont="1" applyFill="1" applyBorder="1" applyAlignment="1">
      <alignment horizontal="left"/>
    </xf>
    <xf numFmtId="165" fontId="7" fillId="0" borderId="8" xfId="0" applyNumberFormat="1" applyFont="1" applyBorder="1" applyAlignment="1">
      <alignment horizontal="center" vertical="top" wrapText="1"/>
    </xf>
    <xf numFmtId="0" fontId="9" fillId="0" borderId="9" xfId="0" applyFont="1" applyBorder="1"/>
    <xf numFmtId="1" fontId="29" fillId="0" borderId="12" xfId="0" applyNumberFormat="1" applyFont="1" applyBorder="1" applyAlignment="1">
      <alignment horizontal="right" vertical="top" wrapText="1"/>
    </xf>
    <xf numFmtId="0" fontId="9" fillId="0" borderId="13" xfId="0" applyFont="1" applyBorder="1"/>
    <xf numFmtId="1" fontId="29" fillId="0" borderId="15" xfId="0" applyNumberFormat="1" applyFont="1" applyBorder="1" applyAlignment="1">
      <alignment horizontal="left" vertical="top" wrapText="1"/>
    </xf>
    <xf numFmtId="0" fontId="9" fillId="0" borderId="16" xfId="0" applyFont="1" applyBorder="1"/>
    <xf numFmtId="165" fontId="29" fillId="0" borderId="18" xfId="0" applyNumberFormat="1" applyFont="1" applyBorder="1" applyAlignment="1">
      <alignment horizontal="right" vertical="top" wrapText="1"/>
    </xf>
    <xf numFmtId="0" fontId="9" fillId="0" borderId="19" xfId="0" applyFont="1" applyBorder="1"/>
    <xf numFmtId="165" fontId="29" fillId="0" borderId="20" xfId="0" applyNumberFormat="1" applyFont="1" applyBorder="1" applyAlignment="1">
      <alignment horizontal="right" vertical="top" wrapText="1"/>
    </xf>
    <xf numFmtId="0" fontId="9" fillId="0" borderId="21" xfId="0" applyFont="1" applyBorder="1"/>
    <xf numFmtId="165" fontId="29" fillId="0" borderId="23" xfId="0" applyNumberFormat="1" applyFont="1" applyBorder="1" applyAlignment="1">
      <alignment horizontal="right" vertical="top" wrapText="1"/>
    </xf>
    <xf numFmtId="0" fontId="9" fillId="0" borderId="24" xfId="0" applyFont="1" applyBorder="1"/>
    <xf numFmtId="1" fontId="29" fillId="0" borderId="10" xfId="0" applyNumberFormat="1" applyFont="1" applyBorder="1" applyAlignment="1">
      <alignment horizontal="right" vertical="top" wrapText="1"/>
    </xf>
    <xf numFmtId="165" fontId="31" fillId="13" borderId="5" xfId="0" applyNumberFormat="1" applyFont="1" applyFill="1" applyBorder="1" applyAlignment="1">
      <alignment horizontal="center" vertical="center"/>
    </xf>
    <xf numFmtId="0" fontId="9" fillId="0" borderId="4" xfId="0" applyFont="1" applyBorder="1"/>
    <xf numFmtId="0" fontId="9" fillId="0" borderId="29" xfId="0" applyFont="1" applyBorder="1"/>
    <xf numFmtId="0" fontId="1" fillId="4" borderId="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/>
    </xf>
    <xf numFmtId="0" fontId="9" fillId="0" borderId="26" xfId="0" applyFont="1" applyBorder="1"/>
    <xf numFmtId="0" fontId="29" fillId="0" borderId="10" xfId="0" applyFont="1" applyBorder="1" applyAlignment="1">
      <alignment horizontal="right"/>
    </xf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5" borderId="5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wrapText="1"/>
    </xf>
    <xf numFmtId="0" fontId="9" fillId="0" borderId="34" xfId="0" applyFont="1" applyBorder="1"/>
    <xf numFmtId="4" fontId="11" fillId="6" borderId="31" xfId="0" applyNumberFormat="1" applyFont="1" applyFill="1" applyBorder="1" applyAlignment="1">
      <alignment horizontal="center" vertical="center" wrapText="1"/>
    </xf>
    <xf numFmtId="0" fontId="9" fillId="0" borderId="25" xfId="0" applyFont="1" applyBorder="1"/>
    <xf numFmtId="4" fontId="11" fillId="6" borderId="33" xfId="0" applyNumberFormat="1" applyFont="1" applyFill="1" applyBorder="1" applyAlignment="1">
      <alignment horizontal="center" vertical="center" wrapText="1"/>
    </xf>
    <xf numFmtId="49" fontId="11" fillId="6" borderId="31" xfId="0" applyNumberFormat="1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49" fontId="11" fillId="10" borderId="10" xfId="0" applyNumberFormat="1" applyFont="1" applyFill="1" applyBorder="1" applyAlignment="1">
      <alignment horizontal="left" vertical="center" wrapText="1"/>
    </xf>
    <xf numFmtId="49" fontId="11" fillId="18" borderId="10" xfId="0" applyNumberFormat="1" applyFont="1" applyFill="1" applyBorder="1" applyAlignment="1">
      <alignment horizontal="left" vertical="center" wrapText="1"/>
    </xf>
    <xf numFmtId="49" fontId="11" fillId="12" borderId="10" xfId="0" applyNumberFormat="1" applyFont="1" applyFill="1" applyBorder="1" applyAlignment="1">
      <alignment horizontal="left" vertical="center" wrapText="1"/>
    </xf>
    <xf numFmtId="0" fontId="58" fillId="10" borderId="0" xfId="0" applyFont="1" applyFill="1" applyAlignment="1">
      <alignment horizontal="left" vertical="center" wrapText="1"/>
    </xf>
    <xf numFmtId="0" fontId="42" fillId="0" borderId="0" xfId="0" applyFont="1" applyAlignment="1">
      <alignment horizontal="left" vertical="center"/>
    </xf>
    <xf numFmtId="0" fontId="64" fillId="2" borderId="5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7" fillId="0" borderId="0" xfId="0" applyFont="1" applyAlignment="1">
      <alignment horizontal="center" wrapText="1"/>
    </xf>
    <xf numFmtId="0" fontId="62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42" fillId="0" borderId="0" xfId="0" applyFont="1" applyAlignment="1">
      <alignment vertical="center"/>
    </xf>
    <xf numFmtId="0" fontId="68" fillId="2" borderId="5" xfId="0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1" fillId="0" borderId="39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Обычный" xfId="0" builtinId="0"/>
  </cellStyles>
  <dxfs count="103"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none"/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ont>
        <color rgb="FFDBE5F1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none"/>
      </fill>
    </dxf>
    <dxf>
      <font>
        <color rgb="FF92D050"/>
      </font>
      <fill>
        <patternFill patternType="none"/>
      </fill>
    </dxf>
    <dxf>
      <fill>
        <patternFill patternType="solid">
          <fgColor rgb="FF88EAAD"/>
          <bgColor rgb="FF88EAAD"/>
        </patternFill>
      </fill>
    </dxf>
    <dxf>
      <fill>
        <patternFill patternType="none"/>
      </fill>
    </dxf>
    <dxf>
      <font>
        <color rgb="FFFFFFFF"/>
      </font>
      <fill>
        <patternFill patternType="none"/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88EAAD"/>
          <bgColor rgb="FF88EAA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Анкета-style" pivot="0" count="3" xr9:uid="{00000000-0011-0000-FFFF-FFFF00000000}">
      <tableStyleElement type="headerRow" dxfId="102"/>
      <tableStyleElement type="firstRowStripe" dxfId="101"/>
      <tableStyleElement type="secondRowStripe" dxfId="100"/>
    </tableStyle>
    <tableStyle name="Цены парсер-style" pivot="0" count="3" xr9:uid="{00000000-0011-0000-FFFF-FFFF01000000}">
      <tableStyleElement type="headerRow" dxfId="99"/>
      <tableStyleElement type="firstRowStripe" dxfId="98"/>
      <tableStyleElement type="secondRowStripe" dxfId="97"/>
    </tableStyle>
    <tableStyle name="общее кол-во материалов-style" pivot="0" count="3" xr9:uid="{00000000-0011-0000-FFFF-FFFF02000000}">
      <tableStyleElement type="headerRow" dxfId="96"/>
      <tableStyleElement type="firstRowStripe" dxfId="95"/>
      <tableStyleElement type="secondRowStripe" dxfId="9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0</xdr:row>
      <xdr:rowOff>114300</xdr:rowOff>
    </xdr:from>
    <xdr:ext cx="2152650" cy="51435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C16">
  <tableColumns count="2">
    <tableColumn id="1" xr3:uid="{00000000-0010-0000-0000-000001000000}" name="Столбец1"/>
    <tableColumn id="2" xr3:uid="{00000000-0010-0000-0000-000002000000}" name="Столбец2"/>
  </tableColumns>
  <tableStyleInfo name="Анкета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2" displayName="Table_2" ref="A2:E409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общее кол-во материалов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vrostroyplus77@mail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opLeftCell="A25" workbookViewId="0"/>
  </sheetViews>
  <sheetFormatPr defaultColWidth="14.42578125" defaultRowHeight="15" customHeight="1" x14ac:dyDescent="0.25"/>
  <cols>
    <col min="1" max="1" width="2.7109375" customWidth="1"/>
    <col min="2" max="2" width="27.7109375" customWidth="1"/>
    <col min="3" max="3" width="43.42578125" customWidth="1"/>
    <col min="4" max="4" width="2.42578125" customWidth="1"/>
    <col min="5" max="5" width="20.42578125" customWidth="1"/>
    <col min="6" max="6" width="9.42578125" customWidth="1"/>
    <col min="7" max="7" width="11.42578125" customWidth="1"/>
    <col min="8" max="8" width="7.7109375" customWidth="1"/>
    <col min="9" max="9" width="54.7109375" customWidth="1"/>
    <col min="10" max="10" width="7.7109375" customWidth="1"/>
    <col min="11" max="14" width="6.7109375" customWidth="1"/>
    <col min="15" max="15" width="8.42578125" customWidth="1"/>
    <col min="16" max="16" width="6.7109375" customWidth="1"/>
    <col min="17" max="17" width="7.7109375" customWidth="1"/>
    <col min="18" max="18" width="8" customWidth="1"/>
    <col min="19" max="29" width="7.7109375" customWidth="1"/>
  </cols>
  <sheetData>
    <row r="1" spans="1:29" ht="26.25" customHeight="1" x14ac:dyDescent="0.25">
      <c r="A1" s="1"/>
      <c r="B1" s="2"/>
      <c r="C1" s="2"/>
      <c r="D1" s="2"/>
      <c r="E1" s="3" t="s">
        <v>0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0.5" customHeight="1" x14ac:dyDescent="0.4">
      <c r="A2" s="1"/>
      <c r="B2" s="2"/>
      <c r="C2" s="2"/>
      <c r="D2" s="2"/>
      <c r="E2" s="5"/>
      <c r="F2" s="4"/>
      <c r="G2" s="1"/>
      <c r="H2" s="1"/>
      <c r="I2" s="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" hidden="1" customHeight="1" x14ac:dyDescent="0.4">
      <c r="A3" s="1"/>
      <c r="B3" s="2"/>
      <c r="C3" s="2"/>
      <c r="D3" s="2"/>
      <c r="E3" s="5"/>
      <c r="F3" s="7"/>
      <c r="G3" s="8"/>
      <c r="H3" s="8"/>
      <c r="I3" s="8"/>
      <c r="J3" s="8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6" hidden="1" customHeight="1" x14ac:dyDescent="0.4">
      <c r="A4" s="1"/>
      <c r="B4" s="10"/>
      <c r="C4" s="10"/>
      <c r="D4" s="2"/>
      <c r="E4" s="5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.5" customHeight="1" x14ac:dyDescent="0.3">
      <c r="A5" s="1"/>
      <c r="B5" s="12" t="s">
        <v>2</v>
      </c>
      <c r="C5" s="13" t="s">
        <v>3</v>
      </c>
      <c r="D5" s="14"/>
      <c r="E5" s="15" t="s">
        <v>4</v>
      </c>
      <c r="F5" s="16"/>
      <c r="G5" s="1"/>
      <c r="H5" s="624"/>
      <c r="I5" s="6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9.5" customHeight="1" x14ac:dyDescent="0.3">
      <c r="A6" s="1"/>
      <c r="B6" s="17" t="s">
        <v>5</v>
      </c>
      <c r="C6" s="18"/>
      <c r="D6" s="19"/>
      <c r="E6" s="20" t="s">
        <v>6</v>
      </c>
      <c r="F6" s="21">
        <v>1</v>
      </c>
      <c r="G6" s="22">
        <f>F6-F6*F7%</f>
        <v>0.99</v>
      </c>
      <c r="H6" s="624"/>
      <c r="I6" s="6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9.5" customHeight="1" x14ac:dyDescent="0.3">
      <c r="A7" s="1"/>
      <c r="B7" s="23" t="s">
        <v>7</v>
      </c>
      <c r="C7" s="24" t="s">
        <v>8</v>
      </c>
      <c r="D7" s="25"/>
      <c r="E7" s="20" t="s">
        <v>9</v>
      </c>
      <c r="F7" s="26">
        <v>1</v>
      </c>
      <c r="G7" s="1"/>
      <c r="H7" s="626"/>
      <c r="I7" s="6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9.5" customHeight="1" x14ac:dyDescent="0.3">
      <c r="A8" s="1"/>
      <c r="B8" s="23" t="s">
        <v>10</v>
      </c>
      <c r="C8" s="27"/>
      <c r="D8" s="25"/>
      <c r="E8" s="20" t="s">
        <v>11</v>
      </c>
      <c r="F8" s="28"/>
      <c r="G8" s="1"/>
      <c r="H8" s="626"/>
      <c r="I8" s="6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9.5" customHeight="1" x14ac:dyDescent="0.35">
      <c r="A9" s="1"/>
      <c r="B9" s="29" t="s">
        <v>12</v>
      </c>
      <c r="C9" s="24">
        <v>130</v>
      </c>
      <c r="D9" s="19"/>
      <c r="E9" s="1"/>
      <c r="F9" s="30"/>
      <c r="G9" s="1"/>
      <c r="H9" s="31"/>
      <c r="I9" s="3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 x14ac:dyDescent="0.35">
      <c r="A10" s="1"/>
      <c r="B10" s="23" t="s">
        <v>13</v>
      </c>
      <c r="C10" s="27"/>
      <c r="D10" s="19"/>
      <c r="E10" s="1"/>
      <c r="F10" s="32"/>
      <c r="G10" s="1"/>
      <c r="H10" s="31"/>
      <c r="I10" s="3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9.5" customHeight="1" x14ac:dyDescent="0.4">
      <c r="A11" s="1"/>
      <c r="B11" s="23" t="s">
        <v>14</v>
      </c>
      <c r="C11" s="33"/>
      <c r="D11" s="34"/>
      <c r="E11" s="35"/>
      <c r="F11" s="35"/>
      <c r="G11" s="1"/>
      <c r="H11" s="36"/>
      <c r="I11" s="3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9.5" customHeight="1" x14ac:dyDescent="0.4">
      <c r="A12" s="1"/>
      <c r="B12" s="38" t="s">
        <v>15</v>
      </c>
      <c r="C12" s="18"/>
      <c r="D12" s="39"/>
      <c r="E12" s="35"/>
      <c r="F12" s="35"/>
      <c r="G12" s="1"/>
      <c r="H12" s="5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0.75" customHeight="1" x14ac:dyDescent="0.25">
      <c r="A13" s="1"/>
      <c r="B13" s="23" t="s">
        <v>16</v>
      </c>
      <c r="C13" s="40" t="s">
        <v>17</v>
      </c>
      <c r="D13" s="41"/>
      <c r="E13" s="35"/>
      <c r="F13" s="3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9.5" customHeight="1" x14ac:dyDescent="0.25">
      <c r="A14" s="1"/>
      <c r="B14" s="23" t="s">
        <v>18</v>
      </c>
      <c r="C14" s="42" t="s">
        <v>19</v>
      </c>
      <c r="D14" s="39"/>
      <c r="E14" s="35"/>
      <c r="F14" s="3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9.5" customHeight="1" x14ac:dyDescent="0.25">
      <c r="A15" s="1"/>
      <c r="B15" s="23" t="s">
        <v>20</v>
      </c>
      <c r="C15" s="43"/>
      <c r="D15" s="44"/>
      <c r="E15" s="35"/>
      <c r="F15" s="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9.5" customHeight="1" x14ac:dyDescent="0.25">
      <c r="A16" s="1"/>
      <c r="B16" s="23" t="s">
        <v>21</v>
      </c>
      <c r="C16" s="45"/>
      <c r="D16" s="39"/>
      <c r="E16" s="35"/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9.5" customHeight="1" x14ac:dyDescent="0.25">
      <c r="A17" s="1"/>
      <c r="B17" s="46"/>
      <c r="C17" s="46"/>
      <c r="D17" s="47"/>
      <c r="E17" s="35"/>
      <c r="F17" s="3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 x14ac:dyDescent="0.4">
      <c r="A18" s="1"/>
      <c r="B18" s="48" t="s">
        <v>22</v>
      </c>
      <c r="C18" s="49" t="s">
        <v>23</v>
      </c>
      <c r="D18" s="19"/>
      <c r="E18" s="5"/>
      <c r="F18" s="4"/>
      <c r="G18" s="1"/>
      <c r="H18" s="5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 x14ac:dyDescent="0.4">
      <c r="A19" s="1"/>
      <c r="B19" s="20" t="s">
        <v>16</v>
      </c>
      <c r="C19" s="51"/>
      <c r="D19" s="19"/>
      <c r="E19" s="5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20" t="s">
        <v>24</v>
      </c>
      <c r="C20" s="51"/>
      <c r="D20" s="52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20" t="s">
        <v>25</v>
      </c>
      <c r="C21" s="53">
        <v>1</v>
      </c>
      <c r="D21" s="5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 ht="15.75" customHeight="1" x14ac:dyDescent="0.25">
      <c r="A22" s="1"/>
      <c r="B22" s="55"/>
      <c r="C22" s="56"/>
      <c r="D22" s="57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58"/>
      <c r="C23" s="57"/>
      <c r="D23" s="57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58"/>
      <c r="C24" s="57"/>
      <c r="D24" s="57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58"/>
      <c r="C25" s="57"/>
      <c r="D25" s="57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58"/>
      <c r="C26" s="57"/>
      <c r="D26" s="57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58"/>
      <c r="C27" s="57"/>
      <c r="D27" s="57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58"/>
      <c r="C28" s="57"/>
      <c r="D28" s="57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59"/>
      <c r="C29" s="57"/>
      <c r="D29" s="57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 ht="15.75" customHeight="1" x14ac:dyDescent="0.25">
      <c r="A30" s="1"/>
      <c r="B30" s="58"/>
      <c r="C30" s="57"/>
      <c r="D30" s="57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ht="15.75" customHeight="1" x14ac:dyDescent="0.25">
      <c r="A31" s="1"/>
      <c r="B31" s="58"/>
      <c r="C31" s="57"/>
      <c r="D31" s="57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30" customHeight="1" x14ac:dyDescent="0.25">
      <c r="A32" s="1"/>
      <c r="B32" s="58"/>
      <c r="C32" s="57"/>
      <c r="D32" s="57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15.75" customHeight="1" x14ac:dyDescent="0.25">
      <c r="A33" s="1"/>
      <c r="B33" s="58"/>
      <c r="C33" s="57"/>
      <c r="D33" s="57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ht="15.75" customHeight="1" x14ac:dyDescent="0.25">
      <c r="A34" s="1"/>
      <c r="B34" s="58"/>
      <c r="C34" s="57"/>
      <c r="D34" s="57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ht="15.75" customHeight="1" x14ac:dyDescent="0.25">
      <c r="A35" s="1"/>
      <c r="B35" s="58"/>
      <c r="C35" s="57"/>
      <c r="D35" s="57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0" customHeight="1" x14ac:dyDescent="0.25">
      <c r="A36" s="1"/>
      <c r="B36" s="58"/>
      <c r="C36" s="57"/>
      <c r="D36" s="57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 ht="30" customHeight="1" x14ac:dyDescent="0.25">
      <c r="A37" s="1"/>
      <c r="B37" s="58"/>
      <c r="C37" s="57"/>
      <c r="D37" s="57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 ht="15.75" customHeight="1" x14ac:dyDescent="0.25">
      <c r="A38" s="1"/>
      <c r="B38" s="58"/>
      <c r="C38" s="57"/>
      <c r="D38" s="57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59"/>
      <c r="C39" s="57"/>
      <c r="D39" s="57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 ht="15.75" customHeight="1" x14ac:dyDescent="0.25">
      <c r="A40" s="1"/>
      <c r="B40" s="58"/>
      <c r="C40" s="57"/>
      <c r="D40" s="57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 ht="15.75" customHeight="1" x14ac:dyDescent="0.25">
      <c r="A41" s="1"/>
      <c r="B41" s="58"/>
      <c r="C41" s="57"/>
      <c r="D41" s="57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58"/>
      <c r="C42" s="57"/>
      <c r="D42" s="57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 ht="15.75" customHeight="1" x14ac:dyDescent="0.25">
      <c r="A43" s="1"/>
      <c r="B43" s="58"/>
      <c r="C43" s="57"/>
      <c r="D43" s="57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58"/>
      <c r="C44" s="57"/>
      <c r="D44" s="57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 ht="15.75" customHeight="1" x14ac:dyDescent="0.25">
      <c r="A45" s="1"/>
      <c r="B45" s="58"/>
      <c r="C45" s="57"/>
      <c r="D45" s="57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58"/>
      <c r="C46" s="57"/>
      <c r="D46" s="57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ht="15.75" customHeight="1" x14ac:dyDescent="0.25">
      <c r="A47" s="1"/>
      <c r="B47" s="58"/>
      <c r="C47" s="57"/>
      <c r="D47" s="57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58"/>
      <c r="C48" s="57"/>
      <c r="D48" s="57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ht="15.75" customHeight="1" x14ac:dyDescent="0.25">
      <c r="A49" s="1"/>
      <c r="B49" s="58"/>
      <c r="C49" s="57"/>
      <c r="D49" s="57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ht="15.75" customHeight="1" x14ac:dyDescent="0.25">
      <c r="A50" s="1"/>
      <c r="B50" s="58"/>
      <c r="C50" s="57"/>
      <c r="D50" s="57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5.75" customHeight="1" x14ac:dyDescent="0.25">
      <c r="A51" s="1"/>
      <c r="B51" s="58"/>
      <c r="C51" s="57"/>
      <c r="D51" s="58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ht="15.75" customHeight="1" x14ac:dyDescent="0.25">
      <c r="A52" s="1"/>
      <c r="B52" s="59"/>
      <c r="C52" s="58"/>
      <c r="D52" s="58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5.75" customHeight="1" x14ac:dyDescent="0.25">
      <c r="A53" s="1"/>
      <c r="B53" s="58"/>
      <c r="C53" s="58"/>
      <c r="D53" s="58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5.75" customHeight="1" x14ac:dyDescent="0.25">
      <c r="A54" s="1"/>
      <c r="B54" s="58"/>
      <c r="C54" s="58"/>
      <c r="D54" s="58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 ht="15.75" customHeight="1" x14ac:dyDescent="0.25">
      <c r="A55" s="1"/>
      <c r="B55" s="58"/>
      <c r="C55" s="58"/>
      <c r="D55" s="58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ht="15.75" customHeight="1" x14ac:dyDescent="0.25">
      <c r="A56" s="1"/>
      <c r="B56" s="58"/>
      <c r="C56" s="58"/>
      <c r="D56" s="58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29" ht="15.75" customHeight="1" x14ac:dyDescent="0.25">
      <c r="A57" s="1"/>
      <c r="B57" s="58"/>
      <c r="C57" s="58"/>
      <c r="D57" s="58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29" ht="15.75" customHeight="1" x14ac:dyDescent="0.25">
      <c r="A58" s="1"/>
      <c r="B58" s="58"/>
      <c r="C58" s="58"/>
      <c r="D58" s="58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29" ht="15.75" customHeight="1" x14ac:dyDescent="0.25">
      <c r="A59" s="1"/>
      <c r="B59" s="58"/>
      <c r="C59" s="58"/>
      <c r="D59" s="58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29" ht="15.75" customHeight="1" x14ac:dyDescent="0.25">
      <c r="A60" s="1"/>
      <c r="B60" s="58"/>
      <c r="C60" s="58"/>
      <c r="D60" s="58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29" ht="15.75" customHeight="1" x14ac:dyDescent="0.25">
      <c r="A61" s="1"/>
      <c r="B61" s="58"/>
      <c r="C61" s="58"/>
      <c r="D61" s="6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29" ht="15.75" customHeight="1" x14ac:dyDescent="0.25">
      <c r="A62" s="1"/>
      <c r="B62" s="60"/>
      <c r="C62" s="60"/>
      <c r="D62" s="6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29" ht="15.75" customHeight="1" x14ac:dyDescent="0.25">
      <c r="A63" s="1"/>
      <c r="B63" s="60"/>
      <c r="C63" s="60"/>
      <c r="D63" s="60"/>
      <c r="E63" s="1"/>
      <c r="F63" s="1"/>
      <c r="G63" s="1"/>
      <c r="H63" s="35"/>
      <c r="I63" s="1"/>
      <c r="J63" s="1"/>
      <c r="K63" s="1"/>
      <c r="L63" s="1"/>
      <c r="M63" s="1"/>
      <c r="N63" s="1"/>
      <c r="O63" s="1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29" ht="15.75" customHeight="1" x14ac:dyDescent="0.25">
      <c r="A64" s="1"/>
      <c r="B64" s="60"/>
      <c r="C64" s="60"/>
      <c r="D64" s="60"/>
      <c r="E64" s="1"/>
      <c r="F64" s="1"/>
      <c r="G64" s="1"/>
      <c r="H64" s="35"/>
      <c r="I64" s="1"/>
      <c r="J64" s="1"/>
      <c r="K64" s="1"/>
      <c r="L64" s="1"/>
      <c r="M64" s="1"/>
      <c r="N64" s="1"/>
      <c r="O64" s="1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 ht="15.75" customHeight="1" x14ac:dyDescent="0.25">
      <c r="A65" s="1"/>
      <c r="B65" s="60"/>
      <c r="C65" s="60"/>
      <c r="D65" s="60"/>
      <c r="E65" s="1"/>
      <c r="F65" s="1"/>
      <c r="G65" s="1"/>
      <c r="H65" s="35"/>
      <c r="I65" s="1"/>
      <c r="J65" s="1"/>
      <c r="K65" s="1"/>
      <c r="L65" s="1"/>
      <c r="M65" s="1"/>
      <c r="N65" s="1"/>
      <c r="O65" s="1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 ht="15.75" customHeight="1" x14ac:dyDescent="0.25">
      <c r="A66" s="1"/>
      <c r="B66" s="60"/>
      <c r="C66" s="60"/>
      <c r="D66" s="60"/>
      <c r="E66" s="1"/>
      <c r="F66" s="1"/>
      <c r="G66" s="1"/>
      <c r="H66" s="35"/>
      <c r="I66" s="1"/>
      <c r="J66" s="1"/>
      <c r="K66" s="1"/>
      <c r="L66" s="1"/>
      <c r="M66" s="1"/>
      <c r="N66" s="1"/>
      <c r="O66" s="1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 ht="15.75" customHeight="1" x14ac:dyDescent="0.25">
      <c r="A67" s="1"/>
      <c r="B67" s="60"/>
      <c r="C67" s="60"/>
      <c r="D67" s="60"/>
      <c r="E67" s="1"/>
      <c r="F67" s="1"/>
      <c r="G67" s="1"/>
      <c r="H67" s="35"/>
      <c r="I67" s="1"/>
      <c r="J67" s="1"/>
      <c r="K67" s="1"/>
      <c r="L67" s="1"/>
      <c r="M67" s="1"/>
      <c r="N67" s="1"/>
      <c r="O67" s="1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 ht="15.75" customHeight="1" x14ac:dyDescent="0.25">
      <c r="A68" s="1"/>
      <c r="B68" s="60"/>
      <c r="C68" s="60"/>
      <c r="D68" s="60"/>
      <c r="E68" s="1"/>
      <c r="F68" s="1"/>
      <c r="G68" s="1"/>
      <c r="H68" s="35"/>
      <c r="I68" s="1"/>
      <c r="J68" s="1"/>
      <c r="K68" s="1"/>
      <c r="L68" s="1"/>
      <c r="M68" s="1"/>
      <c r="N68" s="1"/>
      <c r="O68" s="1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 ht="15.75" customHeight="1" x14ac:dyDescent="0.25">
      <c r="A69" s="1"/>
      <c r="B69" s="60"/>
      <c r="C69" s="60"/>
      <c r="D69" s="60"/>
      <c r="E69" s="1"/>
      <c r="F69" s="1"/>
      <c r="G69" s="1"/>
      <c r="H69" s="35"/>
      <c r="I69" s="1"/>
      <c r="J69" s="1"/>
      <c r="K69" s="1"/>
      <c r="L69" s="1"/>
      <c r="M69" s="1"/>
      <c r="N69" s="1"/>
      <c r="O69" s="1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 ht="15.75" customHeight="1" x14ac:dyDescent="0.25">
      <c r="A70" s="1"/>
      <c r="B70" s="60"/>
      <c r="C70" s="60"/>
      <c r="D70" s="60"/>
      <c r="E70" s="1"/>
      <c r="F70" s="1"/>
      <c r="G70" s="1"/>
      <c r="H70" s="35"/>
      <c r="I70" s="1"/>
      <c r="J70" s="1"/>
      <c r="K70" s="1"/>
      <c r="L70" s="1"/>
      <c r="M70" s="1"/>
      <c r="N70" s="1"/>
      <c r="O70" s="1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 ht="15.75" customHeight="1" x14ac:dyDescent="0.25">
      <c r="A71" s="1"/>
      <c r="B71" s="60"/>
      <c r="C71" s="60"/>
      <c r="D71" s="60"/>
      <c r="E71" s="1"/>
      <c r="F71" s="1"/>
      <c r="G71" s="1"/>
      <c r="H71" s="35"/>
      <c r="I71" s="1"/>
      <c r="J71" s="1"/>
      <c r="K71" s="1"/>
      <c r="L71" s="1"/>
      <c r="M71" s="1"/>
      <c r="N71" s="1"/>
      <c r="O71" s="1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ht="15.75" customHeight="1" x14ac:dyDescent="0.25">
      <c r="A72" s="1"/>
      <c r="B72" s="60"/>
      <c r="C72" s="60"/>
      <c r="D72" s="60"/>
      <c r="E72" s="1"/>
      <c r="F72" s="1"/>
      <c r="G72" s="1"/>
      <c r="H72" s="35"/>
      <c r="I72" s="1"/>
      <c r="J72" s="1"/>
      <c r="K72" s="1"/>
      <c r="L72" s="1"/>
      <c r="M72" s="1"/>
      <c r="N72" s="1"/>
      <c r="O72" s="1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 ht="15.75" customHeight="1" x14ac:dyDescent="0.25">
      <c r="A73" s="1"/>
      <c r="B73" s="60"/>
      <c r="C73" s="60"/>
      <c r="D73" s="60"/>
      <c r="E73" s="1"/>
      <c r="F73" s="1"/>
      <c r="G73" s="1"/>
      <c r="H73" s="35"/>
      <c r="I73" s="1"/>
      <c r="J73" s="1"/>
      <c r="K73" s="1"/>
      <c r="L73" s="1"/>
      <c r="M73" s="1"/>
      <c r="N73" s="1"/>
      <c r="O73" s="1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 ht="15.75" customHeight="1" x14ac:dyDescent="0.25">
      <c r="A74" s="1"/>
      <c r="B74" s="60"/>
      <c r="C74" s="60"/>
      <c r="D74" s="60"/>
      <c r="E74" s="1"/>
      <c r="F74" s="1"/>
      <c r="G74" s="1"/>
      <c r="H74" s="35"/>
      <c r="I74" s="1"/>
      <c r="J74" s="1"/>
      <c r="K74" s="1"/>
      <c r="L74" s="1"/>
      <c r="M74" s="1"/>
      <c r="N74" s="1"/>
      <c r="O74" s="1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 ht="15.75" customHeight="1" x14ac:dyDescent="0.25">
      <c r="A75" s="1"/>
      <c r="B75" s="60"/>
      <c r="C75" s="60"/>
      <c r="D75" s="60"/>
      <c r="E75" s="1"/>
      <c r="F75" s="1"/>
      <c r="G75" s="1"/>
      <c r="H75" s="35"/>
      <c r="I75" s="1"/>
      <c r="J75" s="1"/>
      <c r="K75" s="1"/>
      <c r="L75" s="1"/>
      <c r="M75" s="1"/>
      <c r="N75" s="1"/>
      <c r="O75" s="1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 ht="15.75" customHeight="1" x14ac:dyDescent="0.25">
      <c r="A76" s="1"/>
      <c r="B76" s="60"/>
      <c r="C76" s="60"/>
      <c r="D76" s="60"/>
      <c r="E76" s="1"/>
      <c r="F76" s="1"/>
      <c r="G76" s="1"/>
      <c r="H76" s="35"/>
      <c r="I76" s="1"/>
      <c r="J76" s="1"/>
      <c r="K76" s="1"/>
      <c r="L76" s="1"/>
      <c r="M76" s="1"/>
      <c r="N76" s="1"/>
      <c r="O76" s="1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 ht="15.75" customHeight="1" x14ac:dyDescent="0.25">
      <c r="A77" s="1"/>
      <c r="B77" s="60"/>
      <c r="C77" s="60"/>
      <c r="D77" s="60"/>
      <c r="E77" s="1"/>
      <c r="F77" s="1"/>
      <c r="G77" s="1"/>
      <c r="H77" s="35"/>
      <c r="I77" s="1"/>
      <c r="J77" s="1"/>
      <c r="K77" s="1"/>
      <c r="L77" s="1"/>
      <c r="M77" s="1"/>
      <c r="N77" s="1"/>
      <c r="O77" s="1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 ht="15.75" customHeight="1" x14ac:dyDescent="0.25">
      <c r="A78" s="1"/>
      <c r="B78" s="60"/>
      <c r="C78" s="60"/>
      <c r="D78" s="60"/>
      <c r="E78" s="1"/>
      <c r="F78" s="1"/>
      <c r="G78" s="1"/>
      <c r="H78" s="35"/>
      <c r="I78" s="1"/>
      <c r="J78" s="1"/>
      <c r="K78" s="1"/>
      <c r="L78" s="1"/>
      <c r="M78" s="1"/>
      <c r="N78" s="1"/>
      <c r="O78" s="1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 ht="15.75" customHeight="1" x14ac:dyDescent="0.25">
      <c r="A79" s="1"/>
      <c r="B79" s="60"/>
      <c r="C79" s="60"/>
      <c r="D79" s="60"/>
      <c r="E79" s="1"/>
      <c r="F79" s="1"/>
      <c r="G79" s="1"/>
      <c r="H79" s="35"/>
      <c r="I79" s="1"/>
      <c r="J79" s="1"/>
      <c r="K79" s="1"/>
      <c r="L79" s="1"/>
      <c r="M79" s="1"/>
      <c r="N79" s="1"/>
      <c r="O79" s="1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 ht="15.75" customHeight="1" x14ac:dyDescent="0.25">
      <c r="A80" s="1"/>
      <c r="B80" s="60"/>
      <c r="C80" s="60"/>
      <c r="D80" s="60"/>
      <c r="E80" s="1"/>
      <c r="F80" s="1"/>
      <c r="G80" s="1"/>
      <c r="H80" s="35"/>
      <c r="I80" s="1"/>
      <c r="J80" s="1"/>
      <c r="K80" s="1"/>
      <c r="L80" s="1"/>
      <c r="M80" s="1"/>
      <c r="N80" s="1"/>
      <c r="O80" s="1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 ht="15.75" customHeight="1" x14ac:dyDescent="0.25">
      <c r="A81" s="1"/>
      <c r="B81" s="60"/>
      <c r="C81" s="60"/>
      <c r="D81" s="60"/>
      <c r="E81" s="1"/>
      <c r="F81" s="1"/>
      <c r="G81" s="1"/>
      <c r="H81" s="35"/>
      <c r="I81" s="1"/>
      <c r="J81" s="1"/>
      <c r="K81" s="1"/>
      <c r="L81" s="1"/>
      <c r="M81" s="1"/>
      <c r="N81" s="1"/>
      <c r="O81" s="1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 ht="15.75" customHeight="1" x14ac:dyDescent="0.25">
      <c r="A82" s="1"/>
      <c r="B82" s="60"/>
      <c r="C82" s="60"/>
      <c r="D82" s="60"/>
      <c r="E82" s="1"/>
      <c r="F82" s="1"/>
      <c r="G82" s="1"/>
      <c r="H82" s="35"/>
      <c r="I82" s="1"/>
      <c r="J82" s="1"/>
      <c r="K82" s="1"/>
      <c r="L82" s="1"/>
      <c r="M82" s="1"/>
      <c r="N82" s="1"/>
      <c r="O82" s="1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 ht="15.75" customHeight="1" x14ac:dyDescent="0.25">
      <c r="A83" s="1"/>
      <c r="B83" s="60"/>
      <c r="C83" s="60"/>
      <c r="D83" s="60"/>
      <c r="E83" s="1"/>
      <c r="F83" s="1"/>
      <c r="G83" s="1"/>
      <c r="H83" s="35"/>
      <c r="I83" s="1"/>
      <c r="J83" s="1"/>
      <c r="K83" s="1"/>
      <c r="L83" s="1"/>
      <c r="M83" s="1"/>
      <c r="N83" s="1"/>
      <c r="O83" s="1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 ht="15.75" customHeight="1" x14ac:dyDescent="0.25">
      <c r="A84" s="1"/>
      <c r="B84" s="60"/>
      <c r="C84" s="60"/>
      <c r="D84" s="60"/>
      <c r="E84" s="1"/>
      <c r="F84" s="1"/>
      <c r="G84" s="1"/>
      <c r="H84" s="35"/>
      <c r="I84" s="1"/>
      <c r="J84" s="1"/>
      <c r="K84" s="1"/>
      <c r="L84" s="1"/>
      <c r="M84" s="1"/>
      <c r="N84" s="1"/>
      <c r="O84" s="1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 ht="15.75" customHeight="1" x14ac:dyDescent="0.25">
      <c r="A85" s="1"/>
      <c r="B85" s="60"/>
      <c r="C85" s="60"/>
      <c r="D85" s="60"/>
      <c r="E85" s="1"/>
      <c r="F85" s="1"/>
      <c r="G85" s="1"/>
      <c r="H85" s="35"/>
      <c r="I85" s="1"/>
      <c r="J85" s="1"/>
      <c r="K85" s="1"/>
      <c r="L85" s="1"/>
      <c r="M85" s="1"/>
      <c r="N85" s="1"/>
      <c r="O85" s="1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 ht="15.75" customHeight="1" x14ac:dyDescent="0.25">
      <c r="A86" s="1"/>
      <c r="B86" s="60"/>
      <c r="C86" s="60"/>
      <c r="D86" s="60"/>
      <c r="E86" s="1"/>
      <c r="F86" s="1"/>
      <c r="G86" s="1"/>
      <c r="H86" s="35"/>
      <c r="I86" s="1"/>
      <c r="J86" s="1"/>
      <c r="K86" s="1"/>
      <c r="L86" s="1"/>
      <c r="M86" s="1"/>
      <c r="N86" s="1"/>
      <c r="O86" s="1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 ht="15.75" customHeight="1" x14ac:dyDescent="0.25">
      <c r="A87" s="1"/>
      <c r="B87" s="60"/>
      <c r="C87" s="60"/>
      <c r="D87" s="60"/>
      <c r="E87" s="1"/>
      <c r="F87" s="1"/>
      <c r="G87" s="1"/>
      <c r="H87" s="35"/>
      <c r="I87" s="1"/>
      <c r="J87" s="1"/>
      <c r="K87" s="1"/>
      <c r="L87" s="1"/>
      <c r="M87" s="1"/>
      <c r="N87" s="1"/>
      <c r="O87" s="1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ht="15.75" customHeight="1" x14ac:dyDescent="0.25">
      <c r="A88" s="1"/>
      <c r="B88" s="60"/>
      <c r="C88" s="60"/>
      <c r="D88" s="60"/>
      <c r="E88" s="1"/>
      <c r="F88" s="1"/>
      <c r="G88" s="1"/>
      <c r="H88" s="35"/>
      <c r="I88" s="1"/>
      <c r="J88" s="1"/>
      <c r="K88" s="1"/>
      <c r="L88" s="1"/>
      <c r="M88" s="1"/>
      <c r="N88" s="1"/>
      <c r="O88" s="1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 ht="15.75" customHeight="1" x14ac:dyDescent="0.25">
      <c r="A89" s="1"/>
      <c r="B89" s="60"/>
      <c r="C89" s="60"/>
      <c r="D89" s="60"/>
      <c r="E89" s="1"/>
      <c r="F89" s="1"/>
      <c r="G89" s="1"/>
      <c r="H89" s="35"/>
      <c r="I89" s="1"/>
      <c r="J89" s="1"/>
      <c r="K89" s="1"/>
      <c r="L89" s="1"/>
      <c r="M89" s="1"/>
      <c r="N89" s="1"/>
      <c r="O89" s="1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 ht="15.75" customHeight="1" x14ac:dyDescent="0.25">
      <c r="A90" s="1"/>
      <c r="B90" s="60"/>
      <c r="C90" s="60"/>
      <c r="D90" s="60"/>
      <c r="E90" s="1"/>
      <c r="F90" s="1"/>
      <c r="G90" s="1"/>
      <c r="H90" s="35"/>
      <c r="I90" s="1"/>
      <c r="J90" s="1"/>
      <c r="K90" s="1"/>
      <c r="L90" s="1"/>
      <c r="M90" s="1"/>
      <c r="N90" s="1"/>
      <c r="O90" s="1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 ht="15.75" customHeight="1" x14ac:dyDescent="0.25">
      <c r="A91" s="1"/>
      <c r="B91" s="60"/>
      <c r="C91" s="60"/>
      <c r="D91" s="60"/>
      <c r="E91" s="1"/>
      <c r="F91" s="1"/>
      <c r="G91" s="1"/>
      <c r="H91" s="35"/>
      <c r="I91" s="1"/>
      <c r="J91" s="1"/>
      <c r="K91" s="1"/>
      <c r="L91" s="1"/>
      <c r="M91" s="1"/>
      <c r="N91" s="1"/>
      <c r="O91" s="1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 ht="15.75" customHeight="1" x14ac:dyDescent="0.25">
      <c r="A92" s="1"/>
      <c r="B92" s="60"/>
      <c r="C92" s="60"/>
      <c r="D92" s="60"/>
      <c r="E92" s="1"/>
      <c r="F92" s="1"/>
      <c r="G92" s="1"/>
      <c r="H92" s="35"/>
      <c r="I92" s="1"/>
      <c r="J92" s="1"/>
      <c r="K92" s="1"/>
      <c r="L92" s="1"/>
      <c r="M92" s="1"/>
      <c r="N92" s="1"/>
      <c r="O92" s="1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 ht="15.75" customHeight="1" x14ac:dyDescent="0.25">
      <c r="A93" s="1"/>
      <c r="B93" s="60"/>
      <c r="C93" s="60"/>
      <c r="D93" s="60"/>
      <c r="E93" s="1"/>
      <c r="F93" s="1"/>
      <c r="G93" s="1"/>
      <c r="H93" s="35"/>
      <c r="I93" s="1"/>
      <c r="J93" s="1"/>
      <c r="K93" s="1"/>
      <c r="L93" s="1"/>
      <c r="M93" s="1"/>
      <c r="N93" s="1"/>
      <c r="O93" s="1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 ht="15.75" customHeight="1" x14ac:dyDescent="0.25">
      <c r="A94" s="1"/>
      <c r="B94" s="60"/>
      <c r="C94" s="60"/>
      <c r="D94" s="60"/>
      <c r="E94" s="1"/>
      <c r="F94" s="1"/>
      <c r="G94" s="1"/>
      <c r="H94" s="35"/>
      <c r="I94" s="1"/>
      <c r="J94" s="1"/>
      <c r="K94" s="1"/>
      <c r="L94" s="1"/>
      <c r="M94" s="1"/>
      <c r="N94" s="1"/>
      <c r="O94" s="1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 ht="15.75" customHeight="1" x14ac:dyDescent="0.25">
      <c r="A95" s="1"/>
      <c r="B95" s="60"/>
      <c r="C95" s="60"/>
      <c r="D95" s="60"/>
      <c r="E95" s="1"/>
      <c r="F95" s="1"/>
      <c r="G95" s="1"/>
      <c r="H95" s="35"/>
      <c r="I95" s="1"/>
      <c r="J95" s="1"/>
      <c r="K95" s="1"/>
      <c r="L95" s="1"/>
      <c r="M95" s="1"/>
      <c r="N95" s="1"/>
      <c r="O95" s="1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 ht="15.75" customHeight="1" x14ac:dyDescent="0.25">
      <c r="A96" s="1"/>
      <c r="B96" s="60"/>
      <c r="C96" s="60"/>
      <c r="D96" s="60"/>
      <c r="E96" s="1"/>
      <c r="F96" s="1"/>
      <c r="G96" s="1"/>
      <c r="H96" s="35"/>
      <c r="I96" s="1"/>
      <c r="J96" s="1"/>
      <c r="K96" s="1"/>
      <c r="L96" s="1"/>
      <c r="M96" s="1"/>
      <c r="N96" s="1"/>
      <c r="O96" s="1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 ht="15.75" customHeight="1" x14ac:dyDescent="0.25">
      <c r="A97" s="1"/>
      <c r="B97" s="60"/>
      <c r="C97" s="60"/>
      <c r="D97" s="60"/>
      <c r="E97" s="1"/>
      <c r="F97" s="1"/>
      <c r="G97" s="1"/>
      <c r="H97" s="35"/>
      <c r="I97" s="1"/>
      <c r="J97" s="1"/>
      <c r="K97" s="1"/>
      <c r="L97" s="1"/>
      <c r="M97" s="1"/>
      <c r="N97" s="1"/>
      <c r="O97" s="1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 ht="15.75" customHeight="1" x14ac:dyDescent="0.25">
      <c r="A98" s="1"/>
      <c r="B98" s="60"/>
      <c r="C98" s="60"/>
      <c r="D98" s="60"/>
      <c r="E98" s="1"/>
      <c r="F98" s="1"/>
      <c r="G98" s="1"/>
      <c r="H98" s="35"/>
      <c r="I98" s="1"/>
      <c r="J98" s="1"/>
      <c r="K98" s="1"/>
      <c r="L98" s="1"/>
      <c r="M98" s="1"/>
      <c r="N98" s="1"/>
      <c r="O98" s="1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 ht="15.75" customHeight="1" x14ac:dyDescent="0.25">
      <c r="A99" s="1"/>
      <c r="B99" s="60"/>
      <c r="C99" s="60"/>
      <c r="D99" s="60"/>
      <c r="E99" s="1"/>
      <c r="F99" s="1"/>
      <c r="G99" s="1"/>
      <c r="H99" s="35"/>
      <c r="I99" s="1"/>
      <c r="J99" s="1"/>
      <c r="K99" s="1"/>
      <c r="L99" s="1"/>
      <c r="M99" s="1"/>
      <c r="N99" s="1"/>
      <c r="O99" s="1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ht="15.75" customHeight="1" x14ac:dyDescent="0.25">
      <c r="A100" s="1"/>
      <c r="B100" s="60"/>
      <c r="C100" s="60"/>
      <c r="D100" s="60"/>
      <c r="E100" s="1"/>
      <c r="F100" s="1"/>
      <c r="G100" s="1"/>
      <c r="H100" s="35"/>
      <c r="I100" s="1"/>
      <c r="J100" s="1"/>
      <c r="K100" s="1"/>
      <c r="L100" s="1"/>
      <c r="M100" s="1"/>
      <c r="N100" s="1"/>
      <c r="O100" s="1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1:29" ht="15.75" customHeight="1" x14ac:dyDescent="0.25">
      <c r="A101" s="1"/>
      <c r="B101" s="60"/>
      <c r="C101" s="60"/>
      <c r="D101" s="60"/>
      <c r="E101" s="1"/>
      <c r="F101" s="1"/>
      <c r="G101" s="1"/>
      <c r="H101" s="35"/>
      <c r="I101" s="1"/>
      <c r="J101" s="1"/>
      <c r="K101" s="1"/>
      <c r="L101" s="1"/>
      <c r="M101" s="1"/>
      <c r="N101" s="1"/>
      <c r="O101" s="1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 ht="15.75" customHeight="1" x14ac:dyDescent="0.25">
      <c r="A102" s="1"/>
      <c r="B102" s="60"/>
      <c r="C102" s="60"/>
      <c r="D102" s="60"/>
      <c r="E102" s="1"/>
      <c r="F102" s="1"/>
      <c r="G102" s="1"/>
      <c r="H102" s="35"/>
      <c r="I102" s="1"/>
      <c r="J102" s="1"/>
      <c r="K102" s="1"/>
      <c r="L102" s="1"/>
      <c r="M102" s="1"/>
      <c r="N102" s="1"/>
      <c r="O102" s="1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1:29" ht="15.75" customHeight="1" x14ac:dyDescent="0.25">
      <c r="A103" s="1"/>
      <c r="B103" s="60"/>
      <c r="C103" s="60"/>
      <c r="D103" s="60"/>
      <c r="E103" s="1"/>
      <c r="F103" s="1"/>
      <c r="G103" s="1"/>
      <c r="H103" s="35"/>
      <c r="I103" s="1"/>
      <c r="J103" s="1"/>
      <c r="K103" s="1"/>
      <c r="L103" s="1"/>
      <c r="M103" s="1"/>
      <c r="N103" s="1"/>
      <c r="O103" s="1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1:29" ht="15.75" customHeight="1" x14ac:dyDescent="0.25">
      <c r="A104" s="1"/>
      <c r="B104" s="60"/>
      <c r="C104" s="60"/>
      <c r="D104" s="60"/>
      <c r="E104" s="1"/>
      <c r="F104" s="1"/>
      <c r="G104" s="1"/>
      <c r="H104" s="35"/>
      <c r="I104" s="1"/>
      <c r="J104" s="1"/>
      <c r="K104" s="1"/>
      <c r="L104" s="1"/>
      <c r="M104" s="1"/>
      <c r="N104" s="1"/>
      <c r="O104" s="1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1:29" ht="15.75" customHeight="1" x14ac:dyDescent="0.25">
      <c r="A105" s="1"/>
      <c r="B105" s="60"/>
      <c r="C105" s="60"/>
      <c r="D105" s="60"/>
      <c r="E105" s="1"/>
      <c r="F105" s="1"/>
      <c r="G105" s="1"/>
      <c r="H105" s="35"/>
      <c r="I105" s="1"/>
      <c r="J105" s="1"/>
      <c r="K105" s="1"/>
      <c r="L105" s="1"/>
      <c r="M105" s="1"/>
      <c r="N105" s="1"/>
      <c r="O105" s="1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1:29" ht="15.75" customHeight="1" x14ac:dyDescent="0.25">
      <c r="A106" s="1"/>
      <c r="B106" s="60"/>
      <c r="C106" s="60"/>
      <c r="D106" s="60"/>
      <c r="E106" s="1"/>
      <c r="F106" s="1"/>
      <c r="G106" s="1"/>
      <c r="H106" s="35"/>
      <c r="I106" s="1"/>
      <c r="J106" s="1"/>
      <c r="K106" s="1"/>
      <c r="L106" s="1"/>
      <c r="M106" s="1"/>
      <c r="N106" s="1"/>
      <c r="O106" s="1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1:29" ht="15.75" customHeight="1" x14ac:dyDescent="0.25">
      <c r="A107" s="1"/>
      <c r="B107" s="60"/>
      <c r="C107" s="60"/>
      <c r="D107" s="60"/>
      <c r="E107" s="1"/>
      <c r="F107" s="1"/>
      <c r="G107" s="1"/>
      <c r="H107" s="35"/>
      <c r="I107" s="1"/>
      <c r="J107" s="1"/>
      <c r="K107" s="1"/>
      <c r="L107" s="1"/>
      <c r="M107" s="1"/>
      <c r="N107" s="1"/>
      <c r="O107" s="1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 ht="15.75" customHeight="1" x14ac:dyDescent="0.25">
      <c r="A108" s="1"/>
      <c r="B108" s="60"/>
      <c r="C108" s="60"/>
      <c r="D108" s="60"/>
      <c r="E108" s="1"/>
      <c r="F108" s="1"/>
      <c r="G108" s="1"/>
      <c r="H108" s="35"/>
      <c r="I108" s="1"/>
      <c r="J108" s="1"/>
      <c r="K108" s="1"/>
      <c r="L108" s="1"/>
      <c r="M108" s="1"/>
      <c r="N108" s="1"/>
      <c r="O108" s="1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 ht="15.75" customHeight="1" x14ac:dyDescent="0.25">
      <c r="A109" s="1"/>
      <c r="B109" s="60"/>
      <c r="C109" s="60"/>
      <c r="D109" s="60"/>
      <c r="E109" s="1"/>
      <c r="F109" s="1"/>
      <c r="G109" s="1"/>
      <c r="H109" s="35"/>
      <c r="I109" s="1"/>
      <c r="J109" s="1"/>
      <c r="K109" s="1"/>
      <c r="L109" s="1"/>
      <c r="M109" s="1"/>
      <c r="N109" s="1"/>
      <c r="O109" s="1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1:29" ht="15.75" customHeight="1" x14ac:dyDescent="0.25">
      <c r="A110" s="1"/>
      <c r="B110" s="60"/>
      <c r="C110" s="60"/>
      <c r="D110" s="60"/>
      <c r="E110" s="1"/>
      <c r="F110" s="1"/>
      <c r="G110" s="1"/>
      <c r="H110" s="35"/>
      <c r="I110" s="1"/>
      <c r="J110" s="1"/>
      <c r="K110" s="1"/>
      <c r="L110" s="1"/>
      <c r="M110" s="1"/>
      <c r="N110" s="1"/>
      <c r="O110" s="1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1:29" ht="15.75" customHeight="1" x14ac:dyDescent="0.25">
      <c r="A111" s="1"/>
      <c r="B111" s="60"/>
      <c r="C111" s="60"/>
      <c r="D111" s="60"/>
      <c r="E111" s="1"/>
      <c r="F111" s="1"/>
      <c r="G111" s="1"/>
      <c r="H111" s="35"/>
      <c r="I111" s="1"/>
      <c r="J111" s="1"/>
      <c r="K111" s="1"/>
      <c r="L111" s="1"/>
      <c r="M111" s="1"/>
      <c r="N111" s="1"/>
      <c r="O111" s="1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1:29" ht="15.75" customHeight="1" x14ac:dyDescent="0.25">
      <c r="A112" s="1"/>
      <c r="B112" s="60"/>
      <c r="C112" s="60"/>
      <c r="D112" s="60"/>
      <c r="E112" s="1"/>
      <c r="F112" s="1"/>
      <c r="G112" s="1"/>
      <c r="H112" s="35"/>
      <c r="I112" s="1"/>
      <c r="J112" s="1"/>
      <c r="K112" s="1"/>
      <c r="L112" s="1"/>
      <c r="M112" s="1"/>
      <c r="N112" s="1"/>
      <c r="O112" s="1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1:29" ht="15.75" customHeight="1" x14ac:dyDescent="0.25">
      <c r="A113" s="1"/>
      <c r="B113" s="60"/>
      <c r="C113" s="60"/>
      <c r="D113" s="60"/>
      <c r="E113" s="1"/>
      <c r="F113" s="1"/>
      <c r="G113" s="1"/>
      <c r="H113" s="35"/>
      <c r="I113" s="1"/>
      <c r="J113" s="1"/>
      <c r="K113" s="1"/>
      <c r="L113" s="1"/>
      <c r="M113" s="1"/>
      <c r="N113" s="1"/>
      <c r="O113" s="1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1:29" ht="15.75" customHeight="1" x14ac:dyDescent="0.25">
      <c r="A114" s="1"/>
      <c r="B114" s="60"/>
      <c r="C114" s="60"/>
      <c r="D114" s="60"/>
      <c r="E114" s="1"/>
      <c r="F114" s="1"/>
      <c r="G114" s="1"/>
      <c r="H114" s="35"/>
      <c r="I114" s="1"/>
      <c r="J114" s="1"/>
      <c r="K114" s="1"/>
      <c r="L114" s="1"/>
      <c r="M114" s="1"/>
      <c r="N114" s="1"/>
      <c r="O114" s="1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1:29" ht="15.75" customHeight="1" x14ac:dyDescent="0.25">
      <c r="A115" s="1"/>
      <c r="B115" s="60"/>
      <c r="C115" s="60"/>
      <c r="D115" s="60"/>
      <c r="E115" s="1"/>
      <c r="F115" s="1"/>
      <c r="G115" s="1"/>
      <c r="H115" s="35"/>
      <c r="I115" s="1"/>
      <c r="J115" s="1"/>
      <c r="K115" s="1"/>
      <c r="L115" s="1"/>
      <c r="M115" s="1"/>
      <c r="N115" s="1"/>
      <c r="O115" s="1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ht="15.75" customHeight="1" x14ac:dyDescent="0.25">
      <c r="A116" s="1"/>
      <c r="B116" s="60"/>
      <c r="C116" s="60"/>
      <c r="D116" s="60"/>
      <c r="E116" s="1"/>
      <c r="F116" s="1"/>
      <c r="G116" s="1"/>
      <c r="H116" s="35"/>
      <c r="I116" s="1"/>
      <c r="J116" s="1"/>
      <c r="K116" s="1"/>
      <c r="L116" s="1"/>
      <c r="M116" s="1"/>
      <c r="N116" s="1"/>
      <c r="O116" s="1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1:29" ht="15.75" customHeight="1" x14ac:dyDescent="0.25">
      <c r="A117" s="1"/>
      <c r="B117" s="60"/>
      <c r="C117" s="60"/>
      <c r="D117" s="60"/>
      <c r="E117" s="1"/>
      <c r="F117" s="1"/>
      <c r="G117" s="1"/>
      <c r="H117" s="35"/>
      <c r="I117" s="1"/>
      <c r="J117" s="1"/>
      <c r="K117" s="1"/>
      <c r="L117" s="1"/>
      <c r="M117" s="1"/>
      <c r="N117" s="1"/>
      <c r="O117" s="1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1:29" ht="15.75" customHeight="1" x14ac:dyDescent="0.25">
      <c r="A118" s="1"/>
      <c r="B118" s="60"/>
      <c r="C118" s="60"/>
      <c r="D118" s="60"/>
      <c r="E118" s="1"/>
      <c r="F118" s="1"/>
      <c r="G118" s="1"/>
      <c r="H118" s="35"/>
      <c r="I118" s="1"/>
      <c r="J118" s="1"/>
      <c r="K118" s="1"/>
      <c r="L118" s="1"/>
      <c r="M118" s="1"/>
      <c r="N118" s="1"/>
      <c r="O118" s="1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1:29" ht="15.75" customHeight="1" x14ac:dyDescent="0.25">
      <c r="A119" s="1"/>
      <c r="B119" s="60"/>
      <c r="C119" s="60"/>
      <c r="D119" s="60"/>
      <c r="E119" s="1"/>
      <c r="F119" s="1"/>
      <c r="G119" s="1"/>
      <c r="H119" s="35"/>
      <c r="I119" s="1"/>
      <c r="J119" s="1"/>
      <c r="K119" s="1"/>
      <c r="L119" s="1"/>
      <c r="M119" s="1"/>
      <c r="N119" s="1"/>
      <c r="O119" s="1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1:29" ht="15.75" customHeight="1" x14ac:dyDescent="0.25">
      <c r="A120" s="1"/>
      <c r="B120" s="60"/>
      <c r="C120" s="60"/>
      <c r="D120" s="60"/>
      <c r="E120" s="1"/>
      <c r="F120" s="1"/>
      <c r="G120" s="1"/>
      <c r="H120" s="35"/>
      <c r="I120" s="1"/>
      <c r="J120" s="1"/>
      <c r="K120" s="1"/>
      <c r="L120" s="1"/>
      <c r="M120" s="1"/>
      <c r="N120" s="1"/>
      <c r="O120" s="1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1:29" ht="15.75" customHeight="1" x14ac:dyDescent="0.25">
      <c r="A121" s="1"/>
      <c r="B121" s="60"/>
      <c r="C121" s="60"/>
      <c r="D121" s="60"/>
      <c r="E121" s="1"/>
      <c r="F121" s="1"/>
      <c r="G121" s="1"/>
      <c r="H121" s="35"/>
      <c r="I121" s="1"/>
      <c r="J121" s="1"/>
      <c r="K121" s="1"/>
      <c r="L121" s="1"/>
      <c r="M121" s="1"/>
      <c r="N121" s="1"/>
      <c r="O121" s="1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1:29" ht="15.75" customHeight="1" x14ac:dyDescent="0.25">
      <c r="A122" s="1"/>
      <c r="B122" s="60"/>
      <c r="C122" s="60"/>
      <c r="D122" s="60"/>
      <c r="E122" s="1"/>
      <c r="F122" s="1"/>
      <c r="G122" s="1"/>
      <c r="H122" s="35"/>
      <c r="I122" s="1"/>
      <c r="J122" s="1"/>
      <c r="K122" s="1"/>
      <c r="L122" s="1"/>
      <c r="M122" s="1"/>
      <c r="N122" s="1"/>
      <c r="O122" s="1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1:29" ht="15.75" customHeight="1" x14ac:dyDescent="0.25">
      <c r="A123" s="1"/>
      <c r="B123" s="60"/>
      <c r="C123" s="60"/>
      <c r="D123" s="60"/>
      <c r="E123" s="1"/>
      <c r="F123" s="1"/>
      <c r="G123" s="1"/>
      <c r="H123" s="35"/>
      <c r="I123" s="1"/>
      <c r="J123" s="1"/>
      <c r="K123" s="1"/>
      <c r="L123" s="1"/>
      <c r="M123" s="1"/>
      <c r="N123" s="1"/>
      <c r="O123" s="1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1:29" ht="15.75" customHeight="1" x14ac:dyDescent="0.25">
      <c r="A124" s="1"/>
      <c r="B124" s="60"/>
      <c r="C124" s="60"/>
      <c r="D124" s="60"/>
      <c r="E124" s="1"/>
      <c r="F124" s="1"/>
      <c r="G124" s="1"/>
      <c r="H124" s="35"/>
      <c r="I124" s="1"/>
      <c r="J124" s="1"/>
      <c r="K124" s="1"/>
      <c r="L124" s="1"/>
      <c r="M124" s="1"/>
      <c r="N124" s="1"/>
      <c r="O124" s="1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1:29" ht="15.75" customHeight="1" x14ac:dyDescent="0.25">
      <c r="A125" s="1"/>
      <c r="B125" s="60"/>
      <c r="C125" s="60"/>
      <c r="D125" s="60"/>
      <c r="E125" s="1"/>
      <c r="F125" s="1"/>
      <c r="G125" s="1"/>
      <c r="H125" s="35"/>
      <c r="I125" s="1"/>
      <c r="J125" s="1"/>
      <c r="K125" s="1"/>
      <c r="L125" s="1"/>
      <c r="M125" s="1"/>
      <c r="N125" s="1"/>
      <c r="O125" s="1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1:29" ht="15.75" customHeight="1" x14ac:dyDescent="0.25">
      <c r="A126" s="1"/>
      <c r="B126" s="60"/>
      <c r="C126" s="60"/>
      <c r="D126" s="60"/>
      <c r="E126" s="1"/>
      <c r="F126" s="1"/>
      <c r="G126" s="1"/>
      <c r="H126" s="35"/>
      <c r="I126" s="1"/>
      <c r="J126" s="1"/>
      <c r="K126" s="1"/>
      <c r="L126" s="1"/>
      <c r="M126" s="1"/>
      <c r="N126" s="1"/>
      <c r="O126" s="1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1:29" ht="15.75" customHeight="1" x14ac:dyDescent="0.25">
      <c r="A127" s="1"/>
      <c r="B127" s="60"/>
      <c r="C127" s="60"/>
      <c r="D127" s="60"/>
      <c r="E127" s="1"/>
      <c r="F127" s="1"/>
      <c r="G127" s="1"/>
      <c r="H127" s="35"/>
      <c r="I127" s="1"/>
      <c r="J127" s="1"/>
      <c r="K127" s="1"/>
      <c r="L127" s="1"/>
      <c r="M127" s="1"/>
      <c r="N127" s="1"/>
      <c r="O127" s="1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1:29" ht="15.75" customHeight="1" x14ac:dyDescent="0.25">
      <c r="A128" s="1"/>
      <c r="B128" s="60"/>
      <c r="C128" s="60"/>
      <c r="D128" s="60"/>
      <c r="E128" s="1"/>
      <c r="F128" s="1"/>
      <c r="G128" s="1"/>
      <c r="H128" s="35"/>
      <c r="I128" s="1"/>
      <c r="J128" s="1"/>
      <c r="K128" s="1"/>
      <c r="L128" s="1"/>
      <c r="M128" s="1"/>
      <c r="N128" s="1"/>
      <c r="O128" s="1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 ht="15.75" customHeight="1" x14ac:dyDescent="0.25">
      <c r="A129" s="1"/>
      <c r="B129" s="60"/>
      <c r="C129" s="60"/>
      <c r="D129" s="60"/>
      <c r="E129" s="1"/>
      <c r="F129" s="1"/>
      <c r="G129" s="1"/>
      <c r="H129" s="35"/>
      <c r="I129" s="1"/>
      <c r="J129" s="1"/>
      <c r="K129" s="1"/>
      <c r="L129" s="1"/>
      <c r="M129" s="1"/>
      <c r="N129" s="1"/>
      <c r="O129" s="1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1:29" ht="15.75" customHeight="1" x14ac:dyDescent="0.25">
      <c r="A130" s="1"/>
      <c r="B130" s="60"/>
      <c r="C130" s="60"/>
      <c r="D130" s="60"/>
      <c r="E130" s="1"/>
      <c r="F130" s="1"/>
      <c r="G130" s="1"/>
      <c r="H130" s="35"/>
      <c r="I130" s="1"/>
      <c r="J130" s="1"/>
      <c r="K130" s="1"/>
      <c r="L130" s="1"/>
      <c r="M130" s="1"/>
      <c r="N130" s="1"/>
      <c r="O130" s="1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1:29" ht="15.75" customHeight="1" x14ac:dyDescent="0.25">
      <c r="A131" s="1"/>
      <c r="B131" s="60"/>
      <c r="C131" s="60"/>
      <c r="D131" s="60"/>
      <c r="E131" s="1"/>
      <c r="F131" s="1"/>
      <c r="G131" s="1"/>
      <c r="H131" s="35"/>
      <c r="I131" s="1"/>
      <c r="J131" s="1"/>
      <c r="K131" s="1"/>
      <c r="L131" s="1"/>
      <c r="M131" s="1"/>
      <c r="N131" s="1"/>
      <c r="O131" s="1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1:29" ht="15.75" customHeight="1" x14ac:dyDescent="0.25">
      <c r="A132" s="1"/>
      <c r="B132" s="60"/>
      <c r="C132" s="60"/>
      <c r="D132" s="60"/>
      <c r="E132" s="1"/>
      <c r="F132" s="1"/>
      <c r="G132" s="1"/>
      <c r="H132" s="35"/>
      <c r="I132" s="1"/>
      <c r="J132" s="1"/>
      <c r="K132" s="1"/>
      <c r="L132" s="1"/>
      <c r="M132" s="1"/>
      <c r="N132" s="1"/>
      <c r="O132" s="1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1:29" ht="15.75" customHeight="1" x14ac:dyDescent="0.25">
      <c r="A133" s="1"/>
      <c r="B133" s="60"/>
      <c r="C133" s="60"/>
      <c r="D133" s="60"/>
      <c r="E133" s="1"/>
      <c r="F133" s="1"/>
      <c r="G133" s="1"/>
      <c r="H133" s="35"/>
      <c r="I133" s="1"/>
      <c r="J133" s="1"/>
      <c r="K133" s="1"/>
      <c r="L133" s="1"/>
      <c r="M133" s="1"/>
      <c r="N133" s="1"/>
      <c r="O133" s="1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1:29" ht="15.75" customHeight="1" x14ac:dyDescent="0.25">
      <c r="A134" s="1"/>
      <c r="B134" s="60"/>
      <c r="C134" s="60"/>
      <c r="D134" s="60"/>
      <c r="E134" s="1"/>
      <c r="F134" s="1"/>
      <c r="G134" s="1"/>
      <c r="H134" s="35"/>
      <c r="I134" s="1"/>
      <c r="J134" s="1"/>
      <c r="K134" s="1"/>
      <c r="L134" s="1"/>
      <c r="M134" s="1"/>
      <c r="N134" s="1"/>
      <c r="O134" s="1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ht="15.75" customHeight="1" x14ac:dyDescent="0.25">
      <c r="A135" s="1"/>
      <c r="B135" s="60"/>
      <c r="C135" s="60"/>
      <c r="D135" s="60"/>
      <c r="E135" s="1"/>
      <c r="F135" s="1"/>
      <c r="G135" s="1"/>
      <c r="H135" s="35"/>
      <c r="I135" s="1"/>
      <c r="J135" s="1"/>
      <c r="K135" s="1"/>
      <c r="L135" s="1"/>
      <c r="M135" s="1"/>
      <c r="N135" s="1"/>
      <c r="O135" s="1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1:29" ht="15.75" customHeight="1" x14ac:dyDescent="0.25">
      <c r="A136" s="1"/>
      <c r="B136" s="60"/>
      <c r="C136" s="60"/>
      <c r="D136" s="60"/>
      <c r="E136" s="1"/>
      <c r="F136" s="1"/>
      <c r="G136" s="1"/>
      <c r="H136" s="35"/>
      <c r="I136" s="1"/>
      <c r="J136" s="1"/>
      <c r="K136" s="1"/>
      <c r="L136" s="1"/>
      <c r="M136" s="1"/>
      <c r="N136" s="1"/>
      <c r="O136" s="1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1:29" ht="15.75" customHeight="1" x14ac:dyDescent="0.25">
      <c r="A137" s="1"/>
      <c r="B137" s="60"/>
      <c r="C137" s="60"/>
      <c r="D137" s="60"/>
      <c r="E137" s="1"/>
      <c r="F137" s="1"/>
      <c r="G137" s="1"/>
      <c r="H137" s="35"/>
      <c r="I137" s="1"/>
      <c r="J137" s="1"/>
      <c r="K137" s="1"/>
      <c r="L137" s="1"/>
      <c r="M137" s="1"/>
      <c r="N137" s="1"/>
      <c r="O137" s="1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1:29" ht="15.75" customHeight="1" x14ac:dyDescent="0.25">
      <c r="A138" s="1"/>
      <c r="B138" s="60"/>
      <c r="C138" s="60"/>
      <c r="D138" s="60"/>
      <c r="E138" s="1"/>
      <c r="F138" s="1"/>
      <c r="G138" s="1"/>
      <c r="H138" s="35"/>
      <c r="I138" s="1"/>
      <c r="J138" s="1"/>
      <c r="K138" s="1"/>
      <c r="L138" s="1"/>
      <c r="M138" s="1"/>
      <c r="N138" s="1"/>
      <c r="O138" s="1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1:29" ht="15.75" customHeight="1" x14ac:dyDescent="0.25">
      <c r="A139" s="1"/>
      <c r="B139" s="60"/>
      <c r="C139" s="60"/>
      <c r="D139" s="60"/>
      <c r="E139" s="1"/>
      <c r="F139" s="1"/>
      <c r="G139" s="1"/>
      <c r="H139" s="35"/>
      <c r="I139" s="1"/>
      <c r="J139" s="1"/>
      <c r="K139" s="1"/>
      <c r="L139" s="1"/>
      <c r="M139" s="1"/>
      <c r="N139" s="1"/>
      <c r="O139" s="1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1:29" ht="15.75" customHeight="1" x14ac:dyDescent="0.25">
      <c r="A140" s="1"/>
      <c r="B140" s="60"/>
      <c r="C140" s="60"/>
      <c r="D140" s="60"/>
      <c r="E140" s="1"/>
      <c r="F140" s="1"/>
      <c r="G140" s="1"/>
      <c r="H140" s="35"/>
      <c r="I140" s="1"/>
      <c r="J140" s="1"/>
      <c r="K140" s="1"/>
      <c r="L140" s="1"/>
      <c r="M140" s="1"/>
      <c r="N140" s="1"/>
      <c r="O140" s="1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1:29" ht="15.75" customHeight="1" x14ac:dyDescent="0.25">
      <c r="A141" s="1"/>
      <c r="B141" s="60"/>
      <c r="C141" s="60"/>
      <c r="D141" s="60"/>
      <c r="E141" s="1"/>
      <c r="F141" s="1"/>
      <c r="G141" s="1"/>
      <c r="H141" s="35"/>
      <c r="I141" s="1"/>
      <c r="J141" s="1"/>
      <c r="K141" s="1"/>
      <c r="L141" s="1"/>
      <c r="M141" s="1"/>
      <c r="N141" s="1"/>
      <c r="O141" s="1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1:29" ht="15.75" customHeight="1" x14ac:dyDescent="0.25">
      <c r="A142" s="1"/>
      <c r="B142" s="60"/>
      <c r="C142" s="60"/>
      <c r="D142" s="60"/>
      <c r="E142" s="1"/>
      <c r="F142" s="1"/>
      <c r="G142" s="1"/>
      <c r="H142" s="35"/>
      <c r="I142" s="1"/>
      <c r="J142" s="1"/>
      <c r="K142" s="1"/>
      <c r="L142" s="1"/>
      <c r="M142" s="1"/>
      <c r="N142" s="1"/>
      <c r="O142" s="1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 ht="15.75" customHeight="1" x14ac:dyDescent="0.25">
      <c r="A143" s="1"/>
      <c r="B143" s="60"/>
      <c r="C143" s="60"/>
      <c r="D143" s="60"/>
      <c r="E143" s="1"/>
      <c r="F143" s="1"/>
      <c r="G143" s="1"/>
      <c r="H143" s="35"/>
      <c r="I143" s="1"/>
      <c r="J143" s="1"/>
      <c r="K143" s="1"/>
      <c r="L143" s="1"/>
      <c r="M143" s="1"/>
      <c r="N143" s="1"/>
      <c r="O143" s="1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1:29" ht="15.75" customHeight="1" x14ac:dyDescent="0.25">
      <c r="A144" s="1"/>
      <c r="B144" s="60"/>
      <c r="C144" s="60"/>
      <c r="D144" s="60"/>
      <c r="E144" s="1"/>
      <c r="F144" s="1"/>
      <c r="G144" s="1"/>
      <c r="H144" s="35"/>
      <c r="I144" s="1"/>
      <c r="J144" s="1"/>
      <c r="K144" s="1"/>
      <c r="L144" s="1"/>
      <c r="M144" s="1"/>
      <c r="N144" s="1"/>
      <c r="O144" s="1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5.75" customHeight="1" x14ac:dyDescent="0.25">
      <c r="A145" s="1"/>
      <c r="B145" s="60"/>
      <c r="C145" s="60"/>
      <c r="D145" s="60"/>
      <c r="E145" s="1"/>
      <c r="F145" s="1"/>
      <c r="G145" s="1"/>
      <c r="H145" s="35"/>
      <c r="I145" s="1"/>
      <c r="J145" s="1"/>
      <c r="K145" s="1"/>
      <c r="L145" s="1"/>
      <c r="M145" s="1"/>
      <c r="N145" s="1"/>
      <c r="O145" s="1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1:29" ht="15.75" customHeight="1" x14ac:dyDescent="0.25">
      <c r="A146" s="1"/>
      <c r="B146" s="60"/>
      <c r="C146" s="60"/>
      <c r="D146" s="60"/>
      <c r="E146" s="1"/>
      <c r="F146" s="1"/>
      <c r="G146" s="1"/>
      <c r="H146" s="35"/>
      <c r="I146" s="1"/>
      <c r="J146" s="1"/>
      <c r="K146" s="1"/>
      <c r="L146" s="1"/>
      <c r="M146" s="1"/>
      <c r="N146" s="1"/>
      <c r="O146" s="1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1:29" ht="15.75" customHeight="1" x14ac:dyDescent="0.25">
      <c r="A147" s="1"/>
      <c r="B147" s="60"/>
      <c r="C147" s="60"/>
      <c r="D147" s="60"/>
      <c r="E147" s="1"/>
      <c r="F147" s="1"/>
      <c r="G147" s="1"/>
      <c r="H147" s="35"/>
      <c r="I147" s="1"/>
      <c r="J147" s="1"/>
      <c r="K147" s="1"/>
      <c r="L147" s="1"/>
      <c r="M147" s="1"/>
      <c r="N147" s="1"/>
      <c r="O147" s="1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1:29" ht="15.75" customHeight="1" x14ac:dyDescent="0.25">
      <c r="A148" s="1"/>
      <c r="B148" s="60"/>
      <c r="C148" s="60"/>
      <c r="D148" s="60"/>
      <c r="E148" s="1"/>
      <c r="F148" s="1"/>
      <c r="G148" s="1"/>
      <c r="H148" s="35"/>
      <c r="I148" s="1"/>
      <c r="J148" s="1"/>
      <c r="K148" s="1"/>
      <c r="L148" s="1"/>
      <c r="M148" s="1"/>
      <c r="N148" s="1"/>
      <c r="O148" s="1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1:29" ht="15.75" customHeight="1" x14ac:dyDescent="0.25">
      <c r="A149" s="1"/>
      <c r="B149" s="60"/>
      <c r="C149" s="60"/>
      <c r="D149" s="60"/>
      <c r="E149" s="1"/>
      <c r="F149" s="1"/>
      <c r="G149" s="1"/>
      <c r="H149" s="35"/>
      <c r="I149" s="1"/>
      <c r="J149" s="1"/>
      <c r="K149" s="1"/>
      <c r="L149" s="1"/>
      <c r="M149" s="1"/>
      <c r="N149" s="1"/>
      <c r="O149" s="1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1:29" ht="15.75" customHeight="1" x14ac:dyDescent="0.25">
      <c r="A150" s="1"/>
      <c r="B150" s="60"/>
      <c r="C150" s="60"/>
      <c r="D150" s="60"/>
      <c r="E150" s="1"/>
      <c r="F150" s="1"/>
      <c r="G150" s="1"/>
      <c r="H150" s="35"/>
      <c r="I150" s="1"/>
      <c r="J150" s="1"/>
      <c r="K150" s="1"/>
      <c r="L150" s="1"/>
      <c r="M150" s="1"/>
      <c r="N150" s="1"/>
      <c r="O150" s="1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 ht="15.75" customHeight="1" x14ac:dyDescent="0.25">
      <c r="A151" s="1"/>
      <c r="B151" s="60"/>
      <c r="C151" s="60"/>
      <c r="D151" s="60"/>
      <c r="E151" s="1"/>
      <c r="F151" s="1"/>
      <c r="G151" s="1"/>
      <c r="H151" s="35"/>
      <c r="I151" s="1"/>
      <c r="J151" s="1"/>
      <c r="K151" s="1"/>
      <c r="L151" s="1"/>
      <c r="M151" s="1"/>
      <c r="N151" s="1"/>
      <c r="O151" s="1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1:29" ht="15.75" customHeight="1" x14ac:dyDescent="0.25">
      <c r="A152" s="1"/>
      <c r="B152" s="60"/>
      <c r="C152" s="60"/>
      <c r="D152" s="60"/>
      <c r="E152" s="1"/>
      <c r="F152" s="1"/>
      <c r="G152" s="1"/>
      <c r="H152" s="35"/>
      <c r="I152" s="1"/>
      <c r="J152" s="1"/>
      <c r="K152" s="1"/>
      <c r="L152" s="1"/>
      <c r="M152" s="1"/>
      <c r="N152" s="1"/>
      <c r="O152" s="1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1:29" ht="15.75" customHeight="1" x14ac:dyDescent="0.25">
      <c r="A153" s="1"/>
      <c r="B153" s="60"/>
      <c r="C153" s="60"/>
      <c r="D153" s="60"/>
      <c r="E153" s="1"/>
      <c r="F153" s="1"/>
      <c r="G153" s="1"/>
      <c r="H153" s="35"/>
      <c r="I153" s="1"/>
      <c r="J153" s="1"/>
      <c r="K153" s="1"/>
      <c r="L153" s="1"/>
      <c r="M153" s="1"/>
      <c r="N153" s="1"/>
      <c r="O153" s="1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1:29" ht="15.75" customHeight="1" x14ac:dyDescent="0.25">
      <c r="A154" s="1"/>
      <c r="B154" s="60"/>
      <c r="C154" s="60"/>
      <c r="D154" s="60"/>
      <c r="E154" s="1"/>
      <c r="F154" s="1"/>
      <c r="G154" s="1"/>
      <c r="H154" s="35"/>
      <c r="I154" s="1"/>
      <c r="J154" s="1"/>
      <c r="K154" s="1"/>
      <c r="L154" s="1"/>
      <c r="M154" s="1"/>
      <c r="N154" s="1"/>
      <c r="O154" s="1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1:29" ht="15.75" customHeight="1" x14ac:dyDescent="0.25">
      <c r="A155" s="1"/>
      <c r="B155" s="60"/>
      <c r="C155" s="60"/>
      <c r="D155" s="60"/>
      <c r="E155" s="1"/>
      <c r="F155" s="1"/>
      <c r="G155" s="1"/>
      <c r="H155" s="35"/>
      <c r="I155" s="1"/>
      <c r="J155" s="1"/>
      <c r="K155" s="1"/>
      <c r="L155" s="1"/>
      <c r="M155" s="1"/>
      <c r="N155" s="1"/>
      <c r="O155" s="1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1:29" ht="15.75" customHeight="1" x14ac:dyDescent="0.25">
      <c r="A156" s="1"/>
      <c r="B156" s="60"/>
      <c r="C156" s="60"/>
      <c r="D156" s="60"/>
      <c r="E156" s="1"/>
      <c r="F156" s="1"/>
      <c r="G156" s="1"/>
      <c r="H156" s="35"/>
      <c r="I156" s="1"/>
      <c r="J156" s="1"/>
      <c r="K156" s="1"/>
      <c r="L156" s="1"/>
      <c r="M156" s="1"/>
      <c r="N156" s="1"/>
      <c r="O156" s="1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1:29" ht="15.75" customHeight="1" x14ac:dyDescent="0.25">
      <c r="A157" s="1"/>
      <c r="B157" s="60"/>
      <c r="C157" s="60"/>
      <c r="D157" s="60"/>
      <c r="E157" s="1"/>
      <c r="F157" s="1"/>
      <c r="G157" s="1"/>
      <c r="H157" s="35"/>
      <c r="I157" s="1"/>
      <c r="J157" s="1"/>
      <c r="K157" s="1"/>
      <c r="L157" s="1"/>
      <c r="M157" s="1"/>
      <c r="N157" s="1"/>
      <c r="O157" s="1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1:29" ht="15.75" customHeight="1" x14ac:dyDescent="0.25">
      <c r="A158" s="1"/>
      <c r="B158" s="60"/>
      <c r="C158" s="60"/>
      <c r="D158" s="60"/>
      <c r="E158" s="1"/>
      <c r="F158" s="1"/>
      <c r="G158" s="1"/>
      <c r="H158" s="35"/>
      <c r="I158" s="1"/>
      <c r="J158" s="1"/>
      <c r="K158" s="1"/>
      <c r="L158" s="1"/>
      <c r="M158" s="1"/>
      <c r="N158" s="1"/>
      <c r="O158" s="1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1:29" ht="15.75" customHeight="1" x14ac:dyDescent="0.25">
      <c r="A159" s="1"/>
      <c r="B159" s="60"/>
      <c r="C159" s="60"/>
      <c r="D159" s="60"/>
      <c r="E159" s="1"/>
      <c r="F159" s="1"/>
      <c r="G159" s="1"/>
      <c r="H159" s="35"/>
      <c r="I159" s="1"/>
      <c r="J159" s="1"/>
      <c r="K159" s="1"/>
      <c r="L159" s="1"/>
      <c r="M159" s="1"/>
      <c r="N159" s="1"/>
      <c r="O159" s="1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1:29" ht="15.75" customHeight="1" x14ac:dyDescent="0.25">
      <c r="A160" s="1"/>
      <c r="B160" s="60"/>
      <c r="C160" s="60"/>
      <c r="D160" s="60"/>
      <c r="E160" s="1"/>
      <c r="F160" s="1"/>
      <c r="G160" s="1"/>
      <c r="H160" s="35"/>
      <c r="I160" s="1"/>
      <c r="J160" s="1"/>
      <c r="K160" s="1"/>
      <c r="L160" s="1"/>
      <c r="M160" s="1"/>
      <c r="N160" s="1"/>
      <c r="O160" s="1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1:29" ht="15.75" customHeight="1" x14ac:dyDescent="0.25">
      <c r="A161" s="1"/>
      <c r="B161" s="60"/>
      <c r="C161" s="60"/>
      <c r="D161" s="60"/>
      <c r="E161" s="1"/>
      <c r="F161" s="1"/>
      <c r="G161" s="1"/>
      <c r="H161" s="35"/>
      <c r="I161" s="1"/>
      <c r="J161" s="1"/>
      <c r="K161" s="1"/>
      <c r="L161" s="1"/>
      <c r="M161" s="1"/>
      <c r="N161" s="1"/>
      <c r="O161" s="1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1:29" ht="15.75" customHeight="1" x14ac:dyDescent="0.25">
      <c r="A162" s="1"/>
      <c r="B162" s="60"/>
      <c r="C162" s="60"/>
      <c r="D162" s="60"/>
      <c r="E162" s="1"/>
      <c r="F162" s="1"/>
      <c r="G162" s="1"/>
      <c r="H162" s="35"/>
      <c r="I162" s="1"/>
      <c r="J162" s="1"/>
      <c r="K162" s="1"/>
      <c r="L162" s="1"/>
      <c r="M162" s="1"/>
      <c r="N162" s="1"/>
      <c r="O162" s="1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1:29" ht="15.75" customHeight="1" x14ac:dyDescent="0.25">
      <c r="A163" s="1"/>
      <c r="B163" s="60"/>
      <c r="C163" s="60"/>
      <c r="D163" s="60"/>
      <c r="E163" s="1"/>
      <c r="F163" s="1"/>
      <c r="G163" s="1"/>
      <c r="H163" s="35"/>
      <c r="I163" s="1"/>
      <c r="J163" s="1"/>
      <c r="K163" s="1"/>
      <c r="L163" s="1"/>
      <c r="M163" s="1"/>
      <c r="N163" s="1"/>
      <c r="O163" s="1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1:29" ht="15.75" customHeight="1" x14ac:dyDescent="0.25">
      <c r="A164" s="1"/>
      <c r="B164" s="60"/>
      <c r="C164" s="60"/>
      <c r="D164" s="60"/>
      <c r="E164" s="1"/>
      <c r="F164" s="1"/>
      <c r="G164" s="1"/>
      <c r="H164" s="35"/>
      <c r="I164" s="1"/>
      <c r="J164" s="1"/>
      <c r="K164" s="1"/>
      <c r="L164" s="1"/>
      <c r="M164" s="1"/>
      <c r="N164" s="1"/>
      <c r="O164" s="1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 ht="15.75" customHeight="1" x14ac:dyDescent="0.25">
      <c r="A165" s="1"/>
      <c r="B165" s="60"/>
      <c r="C165" s="60"/>
      <c r="D165" s="60"/>
      <c r="E165" s="1"/>
      <c r="F165" s="1"/>
      <c r="G165" s="1"/>
      <c r="H165" s="35"/>
      <c r="I165" s="1"/>
      <c r="J165" s="1"/>
      <c r="K165" s="1"/>
      <c r="L165" s="1"/>
      <c r="M165" s="1"/>
      <c r="N165" s="1"/>
      <c r="O165" s="1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1:29" ht="15.75" customHeight="1" x14ac:dyDescent="0.25">
      <c r="A166" s="1"/>
      <c r="B166" s="60"/>
      <c r="C166" s="60"/>
      <c r="D166" s="60"/>
      <c r="E166" s="1"/>
      <c r="F166" s="1"/>
      <c r="G166" s="1"/>
      <c r="H166" s="35"/>
      <c r="I166" s="1"/>
      <c r="J166" s="1"/>
      <c r="K166" s="1"/>
      <c r="L166" s="1"/>
      <c r="M166" s="1"/>
      <c r="N166" s="1"/>
      <c r="O166" s="1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9" ht="15.75" customHeight="1" x14ac:dyDescent="0.25">
      <c r="A167" s="1"/>
      <c r="B167" s="60"/>
      <c r="C167" s="60"/>
      <c r="D167" s="60"/>
      <c r="E167" s="1"/>
      <c r="F167" s="1"/>
      <c r="G167" s="1"/>
      <c r="H167" s="35"/>
      <c r="I167" s="1"/>
      <c r="J167" s="1"/>
      <c r="K167" s="1"/>
      <c r="L167" s="1"/>
      <c r="M167" s="1"/>
      <c r="N167" s="1"/>
      <c r="O167" s="1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9" ht="15.75" customHeight="1" x14ac:dyDescent="0.25">
      <c r="A168" s="1"/>
      <c r="B168" s="60"/>
      <c r="C168" s="60"/>
      <c r="D168" s="60"/>
      <c r="E168" s="1"/>
      <c r="F168" s="1"/>
      <c r="G168" s="1"/>
      <c r="H168" s="35"/>
      <c r="I168" s="1"/>
      <c r="J168" s="1"/>
      <c r="K168" s="1"/>
      <c r="L168" s="1"/>
      <c r="M168" s="1"/>
      <c r="N168" s="1"/>
      <c r="O168" s="1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9" ht="15.75" customHeight="1" x14ac:dyDescent="0.25">
      <c r="A169" s="1"/>
      <c r="B169" s="60"/>
      <c r="C169" s="60"/>
      <c r="D169" s="60"/>
      <c r="E169" s="1"/>
      <c r="F169" s="1"/>
      <c r="G169" s="1"/>
      <c r="H169" s="35"/>
      <c r="I169" s="1"/>
      <c r="J169" s="1"/>
      <c r="K169" s="1"/>
      <c r="L169" s="1"/>
      <c r="M169" s="1"/>
      <c r="N169" s="1"/>
      <c r="O169" s="1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9" ht="15.75" customHeight="1" x14ac:dyDescent="0.25">
      <c r="A170" s="1"/>
      <c r="B170" s="60"/>
      <c r="C170" s="60"/>
      <c r="D170" s="60"/>
      <c r="E170" s="1"/>
      <c r="F170" s="1"/>
      <c r="G170" s="1"/>
      <c r="H170" s="35"/>
      <c r="I170" s="1"/>
      <c r="J170" s="1"/>
      <c r="K170" s="1"/>
      <c r="L170" s="1"/>
      <c r="M170" s="1"/>
      <c r="N170" s="1"/>
      <c r="O170" s="1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9" ht="15.75" customHeight="1" x14ac:dyDescent="0.25">
      <c r="A171" s="1"/>
      <c r="B171" s="60"/>
      <c r="C171" s="60"/>
      <c r="D171" s="60"/>
      <c r="E171" s="1"/>
      <c r="F171" s="1"/>
      <c r="G171" s="1"/>
      <c r="H171" s="35"/>
      <c r="I171" s="1"/>
      <c r="J171" s="1"/>
      <c r="K171" s="1"/>
      <c r="L171" s="1"/>
      <c r="M171" s="1"/>
      <c r="N171" s="1"/>
      <c r="O171" s="1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9" ht="15.75" customHeight="1" x14ac:dyDescent="0.25">
      <c r="A172" s="1"/>
      <c r="B172" s="60"/>
      <c r="C172" s="60"/>
      <c r="D172" s="60"/>
      <c r="E172" s="1"/>
      <c r="F172" s="1"/>
      <c r="G172" s="1"/>
      <c r="H172" s="35"/>
      <c r="I172" s="1"/>
      <c r="J172" s="1"/>
      <c r="K172" s="1"/>
      <c r="L172" s="1"/>
      <c r="M172" s="1"/>
      <c r="N172" s="1"/>
      <c r="O172" s="1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9" ht="15.75" customHeight="1" x14ac:dyDescent="0.25">
      <c r="A173" s="1"/>
      <c r="B173" s="60"/>
      <c r="C173" s="60"/>
      <c r="D173" s="60"/>
      <c r="E173" s="1"/>
      <c r="F173" s="1"/>
      <c r="G173" s="1"/>
      <c r="H173" s="35"/>
      <c r="I173" s="1"/>
      <c r="J173" s="1"/>
      <c r="K173" s="1"/>
      <c r="L173" s="1"/>
      <c r="M173" s="1"/>
      <c r="N173" s="1"/>
      <c r="O173" s="1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9" ht="15.75" customHeight="1" x14ac:dyDescent="0.25">
      <c r="A174" s="1"/>
      <c r="B174" s="60"/>
      <c r="C174" s="60"/>
      <c r="D174" s="60"/>
      <c r="E174" s="1"/>
      <c r="F174" s="1"/>
      <c r="G174" s="1"/>
      <c r="H174" s="35"/>
      <c r="I174" s="1"/>
      <c r="J174" s="1"/>
      <c r="K174" s="1"/>
      <c r="L174" s="1"/>
      <c r="M174" s="1"/>
      <c r="N174" s="1"/>
      <c r="O174" s="1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9" ht="15.75" customHeight="1" x14ac:dyDescent="0.25">
      <c r="A175" s="1"/>
      <c r="B175" s="60"/>
      <c r="C175" s="60"/>
      <c r="D175" s="60"/>
      <c r="E175" s="1"/>
      <c r="F175" s="1"/>
      <c r="G175" s="1"/>
      <c r="H175" s="35"/>
      <c r="I175" s="1"/>
      <c r="J175" s="1"/>
      <c r="K175" s="1"/>
      <c r="L175" s="1"/>
      <c r="M175" s="1"/>
      <c r="N175" s="1"/>
      <c r="O175" s="1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9" ht="15.75" customHeight="1" x14ac:dyDescent="0.25">
      <c r="A176" s="1"/>
      <c r="B176" s="60"/>
      <c r="C176" s="60"/>
      <c r="D176" s="60"/>
      <c r="E176" s="1"/>
      <c r="F176" s="1"/>
      <c r="G176" s="1"/>
      <c r="H176" s="35"/>
      <c r="I176" s="1"/>
      <c r="J176" s="1"/>
      <c r="K176" s="1"/>
      <c r="L176" s="1"/>
      <c r="M176" s="1"/>
      <c r="N176" s="1"/>
      <c r="O176" s="1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1:29" ht="15.75" customHeight="1" x14ac:dyDescent="0.25">
      <c r="A177" s="1"/>
      <c r="B177" s="60"/>
      <c r="C177" s="60"/>
      <c r="D177" s="60"/>
      <c r="E177" s="1"/>
      <c r="F177" s="1"/>
      <c r="G177" s="1"/>
      <c r="H177" s="35"/>
      <c r="I177" s="1"/>
      <c r="J177" s="1"/>
      <c r="K177" s="1"/>
      <c r="L177" s="1"/>
      <c r="M177" s="1"/>
      <c r="N177" s="1"/>
      <c r="O177" s="1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1:29" ht="15.75" customHeight="1" x14ac:dyDescent="0.25">
      <c r="A178" s="1"/>
      <c r="B178" s="60"/>
      <c r="C178" s="60"/>
      <c r="D178" s="60"/>
      <c r="E178" s="1"/>
      <c r="F178" s="1"/>
      <c r="G178" s="1"/>
      <c r="H178" s="35"/>
      <c r="I178" s="1"/>
      <c r="J178" s="1"/>
      <c r="K178" s="1"/>
      <c r="L178" s="1"/>
      <c r="M178" s="1"/>
      <c r="N178" s="1"/>
      <c r="O178" s="1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1:29" ht="15.75" customHeight="1" x14ac:dyDescent="0.25">
      <c r="A179" s="1"/>
      <c r="B179" s="60"/>
      <c r="C179" s="60"/>
      <c r="D179" s="60"/>
      <c r="E179" s="1"/>
      <c r="F179" s="1"/>
      <c r="G179" s="1"/>
      <c r="H179" s="35"/>
      <c r="I179" s="1"/>
      <c r="J179" s="1"/>
      <c r="K179" s="1"/>
      <c r="L179" s="1"/>
      <c r="M179" s="1"/>
      <c r="N179" s="1"/>
      <c r="O179" s="1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1:29" ht="15.75" customHeight="1" x14ac:dyDescent="0.25">
      <c r="A180" s="1"/>
      <c r="B180" s="60"/>
      <c r="C180" s="60"/>
      <c r="D180" s="60"/>
      <c r="E180" s="1"/>
      <c r="F180" s="1"/>
      <c r="G180" s="1"/>
      <c r="H180" s="35"/>
      <c r="I180" s="1"/>
      <c r="J180" s="1"/>
      <c r="K180" s="1"/>
      <c r="L180" s="1"/>
      <c r="M180" s="1"/>
      <c r="N180" s="1"/>
      <c r="O180" s="1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1:29" ht="15.75" customHeight="1" x14ac:dyDescent="0.25">
      <c r="A181" s="1"/>
      <c r="B181" s="60"/>
      <c r="C181" s="60"/>
      <c r="D181" s="60"/>
      <c r="E181" s="1"/>
      <c r="F181" s="1"/>
      <c r="G181" s="1"/>
      <c r="H181" s="35"/>
      <c r="I181" s="1"/>
      <c r="J181" s="1"/>
      <c r="K181" s="1"/>
      <c r="L181" s="1"/>
      <c r="M181" s="1"/>
      <c r="N181" s="1"/>
      <c r="O181" s="1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1:29" ht="15.75" customHeight="1" x14ac:dyDescent="0.25">
      <c r="A182" s="1"/>
      <c r="B182" s="60"/>
      <c r="C182" s="60"/>
      <c r="D182" s="60"/>
      <c r="E182" s="1"/>
      <c r="F182" s="1"/>
      <c r="G182" s="1"/>
      <c r="H182" s="35"/>
      <c r="I182" s="1"/>
      <c r="J182" s="1"/>
      <c r="K182" s="1"/>
      <c r="L182" s="1"/>
      <c r="M182" s="1"/>
      <c r="N182" s="1"/>
      <c r="O182" s="1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1:29" ht="15.75" customHeight="1" x14ac:dyDescent="0.25">
      <c r="A183" s="1"/>
      <c r="B183" s="60"/>
      <c r="C183" s="60"/>
      <c r="D183" s="60"/>
      <c r="E183" s="1"/>
      <c r="F183" s="1"/>
      <c r="G183" s="1"/>
      <c r="H183" s="35"/>
      <c r="I183" s="1"/>
      <c r="J183" s="1"/>
      <c r="K183" s="1"/>
      <c r="L183" s="1"/>
      <c r="M183" s="1"/>
      <c r="N183" s="1"/>
      <c r="O183" s="1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1:29" ht="15.75" customHeight="1" x14ac:dyDescent="0.25">
      <c r="A184" s="1"/>
      <c r="B184" s="60"/>
      <c r="C184" s="60"/>
      <c r="D184" s="60"/>
      <c r="E184" s="1"/>
      <c r="F184" s="1"/>
      <c r="G184" s="1"/>
      <c r="H184" s="35"/>
      <c r="I184" s="1"/>
      <c r="J184" s="1"/>
      <c r="K184" s="1"/>
      <c r="L184" s="1"/>
      <c r="M184" s="1"/>
      <c r="N184" s="1"/>
      <c r="O184" s="1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1:29" ht="15.75" customHeight="1" x14ac:dyDescent="0.25">
      <c r="A185" s="1"/>
      <c r="B185" s="60"/>
      <c r="C185" s="60"/>
      <c r="D185" s="60"/>
      <c r="E185" s="1"/>
      <c r="F185" s="1"/>
      <c r="G185" s="1"/>
      <c r="H185" s="35"/>
      <c r="I185" s="1"/>
      <c r="J185" s="1"/>
      <c r="K185" s="1"/>
      <c r="L185" s="1"/>
      <c r="M185" s="1"/>
      <c r="N185" s="1"/>
      <c r="O185" s="1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1:29" ht="15.75" customHeight="1" x14ac:dyDescent="0.25">
      <c r="A186" s="1"/>
      <c r="B186" s="60"/>
      <c r="C186" s="60"/>
      <c r="D186" s="60"/>
      <c r="E186" s="1"/>
      <c r="F186" s="1"/>
      <c r="G186" s="1"/>
      <c r="H186" s="35"/>
      <c r="I186" s="1"/>
      <c r="J186" s="1"/>
      <c r="K186" s="1"/>
      <c r="L186" s="1"/>
      <c r="M186" s="1"/>
      <c r="N186" s="1"/>
      <c r="O186" s="1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1:29" ht="15.75" customHeight="1" x14ac:dyDescent="0.25">
      <c r="A187" s="1"/>
      <c r="B187" s="60"/>
      <c r="C187" s="60"/>
      <c r="D187" s="60"/>
      <c r="E187" s="1"/>
      <c r="F187" s="1"/>
      <c r="G187" s="1"/>
      <c r="H187" s="35"/>
      <c r="I187" s="1"/>
      <c r="J187" s="1"/>
      <c r="K187" s="1"/>
      <c r="L187" s="1"/>
      <c r="M187" s="1"/>
      <c r="N187" s="1"/>
      <c r="O187" s="1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1:29" ht="15.75" customHeight="1" x14ac:dyDescent="0.25">
      <c r="A188" s="1"/>
      <c r="B188" s="60"/>
      <c r="C188" s="60"/>
      <c r="D188" s="60"/>
      <c r="E188" s="1"/>
      <c r="F188" s="1"/>
      <c r="G188" s="1"/>
      <c r="H188" s="35"/>
      <c r="I188" s="1"/>
      <c r="J188" s="1"/>
      <c r="K188" s="1"/>
      <c r="L188" s="1"/>
      <c r="M188" s="1"/>
      <c r="N188" s="1"/>
      <c r="O188" s="1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1:29" ht="15.75" customHeight="1" x14ac:dyDescent="0.25">
      <c r="A189" s="1"/>
      <c r="B189" s="60"/>
      <c r="C189" s="60"/>
      <c r="D189" s="60"/>
      <c r="E189" s="1"/>
      <c r="F189" s="1"/>
      <c r="G189" s="1"/>
      <c r="H189" s="35"/>
      <c r="I189" s="1"/>
      <c r="J189" s="1"/>
      <c r="K189" s="1"/>
      <c r="L189" s="1"/>
      <c r="M189" s="1"/>
      <c r="N189" s="1"/>
      <c r="O189" s="1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1:29" ht="15.75" customHeight="1" x14ac:dyDescent="0.25">
      <c r="A190" s="1"/>
      <c r="B190" s="60"/>
      <c r="C190" s="60"/>
      <c r="D190" s="60"/>
      <c r="E190" s="1"/>
      <c r="F190" s="1"/>
      <c r="G190" s="1"/>
      <c r="H190" s="35"/>
      <c r="I190" s="1"/>
      <c r="J190" s="1"/>
      <c r="K190" s="1"/>
      <c r="L190" s="1"/>
      <c r="M190" s="1"/>
      <c r="N190" s="1"/>
      <c r="O190" s="1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1:29" ht="15.75" customHeight="1" x14ac:dyDescent="0.25">
      <c r="A191" s="1"/>
      <c r="B191" s="60"/>
      <c r="C191" s="60"/>
      <c r="D191" s="60"/>
      <c r="E191" s="1"/>
      <c r="F191" s="1"/>
      <c r="G191" s="1"/>
      <c r="H191" s="35"/>
      <c r="I191" s="1"/>
      <c r="J191" s="1"/>
      <c r="K191" s="1"/>
      <c r="L191" s="1"/>
      <c r="M191" s="1"/>
      <c r="N191" s="1"/>
      <c r="O191" s="1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1:29" ht="15.75" customHeight="1" x14ac:dyDescent="0.25">
      <c r="A192" s="1"/>
      <c r="B192" s="60"/>
      <c r="C192" s="60"/>
      <c r="D192" s="60"/>
      <c r="E192" s="1"/>
      <c r="F192" s="1"/>
      <c r="G192" s="1"/>
      <c r="H192" s="35"/>
      <c r="I192" s="1"/>
      <c r="J192" s="1"/>
      <c r="K192" s="1"/>
      <c r="L192" s="1"/>
      <c r="M192" s="1"/>
      <c r="N192" s="1"/>
      <c r="O192" s="1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1:29" ht="15.75" customHeight="1" x14ac:dyDescent="0.25">
      <c r="A193" s="1"/>
      <c r="B193" s="60"/>
      <c r="C193" s="60"/>
      <c r="D193" s="60"/>
      <c r="E193" s="1"/>
      <c r="F193" s="1"/>
      <c r="G193" s="1"/>
      <c r="H193" s="35"/>
      <c r="I193" s="1"/>
      <c r="J193" s="1"/>
      <c r="K193" s="1"/>
      <c r="L193" s="1"/>
      <c r="M193" s="1"/>
      <c r="N193" s="1"/>
      <c r="O193" s="1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1:29" ht="15.75" customHeight="1" x14ac:dyDescent="0.25">
      <c r="A194" s="1"/>
      <c r="B194" s="60"/>
      <c r="C194" s="60"/>
      <c r="D194" s="60"/>
      <c r="E194" s="1"/>
      <c r="F194" s="1"/>
      <c r="G194" s="1"/>
      <c r="H194" s="35"/>
      <c r="I194" s="1"/>
      <c r="J194" s="1"/>
      <c r="K194" s="1"/>
      <c r="L194" s="1"/>
      <c r="M194" s="1"/>
      <c r="N194" s="1"/>
      <c r="O194" s="1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1:29" ht="15.75" customHeight="1" x14ac:dyDescent="0.25">
      <c r="A195" s="1"/>
      <c r="B195" s="60"/>
      <c r="C195" s="60"/>
      <c r="D195" s="60"/>
      <c r="E195" s="1"/>
      <c r="F195" s="1"/>
      <c r="G195" s="1"/>
      <c r="H195" s="35"/>
      <c r="I195" s="1"/>
      <c r="J195" s="1"/>
      <c r="K195" s="1"/>
      <c r="L195" s="1"/>
      <c r="M195" s="1"/>
      <c r="N195" s="1"/>
      <c r="O195" s="1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1:29" ht="15.75" customHeight="1" x14ac:dyDescent="0.25">
      <c r="A196" s="1"/>
      <c r="B196" s="60"/>
      <c r="C196" s="60"/>
      <c r="D196" s="60"/>
      <c r="E196" s="1"/>
      <c r="F196" s="1"/>
      <c r="G196" s="1"/>
      <c r="H196" s="35"/>
      <c r="I196" s="1"/>
      <c r="J196" s="1"/>
      <c r="K196" s="1"/>
      <c r="L196" s="1"/>
      <c r="M196" s="1"/>
      <c r="N196" s="1"/>
      <c r="O196" s="1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1:29" ht="15.75" customHeight="1" x14ac:dyDescent="0.25">
      <c r="A197" s="1"/>
      <c r="B197" s="60"/>
      <c r="C197" s="60"/>
      <c r="D197" s="60"/>
      <c r="E197" s="1"/>
      <c r="F197" s="1"/>
      <c r="G197" s="1"/>
      <c r="H197" s="35"/>
      <c r="I197" s="1"/>
      <c r="J197" s="1"/>
      <c r="K197" s="1"/>
      <c r="L197" s="1"/>
      <c r="M197" s="1"/>
      <c r="N197" s="1"/>
      <c r="O197" s="1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1:29" ht="15.75" customHeight="1" x14ac:dyDescent="0.25">
      <c r="A198" s="1"/>
      <c r="B198" s="60"/>
      <c r="C198" s="60"/>
      <c r="D198" s="60"/>
      <c r="E198" s="1"/>
      <c r="F198" s="1"/>
      <c r="G198" s="1"/>
      <c r="H198" s="35"/>
      <c r="I198" s="1"/>
      <c r="J198" s="1"/>
      <c r="K198" s="1"/>
      <c r="L198" s="1"/>
      <c r="M198" s="1"/>
      <c r="N198" s="1"/>
      <c r="O198" s="1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1:29" ht="15.75" customHeight="1" x14ac:dyDescent="0.25">
      <c r="A199" s="1"/>
      <c r="B199" s="60"/>
      <c r="C199" s="60"/>
      <c r="D199" s="60"/>
      <c r="E199" s="1"/>
      <c r="F199" s="1"/>
      <c r="G199" s="1"/>
      <c r="H199" s="35"/>
      <c r="I199" s="1"/>
      <c r="J199" s="1"/>
      <c r="K199" s="1"/>
      <c r="L199" s="1"/>
      <c r="M199" s="1"/>
      <c r="N199" s="1"/>
      <c r="O199" s="1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1:29" ht="15.75" customHeight="1" x14ac:dyDescent="0.25">
      <c r="A200" s="1"/>
      <c r="B200" s="60"/>
      <c r="C200" s="60"/>
      <c r="D200" s="60"/>
      <c r="E200" s="1"/>
      <c r="F200" s="1"/>
      <c r="G200" s="1"/>
      <c r="H200" s="35"/>
      <c r="I200" s="1"/>
      <c r="J200" s="1"/>
      <c r="K200" s="1"/>
      <c r="L200" s="1"/>
      <c r="M200" s="1"/>
      <c r="N200" s="1"/>
      <c r="O200" s="1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1:29" ht="15.75" customHeight="1" x14ac:dyDescent="0.25">
      <c r="A201" s="1"/>
      <c r="B201" s="60"/>
      <c r="C201" s="60"/>
      <c r="D201" s="60"/>
      <c r="E201" s="1"/>
      <c r="F201" s="1"/>
      <c r="G201" s="1"/>
      <c r="H201" s="35"/>
      <c r="I201" s="1"/>
      <c r="J201" s="1"/>
      <c r="K201" s="1"/>
      <c r="L201" s="1"/>
      <c r="M201" s="1"/>
      <c r="N201" s="1"/>
      <c r="O201" s="1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1:29" ht="15.75" customHeight="1" x14ac:dyDescent="0.25">
      <c r="A202" s="1"/>
      <c r="B202" s="60"/>
      <c r="C202" s="60"/>
      <c r="D202" s="60"/>
      <c r="E202" s="1"/>
      <c r="F202" s="1"/>
      <c r="G202" s="1"/>
      <c r="H202" s="35"/>
      <c r="I202" s="1"/>
      <c r="J202" s="1"/>
      <c r="K202" s="1"/>
      <c r="L202" s="1"/>
      <c r="M202" s="1"/>
      <c r="N202" s="1"/>
      <c r="O202" s="1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1:29" ht="15.75" customHeight="1" x14ac:dyDescent="0.25">
      <c r="A203" s="1"/>
      <c r="B203" s="60"/>
      <c r="C203" s="60"/>
      <c r="D203" s="60"/>
      <c r="E203" s="1"/>
      <c r="F203" s="1"/>
      <c r="G203" s="1"/>
      <c r="H203" s="35"/>
      <c r="I203" s="1"/>
      <c r="J203" s="1"/>
      <c r="K203" s="1"/>
      <c r="L203" s="1"/>
      <c r="M203" s="1"/>
      <c r="N203" s="1"/>
      <c r="O203" s="1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1:29" ht="15.75" customHeight="1" x14ac:dyDescent="0.25">
      <c r="A204" s="1"/>
      <c r="B204" s="60"/>
      <c r="C204" s="60"/>
      <c r="D204" s="60"/>
      <c r="E204" s="1"/>
      <c r="F204" s="1"/>
      <c r="G204" s="1"/>
      <c r="H204" s="35"/>
      <c r="I204" s="1"/>
      <c r="J204" s="1"/>
      <c r="K204" s="1"/>
      <c r="L204" s="1"/>
      <c r="M204" s="1"/>
      <c r="N204" s="1"/>
      <c r="O204" s="1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1:29" ht="15.75" customHeight="1" x14ac:dyDescent="0.25">
      <c r="A205" s="1"/>
      <c r="B205" s="60"/>
      <c r="C205" s="60"/>
      <c r="D205" s="60"/>
      <c r="E205" s="1"/>
      <c r="F205" s="1"/>
      <c r="G205" s="1"/>
      <c r="H205" s="35"/>
      <c r="I205" s="1"/>
      <c r="J205" s="1"/>
      <c r="K205" s="1"/>
      <c r="L205" s="1"/>
      <c r="M205" s="1"/>
      <c r="N205" s="1"/>
      <c r="O205" s="1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1:29" ht="15.75" customHeight="1" x14ac:dyDescent="0.25">
      <c r="A206" s="1"/>
      <c r="B206" s="60"/>
      <c r="C206" s="60"/>
      <c r="D206" s="60"/>
      <c r="E206" s="1"/>
      <c r="F206" s="1"/>
      <c r="G206" s="1"/>
      <c r="H206" s="35"/>
      <c r="I206" s="1"/>
      <c r="J206" s="1"/>
      <c r="K206" s="1"/>
      <c r="L206" s="1"/>
      <c r="M206" s="1"/>
      <c r="N206" s="1"/>
      <c r="O206" s="1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1:29" ht="15.75" customHeight="1" x14ac:dyDescent="0.25">
      <c r="A207" s="1"/>
      <c r="B207" s="60"/>
      <c r="C207" s="60"/>
      <c r="D207" s="60"/>
      <c r="E207" s="1"/>
      <c r="F207" s="1"/>
      <c r="G207" s="1"/>
      <c r="H207" s="35"/>
      <c r="I207" s="1"/>
      <c r="J207" s="1"/>
      <c r="K207" s="1"/>
      <c r="L207" s="1"/>
      <c r="M207" s="1"/>
      <c r="N207" s="1"/>
      <c r="O207" s="1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1:29" ht="15.75" customHeight="1" x14ac:dyDescent="0.25">
      <c r="A208" s="1"/>
      <c r="B208" s="60"/>
      <c r="C208" s="60"/>
      <c r="D208" s="60"/>
      <c r="E208" s="1"/>
      <c r="F208" s="1"/>
      <c r="G208" s="1"/>
      <c r="H208" s="35"/>
      <c r="I208" s="1"/>
      <c r="J208" s="1"/>
      <c r="K208" s="1"/>
      <c r="L208" s="1"/>
      <c r="M208" s="1"/>
      <c r="N208" s="1"/>
      <c r="O208" s="1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1:29" ht="15.75" customHeight="1" x14ac:dyDescent="0.25">
      <c r="A209" s="1"/>
      <c r="B209" s="60"/>
      <c r="C209" s="60"/>
      <c r="D209" s="60"/>
      <c r="E209" s="1"/>
      <c r="F209" s="1"/>
      <c r="G209" s="1"/>
      <c r="H209" s="35"/>
      <c r="I209" s="1"/>
      <c r="J209" s="1"/>
      <c r="K209" s="1"/>
      <c r="L209" s="1"/>
      <c r="M209" s="1"/>
      <c r="N209" s="1"/>
      <c r="O209" s="1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1:29" ht="15.75" customHeight="1" x14ac:dyDescent="0.25">
      <c r="A210" s="1"/>
      <c r="B210" s="60"/>
      <c r="C210" s="60"/>
      <c r="D210" s="60"/>
      <c r="E210" s="1"/>
      <c r="F210" s="1"/>
      <c r="G210" s="1"/>
      <c r="H210" s="35"/>
      <c r="I210" s="1"/>
      <c r="J210" s="1"/>
      <c r="K210" s="1"/>
      <c r="L210" s="1"/>
      <c r="M210" s="1"/>
      <c r="N210" s="1"/>
      <c r="O210" s="1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1:29" ht="15.75" customHeight="1" x14ac:dyDescent="0.25">
      <c r="A211" s="1"/>
      <c r="B211" s="60"/>
      <c r="C211" s="60"/>
      <c r="D211" s="60"/>
      <c r="E211" s="1"/>
      <c r="F211" s="1"/>
      <c r="G211" s="1"/>
      <c r="H211" s="35"/>
      <c r="I211" s="1"/>
      <c r="J211" s="1"/>
      <c r="K211" s="1"/>
      <c r="L211" s="1"/>
      <c r="M211" s="1"/>
      <c r="N211" s="1"/>
      <c r="O211" s="1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1:29" ht="15.75" customHeight="1" x14ac:dyDescent="0.25">
      <c r="A212" s="1"/>
      <c r="B212" s="60"/>
      <c r="C212" s="60"/>
      <c r="D212" s="60"/>
      <c r="E212" s="1"/>
      <c r="F212" s="1"/>
      <c r="G212" s="1"/>
      <c r="H212" s="35"/>
      <c r="I212" s="1"/>
      <c r="J212" s="1"/>
      <c r="K212" s="1"/>
      <c r="L212" s="1"/>
      <c r="M212" s="1"/>
      <c r="N212" s="1"/>
      <c r="O212" s="1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1:29" ht="15.75" customHeight="1" x14ac:dyDescent="0.25">
      <c r="A213" s="1"/>
      <c r="B213" s="60"/>
      <c r="C213" s="60"/>
      <c r="D213" s="60"/>
      <c r="E213" s="1"/>
      <c r="F213" s="1"/>
      <c r="G213" s="1"/>
      <c r="H213" s="35"/>
      <c r="I213" s="1"/>
      <c r="J213" s="1"/>
      <c r="K213" s="1"/>
      <c r="L213" s="1"/>
      <c r="M213" s="1"/>
      <c r="N213" s="1"/>
      <c r="O213" s="1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1:29" ht="15.75" customHeight="1" x14ac:dyDescent="0.25">
      <c r="A214" s="1"/>
      <c r="B214" s="60"/>
      <c r="C214" s="60"/>
      <c r="D214" s="60"/>
      <c r="E214" s="1"/>
      <c r="F214" s="1"/>
      <c r="G214" s="1"/>
      <c r="H214" s="35"/>
      <c r="I214" s="1"/>
      <c r="J214" s="1"/>
      <c r="K214" s="1"/>
      <c r="L214" s="1"/>
      <c r="M214" s="1"/>
      <c r="N214" s="1"/>
      <c r="O214" s="1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1:29" ht="15.75" customHeight="1" x14ac:dyDescent="0.25">
      <c r="A215" s="1"/>
      <c r="B215" s="60"/>
      <c r="C215" s="60"/>
      <c r="D215" s="60"/>
      <c r="E215" s="1"/>
      <c r="F215" s="1"/>
      <c r="G215" s="1"/>
      <c r="H215" s="35"/>
      <c r="I215" s="1"/>
      <c r="J215" s="1"/>
      <c r="K215" s="1"/>
      <c r="L215" s="1"/>
      <c r="M215" s="1"/>
      <c r="N215" s="1"/>
      <c r="O215" s="1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1:29" ht="15.75" customHeight="1" x14ac:dyDescent="0.25">
      <c r="A216" s="1"/>
      <c r="B216" s="60"/>
      <c r="C216" s="60"/>
      <c r="D216" s="60"/>
      <c r="E216" s="1"/>
      <c r="F216" s="1"/>
      <c r="G216" s="1"/>
      <c r="H216" s="35"/>
      <c r="I216" s="1"/>
      <c r="J216" s="1"/>
      <c r="K216" s="1"/>
      <c r="L216" s="1"/>
      <c r="M216" s="1"/>
      <c r="N216" s="1"/>
      <c r="O216" s="1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1:29" ht="15.75" customHeight="1" x14ac:dyDescent="0.25">
      <c r="A217" s="1"/>
      <c r="B217" s="60"/>
      <c r="C217" s="60"/>
      <c r="D217" s="60"/>
      <c r="E217" s="1"/>
      <c r="F217" s="1"/>
      <c r="G217" s="1"/>
      <c r="H217" s="35"/>
      <c r="I217" s="1"/>
      <c r="J217" s="1"/>
      <c r="K217" s="1"/>
      <c r="L217" s="1"/>
      <c r="M217" s="1"/>
      <c r="N217" s="1"/>
      <c r="O217" s="1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1:29" ht="15.75" customHeight="1" x14ac:dyDescent="0.25">
      <c r="A218" s="1"/>
      <c r="B218" s="60"/>
      <c r="C218" s="60"/>
      <c r="D218" s="60"/>
      <c r="E218" s="1"/>
      <c r="F218" s="1"/>
      <c r="G218" s="1"/>
      <c r="H218" s="35"/>
      <c r="I218" s="1"/>
      <c r="J218" s="1"/>
      <c r="K218" s="1"/>
      <c r="L218" s="1"/>
      <c r="M218" s="1"/>
      <c r="N218" s="1"/>
      <c r="O218" s="1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1:29" ht="15.75" customHeight="1" x14ac:dyDescent="0.25">
      <c r="A219" s="1"/>
      <c r="B219" s="60"/>
      <c r="C219" s="60"/>
      <c r="D219" s="60"/>
      <c r="E219" s="1"/>
      <c r="F219" s="1"/>
      <c r="G219" s="1"/>
      <c r="H219" s="35"/>
      <c r="I219" s="1"/>
      <c r="J219" s="1"/>
      <c r="K219" s="1"/>
      <c r="L219" s="1"/>
      <c r="M219" s="1"/>
      <c r="N219" s="1"/>
      <c r="O219" s="1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1:29" ht="15.75" customHeight="1" x14ac:dyDescent="0.25">
      <c r="A220" s="1"/>
      <c r="B220" s="60"/>
      <c r="C220" s="60"/>
      <c r="D220" s="60"/>
      <c r="E220" s="1"/>
      <c r="F220" s="1"/>
      <c r="G220" s="1"/>
      <c r="H220" s="35"/>
      <c r="I220" s="1"/>
      <c r="J220" s="1"/>
      <c r="K220" s="1"/>
      <c r="L220" s="1"/>
      <c r="M220" s="1"/>
      <c r="N220" s="1"/>
      <c r="O220" s="1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1:29" ht="15.75" customHeight="1" x14ac:dyDescent="0.25">
      <c r="A221" s="1"/>
      <c r="B221" s="60"/>
      <c r="C221" s="60"/>
      <c r="D221" s="60"/>
      <c r="E221" s="1"/>
      <c r="F221" s="1"/>
      <c r="G221" s="1"/>
      <c r="H221" s="35"/>
      <c r="I221" s="1"/>
      <c r="J221" s="1"/>
      <c r="K221" s="1"/>
      <c r="L221" s="1"/>
      <c r="M221" s="1"/>
      <c r="N221" s="1"/>
      <c r="O221" s="1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1:29" ht="15.75" customHeight="1" x14ac:dyDescent="0.25">
      <c r="A222" s="1"/>
      <c r="B222" s="60"/>
      <c r="C222" s="60"/>
      <c r="D222" s="60"/>
      <c r="E222" s="1"/>
      <c r="F222" s="1"/>
      <c r="G222" s="1"/>
      <c r="H222" s="35"/>
      <c r="I222" s="1"/>
      <c r="J222" s="1"/>
      <c r="K222" s="1"/>
      <c r="L222" s="1"/>
      <c r="M222" s="1"/>
      <c r="N222" s="1"/>
      <c r="O222" s="1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1:29" ht="15.75" customHeight="1" x14ac:dyDescent="0.25">
      <c r="A223" s="1"/>
      <c r="B223" s="35"/>
      <c r="C223" s="35"/>
      <c r="D223" s="1"/>
      <c r="E223" s="35"/>
      <c r="F223" s="35"/>
      <c r="G223" s="35"/>
      <c r="H223" s="35"/>
      <c r="I223" s="1"/>
      <c r="J223" s="1"/>
      <c r="K223" s="35"/>
      <c r="L223" s="1"/>
      <c r="M223" s="1"/>
      <c r="N223" s="1"/>
      <c r="O223" s="1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1:29" ht="15.75" customHeight="1" x14ac:dyDescent="0.25">
      <c r="A224" s="1"/>
      <c r="B224" s="35"/>
      <c r="C224" s="35"/>
      <c r="D224" s="1"/>
      <c r="E224" s="35"/>
      <c r="F224" s="35"/>
      <c r="G224" s="35"/>
      <c r="H224" s="35"/>
      <c r="I224" s="1"/>
      <c r="J224" s="1"/>
      <c r="K224" s="35"/>
      <c r="L224" s="1"/>
      <c r="M224" s="1"/>
      <c r="N224" s="1"/>
      <c r="O224" s="1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1:29" ht="15.75" customHeight="1" x14ac:dyDescent="0.25">
      <c r="A225" s="1"/>
      <c r="B225" s="35"/>
      <c r="C225" s="35"/>
      <c r="D225" s="1"/>
      <c r="E225" s="35"/>
      <c r="F225" s="35"/>
      <c r="G225" s="35"/>
      <c r="H225" s="35"/>
      <c r="I225" s="1"/>
      <c r="J225" s="1"/>
      <c r="K225" s="35"/>
      <c r="L225" s="1"/>
      <c r="M225" s="1"/>
      <c r="N225" s="1"/>
      <c r="O225" s="1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1:29" ht="15.75" customHeight="1" x14ac:dyDescent="0.25">
      <c r="A226" s="1"/>
      <c r="B226" s="35"/>
      <c r="C226" s="35"/>
      <c r="D226" s="1"/>
      <c r="E226" s="35"/>
      <c r="F226" s="35"/>
      <c r="G226" s="35"/>
      <c r="H226" s="35"/>
      <c r="I226" s="1"/>
      <c r="J226" s="1"/>
      <c r="K226" s="35"/>
      <c r="L226" s="1"/>
      <c r="M226" s="1"/>
      <c r="N226" s="1"/>
      <c r="O226" s="1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1:29" ht="15.75" customHeight="1" x14ac:dyDescent="0.25">
      <c r="A227" s="1"/>
      <c r="B227" s="35"/>
      <c r="C227" s="35"/>
      <c r="D227" s="1"/>
      <c r="E227" s="35"/>
      <c r="F227" s="35"/>
      <c r="G227" s="35"/>
      <c r="H227" s="35"/>
      <c r="I227" s="1"/>
      <c r="J227" s="1"/>
      <c r="K227" s="35"/>
      <c r="L227" s="1"/>
      <c r="M227" s="1"/>
      <c r="N227" s="1"/>
      <c r="O227" s="1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1:29" ht="15.75" customHeight="1" x14ac:dyDescent="0.25">
      <c r="A228" s="1"/>
      <c r="B228" s="35"/>
      <c r="C228" s="35"/>
      <c r="D228" s="1"/>
      <c r="E228" s="35"/>
      <c r="F228" s="35"/>
      <c r="G228" s="35"/>
      <c r="H228" s="35"/>
      <c r="I228" s="1"/>
      <c r="J228" s="1"/>
      <c r="K228" s="35"/>
      <c r="L228" s="1"/>
      <c r="M228" s="1"/>
      <c r="N228" s="1"/>
      <c r="O228" s="1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1:29" ht="15.75" customHeight="1" x14ac:dyDescent="0.25">
      <c r="A229" s="1"/>
      <c r="B229" s="35"/>
      <c r="C229" s="35"/>
      <c r="D229" s="1"/>
      <c r="E229" s="35"/>
      <c r="F229" s="35"/>
      <c r="G229" s="35"/>
      <c r="H229" s="35"/>
      <c r="I229" s="1"/>
      <c r="J229" s="1"/>
      <c r="K229" s="35"/>
      <c r="L229" s="1"/>
      <c r="M229" s="1"/>
      <c r="N229" s="1"/>
      <c r="O229" s="1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1:29" ht="15.75" customHeight="1" x14ac:dyDescent="0.25">
      <c r="A230" s="1"/>
      <c r="B230" s="35"/>
      <c r="C230" s="35"/>
      <c r="D230" s="1"/>
      <c r="E230" s="35"/>
      <c r="F230" s="35"/>
      <c r="G230" s="35"/>
      <c r="H230" s="35"/>
      <c r="I230" s="1"/>
      <c r="J230" s="1"/>
      <c r="K230" s="35"/>
      <c r="L230" s="1"/>
      <c r="M230" s="1"/>
      <c r="N230" s="1"/>
      <c r="O230" s="1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1:29" ht="15.75" customHeight="1" x14ac:dyDescent="0.25">
      <c r="A231" s="1"/>
      <c r="B231" s="35"/>
      <c r="C231" s="35"/>
      <c r="D231" s="1"/>
      <c r="E231" s="35"/>
      <c r="F231" s="35"/>
      <c r="G231" s="35"/>
      <c r="H231" s="35"/>
      <c r="I231" s="1"/>
      <c r="J231" s="1"/>
      <c r="K231" s="35"/>
      <c r="L231" s="1"/>
      <c r="M231" s="1"/>
      <c r="N231" s="1"/>
      <c r="O231" s="1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1:29" ht="15.75" customHeight="1" x14ac:dyDescent="0.25">
      <c r="A232" s="1"/>
      <c r="B232" s="35"/>
      <c r="C232" s="35"/>
      <c r="D232" s="1"/>
      <c r="E232" s="35"/>
      <c r="F232" s="35"/>
      <c r="G232" s="35"/>
      <c r="H232" s="35"/>
      <c r="I232" s="1"/>
      <c r="J232" s="1"/>
      <c r="K232" s="35"/>
      <c r="L232" s="1"/>
      <c r="M232" s="1"/>
      <c r="N232" s="1"/>
      <c r="O232" s="1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1:29" ht="15.75" customHeight="1" x14ac:dyDescent="0.25">
      <c r="A233" s="1"/>
      <c r="B233" s="35"/>
      <c r="C233" s="35"/>
      <c r="D233" s="1"/>
      <c r="E233" s="35"/>
      <c r="F233" s="35"/>
      <c r="G233" s="35"/>
      <c r="H233" s="35"/>
      <c r="I233" s="1"/>
      <c r="J233" s="1"/>
      <c r="K233" s="35"/>
      <c r="L233" s="1"/>
      <c r="M233" s="1"/>
      <c r="N233" s="1"/>
      <c r="O233" s="1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1:29" ht="15.75" customHeight="1" x14ac:dyDescent="0.25">
      <c r="A234" s="1"/>
      <c r="B234" s="35"/>
      <c r="C234" s="35"/>
      <c r="D234" s="1"/>
      <c r="E234" s="35"/>
      <c r="F234" s="35"/>
      <c r="G234" s="35"/>
      <c r="H234" s="35"/>
      <c r="I234" s="1"/>
      <c r="J234" s="1"/>
      <c r="K234" s="35"/>
      <c r="L234" s="1"/>
      <c r="M234" s="1"/>
      <c r="N234" s="1"/>
      <c r="O234" s="1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1:29" ht="15.75" customHeight="1" x14ac:dyDescent="0.25">
      <c r="A235" s="1"/>
      <c r="B235" s="35"/>
      <c r="C235" s="35"/>
      <c r="D235" s="1"/>
      <c r="E235" s="35"/>
      <c r="F235" s="35"/>
      <c r="G235" s="35"/>
      <c r="H235" s="35"/>
      <c r="I235" s="1"/>
      <c r="J235" s="1"/>
      <c r="K235" s="35"/>
      <c r="L235" s="1"/>
      <c r="M235" s="1"/>
      <c r="N235" s="1"/>
      <c r="O235" s="1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1:29" ht="15.75" customHeight="1" x14ac:dyDescent="0.25">
      <c r="A236" s="1"/>
      <c r="B236" s="35"/>
      <c r="C236" s="35"/>
      <c r="D236" s="1"/>
      <c r="E236" s="35"/>
      <c r="F236" s="35"/>
      <c r="G236" s="35"/>
      <c r="H236" s="35"/>
      <c r="I236" s="1"/>
      <c r="J236" s="1"/>
      <c r="K236" s="35"/>
      <c r="L236" s="1"/>
      <c r="M236" s="1"/>
      <c r="N236" s="1"/>
      <c r="O236" s="1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1:29" ht="15.75" customHeight="1" x14ac:dyDescent="0.25">
      <c r="A237" s="1"/>
      <c r="B237" s="35"/>
      <c r="C237" s="35"/>
      <c r="D237" s="1"/>
      <c r="E237" s="35"/>
      <c r="F237" s="35"/>
      <c r="G237" s="35"/>
      <c r="H237" s="35"/>
      <c r="I237" s="1"/>
      <c r="J237" s="1"/>
      <c r="K237" s="35"/>
      <c r="L237" s="1"/>
      <c r="M237" s="1"/>
      <c r="N237" s="1"/>
      <c r="O237" s="1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1:29" ht="15.75" customHeight="1" x14ac:dyDescent="0.25">
      <c r="A238" s="1"/>
      <c r="B238" s="35"/>
      <c r="C238" s="35"/>
      <c r="D238" s="1"/>
      <c r="E238" s="35"/>
      <c r="F238" s="35"/>
      <c r="G238" s="35"/>
      <c r="H238" s="35"/>
      <c r="I238" s="1"/>
      <c r="J238" s="1"/>
      <c r="K238" s="35"/>
      <c r="L238" s="1"/>
      <c r="M238" s="1"/>
      <c r="N238" s="1"/>
      <c r="O238" s="1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1:29" ht="15.75" customHeight="1" x14ac:dyDescent="0.25">
      <c r="A239" s="1"/>
      <c r="B239" s="35"/>
      <c r="C239" s="35"/>
      <c r="D239" s="1"/>
      <c r="E239" s="35"/>
      <c r="F239" s="35"/>
      <c r="G239" s="35"/>
      <c r="H239" s="35"/>
      <c r="I239" s="1"/>
      <c r="J239" s="1"/>
      <c r="K239" s="35"/>
      <c r="L239" s="1"/>
      <c r="M239" s="1"/>
      <c r="N239" s="1"/>
      <c r="O239" s="1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1:29" ht="15.75" customHeight="1" x14ac:dyDescent="0.25">
      <c r="A240" s="1"/>
      <c r="B240" s="35"/>
      <c r="C240" s="35"/>
      <c r="D240" s="1"/>
      <c r="E240" s="35"/>
      <c r="F240" s="35"/>
      <c r="G240" s="35"/>
      <c r="H240" s="35"/>
      <c r="I240" s="1"/>
      <c r="J240" s="1"/>
      <c r="K240" s="35"/>
      <c r="L240" s="1"/>
      <c r="M240" s="1"/>
      <c r="N240" s="1"/>
      <c r="O240" s="1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1:29" ht="15.75" customHeight="1" x14ac:dyDescent="0.25">
      <c r="A241" s="1"/>
      <c r="B241" s="35"/>
      <c r="C241" s="35"/>
      <c r="D241" s="1"/>
      <c r="E241" s="35"/>
      <c r="F241" s="35"/>
      <c r="G241" s="35"/>
      <c r="H241" s="35"/>
      <c r="I241" s="1"/>
      <c r="J241" s="1"/>
      <c r="K241" s="35"/>
      <c r="L241" s="1"/>
      <c r="M241" s="1"/>
      <c r="N241" s="1"/>
      <c r="O241" s="1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1:29" ht="15.75" customHeight="1" x14ac:dyDescent="0.25">
      <c r="A242" s="1"/>
      <c r="B242" s="35"/>
      <c r="C242" s="35"/>
      <c r="D242" s="1"/>
      <c r="E242" s="35"/>
      <c r="F242" s="35"/>
      <c r="G242" s="35"/>
      <c r="H242" s="35"/>
      <c r="I242" s="1"/>
      <c r="J242" s="1"/>
      <c r="K242" s="35"/>
      <c r="L242" s="1"/>
      <c r="M242" s="1"/>
      <c r="N242" s="1"/>
      <c r="O242" s="1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1:29" ht="15.75" customHeight="1" x14ac:dyDescent="0.25">
      <c r="A243" s="1"/>
      <c r="B243" s="35"/>
      <c r="C243" s="35"/>
      <c r="D243" s="1"/>
      <c r="E243" s="35"/>
      <c r="F243" s="35"/>
      <c r="G243" s="35"/>
      <c r="H243" s="35"/>
      <c r="I243" s="1"/>
      <c r="J243" s="1"/>
      <c r="K243" s="35"/>
      <c r="L243" s="1"/>
      <c r="M243" s="1"/>
      <c r="N243" s="1"/>
      <c r="O243" s="1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1:29" ht="15.75" customHeight="1" x14ac:dyDescent="0.25">
      <c r="A244" s="1"/>
      <c r="B244" s="35"/>
      <c r="C244" s="35"/>
      <c r="D244" s="1"/>
      <c r="E244" s="35"/>
      <c r="F244" s="35"/>
      <c r="G244" s="35"/>
      <c r="H244" s="35"/>
      <c r="I244" s="1"/>
      <c r="J244" s="1"/>
      <c r="K244" s="35"/>
      <c r="L244" s="1"/>
      <c r="M244" s="1"/>
      <c r="N244" s="1"/>
      <c r="O244" s="1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1:29" ht="15.75" customHeight="1" x14ac:dyDescent="0.25">
      <c r="A245" s="1"/>
      <c r="B245" s="35"/>
      <c r="C245" s="35"/>
      <c r="D245" s="1"/>
      <c r="E245" s="35"/>
      <c r="F245" s="35"/>
      <c r="G245" s="35"/>
      <c r="H245" s="35"/>
      <c r="I245" s="1"/>
      <c r="J245" s="1"/>
      <c r="K245" s="35"/>
      <c r="L245" s="1"/>
      <c r="M245" s="1"/>
      <c r="N245" s="1"/>
      <c r="O245" s="1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1:29" ht="15.75" customHeight="1" x14ac:dyDescent="0.25">
      <c r="A246" s="1"/>
      <c r="B246" s="35"/>
      <c r="C246" s="35"/>
      <c r="D246" s="1"/>
      <c r="E246" s="35"/>
      <c r="F246" s="35"/>
      <c r="G246" s="35"/>
      <c r="H246" s="35"/>
      <c r="I246" s="1"/>
      <c r="J246" s="1"/>
      <c r="K246" s="35"/>
      <c r="L246" s="1"/>
      <c r="M246" s="1"/>
      <c r="N246" s="1"/>
      <c r="O246" s="1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1:29" ht="15.75" customHeight="1" x14ac:dyDescent="0.25">
      <c r="A247" s="1"/>
      <c r="B247" s="35"/>
      <c r="C247" s="35"/>
      <c r="D247" s="1"/>
      <c r="E247" s="35"/>
      <c r="F247" s="35"/>
      <c r="G247" s="35"/>
      <c r="H247" s="35"/>
      <c r="I247" s="1"/>
      <c r="J247" s="1"/>
      <c r="K247" s="35"/>
      <c r="L247" s="1"/>
      <c r="M247" s="1"/>
      <c r="N247" s="1"/>
      <c r="O247" s="1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1:29" ht="15.75" customHeight="1" x14ac:dyDescent="0.25">
      <c r="A248" s="1"/>
      <c r="B248" s="35"/>
      <c r="C248" s="35"/>
      <c r="D248" s="1"/>
      <c r="E248" s="35"/>
      <c r="F248" s="35"/>
      <c r="G248" s="35"/>
      <c r="H248" s="35"/>
      <c r="I248" s="1"/>
      <c r="J248" s="1"/>
      <c r="K248" s="35"/>
      <c r="L248" s="1"/>
      <c r="M248" s="1"/>
      <c r="N248" s="1"/>
      <c r="O248" s="1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1:29" ht="15.75" customHeight="1" x14ac:dyDescent="0.25">
      <c r="A249" s="1"/>
      <c r="B249" s="35"/>
      <c r="C249" s="35"/>
      <c r="D249" s="1"/>
      <c r="E249" s="35"/>
      <c r="F249" s="35"/>
      <c r="G249" s="35"/>
      <c r="H249" s="35"/>
      <c r="I249" s="1"/>
      <c r="J249" s="1"/>
      <c r="K249" s="35"/>
      <c r="L249" s="1"/>
      <c r="M249" s="1"/>
      <c r="N249" s="1"/>
      <c r="O249" s="1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1:29" ht="15.75" customHeight="1" x14ac:dyDescent="0.25">
      <c r="A250" s="1"/>
      <c r="B250" s="35"/>
      <c r="C250" s="35"/>
      <c r="D250" s="1"/>
      <c r="E250" s="35"/>
      <c r="F250" s="35"/>
      <c r="G250" s="35"/>
      <c r="H250" s="35"/>
      <c r="I250" s="1"/>
      <c r="J250" s="1"/>
      <c r="K250" s="35"/>
      <c r="L250" s="1"/>
      <c r="M250" s="1"/>
      <c r="N250" s="1"/>
      <c r="O250" s="1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1:29" ht="15.75" customHeight="1" x14ac:dyDescent="0.25">
      <c r="A251" s="1"/>
      <c r="B251" s="35"/>
      <c r="C251" s="35"/>
      <c r="D251" s="1"/>
      <c r="E251" s="35"/>
      <c r="F251" s="35"/>
      <c r="G251" s="35"/>
      <c r="H251" s="35"/>
      <c r="I251" s="1"/>
      <c r="J251" s="1"/>
      <c r="K251" s="35"/>
      <c r="L251" s="1"/>
      <c r="M251" s="1"/>
      <c r="N251" s="1"/>
      <c r="O251" s="1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1:29" ht="15.75" customHeight="1" x14ac:dyDescent="0.25">
      <c r="A252" s="1"/>
      <c r="B252" s="35"/>
      <c r="C252" s="35"/>
      <c r="D252" s="1"/>
      <c r="E252" s="35"/>
      <c r="F252" s="35"/>
      <c r="G252" s="35"/>
      <c r="H252" s="35"/>
      <c r="I252" s="1"/>
      <c r="J252" s="1"/>
      <c r="K252" s="35"/>
      <c r="L252" s="1"/>
      <c r="M252" s="1"/>
      <c r="N252" s="1"/>
      <c r="O252" s="1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1:29" ht="15.75" customHeight="1" x14ac:dyDescent="0.25">
      <c r="A253" s="1"/>
      <c r="B253" s="35"/>
      <c r="C253" s="35"/>
      <c r="D253" s="1"/>
      <c r="E253" s="35"/>
      <c r="F253" s="35"/>
      <c r="G253" s="35"/>
      <c r="H253" s="35"/>
      <c r="I253" s="1"/>
      <c r="J253" s="1"/>
      <c r="K253" s="35"/>
      <c r="L253" s="1"/>
      <c r="M253" s="1"/>
      <c r="N253" s="1"/>
      <c r="O253" s="1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1:29" ht="15.75" customHeight="1" x14ac:dyDescent="0.25">
      <c r="A254" s="1"/>
      <c r="B254" s="35"/>
      <c r="C254" s="35"/>
      <c r="D254" s="1"/>
      <c r="E254" s="35"/>
      <c r="F254" s="35"/>
      <c r="G254" s="35"/>
      <c r="H254" s="35"/>
      <c r="I254" s="1"/>
      <c r="J254" s="1"/>
      <c r="K254" s="35"/>
      <c r="L254" s="1"/>
      <c r="M254" s="1"/>
      <c r="N254" s="1"/>
      <c r="O254" s="1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1:29" ht="15.75" customHeight="1" x14ac:dyDescent="0.25">
      <c r="A255" s="1"/>
      <c r="B255" s="35"/>
      <c r="C255" s="35"/>
      <c r="D255" s="1"/>
      <c r="E255" s="35"/>
      <c r="F255" s="35"/>
      <c r="G255" s="35"/>
      <c r="H255" s="35"/>
      <c r="I255" s="1"/>
      <c r="J255" s="1"/>
      <c r="K255" s="35"/>
      <c r="L255" s="1"/>
      <c r="M255" s="1"/>
      <c r="N255" s="1"/>
      <c r="O255" s="1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1:29" ht="15.75" customHeight="1" x14ac:dyDescent="0.25">
      <c r="A256" s="1"/>
      <c r="B256" s="35"/>
      <c r="C256" s="35"/>
      <c r="D256" s="1"/>
      <c r="E256" s="35"/>
      <c r="F256" s="35"/>
      <c r="G256" s="35"/>
      <c r="H256" s="35"/>
      <c r="I256" s="1"/>
      <c r="J256" s="1"/>
      <c r="K256" s="35"/>
      <c r="L256" s="1"/>
      <c r="M256" s="1"/>
      <c r="N256" s="1"/>
      <c r="O256" s="1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1:29" ht="15.75" customHeight="1" x14ac:dyDescent="0.25">
      <c r="A257" s="1"/>
      <c r="B257" s="35"/>
      <c r="C257" s="35"/>
      <c r="D257" s="1"/>
      <c r="E257" s="35"/>
      <c r="F257" s="35"/>
      <c r="G257" s="35"/>
      <c r="H257" s="35"/>
      <c r="I257" s="1"/>
      <c r="J257" s="1"/>
      <c r="K257" s="35"/>
      <c r="L257" s="1"/>
      <c r="M257" s="1"/>
      <c r="N257" s="1"/>
      <c r="O257" s="1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1:29" ht="15.75" customHeight="1" x14ac:dyDescent="0.25">
      <c r="A258" s="1"/>
      <c r="B258" s="35"/>
      <c r="C258" s="35"/>
      <c r="D258" s="1"/>
      <c r="E258" s="35"/>
      <c r="F258" s="35"/>
      <c r="G258" s="35"/>
      <c r="H258" s="35"/>
      <c r="I258" s="1"/>
      <c r="J258" s="1"/>
      <c r="K258" s="35"/>
      <c r="L258" s="1"/>
      <c r="M258" s="1"/>
      <c r="N258" s="1"/>
      <c r="O258" s="1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1:29" ht="15.75" customHeight="1" x14ac:dyDescent="0.25">
      <c r="A259" s="1"/>
      <c r="B259" s="35"/>
      <c r="C259" s="35"/>
      <c r="D259" s="1"/>
      <c r="E259" s="35"/>
      <c r="F259" s="35"/>
      <c r="G259" s="35"/>
      <c r="H259" s="35"/>
      <c r="I259" s="1"/>
      <c r="J259" s="1"/>
      <c r="K259" s="35"/>
      <c r="L259" s="1"/>
      <c r="M259" s="1"/>
      <c r="N259" s="1"/>
      <c r="O259" s="1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1:29" ht="15.75" customHeight="1" x14ac:dyDescent="0.25">
      <c r="A260" s="1"/>
      <c r="B260" s="35"/>
      <c r="C260" s="35"/>
      <c r="D260" s="1"/>
      <c r="E260" s="35"/>
      <c r="F260" s="35"/>
      <c r="G260" s="35"/>
      <c r="H260" s="35"/>
      <c r="I260" s="1"/>
      <c r="J260" s="1"/>
      <c r="K260" s="35"/>
      <c r="L260" s="1"/>
      <c r="M260" s="1"/>
      <c r="N260" s="1"/>
      <c r="O260" s="1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1:29" ht="15.75" customHeight="1" x14ac:dyDescent="0.25">
      <c r="A261" s="1"/>
      <c r="B261" s="35"/>
      <c r="C261" s="35"/>
      <c r="D261" s="1"/>
      <c r="E261" s="35"/>
      <c r="F261" s="35"/>
      <c r="G261" s="35"/>
      <c r="H261" s="35"/>
      <c r="I261" s="1"/>
      <c r="J261" s="1"/>
      <c r="K261" s="35"/>
      <c r="L261" s="1"/>
      <c r="M261" s="1"/>
      <c r="N261" s="1"/>
      <c r="O261" s="1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1:29" ht="15.75" customHeight="1" x14ac:dyDescent="0.25">
      <c r="A262" s="1"/>
      <c r="B262" s="35"/>
      <c r="C262" s="35"/>
      <c r="D262" s="1"/>
      <c r="E262" s="35"/>
      <c r="F262" s="35"/>
      <c r="G262" s="35"/>
      <c r="H262" s="35"/>
      <c r="I262" s="1"/>
      <c r="J262" s="1"/>
      <c r="K262" s="35"/>
      <c r="L262" s="1"/>
      <c r="M262" s="1"/>
      <c r="N262" s="1"/>
      <c r="O262" s="1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1:29" ht="15.75" customHeight="1" x14ac:dyDescent="0.25">
      <c r="A263" s="1"/>
      <c r="B263" s="35"/>
      <c r="C263" s="35"/>
      <c r="D263" s="1"/>
      <c r="E263" s="35"/>
      <c r="F263" s="35"/>
      <c r="G263" s="35"/>
      <c r="H263" s="35"/>
      <c r="I263" s="1"/>
      <c r="J263" s="1"/>
      <c r="K263" s="35"/>
      <c r="L263" s="1"/>
      <c r="M263" s="1"/>
      <c r="N263" s="1"/>
      <c r="O263" s="1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1:29" ht="15.75" customHeight="1" x14ac:dyDescent="0.25">
      <c r="A264" s="1"/>
      <c r="B264" s="35"/>
      <c r="C264" s="35"/>
      <c r="D264" s="1"/>
      <c r="E264" s="35"/>
      <c r="F264" s="35"/>
      <c r="G264" s="35"/>
      <c r="H264" s="35"/>
      <c r="I264" s="1"/>
      <c r="J264" s="1"/>
      <c r="K264" s="35"/>
      <c r="L264" s="1"/>
      <c r="M264" s="1"/>
      <c r="N264" s="1"/>
      <c r="O264" s="1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1:29" ht="15.75" customHeight="1" x14ac:dyDescent="0.25">
      <c r="A265" s="1"/>
      <c r="B265" s="35"/>
      <c r="C265" s="35"/>
      <c r="D265" s="1"/>
      <c r="E265" s="35"/>
      <c r="F265" s="35"/>
      <c r="G265" s="35"/>
      <c r="H265" s="35"/>
      <c r="I265" s="1"/>
      <c r="J265" s="1"/>
      <c r="K265" s="35"/>
      <c r="L265" s="1"/>
      <c r="M265" s="1"/>
      <c r="N265" s="1"/>
      <c r="O265" s="1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1:29" ht="15.75" customHeight="1" x14ac:dyDescent="0.25">
      <c r="A266" s="1"/>
      <c r="B266" s="35"/>
      <c r="C266" s="35"/>
      <c r="D266" s="1"/>
      <c r="E266" s="35"/>
      <c r="F266" s="35"/>
      <c r="G266" s="35"/>
      <c r="H266" s="35"/>
      <c r="I266" s="1"/>
      <c r="J266" s="1"/>
      <c r="K266" s="35"/>
      <c r="L266" s="1"/>
      <c r="M266" s="1"/>
      <c r="N266" s="1"/>
      <c r="O266" s="1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1:29" ht="15.75" customHeight="1" x14ac:dyDescent="0.25">
      <c r="A267" s="1"/>
      <c r="B267" s="35"/>
      <c r="C267" s="35"/>
      <c r="D267" s="1"/>
      <c r="E267" s="35"/>
      <c r="F267" s="35"/>
      <c r="G267" s="35"/>
      <c r="H267" s="35"/>
      <c r="I267" s="1"/>
      <c r="J267" s="1"/>
      <c r="K267" s="35"/>
      <c r="L267" s="1"/>
      <c r="M267" s="1"/>
      <c r="N267" s="1"/>
      <c r="O267" s="1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1:29" ht="15.75" customHeight="1" x14ac:dyDescent="0.25">
      <c r="A268" s="1"/>
      <c r="B268" s="35"/>
      <c r="C268" s="35"/>
      <c r="D268" s="1"/>
      <c r="E268" s="35"/>
      <c r="F268" s="35"/>
      <c r="G268" s="35"/>
      <c r="H268" s="35"/>
      <c r="I268" s="1"/>
      <c r="J268" s="1"/>
      <c r="K268" s="35"/>
      <c r="L268" s="1"/>
      <c r="M268" s="1"/>
      <c r="N268" s="1"/>
      <c r="O268" s="1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1:29" ht="15.75" customHeight="1" x14ac:dyDescent="0.25">
      <c r="A269" s="1"/>
      <c r="B269" s="35"/>
      <c r="C269" s="35"/>
      <c r="D269" s="1"/>
      <c r="E269" s="35"/>
      <c r="F269" s="35"/>
      <c r="G269" s="35"/>
      <c r="H269" s="35"/>
      <c r="I269" s="1"/>
      <c r="J269" s="1"/>
      <c r="K269" s="35"/>
      <c r="L269" s="1"/>
      <c r="M269" s="1"/>
      <c r="N269" s="1"/>
      <c r="O269" s="1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1:29" ht="15.75" customHeight="1" x14ac:dyDescent="0.25">
      <c r="A270" s="1"/>
      <c r="B270" s="35"/>
      <c r="C270" s="35"/>
      <c r="D270" s="1"/>
      <c r="E270" s="35"/>
      <c r="F270" s="35"/>
      <c r="G270" s="35"/>
      <c r="H270" s="35"/>
      <c r="I270" s="1"/>
      <c r="J270" s="1"/>
      <c r="K270" s="35"/>
      <c r="L270" s="1"/>
      <c r="M270" s="1"/>
      <c r="N270" s="1"/>
      <c r="O270" s="1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1:29" ht="15.75" customHeight="1" x14ac:dyDescent="0.25">
      <c r="A271" s="1"/>
      <c r="B271" s="35"/>
      <c r="C271" s="35"/>
      <c r="D271" s="1"/>
      <c r="E271" s="35"/>
      <c r="F271" s="35"/>
      <c r="G271" s="35"/>
      <c r="H271" s="35"/>
      <c r="I271" s="1"/>
      <c r="J271" s="1"/>
      <c r="K271" s="35"/>
      <c r="L271" s="1"/>
      <c r="M271" s="1"/>
      <c r="N271" s="1"/>
      <c r="O271" s="1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1:29" ht="15.75" customHeight="1" x14ac:dyDescent="0.25">
      <c r="A272" s="1"/>
      <c r="B272" s="35"/>
      <c r="C272" s="35"/>
      <c r="D272" s="1"/>
      <c r="E272" s="35"/>
      <c r="F272" s="35"/>
      <c r="G272" s="35"/>
      <c r="H272" s="35"/>
      <c r="I272" s="1"/>
      <c r="J272" s="1"/>
      <c r="K272" s="35"/>
      <c r="L272" s="1"/>
      <c r="M272" s="1"/>
      <c r="N272" s="1"/>
      <c r="O272" s="1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1:29" ht="15.75" customHeight="1" x14ac:dyDescent="0.25">
      <c r="A273" s="1"/>
      <c r="B273" s="35"/>
      <c r="C273" s="35"/>
      <c r="D273" s="1"/>
      <c r="E273" s="35"/>
      <c r="F273" s="35"/>
      <c r="G273" s="35"/>
      <c r="H273" s="35"/>
      <c r="I273" s="1"/>
      <c r="J273" s="1"/>
      <c r="K273" s="35"/>
      <c r="L273" s="1"/>
      <c r="M273" s="1"/>
      <c r="N273" s="1"/>
      <c r="O273" s="1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1:29" ht="15.75" customHeight="1" x14ac:dyDescent="0.25">
      <c r="A274" s="1"/>
      <c r="B274" s="35"/>
      <c r="C274" s="35"/>
      <c r="D274" s="1"/>
      <c r="E274" s="35"/>
      <c r="F274" s="35"/>
      <c r="G274" s="35"/>
      <c r="H274" s="35"/>
      <c r="I274" s="1"/>
      <c r="J274" s="1"/>
      <c r="K274" s="35"/>
      <c r="L274" s="1"/>
      <c r="M274" s="1"/>
      <c r="N274" s="1"/>
      <c r="O274" s="1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1:29" ht="15.75" customHeight="1" x14ac:dyDescent="0.25">
      <c r="A275" s="1"/>
      <c r="B275" s="35"/>
      <c r="C275" s="35"/>
      <c r="D275" s="1"/>
      <c r="E275" s="35"/>
      <c r="F275" s="35"/>
      <c r="G275" s="35"/>
      <c r="H275" s="35"/>
      <c r="I275" s="1"/>
      <c r="J275" s="1"/>
      <c r="K275" s="35"/>
      <c r="L275" s="1"/>
      <c r="M275" s="1"/>
      <c r="N275" s="1"/>
      <c r="O275" s="1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 ht="15.75" customHeight="1" x14ac:dyDescent="0.25">
      <c r="A276" s="1"/>
      <c r="B276" s="35"/>
      <c r="C276" s="35"/>
      <c r="D276" s="1"/>
      <c r="E276" s="35"/>
      <c r="F276" s="35"/>
      <c r="G276" s="35"/>
      <c r="H276" s="35"/>
      <c r="I276" s="1"/>
      <c r="J276" s="1"/>
      <c r="K276" s="35"/>
      <c r="L276" s="1"/>
      <c r="M276" s="1"/>
      <c r="N276" s="1"/>
      <c r="O276" s="1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1:29" ht="15.75" customHeight="1" x14ac:dyDescent="0.25">
      <c r="A277" s="1"/>
      <c r="B277" s="35"/>
      <c r="C277" s="35"/>
      <c r="D277" s="1"/>
      <c r="E277" s="35"/>
      <c r="F277" s="35"/>
      <c r="G277" s="35"/>
      <c r="H277" s="35"/>
      <c r="I277" s="1"/>
      <c r="J277" s="1"/>
      <c r="K277" s="35"/>
      <c r="L277" s="1"/>
      <c r="M277" s="1"/>
      <c r="N277" s="1"/>
      <c r="O277" s="1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1:29" ht="15.75" customHeight="1" x14ac:dyDescent="0.25">
      <c r="A278" s="1"/>
      <c r="B278" s="35"/>
      <c r="C278" s="35"/>
      <c r="D278" s="1"/>
      <c r="E278" s="35"/>
      <c r="F278" s="35"/>
      <c r="G278" s="35"/>
      <c r="H278" s="35"/>
      <c r="I278" s="1"/>
      <c r="J278" s="1"/>
      <c r="K278" s="35"/>
      <c r="L278" s="1"/>
      <c r="M278" s="1"/>
      <c r="N278" s="1"/>
      <c r="O278" s="1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1:29" ht="15.75" customHeight="1" x14ac:dyDescent="0.25">
      <c r="A279" s="1"/>
      <c r="B279" s="35"/>
      <c r="C279" s="35"/>
      <c r="D279" s="1"/>
      <c r="E279" s="35"/>
      <c r="F279" s="35"/>
      <c r="G279" s="35"/>
      <c r="H279" s="35"/>
      <c r="I279" s="1"/>
      <c r="J279" s="1"/>
      <c r="K279" s="35"/>
      <c r="L279" s="1"/>
      <c r="M279" s="1"/>
      <c r="N279" s="1"/>
      <c r="O279" s="1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1:29" ht="15.75" customHeight="1" x14ac:dyDescent="0.25">
      <c r="A280" s="1"/>
      <c r="B280" s="35"/>
      <c r="C280" s="35"/>
      <c r="D280" s="1"/>
      <c r="E280" s="35"/>
      <c r="F280" s="35"/>
      <c r="G280" s="35"/>
      <c r="H280" s="35"/>
      <c r="I280" s="1"/>
      <c r="J280" s="1"/>
      <c r="K280" s="35"/>
      <c r="L280" s="1"/>
      <c r="M280" s="1"/>
      <c r="N280" s="1"/>
      <c r="O280" s="1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1:29" ht="15.75" customHeight="1" x14ac:dyDescent="0.25">
      <c r="A281" s="1"/>
      <c r="B281" s="35"/>
      <c r="C281" s="35"/>
      <c r="D281" s="1"/>
      <c r="E281" s="35"/>
      <c r="F281" s="35"/>
      <c r="G281" s="35"/>
      <c r="H281" s="35"/>
      <c r="I281" s="1"/>
      <c r="J281" s="1"/>
      <c r="K281" s="35"/>
      <c r="L281" s="1"/>
      <c r="M281" s="1"/>
      <c r="N281" s="1"/>
      <c r="O281" s="1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1:29" ht="15.75" customHeight="1" x14ac:dyDescent="0.25">
      <c r="A282" s="1"/>
      <c r="B282" s="35"/>
      <c r="C282" s="35"/>
      <c r="D282" s="1"/>
      <c r="E282" s="35"/>
      <c r="F282" s="35"/>
      <c r="G282" s="35"/>
      <c r="H282" s="35"/>
      <c r="I282" s="1"/>
      <c r="J282" s="1"/>
      <c r="K282" s="35"/>
      <c r="L282" s="1"/>
      <c r="M282" s="1"/>
      <c r="N282" s="1"/>
      <c r="O282" s="1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1:29" ht="15.75" customHeight="1" x14ac:dyDescent="0.25">
      <c r="A283" s="1"/>
      <c r="B283" s="35"/>
      <c r="C283" s="35"/>
      <c r="D283" s="1"/>
      <c r="E283" s="35"/>
      <c r="F283" s="35"/>
      <c r="G283" s="35"/>
      <c r="H283" s="35"/>
      <c r="I283" s="1"/>
      <c r="J283" s="1"/>
      <c r="K283" s="35"/>
      <c r="L283" s="1"/>
      <c r="M283" s="1"/>
      <c r="N283" s="1"/>
      <c r="O283" s="1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1:29" ht="15.75" customHeight="1" x14ac:dyDescent="0.25">
      <c r="A284" s="1"/>
      <c r="B284" s="35"/>
      <c r="C284" s="35"/>
      <c r="D284" s="1"/>
      <c r="E284" s="35"/>
      <c r="F284" s="35"/>
      <c r="G284" s="35"/>
      <c r="H284" s="35"/>
      <c r="I284" s="1"/>
      <c r="J284" s="1"/>
      <c r="K284" s="35"/>
      <c r="L284" s="1"/>
      <c r="M284" s="1"/>
      <c r="N284" s="1"/>
      <c r="O284" s="1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1:29" ht="15.75" customHeight="1" x14ac:dyDescent="0.25">
      <c r="A285" s="1"/>
      <c r="B285" s="35"/>
      <c r="C285" s="35"/>
      <c r="D285" s="1"/>
      <c r="E285" s="35"/>
      <c r="F285" s="35"/>
      <c r="G285" s="35"/>
      <c r="H285" s="35"/>
      <c r="I285" s="1"/>
      <c r="J285" s="1"/>
      <c r="K285" s="35"/>
      <c r="L285" s="1"/>
      <c r="M285" s="1"/>
      <c r="N285" s="1"/>
      <c r="O285" s="1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1:29" ht="15.75" customHeight="1" x14ac:dyDescent="0.25">
      <c r="A286" s="1"/>
      <c r="B286" s="35"/>
      <c r="C286" s="35"/>
      <c r="D286" s="1"/>
      <c r="E286" s="35"/>
      <c r="F286" s="35"/>
      <c r="G286" s="35"/>
      <c r="H286" s="35"/>
      <c r="I286" s="1"/>
      <c r="J286" s="1"/>
      <c r="K286" s="35"/>
      <c r="L286" s="1"/>
      <c r="M286" s="1"/>
      <c r="N286" s="1"/>
      <c r="O286" s="1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1:29" ht="15.75" customHeight="1" x14ac:dyDescent="0.25">
      <c r="A287" s="1"/>
      <c r="B287" s="35"/>
      <c r="C287" s="35"/>
      <c r="D287" s="1"/>
      <c r="E287" s="35"/>
      <c r="F287" s="35"/>
      <c r="G287" s="35"/>
      <c r="H287" s="35"/>
      <c r="I287" s="1"/>
      <c r="J287" s="1"/>
      <c r="K287" s="35"/>
      <c r="L287" s="1"/>
      <c r="M287" s="1"/>
      <c r="N287" s="1"/>
      <c r="O287" s="1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1:29" ht="15.75" customHeight="1" x14ac:dyDescent="0.25">
      <c r="A288" s="1"/>
      <c r="B288" s="35"/>
      <c r="C288" s="35"/>
      <c r="D288" s="1"/>
      <c r="E288" s="35"/>
      <c r="F288" s="35"/>
      <c r="G288" s="35"/>
      <c r="H288" s="35"/>
      <c r="I288" s="1"/>
      <c r="J288" s="1"/>
      <c r="K288" s="35"/>
      <c r="L288" s="1"/>
      <c r="M288" s="1"/>
      <c r="N288" s="1"/>
      <c r="O288" s="1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1:29" ht="15.75" customHeight="1" x14ac:dyDescent="0.25">
      <c r="A289" s="1"/>
      <c r="B289" s="35"/>
      <c r="C289" s="35"/>
      <c r="D289" s="1"/>
      <c r="E289" s="35"/>
      <c r="F289" s="35"/>
      <c r="G289" s="35"/>
      <c r="H289" s="35"/>
      <c r="I289" s="1"/>
      <c r="J289" s="1"/>
      <c r="K289" s="35"/>
      <c r="L289" s="1"/>
      <c r="M289" s="1"/>
      <c r="N289" s="1"/>
      <c r="O289" s="1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1:29" ht="15.75" customHeight="1" x14ac:dyDescent="0.25">
      <c r="A290" s="1"/>
      <c r="B290" s="35"/>
      <c r="C290" s="35"/>
      <c r="D290" s="1"/>
      <c r="E290" s="35"/>
      <c r="F290" s="35"/>
      <c r="G290" s="35"/>
      <c r="H290" s="35"/>
      <c r="I290" s="1"/>
      <c r="J290" s="1"/>
      <c r="K290" s="35"/>
      <c r="L290" s="1"/>
      <c r="M290" s="1"/>
      <c r="N290" s="1"/>
      <c r="O290" s="1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1:29" ht="15.75" customHeight="1" x14ac:dyDescent="0.25">
      <c r="A291" s="1"/>
      <c r="B291" s="35"/>
      <c r="C291" s="35"/>
      <c r="D291" s="1"/>
      <c r="E291" s="35"/>
      <c r="F291" s="35"/>
      <c r="G291" s="35"/>
      <c r="H291" s="35"/>
      <c r="I291" s="1"/>
      <c r="J291" s="1"/>
      <c r="K291" s="35"/>
      <c r="L291" s="1"/>
      <c r="M291" s="1"/>
      <c r="N291" s="1"/>
      <c r="O291" s="1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1:29" ht="15.75" customHeight="1" x14ac:dyDescent="0.25">
      <c r="A292" s="1"/>
      <c r="B292" s="35"/>
      <c r="C292" s="35"/>
      <c r="D292" s="1"/>
      <c r="E292" s="35"/>
      <c r="F292" s="35"/>
      <c r="G292" s="35"/>
      <c r="H292" s="35"/>
      <c r="I292" s="1"/>
      <c r="J292" s="1"/>
      <c r="K292" s="35"/>
      <c r="L292" s="1"/>
      <c r="M292" s="1"/>
      <c r="N292" s="1"/>
      <c r="O292" s="1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1:29" ht="15.75" customHeight="1" x14ac:dyDescent="0.25">
      <c r="A293" s="1"/>
      <c r="B293" s="35"/>
      <c r="C293" s="35"/>
      <c r="D293" s="1"/>
      <c r="E293" s="35"/>
      <c r="F293" s="35"/>
      <c r="G293" s="35"/>
      <c r="H293" s="35"/>
      <c r="I293" s="1"/>
      <c r="J293" s="1"/>
      <c r="K293" s="35"/>
      <c r="L293" s="1"/>
      <c r="M293" s="1"/>
      <c r="N293" s="1"/>
      <c r="O293" s="1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1:29" ht="15.75" customHeight="1" x14ac:dyDescent="0.25">
      <c r="A294" s="1"/>
      <c r="B294" s="35"/>
      <c r="C294" s="35"/>
      <c r="D294" s="1"/>
      <c r="E294" s="35"/>
      <c r="F294" s="35"/>
      <c r="G294" s="35"/>
      <c r="H294" s="35"/>
      <c r="I294" s="1"/>
      <c r="J294" s="1"/>
      <c r="K294" s="35"/>
      <c r="L294" s="1"/>
      <c r="M294" s="1"/>
      <c r="N294" s="1"/>
      <c r="O294" s="1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1:29" ht="15.75" customHeight="1" x14ac:dyDescent="0.25">
      <c r="A295" s="1"/>
      <c r="B295" s="35"/>
      <c r="C295" s="35"/>
      <c r="D295" s="1"/>
      <c r="E295" s="35"/>
      <c r="F295" s="35"/>
      <c r="G295" s="35"/>
      <c r="H295" s="35"/>
      <c r="I295" s="1"/>
      <c r="J295" s="1"/>
      <c r="K295" s="35"/>
      <c r="L295" s="1"/>
      <c r="M295" s="1"/>
      <c r="N295" s="1"/>
      <c r="O295" s="1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1:29" ht="15.75" customHeight="1" x14ac:dyDescent="0.25">
      <c r="A296" s="1"/>
      <c r="B296" s="35"/>
      <c r="C296" s="35"/>
      <c r="D296" s="1"/>
      <c r="E296" s="35"/>
      <c r="F296" s="35"/>
      <c r="G296" s="35"/>
      <c r="H296" s="35"/>
      <c r="I296" s="1"/>
      <c r="J296" s="1"/>
      <c r="K296" s="35"/>
      <c r="L296" s="1"/>
      <c r="M296" s="1"/>
      <c r="N296" s="1"/>
      <c r="O296" s="1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1:29" ht="15.75" customHeight="1" x14ac:dyDescent="0.25">
      <c r="A297" s="1"/>
      <c r="B297" s="35"/>
      <c r="C297" s="35"/>
      <c r="D297" s="1"/>
      <c r="E297" s="35"/>
      <c r="F297" s="35"/>
      <c r="G297" s="35"/>
      <c r="H297" s="35"/>
      <c r="I297" s="1"/>
      <c r="J297" s="1"/>
      <c r="K297" s="35"/>
      <c r="L297" s="1"/>
      <c r="M297" s="1"/>
      <c r="N297" s="1"/>
      <c r="O297" s="1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1:29" ht="15.75" customHeight="1" x14ac:dyDescent="0.25">
      <c r="A298" s="1"/>
      <c r="B298" s="35"/>
      <c r="C298" s="35"/>
      <c r="D298" s="1"/>
      <c r="E298" s="35"/>
      <c r="F298" s="35"/>
      <c r="G298" s="35"/>
      <c r="H298" s="35"/>
      <c r="I298" s="1"/>
      <c r="J298" s="1"/>
      <c r="K298" s="35"/>
      <c r="L298" s="1"/>
      <c r="M298" s="1"/>
      <c r="N298" s="1"/>
      <c r="O298" s="1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1:29" ht="15.75" customHeight="1" x14ac:dyDescent="0.25">
      <c r="A299" s="1"/>
      <c r="B299" s="35"/>
      <c r="C299" s="35"/>
      <c r="D299" s="1"/>
      <c r="E299" s="35"/>
      <c r="F299" s="35"/>
      <c r="G299" s="35"/>
      <c r="H299" s="35"/>
      <c r="I299" s="1"/>
      <c r="J299" s="1"/>
      <c r="K299" s="35"/>
      <c r="L299" s="1"/>
      <c r="M299" s="1"/>
      <c r="N299" s="1"/>
      <c r="O299" s="1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1:29" ht="15.75" customHeight="1" x14ac:dyDescent="0.25">
      <c r="A300" s="1"/>
      <c r="B300" s="35"/>
      <c r="C300" s="35"/>
      <c r="D300" s="1"/>
      <c r="E300" s="35"/>
      <c r="F300" s="35"/>
      <c r="G300" s="35"/>
      <c r="H300" s="35"/>
      <c r="I300" s="1"/>
      <c r="J300" s="1"/>
      <c r="K300" s="35"/>
      <c r="L300" s="1"/>
      <c r="M300" s="1"/>
      <c r="N300" s="1"/>
      <c r="O300" s="1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 spans="1:29" ht="15.75" customHeight="1" x14ac:dyDescent="0.25">
      <c r="A301" s="1"/>
      <c r="B301" s="35"/>
      <c r="C301" s="35"/>
      <c r="D301" s="1"/>
      <c r="E301" s="35"/>
      <c r="F301" s="35"/>
      <c r="G301" s="35"/>
      <c r="H301" s="35"/>
      <c r="I301" s="1"/>
      <c r="J301" s="1"/>
      <c r="K301" s="35"/>
      <c r="L301" s="1"/>
      <c r="M301" s="1"/>
      <c r="N301" s="1"/>
      <c r="O301" s="1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1:29" ht="15.75" customHeight="1" x14ac:dyDescent="0.25">
      <c r="A302" s="1"/>
      <c r="B302" s="35"/>
      <c r="C302" s="35"/>
      <c r="D302" s="1"/>
      <c r="E302" s="35"/>
      <c r="F302" s="35"/>
      <c r="G302" s="35"/>
      <c r="H302" s="35"/>
      <c r="I302" s="1"/>
      <c r="J302" s="1"/>
      <c r="K302" s="35"/>
      <c r="L302" s="1"/>
      <c r="M302" s="1"/>
      <c r="N302" s="1"/>
      <c r="O302" s="1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1:29" ht="15.75" customHeight="1" x14ac:dyDescent="0.25">
      <c r="A303" s="1"/>
      <c r="B303" s="35"/>
      <c r="C303" s="35"/>
      <c r="D303" s="1"/>
      <c r="E303" s="35"/>
      <c r="F303" s="35"/>
      <c r="G303" s="35"/>
      <c r="H303" s="35"/>
      <c r="I303" s="1"/>
      <c r="J303" s="1"/>
      <c r="K303" s="35"/>
      <c r="L303" s="1"/>
      <c r="M303" s="1"/>
      <c r="N303" s="1"/>
      <c r="O303" s="1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1:29" ht="15.75" customHeight="1" x14ac:dyDescent="0.25">
      <c r="A304" s="1"/>
      <c r="B304" s="35"/>
      <c r="C304" s="35"/>
      <c r="D304" s="1"/>
      <c r="E304" s="35"/>
      <c r="F304" s="35"/>
      <c r="G304" s="35"/>
      <c r="H304" s="35"/>
      <c r="I304" s="1"/>
      <c r="J304" s="1"/>
      <c r="K304" s="35"/>
      <c r="L304" s="1"/>
      <c r="M304" s="1"/>
      <c r="N304" s="1"/>
      <c r="O304" s="1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1:29" ht="15.75" customHeight="1" x14ac:dyDescent="0.25">
      <c r="A305" s="1"/>
      <c r="B305" s="35"/>
      <c r="C305" s="35"/>
      <c r="D305" s="1"/>
      <c r="E305" s="35"/>
      <c r="F305" s="35"/>
      <c r="G305" s="35"/>
      <c r="H305" s="35"/>
      <c r="I305" s="1"/>
      <c r="J305" s="1"/>
      <c r="K305" s="35"/>
      <c r="L305" s="1"/>
      <c r="M305" s="1"/>
      <c r="N305" s="1"/>
      <c r="O305" s="1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1:29" ht="15.75" customHeight="1" x14ac:dyDescent="0.25">
      <c r="A306" s="1"/>
      <c r="B306" s="35"/>
      <c r="C306" s="35"/>
      <c r="D306" s="1"/>
      <c r="E306" s="35"/>
      <c r="F306" s="35"/>
      <c r="G306" s="35"/>
      <c r="H306" s="35"/>
      <c r="I306" s="1"/>
      <c r="J306" s="1"/>
      <c r="K306" s="35"/>
      <c r="L306" s="1"/>
      <c r="M306" s="1"/>
      <c r="N306" s="1"/>
      <c r="O306" s="1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1:29" ht="15.75" customHeight="1" x14ac:dyDescent="0.25">
      <c r="A307" s="1"/>
      <c r="B307" s="35"/>
      <c r="C307" s="35"/>
      <c r="D307" s="1"/>
      <c r="E307" s="35"/>
      <c r="F307" s="35"/>
      <c r="G307" s="35"/>
      <c r="H307" s="35"/>
      <c r="I307" s="1"/>
      <c r="J307" s="1"/>
      <c r="K307" s="35"/>
      <c r="L307" s="1"/>
      <c r="M307" s="1"/>
      <c r="N307" s="1"/>
      <c r="O307" s="1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1:29" ht="15.75" customHeight="1" x14ac:dyDescent="0.25">
      <c r="A308" s="1"/>
      <c r="B308" s="35"/>
      <c r="C308" s="35"/>
      <c r="D308" s="1"/>
      <c r="E308" s="35"/>
      <c r="F308" s="35"/>
      <c r="G308" s="35"/>
      <c r="H308" s="35"/>
      <c r="I308" s="1"/>
      <c r="J308" s="1"/>
      <c r="K308" s="35"/>
      <c r="L308" s="1"/>
      <c r="M308" s="1"/>
      <c r="N308" s="1"/>
      <c r="O308" s="1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1:29" ht="15.75" customHeight="1" x14ac:dyDescent="0.25">
      <c r="A309" s="1"/>
      <c r="B309" s="35"/>
      <c r="C309" s="35"/>
      <c r="D309" s="1"/>
      <c r="E309" s="35"/>
      <c r="F309" s="35"/>
      <c r="G309" s="35"/>
      <c r="H309" s="35"/>
      <c r="I309" s="1"/>
      <c r="J309" s="1"/>
      <c r="K309" s="35"/>
      <c r="L309" s="1"/>
      <c r="M309" s="1"/>
      <c r="N309" s="1"/>
      <c r="O309" s="1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1:29" ht="15.75" customHeight="1" x14ac:dyDescent="0.25">
      <c r="A310" s="1"/>
      <c r="B310" s="35"/>
      <c r="C310" s="35"/>
      <c r="D310" s="1"/>
      <c r="E310" s="35"/>
      <c r="F310" s="35"/>
      <c r="G310" s="35"/>
      <c r="H310" s="35"/>
      <c r="I310" s="1"/>
      <c r="J310" s="1"/>
      <c r="K310" s="35"/>
      <c r="L310" s="1"/>
      <c r="M310" s="1"/>
      <c r="N310" s="1"/>
      <c r="O310" s="1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1:29" ht="15.75" customHeight="1" x14ac:dyDescent="0.25">
      <c r="A311" s="1"/>
      <c r="B311" s="35"/>
      <c r="C311" s="35"/>
      <c r="D311" s="1"/>
      <c r="E311" s="35"/>
      <c r="F311" s="35"/>
      <c r="G311" s="35"/>
      <c r="H311" s="35"/>
      <c r="I311" s="1"/>
      <c r="J311" s="1"/>
      <c r="K311" s="35"/>
      <c r="L311" s="1"/>
      <c r="M311" s="1"/>
      <c r="N311" s="1"/>
      <c r="O311" s="1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1:29" ht="15.75" customHeight="1" x14ac:dyDescent="0.25">
      <c r="A312" s="1"/>
      <c r="B312" s="35"/>
      <c r="C312" s="35"/>
      <c r="D312" s="1"/>
      <c r="E312" s="35"/>
      <c r="F312" s="35"/>
      <c r="G312" s="35"/>
      <c r="H312" s="35"/>
      <c r="I312" s="1"/>
      <c r="J312" s="1"/>
      <c r="K312" s="35"/>
      <c r="L312" s="1"/>
      <c r="M312" s="1"/>
      <c r="N312" s="1"/>
      <c r="O312" s="1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1:29" ht="15.75" customHeight="1" x14ac:dyDescent="0.25">
      <c r="A313" s="1"/>
      <c r="B313" s="35"/>
      <c r="C313" s="35"/>
      <c r="D313" s="1"/>
      <c r="E313" s="35"/>
      <c r="F313" s="35"/>
      <c r="G313" s="35"/>
      <c r="H313" s="35"/>
      <c r="I313" s="1"/>
      <c r="J313" s="1"/>
      <c r="K313" s="35"/>
      <c r="L313" s="1"/>
      <c r="M313" s="1"/>
      <c r="N313" s="1"/>
      <c r="O313" s="1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1:29" ht="15.75" customHeight="1" x14ac:dyDescent="0.25">
      <c r="A314" s="1"/>
      <c r="B314" s="35"/>
      <c r="C314" s="35"/>
      <c r="D314" s="1"/>
      <c r="E314" s="35"/>
      <c r="F314" s="35"/>
      <c r="G314" s="35"/>
      <c r="H314" s="35"/>
      <c r="I314" s="1"/>
      <c r="J314" s="1"/>
      <c r="K314" s="35"/>
      <c r="L314" s="1"/>
      <c r="M314" s="1"/>
      <c r="N314" s="1"/>
      <c r="O314" s="1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1:29" ht="15.75" customHeight="1" x14ac:dyDescent="0.25">
      <c r="A315" s="1"/>
      <c r="B315" s="35"/>
      <c r="C315" s="35"/>
      <c r="D315" s="1"/>
      <c r="E315" s="35"/>
      <c r="F315" s="35"/>
      <c r="G315" s="35"/>
      <c r="H315" s="35"/>
      <c r="I315" s="1"/>
      <c r="J315" s="1"/>
      <c r="K315" s="35"/>
      <c r="L315" s="1"/>
      <c r="M315" s="1"/>
      <c r="N315" s="1"/>
      <c r="O315" s="1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1:29" ht="15.75" customHeight="1" x14ac:dyDescent="0.25">
      <c r="A316" s="1"/>
      <c r="B316" s="35"/>
      <c r="C316" s="35"/>
      <c r="D316" s="1"/>
      <c r="E316" s="35"/>
      <c r="F316" s="35"/>
      <c r="G316" s="35"/>
      <c r="H316" s="35"/>
      <c r="I316" s="1"/>
      <c r="J316" s="1"/>
      <c r="K316" s="35"/>
      <c r="L316" s="1"/>
      <c r="M316" s="1"/>
      <c r="N316" s="1"/>
      <c r="O316" s="1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1:29" ht="15.75" customHeight="1" x14ac:dyDescent="0.25">
      <c r="A317" s="1"/>
      <c r="B317" s="35"/>
      <c r="C317" s="35"/>
      <c r="D317" s="1"/>
      <c r="E317" s="35"/>
      <c r="F317" s="35"/>
      <c r="G317" s="35"/>
      <c r="H317" s="35"/>
      <c r="I317" s="1"/>
      <c r="J317" s="1"/>
      <c r="K317" s="35"/>
      <c r="L317" s="1"/>
      <c r="M317" s="1"/>
      <c r="N317" s="1"/>
      <c r="O317" s="1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1:29" ht="15.75" customHeight="1" x14ac:dyDescent="0.25">
      <c r="A318" s="1"/>
      <c r="B318" s="35"/>
      <c r="C318" s="35"/>
      <c r="D318" s="1"/>
      <c r="E318" s="35"/>
      <c r="F318" s="35"/>
      <c r="G318" s="35"/>
      <c r="H318" s="35"/>
      <c r="I318" s="1"/>
      <c r="J318" s="1"/>
      <c r="K318" s="35"/>
      <c r="L318" s="1"/>
      <c r="M318" s="1"/>
      <c r="N318" s="1"/>
      <c r="O318" s="1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1:29" ht="15.75" customHeight="1" x14ac:dyDescent="0.25">
      <c r="A319" s="1"/>
      <c r="B319" s="35"/>
      <c r="C319" s="35"/>
      <c r="D319" s="1"/>
      <c r="E319" s="35"/>
      <c r="F319" s="35"/>
      <c r="G319" s="35"/>
      <c r="H319" s="35"/>
      <c r="I319" s="1"/>
      <c r="J319" s="1"/>
      <c r="K319" s="35"/>
      <c r="L319" s="1"/>
      <c r="M319" s="1"/>
      <c r="N319" s="1"/>
      <c r="O319" s="1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 ht="15.75" customHeight="1" x14ac:dyDescent="0.25">
      <c r="A320" s="1"/>
      <c r="B320" s="35"/>
      <c r="C320" s="35"/>
      <c r="D320" s="1"/>
      <c r="E320" s="35"/>
      <c r="F320" s="35"/>
      <c r="G320" s="35"/>
      <c r="H320" s="35"/>
      <c r="I320" s="1"/>
      <c r="J320" s="1"/>
      <c r="K320" s="35"/>
      <c r="L320" s="1"/>
      <c r="M320" s="1"/>
      <c r="N320" s="1"/>
      <c r="O320" s="1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1:29" ht="15.75" customHeight="1" x14ac:dyDescent="0.25">
      <c r="A321" s="1"/>
      <c r="B321" s="35"/>
      <c r="C321" s="35"/>
      <c r="D321" s="1"/>
      <c r="E321" s="35"/>
      <c r="F321" s="35"/>
      <c r="G321" s="35"/>
      <c r="H321" s="35"/>
      <c r="I321" s="1"/>
      <c r="J321" s="1"/>
      <c r="K321" s="35"/>
      <c r="L321" s="1"/>
      <c r="M321" s="1"/>
      <c r="N321" s="1"/>
      <c r="O321" s="1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1:29" ht="15.75" customHeight="1" x14ac:dyDescent="0.25">
      <c r="A322" s="1"/>
      <c r="B322" s="35"/>
      <c r="C322" s="35"/>
      <c r="D322" s="1"/>
      <c r="E322" s="35"/>
      <c r="F322" s="35"/>
      <c r="G322" s="35"/>
      <c r="H322" s="35"/>
      <c r="I322" s="1"/>
      <c r="J322" s="1"/>
      <c r="K322" s="35"/>
      <c r="L322" s="1"/>
      <c r="M322" s="1"/>
      <c r="N322" s="1"/>
      <c r="O322" s="1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1:29" ht="15.75" customHeight="1" x14ac:dyDescent="0.25">
      <c r="A323" s="1"/>
      <c r="B323" s="35"/>
      <c r="C323" s="35"/>
      <c r="D323" s="1"/>
      <c r="E323" s="35"/>
      <c r="F323" s="35"/>
      <c r="G323" s="35"/>
      <c r="H323" s="35"/>
      <c r="I323" s="1"/>
      <c r="J323" s="1"/>
      <c r="K323" s="35"/>
      <c r="L323" s="1"/>
      <c r="M323" s="1"/>
      <c r="N323" s="1"/>
      <c r="O323" s="1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1:29" ht="15.75" customHeight="1" x14ac:dyDescent="0.25">
      <c r="A324" s="1"/>
      <c r="B324" s="35"/>
      <c r="C324" s="35"/>
      <c r="D324" s="1"/>
      <c r="E324" s="35"/>
      <c r="F324" s="35"/>
      <c r="G324" s="35"/>
      <c r="H324" s="35"/>
      <c r="I324" s="1"/>
      <c r="J324" s="1"/>
      <c r="K324" s="35"/>
      <c r="L324" s="1"/>
      <c r="M324" s="1"/>
      <c r="N324" s="1"/>
      <c r="O324" s="1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1:29" ht="15.75" customHeight="1" x14ac:dyDescent="0.25">
      <c r="A325" s="1"/>
      <c r="B325" s="35"/>
      <c r="C325" s="35"/>
      <c r="D325" s="1"/>
      <c r="E325" s="35"/>
      <c r="F325" s="35"/>
      <c r="G325" s="35"/>
      <c r="H325" s="35"/>
      <c r="I325" s="1"/>
      <c r="J325" s="1"/>
      <c r="K325" s="35"/>
      <c r="L325" s="1"/>
      <c r="M325" s="1"/>
      <c r="N325" s="1"/>
      <c r="O325" s="1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1:29" ht="15.75" customHeight="1" x14ac:dyDescent="0.25">
      <c r="A326" s="1"/>
      <c r="B326" s="35"/>
      <c r="C326" s="35"/>
      <c r="D326" s="1"/>
      <c r="E326" s="35"/>
      <c r="F326" s="35"/>
      <c r="G326" s="35"/>
      <c r="H326" s="35"/>
      <c r="I326" s="1"/>
      <c r="J326" s="1"/>
      <c r="K326" s="35"/>
      <c r="L326" s="1"/>
      <c r="M326" s="1"/>
      <c r="N326" s="1"/>
      <c r="O326" s="1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1:29" ht="15.75" customHeight="1" x14ac:dyDescent="0.25">
      <c r="A327" s="1"/>
      <c r="B327" s="35"/>
      <c r="C327" s="35"/>
      <c r="D327" s="1"/>
      <c r="E327" s="35"/>
      <c r="F327" s="35"/>
      <c r="G327" s="35"/>
      <c r="H327" s="35"/>
      <c r="I327" s="1"/>
      <c r="J327" s="1"/>
      <c r="K327" s="35"/>
      <c r="L327" s="1"/>
      <c r="M327" s="1"/>
      <c r="N327" s="1"/>
      <c r="O327" s="1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1:29" ht="15.75" customHeight="1" x14ac:dyDescent="0.25">
      <c r="A328" s="1"/>
      <c r="B328" s="35"/>
      <c r="C328" s="35"/>
      <c r="D328" s="1"/>
      <c r="E328" s="35"/>
      <c r="F328" s="35"/>
      <c r="G328" s="35"/>
      <c r="H328" s="35"/>
      <c r="I328" s="1"/>
      <c r="J328" s="1"/>
      <c r="K328" s="35"/>
      <c r="L328" s="1"/>
      <c r="M328" s="1"/>
      <c r="N328" s="1"/>
      <c r="O328" s="1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1:29" ht="15.75" customHeight="1" x14ac:dyDescent="0.25">
      <c r="A329" s="1"/>
      <c r="B329" s="35"/>
      <c r="C329" s="35"/>
      <c r="D329" s="1"/>
      <c r="E329" s="35"/>
      <c r="F329" s="35"/>
      <c r="G329" s="35"/>
      <c r="H329" s="35"/>
      <c r="I329" s="1"/>
      <c r="J329" s="1"/>
      <c r="K329" s="35"/>
      <c r="L329" s="1"/>
      <c r="M329" s="1"/>
      <c r="N329" s="1"/>
      <c r="O329" s="1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1:29" ht="15.75" customHeight="1" x14ac:dyDescent="0.25">
      <c r="A330" s="1"/>
      <c r="B330" s="35"/>
      <c r="C330" s="35"/>
      <c r="D330" s="1"/>
      <c r="E330" s="35"/>
      <c r="F330" s="35"/>
      <c r="G330" s="35"/>
      <c r="H330" s="35"/>
      <c r="I330" s="1"/>
      <c r="J330" s="1"/>
      <c r="K330" s="35"/>
      <c r="L330" s="1"/>
      <c r="M330" s="1"/>
      <c r="N330" s="1"/>
      <c r="O330" s="1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1:29" ht="15.75" customHeight="1" x14ac:dyDescent="0.25">
      <c r="A331" s="1"/>
      <c r="B331" s="35"/>
      <c r="C331" s="35"/>
      <c r="D331" s="1"/>
      <c r="E331" s="35"/>
      <c r="F331" s="35"/>
      <c r="G331" s="35"/>
      <c r="H331" s="35"/>
      <c r="I331" s="1"/>
      <c r="J331" s="1"/>
      <c r="K331" s="35"/>
      <c r="L331" s="1"/>
      <c r="M331" s="1"/>
      <c r="N331" s="1"/>
      <c r="O331" s="1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1:29" ht="15.75" customHeight="1" x14ac:dyDescent="0.25">
      <c r="A332" s="1"/>
      <c r="B332" s="35"/>
      <c r="C332" s="35"/>
      <c r="D332" s="1"/>
      <c r="E332" s="35"/>
      <c r="F332" s="35"/>
      <c r="G332" s="35"/>
      <c r="H332" s="35"/>
      <c r="I332" s="1"/>
      <c r="J332" s="1"/>
      <c r="K332" s="35"/>
      <c r="L332" s="1"/>
      <c r="M332" s="1"/>
      <c r="N332" s="1"/>
      <c r="O332" s="1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1:29" ht="15.75" customHeight="1" x14ac:dyDescent="0.25">
      <c r="A333" s="1"/>
      <c r="B333" s="35"/>
      <c r="C333" s="35"/>
      <c r="D333" s="1"/>
      <c r="E333" s="35"/>
      <c r="F333" s="35"/>
      <c r="G333" s="35"/>
      <c r="H333" s="35"/>
      <c r="I333" s="1"/>
      <c r="J333" s="1"/>
      <c r="K333" s="35"/>
      <c r="L333" s="1"/>
      <c r="M333" s="1"/>
      <c r="N333" s="1"/>
      <c r="O333" s="1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1:29" ht="15.75" customHeight="1" x14ac:dyDescent="0.25">
      <c r="A334" s="1"/>
      <c r="B334" s="35"/>
      <c r="C334" s="35"/>
      <c r="D334" s="1"/>
      <c r="E334" s="35"/>
      <c r="F334" s="35"/>
      <c r="G334" s="35"/>
      <c r="H334" s="35"/>
      <c r="I334" s="1"/>
      <c r="J334" s="1"/>
      <c r="K334" s="35"/>
      <c r="L334" s="1"/>
      <c r="M334" s="1"/>
      <c r="N334" s="1"/>
      <c r="O334" s="1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1:29" ht="15.75" customHeight="1" x14ac:dyDescent="0.25">
      <c r="A335" s="1"/>
      <c r="B335" s="35"/>
      <c r="C335" s="35"/>
      <c r="D335" s="1"/>
      <c r="E335" s="35"/>
      <c r="F335" s="35"/>
      <c r="G335" s="35"/>
      <c r="H335" s="35"/>
      <c r="I335" s="1"/>
      <c r="J335" s="1"/>
      <c r="K335" s="35"/>
      <c r="L335" s="1"/>
      <c r="M335" s="1"/>
      <c r="N335" s="1"/>
      <c r="O335" s="1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1:29" ht="15.75" customHeight="1" x14ac:dyDescent="0.25">
      <c r="A336" s="1"/>
      <c r="B336" s="35"/>
      <c r="C336" s="35"/>
      <c r="D336" s="1"/>
      <c r="E336" s="35"/>
      <c r="F336" s="35"/>
      <c r="G336" s="35"/>
      <c r="H336" s="35"/>
      <c r="I336" s="1"/>
      <c r="J336" s="1"/>
      <c r="K336" s="35"/>
      <c r="L336" s="1"/>
      <c r="M336" s="1"/>
      <c r="N336" s="1"/>
      <c r="O336" s="1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1:29" ht="15.75" customHeight="1" x14ac:dyDescent="0.25">
      <c r="A337" s="1"/>
      <c r="B337" s="35"/>
      <c r="C337" s="35"/>
      <c r="D337" s="1"/>
      <c r="E337" s="35"/>
      <c r="F337" s="35"/>
      <c r="G337" s="35"/>
      <c r="H337" s="35"/>
      <c r="I337" s="1"/>
      <c r="J337" s="1"/>
      <c r="K337" s="35"/>
      <c r="L337" s="1"/>
      <c r="M337" s="1"/>
      <c r="N337" s="1"/>
      <c r="O337" s="1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1:29" ht="15.75" customHeight="1" x14ac:dyDescent="0.25">
      <c r="A338" s="1"/>
      <c r="B338" s="35"/>
      <c r="C338" s="35"/>
      <c r="D338" s="1"/>
      <c r="E338" s="35"/>
      <c r="F338" s="35"/>
      <c r="G338" s="35"/>
      <c r="H338" s="35"/>
      <c r="I338" s="1"/>
      <c r="J338" s="1"/>
      <c r="K338" s="35"/>
      <c r="L338" s="1"/>
      <c r="M338" s="1"/>
      <c r="N338" s="1"/>
      <c r="O338" s="1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1:29" ht="15.75" customHeight="1" x14ac:dyDescent="0.25">
      <c r="A339" s="1"/>
      <c r="B339" s="35"/>
      <c r="C339" s="35"/>
      <c r="D339" s="1"/>
      <c r="E339" s="35"/>
      <c r="F339" s="35"/>
      <c r="G339" s="35"/>
      <c r="H339" s="35"/>
      <c r="I339" s="1"/>
      <c r="J339" s="1"/>
      <c r="K339" s="35"/>
      <c r="L339" s="1"/>
      <c r="M339" s="1"/>
      <c r="N339" s="1"/>
      <c r="O339" s="1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1:29" ht="15.75" customHeight="1" x14ac:dyDescent="0.25">
      <c r="A340" s="1"/>
      <c r="B340" s="35"/>
      <c r="C340" s="35"/>
      <c r="D340" s="1"/>
      <c r="E340" s="35"/>
      <c r="F340" s="35"/>
      <c r="G340" s="35"/>
      <c r="H340" s="35"/>
      <c r="I340" s="1"/>
      <c r="J340" s="1"/>
      <c r="K340" s="35"/>
      <c r="L340" s="1"/>
      <c r="M340" s="1"/>
      <c r="N340" s="1"/>
      <c r="O340" s="1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1:29" ht="15.75" customHeight="1" x14ac:dyDescent="0.25">
      <c r="A341" s="1"/>
      <c r="B341" s="35"/>
      <c r="C341" s="35"/>
      <c r="D341" s="1"/>
      <c r="E341" s="35"/>
      <c r="F341" s="35"/>
      <c r="G341" s="35"/>
      <c r="H341" s="35"/>
      <c r="I341" s="1"/>
      <c r="J341" s="1"/>
      <c r="K341" s="35"/>
      <c r="L341" s="1"/>
      <c r="M341" s="1"/>
      <c r="N341" s="1"/>
      <c r="O341" s="1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1:29" ht="15.75" customHeight="1" x14ac:dyDescent="0.25">
      <c r="A342" s="1"/>
      <c r="B342" s="35"/>
      <c r="C342" s="35"/>
      <c r="D342" s="1"/>
      <c r="E342" s="35"/>
      <c r="F342" s="35"/>
      <c r="G342" s="35"/>
      <c r="H342" s="35"/>
      <c r="I342" s="1"/>
      <c r="J342" s="1"/>
      <c r="K342" s="35"/>
      <c r="L342" s="1"/>
      <c r="M342" s="1"/>
      <c r="N342" s="1"/>
      <c r="O342" s="1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1:29" ht="15.75" customHeight="1" x14ac:dyDescent="0.25">
      <c r="A343" s="1"/>
      <c r="B343" s="35"/>
      <c r="C343" s="35"/>
      <c r="D343" s="1"/>
      <c r="E343" s="35"/>
      <c r="F343" s="35"/>
      <c r="G343" s="35"/>
      <c r="H343" s="35"/>
      <c r="I343" s="1"/>
      <c r="J343" s="1"/>
      <c r="K343" s="35"/>
      <c r="L343" s="1"/>
      <c r="M343" s="1"/>
      <c r="N343" s="1"/>
      <c r="O343" s="1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1:29" ht="15.75" customHeight="1" x14ac:dyDescent="0.25">
      <c r="A344" s="1"/>
      <c r="B344" s="35"/>
      <c r="C344" s="35"/>
      <c r="D344" s="1"/>
      <c r="E344" s="35"/>
      <c r="F344" s="35"/>
      <c r="G344" s="35"/>
      <c r="H344" s="35"/>
      <c r="I344" s="1"/>
      <c r="J344" s="1"/>
      <c r="K344" s="35"/>
      <c r="L344" s="1"/>
      <c r="M344" s="1"/>
      <c r="N344" s="1"/>
      <c r="O344" s="1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1:29" ht="15.75" customHeight="1" x14ac:dyDescent="0.25">
      <c r="A345" s="1"/>
      <c r="B345" s="35"/>
      <c r="C345" s="35"/>
      <c r="D345" s="1"/>
      <c r="E345" s="35"/>
      <c r="F345" s="35"/>
      <c r="G345" s="35"/>
      <c r="H345" s="35"/>
      <c r="I345" s="1"/>
      <c r="J345" s="1"/>
      <c r="K345" s="35"/>
      <c r="L345" s="1"/>
      <c r="M345" s="1"/>
      <c r="N345" s="1"/>
      <c r="O345" s="1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1:29" ht="15.75" customHeight="1" x14ac:dyDescent="0.25">
      <c r="A346" s="1"/>
      <c r="B346" s="35"/>
      <c r="C346" s="35"/>
      <c r="D346" s="1"/>
      <c r="E346" s="35"/>
      <c r="F346" s="35"/>
      <c r="G346" s="35"/>
      <c r="H346" s="35"/>
      <c r="I346" s="1"/>
      <c r="J346" s="1"/>
      <c r="K346" s="35"/>
      <c r="L346" s="1"/>
      <c r="M346" s="1"/>
      <c r="N346" s="1"/>
      <c r="O346" s="1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1:29" ht="15.75" customHeight="1" x14ac:dyDescent="0.25">
      <c r="A347" s="1"/>
      <c r="B347" s="35"/>
      <c r="C347" s="35"/>
      <c r="D347" s="1"/>
      <c r="E347" s="35"/>
      <c r="F347" s="35"/>
      <c r="G347" s="35"/>
      <c r="H347" s="35"/>
      <c r="I347" s="1"/>
      <c r="J347" s="1"/>
      <c r="K347" s="35"/>
      <c r="L347" s="1"/>
      <c r="M347" s="1"/>
      <c r="N347" s="1"/>
      <c r="O347" s="1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1:29" ht="15.75" customHeight="1" x14ac:dyDescent="0.25">
      <c r="A348" s="1"/>
      <c r="B348" s="35"/>
      <c r="C348" s="35"/>
      <c r="D348" s="1"/>
      <c r="E348" s="35"/>
      <c r="F348" s="35"/>
      <c r="G348" s="35"/>
      <c r="H348" s="35"/>
      <c r="I348" s="1"/>
      <c r="J348" s="1"/>
      <c r="K348" s="35"/>
      <c r="L348" s="1"/>
      <c r="M348" s="1"/>
      <c r="N348" s="1"/>
      <c r="O348" s="1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1:29" ht="15.75" customHeight="1" x14ac:dyDescent="0.25">
      <c r="A349" s="1"/>
      <c r="B349" s="35"/>
      <c r="C349" s="35"/>
      <c r="D349" s="1"/>
      <c r="E349" s="35"/>
      <c r="F349" s="35"/>
      <c r="G349" s="35"/>
      <c r="H349" s="35"/>
      <c r="I349" s="1"/>
      <c r="J349" s="1"/>
      <c r="K349" s="35"/>
      <c r="L349" s="1"/>
      <c r="M349" s="1"/>
      <c r="N349" s="1"/>
      <c r="O349" s="1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1:29" ht="15.75" customHeight="1" x14ac:dyDescent="0.25">
      <c r="A350" s="1"/>
      <c r="B350" s="35"/>
      <c r="C350" s="35"/>
      <c r="D350" s="1"/>
      <c r="E350" s="35"/>
      <c r="F350" s="35"/>
      <c r="G350" s="35"/>
      <c r="H350" s="35"/>
      <c r="I350" s="1"/>
      <c r="J350" s="1"/>
      <c r="K350" s="35"/>
      <c r="L350" s="1"/>
      <c r="M350" s="1"/>
      <c r="N350" s="1"/>
      <c r="O350" s="1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1:29" ht="15.75" customHeight="1" x14ac:dyDescent="0.25">
      <c r="A351" s="1"/>
      <c r="B351" s="35"/>
      <c r="C351" s="35"/>
      <c r="D351" s="1"/>
      <c r="E351" s="35"/>
      <c r="F351" s="35"/>
      <c r="G351" s="35"/>
      <c r="H351" s="35"/>
      <c r="I351" s="1"/>
      <c r="J351" s="1"/>
      <c r="K351" s="35"/>
      <c r="L351" s="1"/>
      <c r="M351" s="1"/>
      <c r="N351" s="1"/>
      <c r="O351" s="1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1:29" ht="15.75" customHeight="1" x14ac:dyDescent="0.25">
      <c r="A352" s="1"/>
      <c r="B352" s="35"/>
      <c r="C352" s="35"/>
      <c r="D352" s="1"/>
      <c r="E352" s="35"/>
      <c r="F352" s="35"/>
      <c r="G352" s="35"/>
      <c r="H352" s="35"/>
      <c r="I352" s="1"/>
      <c r="J352" s="1"/>
      <c r="K352" s="35"/>
      <c r="L352" s="1"/>
      <c r="M352" s="1"/>
      <c r="N352" s="1"/>
      <c r="O352" s="1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1:29" ht="15.75" customHeight="1" x14ac:dyDescent="0.25">
      <c r="A353" s="1"/>
      <c r="B353" s="35"/>
      <c r="C353" s="35"/>
      <c r="D353" s="1"/>
      <c r="E353" s="35"/>
      <c r="F353" s="35"/>
      <c r="G353" s="35"/>
      <c r="H353" s="35"/>
      <c r="I353" s="1"/>
      <c r="J353" s="1"/>
      <c r="K353" s="35"/>
      <c r="L353" s="1"/>
      <c r="M353" s="1"/>
      <c r="N353" s="1"/>
      <c r="O353" s="1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5.75" customHeight="1" x14ac:dyDescent="0.25">
      <c r="A354" s="1"/>
      <c r="B354" s="35"/>
      <c r="C354" s="35"/>
      <c r="D354" s="1"/>
      <c r="E354" s="35"/>
      <c r="F354" s="35"/>
      <c r="G354" s="35"/>
      <c r="H354" s="35"/>
      <c r="I354" s="1"/>
      <c r="J354" s="1"/>
      <c r="K354" s="35"/>
      <c r="L354" s="1"/>
      <c r="M354" s="1"/>
      <c r="N354" s="1"/>
      <c r="O354" s="1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1:29" ht="15.75" customHeight="1" x14ac:dyDescent="0.25">
      <c r="A355" s="1"/>
      <c r="B355" s="35"/>
      <c r="C355" s="35"/>
      <c r="D355" s="1"/>
      <c r="E355" s="35"/>
      <c r="F355" s="35"/>
      <c r="G355" s="35"/>
      <c r="H355" s="35"/>
      <c r="I355" s="1"/>
      <c r="J355" s="1"/>
      <c r="K355" s="35"/>
      <c r="L355" s="1"/>
      <c r="M355" s="1"/>
      <c r="N355" s="1"/>
      <c r="O355" s="1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1:29" ht="15.75" customHeight="1" x14ac:dyDescent="0.25">
      <c r="A356" s="1"/>
      <c r="B356" s="35"/>
      <c r="C356" s="35"/>
      <c r="D356" s="1"/>
      <c r="E356" s="35"/>
      <c r="F356" s="35"/>
      <c r="G356" s="35"/>
      <c r="H356" s="35"/>
      <c r="I356" s="1"/>
      <c r="J356" s="1"/>
      <c r="K356" s="35"/>
      <c r="L356" s="1"/>
      <c r="M356" s="1"/>
      <c r="N356" s="1"/>
      <c r="O356" s="1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1:29" ht="15.75" customHeight="1" x14ac:dyDescent="0.25">
      <c r="A357" s="1"/>
      <c r="B357" s="35"/>
      <c r="C357" s="35"/>
      <c r="D357" s="1"/>
      <c r="E357" s="35"/>
      <c r="F357" s="35"/>
      <c r="G357" s="35"/>
      <c r="H357" s="35"/>
      <c r="I357" s="1"/>
      <c r="J357" s="1"/>
      <c r="K357" s="35"/>
      <c r="L357" s="1"/>
      <c r="M357" s="1"/>
      <c r="N357" s="1"/>
      <c r="O357" s="1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1:29" ht="15.75" customHeight="1" x14ac:dyDescent="0.25">
      <c r="A358" s="1"/>
      <c r="B358" s="35"/>
      <c r="C358" s="35"/>
      <c r="D358" s="1"/>
      <c r="E358" s="35"/>
      <c r="F358" s="35"/>
      <c r="G358" s="35"/>
      <c r="H358" s="35"/>
      <c r="I358" s="1"/>
      <c r="J358" s="1"/>
      <c r="K358" s="35"/>
      <c r="L358" s="1"/>
      <c r="M358" s="1"/>
      <c r="N358" s="1"/>
      <c r="O358" s="1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5.75" customHeight="1" x14ac:dyDescent="0.25">
      <c r="A359" s="1"/>
      <c r="B359" s="35"/>
      <c r="C359" s="35"/>
      <c r="D359" s="1"/>
      <c r="E359" s="35"/>
      <c r="F359" s="35"/>
      <c r="G359" s="35"/>
      <c r="H359" s="35"/>
      <c r="I359" s="1"/>
      <c r="J359" s="1"/>
      <c r="K359" s="35"/>
      <c r="L359" s="1"/>
      <c r="M359" s="1"/>
      <c r="N359" s="1"/>
      <c r="O359" s="1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5.75" customHeight="1" x14ac:dyDescent="0.25">
      <c r="A360" s="1"/>
      <c r="B360" s="35"/>
      <c r="C360" s="35"/>
      <c r="D360" s="1"/>
      <c r="E360" s="35"/>
      <c r="F360" s="35"/>
      <c r="G360" s="35"/>
      <c r="H360" s="35"/>
      <c r="I360" s="1"/>
      <c r="J360" s="1"/>
      <c r="K360" s="35"/>
      <c r="L360" s="1"/>
      <c r="M360" s="1"/>
      <c r="N360" s="1"/>
      <c r="O360" s="1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5.75" customHeight="1" x14ac:dyDescent="0.25">
      <c r="A361" s="1"/>
      <c r="B361" s="35"/>
      <c r="C361" s="35"/>
      <c r="D361" s="1"/>
      <c r="E361" s="35"/>
      <c r="F361" s="35"/>
      <c r="G361" s="35"/>
      <c r="H361" s="35"/>
      <c r="I361" s="1"/>
      <c r="J361" s="1"/>
      <c r="K361" s="35"/>
      <c r="L361" s="1"/>
      <c r="M361" s="1"/>
      <c r="N361" s="1"/>
      <c r="O361" s="1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5.75" customHeight="1" x14ac:dyDescent="0.25">
      <c r="A362" s="1"/>
      <c r="B362" s="35"/>
      <c r="C362" s="35"/>
      <c r="D362" s="1"/>
      <c r="E362" s="35"/>
      <c r="F362" s="35"/>
      <c r="G362" s="35"/>
      <c r="H362" s="35"/>
      <c r="I362" s="1"/>
      <c r="J362" s="1"/>
      <c r="K362" s="35"/>
      <c r="L362" s="1"/>
      <c r="M362" s="1"/>
      <c r="N362" s="1"/>
      <c r="O362" s="1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5.75" customHeight="1" x14ac:dyDescent="0.25">
      <c r="A363" s="1"/>
      <c r="B363" s="35"/>
      <c r="C363" s="35"/>
      <c r="D363" s="1"/>
      <c r="E363" s="35"/>
      <c r="F363" s="35"/>
      <c r="G363" s="35"/>
      <c r="H363" s="35"/>
      <c r="I363" s="1"/>
      <c r="J363" s="1"/>
      <c r="K363" s="35"/>
      <c r="L363" s="1"/>
      <c r="M363" s="1"/>
      <c r="N363" s="1"/>
      <c r="O363" s="1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5.75" customHeight="1" x14ac:dyDescent="0.25">
      <c r="A364" s="1"/>
      <c r="B364" s="35"/>
      <c r="C364" s="35"/>
      <c r="D364" s="1"/>
      <c r="E364" s="35"/>
      <c r="F364" s="35"/>
      <c r="G364" s="35"/>
      <c r="H364" s="35"/>
      <c r="I364" s="1"/>
      <c r="J364" s="1"/>
      <c r="K364" s="35"/>
      <c r="L364" s="1"/>
      <c r="M364" s="1"/>
      <c r="N364" s="1"/>
      <c r="O364" s="1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5.75" customHeight="1" x14ac:dyDescent="0.25">
      <c r="A365" s="1"/>
      <c r="B365" s="35"/>
      <c r="C365" s="35"/>
      <c r="D365" s="1"/>
      <c r="E365" s="35"/>
      <c r="F365" s="35"/>
      <c r="G365" s="35"/>
      <c r="H365" s="35"/>
      <c r="I365" s="1"/>
      <c r="J365" s="1"/>
      <c r="K365" s="35"/>
      <c r="L365" s="1"/>
      <c r="M365" s="1"/>
      <c r="N365" s="1"/>
      <c r="O365" s="1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5.75" customHeight="1" x14ac:dyDescent="0.25">
      <c r="A366" s="1"/>
      <c r="B366" s="35"/>
      <c r="C366" s="35"/>
      <c r="D366" s="1"/>
      <c r="E366" s="35"/>
      <c r="F366" s="35"/>
      <c r="G366" s="35"/>
      <c r="H366" s="35"/>
      <c r="I366" s="1"/>
      <c r="J366" s="1"/>
      <c r="K366" s="35"/>
      <c r="L366" s="1"/>
      <c r="M366" s="1"/>
      <c r="N366" s="1"/>
      <c r="O366" s="1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5.75" customHeight="1" x14ac:dyDescent="0.25">
      <c r="A367" s="1"/>
      <c r="B367" s="35"/>
      <c r="C367" s="35"/>
      <c r="D367" s="1"/>
      <c r="E367" s="35"/>
      <c r="F367" s="35"/>
      <c r="G367" s="35"/>
      <c r="H367" s="35"/>
      <c r="I367" s="1"/>
      <c r="J367" s="1"/>
      <c r="K367" s="35"/>
      <c r="L367" s="1"/>
      <c r="M367" s="1"/>
      <c r="N367" s="1"/>
      <c r="O367" s="1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5.75" customHeight="1" x14ac:dyDescent="0.25">
      <c r="A368" s="1"/>
      <c r="B368" s="35"/>
      <c r="C368" s="35"/>
      <c r="D368" s="1"/>
      <c r="E368" s="35"/>
      <c r="F368" s="35"/>
      <c r="G368" s="35"/>
      <c r="H368" s="35"/>
      <c r="I368" s="1"/>
      <c r="J368" s="1"/>
      <c r="K368" s="35"/>
      <c r="L368" s="1"/>
      <c r="M368" s="1"/>
      <c r="N368" s="1"/>
      <c r="O368" s="1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5.75" customHeight="1" x14ac:dyDescent="0.25">
      <c r="A369" s="1"/>
      <c r="B369" s="35"/>
      <c r="C369" s="35"/>
      <c r="D369" s="1"/>
      <c r="E369" s="35"/>
      <c r="F369" s="35"/>
      <c r="G369" s="35"/>
      <c r="H369" s="35"/>
      <c r="I369" s="1"/>
      <c r="J369" s="1"/>
      <c r="K369" s="35"/>
      <c r="L369" s="1"/>
      <c r="M369" s="1"/>
      <c r="N369" s="1"/>
      <c r="O369" s="1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5.75" customHeight="1" x14ac:dyDescent="0.25">
      <c r="A370" s="1"/>
      <c r="B370" s="35"/>
      <c r="C370" s="35"/>
      <c r="D370" s="1"/>
      <c r="E370" s="35"/>
      <c r="F370" s="35"/>
      <c r="G370" s="35"/>
      <c r="H370" s="35"/>
      <c r="I370" s="1"/>
      <c r="J370" s="1"/>
      <c r="K370" s="35"/>
      <c r="L370" s="1"/>
      <c r="M370" s="1"/>
      <c r="N370" s="1"/>
      <c r="O370" s="1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5.75" customHeight="1" x14ac:dyDescent="0.25">
      <c r="A371" s="1"/>
      <c r="B371" s="35"/>
      <c r="C371" s="35"/>
      <c r="D371" s="1"/>
      <c r="E371" s="35"/>
      <c r="F371" s="35"/>
      <c r="G371" s="35"/>
      <c r="H371" s="35"/>
      <c r="I371" s="1"/>
      <c r="J371" s="1"/>
      <c r="K371" s="35"/>
      <c r="L371" s="1"/>
      <c r="M371" s="1"/>
      <c r="N371" s="1"/>
      <c r="O371" s="1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5.75" customHeight="1" x14ac:dyDescent="0.25">
      <c r="A372" s="1"/>
      <c r="B372" s="35"/>
      <c r="C372" s="35"/>
      <c r="D372" s="1"/>
      <c r="E372" s="35"/>
      <c r="F372" s="35"/>
      <c r="G372" s="35"/>
      <c r="H372" s="35"/>
      <c r="I372" s="1"/>
      <c r="J372" s="1"/>
      <c r="K372" s="35"/>
      <c r="L372" s="1"/>
      <c r="M372" s="1"/>
      <c r="N372" s="1"/>
      <c r="O372" s="1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5.75" customHeight="1" x14ac:dyDescent="0.25">
      <c r="A373" s="1"/>
      <c r="B373" s="35"/>
      <c r="C373" s="35"/>
      <c r="D373" s="1"/>
      <c r="E373" s="35"/>
      <c r="F373" s="35"/>
      <c r="G373" s="35"/>
      <c r="H373" s="35"/>
      <c r="I373" s="1"/>
      <c r="J373" s="1"/>
      <c r="K373" s="35"/>
      <c r="L373" s="1"/>
      <c r="M373" s="1"/>
      <c r="N373" s="1"/>
      <c r="O373" s="1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5.75" customHeight="1" x14ac:dyDescent="0.25">
      <c r="A374" s="1"/>
      <c r="B374" s="35"/>
      <c r="C374" s="35"/>
      <c r="D374" s="1"/>
      <c r="E374" s="35"/>
      <c r="F374" s="35"/>
      <c r="G374" s="35"/>
      <c r="H374" s="35"/>
      <c r="I374" s="1"/>
      <c r="J374" s="1"/>
      <c r="K374" s="35"/>
      <c r="L374" s="1"/>
      <c r="M374" s="1"/>
      <c r="N374" s="1"/>
      <c r="O374" s="1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5.75" customHeight="1" x14ac:dyDescent="0.25">
      <c r="A375" s="1"/>
      <c r="B375" s="35"/>
      <c r="C375" s="35"/>
      <c r="D375" s="1"/>
      <c r="E375" s="35"/>
      <c r="F375" s="35"/>
      <c r="G375" s="35"/>
      <c r="H375" s="35"/>
      <c r="I375" s="1"/>
      <c r="J375" s="1"/>
      <c r="K375" s="35"/>
      <c r="L375" s="1"/>
      <c r="M375" s="1"/>
      <c r="N375" s="1"/>
      <c r="O375" s="1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5.75" customHeight="1" x14ac:dyDescent="0.25">
      <c r="A376" s="1"/>
      <c r="B376" s="35"/>
      <c r="C376" s="35"/>
      <c r="D376" s="1"/>
      <c r="E376" s="35"/>
      <c r="F376" s="35"/>
      <c r="G376" s="35"/>
      <c r="H376" s="35"/>
      <c r="I376" s="1"/>
      <c r="J376" s="1"/>
      <c r="K376" s="35"/>
      <c r="L376" s="1"/>
      <c r="M376" s="1"/>
      <c r="N376" s="1"/>
      <c r="O376" s="1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5.75" customHeight="1" x14ac:dyDescent="0.25">
      <c r="A377" s="1"/>
      <c r="B377" s="35"/>
      <c r="C377" s="35"/>
      <c r="D377" s="1"/>
      <c r="E377" s="35"/>
      <c r="F377" s="35"/>
      <c r="G377" s="35"/>
      <c r="H377" s="35"/>
      <c r="I377" s="1"/>
      <c r="J377" s="1"/>
      <c r="K377" s="35"/>
      <c r="L377" s="1"/>
      <c r="M377" s="1"/>
      <c r="N377" s="1"/>
      <c r="O377" s="1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5.75" customHeight="1" x14ac:dyDescent="0.25">
      <c r="A378" s="1"/>
      <c r="B378" s="35"/>
      <c r="C378" s="35"/>
      <c r="D378" s="1"/>
      <c r="E378" s="35"/>
      <c r="F378" s="35"/>
      <c r="G378" s="35"/>
      <c r="H378" s="35"/>
      <c r="I378" s="1"/>
      <c r="J378" s="1"/>
      <c r="K378" s="35"/>
      <c r="L378" s="1"/>
      <c r="M378" s="1"/>
      <c r="N378" s="1"/>
      <c r="O378" s="1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5.75" customHeight="1" x14ac:dyDescent="0.25">
      <c r="A379" s="1"/>
      <c r="B379" s="35"/>
      <c r="C379" s="35"/>
      <c r="D379" s="1"/>
      <c r="E379" s="35"/>
      <c r="F379" s="35"/>
      <c r="G379" s="35"/>
      <c r="H379" s="35"/>
      <c r="I379" s="1"/>
      <c r="J379" s="1"/>
      <c r="K379" s="35"/>
      <c r="L379" s="1"/>
      <c r="M379" s="1"/>
      <c r="N379" s="1"/>
      <c r="O379" s="1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5.75" customHeight="1" x14ac:dyDescent="0.25">
      <c r="A380" s="1"/>
      <c r="B380" s="35"/>
      <c r="C380" s="35"/>
      <c r="D380" s="1"/>
      <c r="E380" s="35"/>
      <c r="F380" s="35"/>
      <c r="G380" s="35"/>
      <c r="H380" s="35"/>
      <c r="I380" s="1"/>
      <c r="J380" s="1"/>
      <c r="K380" s="35"/>
      <c r="L380" s="1"/>
      <c r="M380" s="1"/>
      <c r="N380" s="1"/>
      <c r="O380" s="1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5.75" customHeight="1" x14ac:dyDescent="0.25">
      <c r="A381" s="1"/>
      <c r="B381" s="35"/>
      <c r="C381" s="35"/>
      <c r="D381" s="1"/>
      <c r="E381" s="35"/>
      <c r="F381" s="35"/>
      <c r="G381" s="35"/>
      <c r="H381" s="35"/>
      <c r="I381" s="1"/>
      <c r="J381" s="1"/>
      <c r="K381" s="35"/>
      <c r="L381" s="1"/>
      <c r="M381" s="1"/>
      <c r="N381" s="1"/>
      <c r="O381" s="1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5.75" customHeight="1" x14ac:dyDescent="0.25">
      <c r="A382" s="1"/>
      <c r="B382" s="35"/>
      <c r="C382" s="35"/>
      <c r="D382" s="1"/>
      <c r="E382" s="35"/>
      <c r="F382" s="35"/>
      <c r="G382" s="35"/>
      <c r="H382" s="35"/>
      <c r="I382" s="1"/>
      <c r="J382" s="1"/>
      <c r="K382" s="35"/>
      <c r="L382" s="1"/>
      <c r="M382" s="1"/>
      <c r="N382" s="1"/>
      <c r="O382" s="1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5.75" customHeight="1" x14ac:dyDescent="0.25">
      <c r="A383" s="1"/>
      <c r="B383" s="35"/>
      <c r="C383" s="35"/>
      <c r="D383" s="1"/>
      <c r="E383" s="35"/>
      <c r="F383" s="35"/>
      <c r="G383" s="35"/>
      <c r="H383" s="35"/>
      <c r="I383" s="1"/>
      <c r="J383" s="1"/>
      <c r="K383" s="35"/>
      <c r="L383" s="1"/>
      <c r="M383" s="1"/>
      <c r="N383" s="1"/>
      <c r="O383" s="1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5.75" customHeight="1" x14ac:dyDescent="0.25">
      <c r="A384" s="1"/>
      <c r="B384" s="35"/>
      <c r="C384" s="35"/>
      <c r="D384" s="1"/>
      <c r="E384" s="35"/>
      <c r="F384" s="35"/>
      <c r="G384" s="35"/>
      <c r="H384" s="35"/>
      <c r="I384" s="1"/>
      <c r="J384" s="1"/>
      <c r="K384" s="35"/>
      <c r="L384" s="1"/>
      <c r="M384" s="1"/>
      <c r="N384" s="1"/>
      <c r="O384" s="1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5.75" customHeight="1" x14ac:dyDescent="0.25">
      <c r="A385" s="1"/>
      <c r="B385" s="35"/>
      <c r="C385" s="35"/>
      <c r="D385" s="1"/>
      <c r="E385" s="35"/>
      <c r="F385" s="35"/>
      <c r="G385" s="35"/>
      <c r="H385" s="35"/>
      <c r="I385" s="1"/>
      <c r="J385" s="1"/>
      <c r="K385" s="35"/>
      <c r="L385" s="1"/>
      <c r="M385" s="1"/>
      <c r="N385" s="1"/>
      <c r="O385" s="1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5.75" customHeight="1" x14ac:dyDescent="0.25">
      <c r="A386" s="1"/>
      <c r="B386" s="35"/>
      <c r="C386" s="35"/>
      <c r="D386" s="1"/>
      <c r="E386" s="35"/>
      <c r="F386" s="35"/>
      <c r="G386" s="35"/>
      <c r="H386" s="35"/>
      <c r="I386" s="1"/>
      <c r="J386" s="1"/>
      <c r="K386" s="35"/>
      <c r="L386" s="1"/>
      <c r="M386" s="1"/>
      <c r="N386" s="1"/>
      <c r="O386" s="1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5.75" customHeight="1" x14ac:dyDescent="0.25">
      <c r="A387" s="1"/>
      <c r="B387" s="35"/>
      <c r="C387" s="35"/>
      <c r="D387" s="1"/>
      <c r="E387" s="35"/>
      <c r="F387" s="35"/>
      <c r="G387" s="35"/>
      <c r="H387" s="35"/>
      <c r="I387" s="1"/>
      <c r="J387" s="1"/>
      <c r="K387" s="35"/>
      <c r="L387" s="1"/>
      <c r="M387" s="1"/>
      <c r="N387" s="1"/>
      <c r="O387" s="1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5.75" customHeight="1" x14ac:dyDescent="0.25">
      <c r="A388" s="1"/>
      <c r="B388" s="35"/>
      <c r="C388" s="35"/>
      <c r="D388" s="1"/>
      <c r="E388" s="35"/>
      <c r="F388" s="35"/>
      <c r="G388" s="35"/>
      <c r="H388" s="35"/>
      <c r="I388" s="1"/>
      <c r="J388" s="1"/>
      <c r="K388" s="35"/>
      <c r="L388" s="1"/>
      <c r="M388" s="1"/>
      <c r="N388" s="1"/>
      <c r="O388" s="1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5.75" customHeight="1" x14ac:dyDescent="0.25">
      <c r="A389" s="1"/>
      <c r="B389" s="35"/>
      <c r="C389" s="35"/>
      <c r="D389" s="1"/>
      <c r="E389" s="35"/>
      <c r="F389" s="35"/>
      <c r="G389" s="35"/>
      <c r="H389" s="35"/>
      <c r="I389" s="1"/>
      <c r="J389" s="1"/>
      <c r="K389" s="35"/>
      <c r="L389" s="1"/>
      <c r="M389" s="1"/>
      <c r="N389" s="1"/>
      <c r="O389" s="1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5.75" customHeight="1" x14ac:dyDescent="0.25">
      <c r="A390" s="1"/>
      <c r="B390" s="35"/>
      <c r="C390" s="35"/>
      <c r="D390" s="1"/>
      <c r="E390" s="35"/>
      <c r="F390" s="35"/>
      <c r="G390" s="35"/>
      <c r="H390" s="35"/>
      <c r="I390" s="1"/>
      <c r="J390" s="1"/>
      <c r="K390" s="35"/>
      <c r="L390" s="1"/>
      <c r="M390" s="1"/>
      <c r="N390" s="1"/>
      <c r="O390" s="1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5.75" customHeight="1" x14ac:dyDescent="0.25">
      <c r="A391" s="1"/>
      <c r="B391" s="35"/>
      <c r="C391" s="35"/>
      <c r="D391" s="1"/>
      <c r="E391" s="35"/>
      <c r="F391" s="35"/>
      <c r="G391" s="35"/>
      <c r="H391" s="35"/>
      <c r="I391" s="1"/>
      <c r="J391" s="1"/>
      <c r="K391" s="35"/>
      <c r="L391" s="1"/>
      <c r="M391" s="1"/>
      <c r="N391" s="1"/>
      <c r="O391" s="1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5.75" customHeight="1" x14ac:dyDescent="0.25">
      <c r="A392" s="1"/>
      <c r="B392" s="35"/>
      <c r="C392" s="35"/>
      <c r="D392" s="1"/>
      <c r="E392" s="35"/>
      <c r="F392" s="35"/>
      <c r="G392" s="35"/>
      <c r="H392" s="35"/>
      <c r="I392" s="1"/>
      <c r="J392" s="1"/>
      <c r="K392" s="35"/>
      <c r="L392" s="1"/>
      <c r="M392" s="1"/>
      <c r="N392" s="1"/>
      <c r="O392" s="1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5.75" customHeight="1" x14ac:dyDescent="0.25">
      <c r="A393" s="1"/>
      <c r="B393" s="35"/>
      <c r="C393" s="35"/>
      <c r="D393" s="1"/>
      <c r="E393" s="35"/>
      <c r="F393" s="35"/>
      <c r="G393" s="35"/>
      <c r="H393" s="35"/>
      <c r="I393" s="1"/>
      <c r="J393" s="1"/>
      <c r="K393" s="35"/>
      <c r="L393" s="1"/>
      <c r="M393" s="1"/>
      <c r="N393" s="1"/>
      <c r="O393" s="1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5.75" customHeight="1" x14ac:dyDescent="0.25">
      <c r="A394" s="1"/>
      <c r="B394" s="35"/>
      <c r="C394" s="35"/>
      <c r="D394" s="1"/>
      <c r="E394" s="35"/>
      <c r="F394" s="35"/>
      <c r="G394" s="35"/>
      <c r="H394" s="35"/>
      <c r="I394" s="1"/>
      <c r="J394" s="1"/>
      <c r="K394" s="35"/>
      <c r="L394" s="1"/>
      <c r="M394" s="1"/>
      <c r="N394" s="1"/>
      <c r="O394" s="1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5.75" customHeight="1" x14ac:dyDescent="0.25">
      <c r="A395" s="1"/>
      <c r="B395" s="35"/>
      <c r="C395" s="35"/>
      <c r="D395" s="1"/>
      <c r="E395" s="35"/>
      <c r="F395" s="35"/>
      <c r="G395" s="35"/>
      <c r="H395" s="35"/>
      <c r="I395" s="1"/>
      <c r="J395" s="1"/>
      <c r="K395" s="35"/>
      <c r="L395" s="1"/>
      <c r="M395" s="1"/>
      <c r="N395" s="1"/>
      <c r="O395" s="1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5.75" customHeight="1" x14ac:dyDescent="0.25">
      <c r="A396" s="1"/>
      <c r="B396" s="35"/>
      <c r="C396" s="35"/>
      <c r="D396" s="1"/>
      <c r="E396" s="35"/>
      <c r="F396" s="35"/>
      <c r="G396" s="35"/>
      <c r="H396" s="35"/>
      <c r="I396" s="1"/>
      <c r="J396" s="1"/>
      <c r="K396" s="35"/>
      <c r="L396" s="1"/>
      <c r="M396" s="1"/>
      <c r="N396" s="1"/>
      <c r="O396" s="1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5.75" customHeight="1" x14ac:dyDescent="0.25">
      <c r="A397" s="1"/>
      <c r="B397" s="35"/>
      <c r="C397" s="35"/>
      <c r="D397" s="1"/>
      <c r="E397" s="35"/>
      <c r="F397" s="35"/>
      <c r="G397" s="35"/>
      <c r="H397" s="35"/>
      <c r="I397" s="1"/>
      <c r="J397" s="1"/>
      <c r="K397" s="35"/>
      <c r="L397" s="1"/>
      <c r="M397" s="1"/>
      <c r="N397" s="1"/>
      <c r="O397" s="1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5.75" customHeight="1" x14ac:dyDescent="0.25">
      <c r="A398" s="1"/>
      <c r="B398" s="35"/>
      <c r="C398" s="35"/>
      <c r="D398" s="1"/>
      <c r="E398" s="35"/>
      <c r="F398" s="35"/>
      <c r="G398" s="35"/>
      <c r="H398" s="35"/>
      <c r="I398" s="1"/>
      <c r="J398" s="1"/>
      <c r="K398" s="35"/>
      <c r="L398" s="1"/>
      <c r="M398" s="1"/>
      <c r="N398" s="1"/>
      <c r="O398" s="1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5.75" customHeight="1" x14ac:dyDescent="0.25">
      <c r="A399" s="1"/>
      <c r="B399" s="35"/>
      <c r="C399" s="35"/>
      <c r="D399" s="1"/>
      <c r="E399" s="35"/>
      <c r="F399" s="35"/>
      <c r="G399" s="35"/>
      <c r="H399" s="35"/>
      <c r="I399" s="1"/>
      <c r="J399" s="1"/>
      <c r="K399" s="35"/>
      <c r="L399" s="1"/>
      <c r="M399" s="1"/>
      <c r="N399" s="1"/>
      <c r="O399" s="1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5.75" customHeight="1" x14ac:dyDescent="0.25">
      <c r="A400" s="1"/>
      <c r="B400" s="35"/>
      <c r="C400" s="35"/>
      <c r="D400" s="1"/>
      <c r="E400" s="35"/>
      <c r="F400" s="35"/>
      <c r="G400" s="35"/>
      <c r="H400" s="35"/>
      <c r="I400" s="1"/>
      <c r="J400" s="1"/>
      <c r="K400" s="35"/>
      <c r="L400" s="1"/>
      <c r="M400" s="1"/>
      <c r="N400" s="1"/>
      <c r="O400" s="1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5.75" customHeight="1" x14ac:dyDescent="0.25">
      <c r="A401" s="1"/>
      <c r="B401" s="35"/>
      <c r="C401" s="35"/>
      <c r="D401" s="1"/>
      <c r="E401" s="35"/>
      <c r="F401" s="35"/>
      <c r="G401" s="35"/>
      <c r="H401" s="35"/>
      <c r="I401" s="1"/>
      <c r="J401" s="1"/>
      <c r="K401" s="35"/>
      <c r="L401" s="1"/>
      <c r="M401" s="1"/>
      <c r="N401" s="1"/>
      <c r="O401" s="1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5.75" customHeight="1" x14ac:dyDescent="0.25">
      <c r="A402" s="1"/>
      <c r="B402" s="35"/>
      <c r="C402" s="35"/>
      <c r="D402" s="1"/>
      <c r="E402" s="35"/>
      <c r="F402" s="35"/>
      <c r="G402" s="35"/>
      <c r="H402" s="35"/>
      <c r="I402" s="1"/>
      <c r="J402" s="1"/>
      <c r="K402" s="35"/>
      <c r="L402" s="1"/>
      <c r="M402" s="1"/>
      <c r="N402" s="1"/>
      <c r="O402" s="1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5.75" customHeight="1" x14ac:dyDescent="0.25">
      <c r="A403" s="1"/>
      <c r="B403" s="35"/>
      <c r="C403" s="35"/>
      <c r="D403" s="1"/>
      <c r="E403" s="35"/>
      <c r="F403" s="35"/>
      <c r="G403" s="35"/>
      <c r="H403" s="35"/>
      <c r="I403" s="1"/>
      <c r="J403" s="1"/>
      <c r="K403" s="35"/>
      <c r="L403" s="1"/>
      <c r="M403" s="1"/>
      <c r="N403" s="1"/>
      <c r="O403" s="1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5.75" customHeight="1" x14ac:dyDescent="0.25">
      <c r="A404" s="1"/>
      <c r="B404" s="35"/>
      <c r="C404" s="35"/>
      <c r="D404" s="1"/>
      <c r="E404" s="35"/>
      <c r="F404" s="35"/>
      <c r="G404" s="35"/>
      <c r="H404" s="35"/>
      <c r="I404" s="1"/>
      <c r="J404" s="1"/>
      <c r="K404" s="35"/>
      <c r="L404" s="1"/>
      <c r="M404" s="1"/>
      <c r="N404" s="1"/>
      <c r="O404" s="1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15.75" customHeight="1" x14ac:dyDescent="0.25">
      <c r="A405" s="1"/>
      <c r="B405" s="35"/>
      <c r="C405" s="35"/>
      <c r="D405" s="1"/>
      <c r="E405" s="35"/>
      <c r="F405" s="35"/>
      <c r="G405" s="35"/>
      <c r="H405" s="35"/>
      <c r="I405" s="1"/>
      <c r="J405" s="1"/>
      <c r="K405" s="35"/>
      <c r="L405" s="1"/>
      <c r="M405" s="1"/>
      <c r="N405" s="1"/>
      <c r="O405" s="1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5.75" customHeight="1" x14ac:dyDescent="0.25">
      <c r="A406" s="1"/>
      <c r="B406" s="35"/>
      <c r="C406" s="35"/>
      <c r="D406" s="1"/>
      <c r="E406" s="35"/>
      <c r="F406" s="35"/>
      <c r="G406" s="35"/>
      <c r="H406" s="35"/>
      <c r="I406" s="1"/>
      <c r="J406" s="1"/>
      <c r="K406" s="35"/>
      <c r="L406" s="1"/>
      <c r="M406" s="1"/>
      <c r="N406" s="1"/>
      <c r="O406" s="1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5.75" customHeight="1" x14ac:dyDescent="0.25">
      <c r="A407" s="1"/>
      <c r="B407" s="35"/>
      <c r="C407" s="35"/>
      <c r="D407" s="1"/>
      <c r="E407" s="35"/>
      <c r="F407" s="35"/>
      <c r="G407" s="35"/>
      <c r="H407" s="35"/>
      <c r="I407" s="1"/>
      <c r="J407" s="1"/>
      <c r="K407" s="35"/>
      <c r="L407" s="1"/>
      <c r="M407" s="1"/>
      <c r="N407" s="1"/>
      <c r="O407" s="1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15.75" customHeight="1" x14ac:dyDescent="0.25">
      <c r="A408" s="1"/>
      <c r="B408" s="35"/>
      <c r="C408" s="35"/>
      <c r="D408" s="1"/>
      <c r="E408" s="35"/>
      <c r="F408" s="35"/>
      <c r="G408" s="35"/>
      <c r="H408" s="35"/>
      <c r="I408" s="1"/>
      <c r="J408" s="1"/>
      <c r="K408" s="35"/>
      <c r="L408" s="1"/>
      <c r="M408" s="1"/>
      <c r="N408" s="1"/>
      <c r="O408" s="1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5.75" customHeight="1" x14ac:dyDescent="0.25">
      <c r="A409" s="1"/>
      <c r="B409" s="35"/>
      <c r="C409" s="35"/>
      <c r="D409" s="1"/>
      <c r="E409" s="35"/>
      <c r="F409" s="35"/>
      <c r="G409" s="35"/>
      <c r="H409" s="35"/>
      <c r="I409" s="1"/>
      <c r="J409" s="1"/>
      <c r="K409" s="35"/>
      <c r="L409" s="1"/>
      <c r="M409" s="1"/>
      <c r="N409" s="1"/>
      <c r="O409" s="1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5.75" customHeight="1" x14ac:dyDescent="0.25">
      <c r="A410" s="1"/>
      <c r="B410" s="35"/>
      <c r="C410" s="35"/>
      <c r="D410" s="1"/>
      <c r="E410" s="35"/>
      <c r="F410" s="35"/>
      <c r="G410" s="35"/>
      <c r="H410" s="35"/>
      <c r="I410" s="1"/>
      <c r="J410" s="1"/>
      <c r="K410" s="35"/>
      <c r="L410" s="1"/>
      <c r="M410" s="1"/>
      <c r="N410" s="1"/>
      <c r="O410" s="1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5.75" customHeight="1" x14ac:dyDescent="0.25">
      <c r="A411" s="1"/>
      <c r="B411" s="35"/>
      <c r="C411" s="35"/>
      <c r="D411" s="1"/>
      <c r="E411" s="35"/>
      <c r="F411" s="35"/>
      <c r="G411" s="35"/>
      <c r="H411" s="35"/>
      <c r="I411" s="1"/>
      <c r="J411" s="1"/>
      <c r="K411" s="35"/>
      <c r="L411" s="1"/>
      <c r="M411" s="1"/>
      <c r="N411" s="1"/>
      <c r="O411" s="1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5.75" customHeight="1" x14ac:dyDescent="0.25">
      <c r="A412" s="1"/>
      <c r="B412" s="35"/>
      <c r="C412" s="35"/>
      <c r="D412" s="1"/>
      <c r="E412" s="35"/>
      <c r="F412" s="35"/>
      <c r="G412" s="35"/>
      <c r="H412" s="35"/>
      <c r="I412" s="1"/>
      <c r="J412" s="1"/>
      <c r="K412" s="35"/>
      <c r="L412" s="1"/>
      <c r="M412" s="1"/>
      <c r="N412" s="1"/>
      <c r="O412" s="1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5.75" customHeight="1" x14ac:dyDescent="0.25">
      <c r="A413" s="1"/>
      <c r="B413" s="35"/>
      <c r="C413" s="35"/>
      <c r="D413" s="1"/>
      <c r="E413" s="35"/>
      <c r="F413" s="35"/>
      <c r="G413" s="35"/>
      <c r="H413" s="35"/>
      <c r="I413" s="1"/>
      <c r="J413" s="1"/>
      <c r="K413" s="35"/>
      <c r="L413" s="1"/>
      <c r="M413" s="1"/>
      <c r="N413" s="1"/>
      <c r="O413" s="1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5.75" customHeight="1" x14ac:dyDescent="0.25">
      <c r="A414" s="1"/>
      <c r="B414" s="35"/>
      <c r="C414" s="35"/>
      <c r="D414" s="1"/>
      <c r="E414" s="35"/>
      <c r="F414" s="35"/>
      <c r="G414" s="35"/>
      <c r="H414" s="35"/>
      <c r="I414" s="1"/>
      <c r="J414" s="1"/>
      <c r="K414" s="35"/>
      <c r="L414" s="1"/>
      <c r="M414" s="1"/>
      <c r="N414" s="1"/>
      <c r="O414" s="1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5.75" customHeight="1" x14ac:dyDescent="0.25">
      <c r="A415" s="1"/>
      <c r="B415" s="35"/>
      <c r="C415" s="35"/>
      <c r="D415" s="1"/>
      <c r="E415" s="35"/>
      <c r="F415" s="35"/>
      <c r="G415" s="35"/>
      <c r="H415" s="35"/>
      <c r="I415" s="1"/>
      <c r="J415" s="1"/>
      <c r="K415" s="35"/>
      <c r="L415" s="1"/>
      <c r="M415" s="1"/>
      <c r="N415" s="1"/>
      <c r="O415" s="1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5.75" customHeight="1" x14ac:dyDescent="0.25">
      <c r="A416" s="1"/>
      <c r="B416" s="35"/>
      <c r="C416" s="35"/>
      <c r="D416" s="1"/>
      <c r="E416" s="35"/>
      <c r="F416" s="35"/>
      <c r="G416" s="35"/>
      <c r="H416" s="35"/>
      <c r="I416" s="1"/>
      <c r="J416" s="1"/>
      <c r="K416" s="35"/>
      <c r="L416" s="1"/>
      <c r="M416" s="1"/>
      <c r="N416" s="1"/>
      <c r="O416" s="1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5.75" customHeight="1" x14ac:dyDescent="0.25">
      <c r="A417" s="1"/>
      <c r="B417" s="35"/>
      <c r="C417" s="35"/>
      <c r="D417" s="1"/>
      <c r="E417" s="35"/>
      <c r="F417" s="35"/>
      <c r="G417" s="35"/>
      <c r="H417" s="35"/>
      <c r="I417" s="1"/>
      <c r="J417" s="1"/>
      <c r="K417" s="35"/>
      <c r="L417" s="1"/>
      <c r="M417" s="1"/>
      <c r="N417" s="1"/>
      <c r="O417" s="1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5.75" customHeight="1" x14ac:dyDescent="0.25">
      <c r="A418" s="1"/>
      <c r="B418" s="35"/>
      <c r="C418" s="35"/>
      <c r="D418" s="1"/>
      <c r="E418" s="35"/>
      <c r="F418" s="35"/>
      <c r="G418" s="35"/>
      <c r="H418" s="35"/>
      <c r="I418" s="1"/>
      <c r="J418" s="1"/>
      <c r="K418" s="35"/>
      <c r="L418" s="1"/>
      <c r="M418" s="1"/>
      <c r="N418" s="1"/>
      <c r="O418" s="1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5.75" customHeight="1" x14ac:dyDescent="0.25">
      <c r="A419" s="1"/>
      <c r="B419" s="35"/>
      <c r="C419" s="35"/>
      <c r="D419" s="1"/>
      <c r="E419" s="35"/>
      <c r="F419" s="35"/>
      <c r="G419" s="35"/>
      <c r="H419" s="35"/>
      <c r="I419" s="1"/>
      <c r="J419" s="1"/>
      <c r="K419" s="35"/>
      <c r="L419" s="1"/>
      <c r="M419" s="1"/>
      <c r="N419" s="1"/>
      <c r="O419" s="1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5.75" customHeight="1" x14ac:dyDescent="0.25">
      <c r="A420" s="1"/>
      <c r="B420" s="35"/>
      <c r="C420" s="35"/>
      <c r="D420" s="1"/>
      <c r="E420" s="35"/>
      <c r="F420" s="35"/>
      <c r="G420" s="35"/>
      <c r="H420" s="35"/>
      <c r="I420" s="1"/>
      <c r="J420" s="1"/>
      <c r="K420" s="35"/>
      <c r="L420" s="1"/>
      <c r="M420" s="1"/>
      <c r="N420" s="1"/>
      <c r="O420" s="1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5.75" customHeight="1" x14ac:dyDescent="0.25">
      <c r="A421" s="1"/>
      <c r="B421" s="35"/>
      <c r="C421" s="35"/>
      <c r="D421" s="1"/>
      <c r="E421" s="35"/>
      <c r="F421" s="35"/>
      <c r="G421" s="35"/>
      <c r="H421" s="35"/>
      <c r="I421" s="1"/>
      <c r="J421" s="1"/>
      <c r="K421" s="35"/>
      <c r="L421" s="1"/>
      <c r="M421" s="1"/>
      <c r="N421" s="1"/>
      <c r="O421" s="1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5.75" customHeight="1" x14ac:dyDescent="0.25">
      <c r="A422" s="1"/>
      <c r="B422" s="35"/>
      <c r="C422" s="35"/>
      <c r="D422" s="1"/>
      <c r="E422" s="35"/>
      <c r="F422" s="35"/>
      <c r="G422" s="35"/>
      <c r="H422" s="35"/>
      <c r="I422" s="1"/>
      <c r="J422" s="1"/>
      <c r="K422" s="35"/>
      <c r="L422" s="1"/>
      <c r="M422" s="1"/>
      <c r="N422" s="1"/>
      <c r="O422" s="1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5.75" customHeight="1" x14ac:dyDescent="0.25">
      <c r="A423" s="1"/>
      <c r="B423" s="35"/>
      <c r="C423" s="35"/>
      <c r="D423" s="1"/>
      <c r="E423" s="35"/>
      <c r="F423" s="35"/>
      <c r="G423" s="35"/>
      <c r="H423" s="35"/>
      <c r="I423" s="1"/>
      <c r="J423" s="1"/>
      <c r="K423" s="35"/>
      <c r="L423" s="1"/>
      <c r="M423" s="1"/>
      <c r="N423" s="1"/>
      <c r="O423" s="1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5.75" customHeight="1" x14ac:dyDescent="0.25">
      <c r="A424" s="1"/>
      <c r="B424" s="35"/>
      <c r="C424" s="35"/>
      <c r="D424" s="1"/>
      <c r="E424" s="35"/>
      <c r="F424" s="35"/>
      <c r="G424" s="35"/>
      <c r="H424" s="35"/>
      <c r="I424" s="1"/>
      <c r="J424" s="1"/>
      <c r="K424" s="35"/>
      <c r="L424" s="1"/>
      <c r="M424" s="1"/>
      <c r="N424" s="1"/>
      <c r="O424" s="1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5.75" customHeight="1" x14ac:dyDescent="0.25">
      <c r="A425" s="1"/>
      <c r="B425" s="35"/>
      <c r="C425" s="35"/>
      <c r="D425" s="1"/>
      <c r="E425" s="35"/>
      <c r="F425" s="35"/>
      <c r="G425" s="35"/>
      <c r="H425" s="35"/>
      <c r="I425" s="1"/>
      <c r="J425" s="1"/>
      <c r="K425" s="35"/>
      <c r="L425" s="1"/>
      <c r="M425" s="1"/>
      <c r="N425" s="1"/>
      <c r="O425" s="1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5.75" customHeight="1" x14ac:dyDescent="0.25">
      <c r="A426" s="1"/>
      <c r="B426" s="35"/>
      <c r="C426" s="35"/>
      <c r="D426" s="1"/>
      <c r="E426" s="35"/>
      <c r="F426" s="35"/>
      <c r="G426" s="35"/>
      <c r="H426" s="35"/>
      <c r="I426" s="1"/>
      <c r="J426" s="1"/>
      <c r="K426" s="35"/>
      <c r="L426" s="1"/>
      <c r="M426" s="1"/>
      <c r="N426" s="1"/>
      <c r="O426" s="1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5.75" customHeight="1" x14ac:dyDescent="0.25">
      <c r="A427" s="1"/>
      <c r="B427" s="35"/>
      <c r="C427" s="35"/>
      <c r="D427" s="1"/>
      <c r="E427" s="35"/>
      <c r="F427" s="35"/>
      <c r="G427" s="35"/>
      <c r="H427" s="35"/>
      <c r="I427" s="1"/>
      <c r="J427" s="1"/>
      <c r="K427" s="35"/>
      <c r="L427" s="1"/>
      <c r="M427" s="1"/>
      <c r="N427" s="1"/>
      <c r="O427" s="1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5.75" customHeight="1" x14ac:dyDescent="0.25">
      <c r="A428" s="1"/>
      <c r="B428" s="35"/>
      <c r="C428" s="35"/>
      <c r="D428" s="1"/>
      <c r="E428" s="35"/>
      <c r="F428" s="35"/>
      <c r="G428" s="35"/>
      <c r="H428" s="35"/>
      <c r="I428" s="1"/>
      <c r="J428" s="1"/>
      <c r="K428" s="35"/>
      <c r="L428" s="1"/>
      <c r="M428" s="1"/>
      <c r="N428" s="1"/>
      <c r="O428" s="1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5.75" customHeight="1" x14ac:dyDescent="0.25">
      <c r="A429" s="1"/>
      <c r="B429" s="35"/>
      <c r="C429" s="35"/>
      <c r="D429" s="1"/>
      <c r="E429" s="35"/>
      <c r="F429" s="35"/>
      <c r="G429" s="35"/>
      <c r="H429" s="35"/>
      <c r="I429" s="1"/>
      <c r="J429" s="1"/>
      <c r="K429" s="35"/>
      <c r="L429" s="1"/>
      <c r="M429" s="1"/>
      <c r="N429" s="1"/>
      <c r="O429" s="1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5.75" customHeight="1" x14ac:dyDescent="0.25">
      <c r="A430" s="1"/>
      <c r="B430" s="35"/>
      <c r="C430" s="35"/>
      <c r="D430" s="1"/>
      <c r="E430" s="35"/>
      <c r="F430" s="35"/>
      <c r="G430" s="35"/>
      <c r="H430" s="35"/>
      <c r="I430" s="1"/>
      <c r="J430" s="1"/>
      <c r="K430" s="35"/>
      <c r="L430" s="1"/>
      <c r="M430" s="1"/>
      <c r="N430" s="1"/>
      <c r="O430" s="1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5.75" customHeight="1" x14ac:dyDescent="0.25">
      <c r="A431" s="1"/>
      <c r="B431" s="35"/>
      <c r="C431" s="35"/>
      <c r="D431" s="1"/>
      <c r="E431" s="35"/>
      <c r="F431" s="35"/>
      <c r="G431" s="35"/>
      <c r="H431" s="35"/>
      <c r="I431" s="1"/>
      <c r="J431" s="1"/>
      <c r="K431" s="35"/>
      <c r="L431" s="1"/>
      <c r="M431" s="1"/>
      <c r="N431" s="1"/>
      <c r="O431" s="1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5.75" customHeight="1" x14ac:dyDescent="0.25">
      <c r="A432" s="1"/>
      <c r="B432" s="35"/>
      <c r="C432" s="35"/>
      <c r="D432" s="1"/>
      <c r="E432" s="35"/>
      <c r="F432" s="35"/>
      <c r="G432" s="35"/>
      <c r="H432" s="35"/>
      <c r="I432" s="1"/>
      <c r="J432" s="1"/>
      <c r="K432" s="35"/>
      <c r="L432" s="1"/>
      <c r="M432" s="1"/>
      <c r="N432" s="1"/>
      <c r="O432" s="1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5.75" customHeight="1" x14ac:dyDescent="0.25">
      <c r="A433" s="1"/>
      <c r="B433" s="35"/>
      <c r="C433" s="35"/>
      <c r="D433" s="1"/>
      <c r="E433" s="35"/>
      <c r="F433" s="35"/>
      <c r="G433" s="35"/>
      <c r="H433" s="35"/>
      <c r="I433" s="1"/>
      <c r="J433" s="1"/>
      <c r="K433" s="35"/>
      <c r="L433" s="1"/>
      <c r="M433" s="1"/>
      <c r="N433" s="1"/>
      <c r="O433" s="1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5.75" customHeight="1" x14ac:dyDescent="0.25">
      <c r="A434" s="1"/>
      <c r="B434" s="35"/>
      <c r="C434" s="35"/>
      <c r="D434" s="1"/>
      <c r="E434" s="35"/>
      <c r="F434" s="35"/>
      <c r="G434" s="35"/>
      <c r="H434" s="35"/>
      <c r="I434" s="1"/>
      <c r="J434" s="1"/>
      <c r="K434" s="35"/>
      <c r="L434" s="1"/>
      <c r="M434" s="1"/>
      <c r="N434" s="1"/>
      <c r="O434" s="1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5.75" customHeight="1" x14ac:dyDescent="0.25">
      <c r="A435" s="1"/>
      <c r="B435" s="35"/>
      <c r="C435" s="35"/>
      <c r="D435" s="1"/>
      <c r="E435" s="35"/>
      <c r="F435" s="35"/>
      <c r="G435" s="35"/>
      <c r="H435" s="35"/>
      <c r="I435" s="1"/>
      <c r="J435" s="1"/>
      <c r="K435" s="35"/>
      <c r="L435" s="1"/>
      <c r="M435" s="1"/>
      <c r="N435" s="1"/>
      <c r="O435" s="1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5.75" customHeight="1" x14ac:dyDescent="0.25">
      <c r="A436" s="1"/>
      <c r="B436" s="35"/>
      <c r="C436" s="35"/>
      <c r="D436" s="1"/>
      <c r="E436" s="35"/>
      <c r="F436" s="35"/>
      <c r="G436" s="35"/>
      <c r="H436" s="35"/>
      <c r="I436" s="1"/>
      <c r="J436" s="1"/>
      <c r="K436" s="35"/>
      <c r="L436" s="1"/>
      <c r="M436" s="1"/>
      <c r="N436" s="1"/>
      <c r="O436" s="1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5.75" customHeight="1" x14ac:dyDescent="0.25">
      <c r="A437" s="1"/>
      <c r="B437" s="35"/>
      <c r="C437" s="35"/>
      <c r="D437" s="1"/>
      <c r="E437" s="35"/>
      <c r="F437" s="35"/>
      <c r="G437" s="35"/>
      <c r="H437" s="35"/>
      <c r="I437" s="1"/>
      <c r="J437" s="1"/>
      <c r="K437" s="35"/>
      <c r="L437" s="1"/>
      <c r="M437" s="1"/>
      <c r="N437" s="1"/>
      <c r="O437" s="1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5.75" customHeight="1" x14ac:dyDescent="0.25">
      <c r="A438" s="1"/>
      <c r="B438" s="35"/>
      <c r="C438" s="35"/>
      <c r="D438" s="1"/>
      <c r="E438" s="35"/>
      <c r="F438" s="35"/>
      <c r="G438" s="35"/>
      <c r="H438" s="35"/>
      <c r="I438" s="1"/>
      <c r="J438" s="1"/>
      <c r="K438" s="35"/>
      <c r="L438" s="1"/>
      <c r="M438" s="1"/>
      <c r="N438" s="1"/>
      <c r="O438" s="1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5.75" customHeight="1" x14ac:dyDescent="0.25">
      <c r="A439" s="1"/>
      <c r="B439" s="35"/>
      <c r="C439" s="35"/>
      <c r="D439" s="1"/>
      <c r="E439" s="35"/>
      <c r="F439" s="35"/>
      <c r="G439" s="35"/>
      <c r="H439" s="35"/>
      <c r="I439" s="1"/>
      <c r="J439" s="1"/>
      <c r="K439" s="35"/>
      <c r="L439" s="1"/>
      <c r="M439" s="1"/>
      <c r="N439" s="1"/>
      <c r="O439" s="1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5.75" customHeight="1" x14ac:dyDescent="0.25">
      <c r="A440" s="1"/>
      <c r="B440" s="35"/>
      <c r="C440" s="35"/>
      <c r="D440" s="1"/>
      <c r="E440" s="35"/>
      <c r="F440" s="35"/>
      <c r="G440" s="35"/>
      <c r="H440" s="35"/>
      <c r="I440" s="1"/>
      <c r="J440" s="1"/>
      <c r="K440" s="35"/>
      <c r="L440" s="1"/>
      <c r="M440" s="1"/>
      <c r="N440" s="1"/>
      <c r="O440" s="1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5.75" customHeight="1" x14ac:dyDescent="0.25">
      <c r="A441" s="1"/>
      <c r="B441" s="35"/>
      <c r="C441" s="35"/>
      <c r="D441" s="1"/>
      <c r="E441" s="35"/>
      <c r="F441" s="35"/>
      <c r="G441" s="35"/>
      <c r="H441" s="35"/>
      <c r="I441" s="1"/>
      <c r="J441" s="1"/>
      <c r="K441" s="35"/>
      <c r="L441" s="1"/>
      <c r="M441" s="1"/>
      <c r="N441" s="1"/>
      <c r="O441" s="1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5.75" customHeight="1" x14ac:dyDescent="0.25">
      <c r="A442" s="1"/>
      <c r="B442" s="35"/>
      <c r="C442" s="35"/>
      <c r="D442" s="1"/>
      <c r="E442" s="35"/>
      <c r="F442" s="35"/>
      <c r="G442" s="35"/>
      <c r="H442" s="35"/>
      <c r="I442" s="1"/>
      <c r="J442" s="1"/>
      <c r="K442" s="35"/>
      <c r="L442" s="1"/>
      <c r="M442" s="1"/>
      <c r="N442" s="1"/>
      <c r="O442" s="1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5.75" customHeight="1" x14ac:dyDescent="0.25">
      <c r="A443" s="1"/>
      <c r="B443" s="35"/>
      <c r="C443" s="35"/>
      <c r="D443" s="1"/>
      <c r="E443" s="35"/>
      <c r="F443" s="35"/>
      <c r="G443" s="35"/>
      <c r="H443" s="35"/>
      <c r="I443" s="1"/>
      <c r="J443" s="1"/>
      <c r="K443" s="35"/>
      <c r="L443" s="1"/>
      <c r="M443" s="1"/>
      <c r="N443" s="1"/>
      <c r="O443" s="1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5.75" customHeight="1" x14ac:dyDescent="0.25">
      <c r="A444" s="1"/>
      <c r="B444" s="35"/>
      <c r="C444" s="35"/>
      <c r="D444" s="1"/>
      <c r="E444" s="35"/>
      <c r="F444" s="35"/>
      <c r="G444" s="35"/>
      <c r="H444" s="35"/>
      <c r="I444" s="1"/>
      <c r="J444" s="1"/>
      <c r="K444" s="35"/>
      <c r="L444" s="1"/>
      <c r="M444" s="1"/>
      <c r="N444" s="1"/>
      <c r="O444" s="1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5.75" customHeight="1" x14ac:dyDescent="0.25">
      <c r="A445" s="1"/>
      <c r="B445" s="35"/>
      <c r="C445" s="35"/>
      <c r="D445" s="1"/>
      <c r="E445" s="35"/>
      <c r="F445" s="35"/>
      <c r="G445" s="35"/>
      <c r="H445" s="35"/>
      <c r="I445" s="1"/>
      <c r="J445" s="1"/>
      <c r="K445" s="35"/>
      <c r="L445" s="1"/>
      <c r="M445" s="1"/>
      <c r="N445" s="1"/>
      <c r="O445" s="1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5.75" customHeight="1" x14ac:dyDescent="0.25">
      <c r="A446" s="1"/>
      <c r="B446" s="35"/>
      <c r="C446" s="35"/>
      <c r="D446" s="1"/>
      <c r="E446" s="35"/>
      <c r="F446" s="35"/>
      <c r="G446" s="35"/>
      <c r="H446" s="35"/>
      <c r="I446" s="1"/>
      <c r="J446" s="1"/>
      <c r="K446" s="35"/>
      <c r="L446" s="1"/>
      <c r="M446" s="1"/>
      <c r="N446" s="1"/>
      <c r="O446" s="1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5.75" customHeight="1" x14ac:dyDescent="0.25">
      <c r="A447" s="1"/>
      <c r="B447" s="35"/>
      <c r="C447" s="35"/>
      <c r="D447" s="1"/>
      <c r="E447" s="35"/>
      <c r="F447" s="35"/>
      <c r="G447" s="35"/>
      <c r="H447" s="35"/>
      <c r="I447" s="1"/>
      <c r="J447" s="1"/>
      <c r="K447" s="35"/>
      <c r="L447" s="1"/>
      <c r="M447" s="1"/>
      <c r="N447" s="1"/>
      <c r="O447" s="1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5.75" customHeight="1" x14ac:dyDescent="0.25">
      <c r="A448" s="1"/>
      <c r="B448" s="35"/>
      <c r="C448" s="35"/>
      <c r="D448" s="1"/>
      <c r="E448" s="35"/>
      <c r="F448" s="35"/>
      <c r="G448" s="35"/>
      <c r="H448" s="35"/>
      <c r="I448" s="1"/>
      <c r="J448" s="1"/>
      <c r="K448" s="35"/>
      <c r="L448" s="1"/>
      <c r="M448" s="1"/>
      <c r="N448" s="1"/>
      <c r="O448" s="1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5.75" customHeight="1" x14ac:dyDescent="0.25">
      <c r="A449" s="1"/>
      <c r="B449" s="35"/>
      <c r="C449" s="35"/>
      <c r="D449" s="1"/>
      <c r="E449" s="35"/>
      <c r="F449" s="35"/>
      <c r="G449" s="35"/>
      <c r="H449" s="35"/>
      <c r="I449" s="1"/>
      <c r="J449" s="1"/>
      <c r="K449" s="35"/>
      <c r="L449" s="1"/>
      <c r="M449" s="1"/>
      <c r="N449" s="1"/>
      <c r="O449" s="1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5.75" customHeight="1" x14ac:dyDescent="0.25">
      <c r="A450" s="1"/>
      <c r="B450" s="35"/>
      <c r="C450" s="35"/>
      <c r="D450" s="1"/>
      <c r="E450" s="35"/>
      <c r="F450" s="35"/>
      <c r="G450" s="35"/>
      <c r="H450" s="35"/>
      <c r="I450" s="1"/>
      <c r="J450" s="1"/>
      <c r="K450" s="35"/>
      <c r="L450" s="1"/>
      <c r="M450" s="1"/>
      <c r="N450" s="1"/>
      <c r="O450" s="1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5.75" customHeight="1" x14ac:dyDescent="0.25">
      <c r="A451" s="1"/>
      <c r="B451" s="35"/>
      <c r="C451" s="35"/>
      <c r="D451" s="1"/>
      <c r="E451" s="35"/>
      <c r="F451" s="35"/>
      <c r="G451" s="35"/>
      <c r="H451" s="35"/>
      <c r="I451" s="1"/>
      <c r="J451" s="1"/>
      <c r="K451" s="35"/>
      <c r="L451" s="1"/>
      <c r="M451" s="1"/>
      <c r="N451" s="1"/>
      <c r="O451" s="1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5.75" customHeight="1" x14ac:dyDescent="0.25">
      <c r="A452" s="1"/>
      <c r="B452" s="35"/>
      <c r="C452" s="35"/>
      <c r="D452" s="1"/>
      <c r="E452" s="35"/>
      <c r="F452" s="35"/>
      <c r="G452" s="35"/>
      <c r="H452" s="35"/>
      <c r="I452" s="1"/>
      <c r="J452" s="1"/>
      <c r="K452" s="35"/>
      <c r="L452" s="1"/>
      <c r="M452" s="1"/>
      <c r="N452" s="1"/>
      <c r="O452" s="1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15.75" customHeight="1" x14ac:dyDescent="0.25">
      <c r="A453" s="1"/>
      <c r="B453" s="35"/>
      <c r="C453" s="35"/>
      <c r="D453" s="1"/>
      <c r="E453" s="35"/>
      <c r="F453" s="35"/>
      <c r="G453" s="35"/>
      <c r="H453" s="35"/>
      <c r="I453" s="1"/>
      <c r="J453" s="1"/>
      <c r="K453" s="35"/>
      <c r="L453" s="1"/>
      <c r="M453" s="1"/>
      <c r="N453" s="1"/>
      <c r="O453" s="1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15.75" customHeight="1" x14ac:dyDescent="0.25">
      <c r="A454" s="1"/>
      <c r="B454" s="35"/>
      <c r="C454" s="35"/>
      <c r="D454" s="1"/>
      <c r="E454" s="35"/>
      <c r="F454" s="35"/>
      <c r="G454" s="35"/>
      <c r="H454" s="35"/>
      <c r="I454" s="1"/>
      <c r="J454" s="1"/>
      <c r="K454" s="35"/>
      <c r="L454" s="1"/>
      <c r="M454" s="1"/>
      <c r="N454" s="1"/>
      <c r="O454" s="1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15.75" customHeight="1" x14ac:dyDescent="0.25">
      <c r="A455" s="1"/>
      <c r="B455" s="35"/>
      <c r="C455" s="35"/>
      <c r="D455" s="1"/>
      <c r="E455" s="35"/>
      <c r="F455" s="35"/>
      <c r="G455" s="35"/>
      <c r="H455" s="35"/>
      <c r="I455" s="1"/>
      <c r="J455" s="1"/>
      <c r="K455" s="35"/>
      <c r="L455" s="1"/>
      <c r="M455" s="1"/>
      <c r="N455" s="1"/>
      <c r="O455" s="1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5.75" customHeight="1" x14ac:dyDescent="0.25">
      <c r="A456" s="1"/>
      <c r="B456" s="35"/>
      <c r="C456" s="35"/>
      <c r="D456" s="1"/>
      <c r="E456" s="35"/>
      <c r="F456" s="35"/>
      <c r="G456" s="35"/>
      <c r="H456" s="35"/>
      <c r="I456" s="1"/>
      <c r="J456" s="1"/>
      <c r="K456" s="35"/>
      <c r="L456" s="1"/>
      <c r="M456" s="1"/>
      <c r="N456" s="1"/>
      <c r="O456" s="1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15.75" customHeight="1" x14ac:dyDescent="0.25">
      <c r="A457" s="1"/>
      <c r="B457" s="35"/>
      <c r="C457" s="35"/>
      <c r="D457" s="1"/>
      <c r="E457" s="35"/>
      <c r="F457" s="35"/>
      <c r="G457" s="35"/>
      <c r="H457" s="35"/>
      <c r="I457" s="1"/>
      <c r="J457" s="1"/>
      <c r="K457" s="35"/>
      <c r="L457" s="1"/>
      <c r="M457" s="1"/>
      <c r="N457" s="1"/>
      <c r="O457" s="1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5.75" customHeight="1" x14ac:dyDescent="0.25">
      <c r="A458" s="1"/>
      <c r="B458" s="35"/>
      <c r="C458" s="35"/>
      <c r="D458" s="1"/>
      <c r="E458" s="35"/>
      <c r="F458" s="35"/>
      <c r="G458" s="35"/>
      <c r="H458" s="35"/>
      <c r="I458" s="1"/>
      <c r="J458" s="1"/>
      <c r="K458" s="35"/>
      <c r="L458" s="1"/>
      <c r="M458" s="1"/>
      <c r="N458" s="1"/>
      <c r="O458" s="1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5.75" customHeight="1" x14ac:dyDescent="0.25">
      <c r="A459" s="1"/>
      <c r="B459" s="35"/>
      <c r="C459" s="35"/>
      <c r="D459" s="1"/>
      <c r="E459" s="35"/>
      <c r="F459" s="35"/>
      <c r="G459" s="35"/>
      <c r="H459" s="35"/>
      <c r="I459" s="1"/>
      <c r="J459" s="1"/>
      <c r="K459" s="35"/>
      <c r="L459" s="1"/>
      <c r="M459" s="1"/>
      <c r="N459" s="1"/>
      <c r="O459" s="1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5.75" customHeight="1" x14ac:dyDescent="0.25">
      <c r="A460" s="1"/>
      <c r="B460" s="35"/>
      <c r="C460" s="35"/>
      <c r="D460" s="1"/>
      <c r="E460" s="35"/>
      <c r="F460" s="35"/>
      <c r="G460" s="35"/>
      <c r="H460" s="35"/>
      <c r="I460" s="1"/>
      <c r="J460" s="1"/>
      <c r="K460" s="35"/>
      <c r="L460" s="1"/>
      <c r="M460" s="1"/>
      <c r="N460" s="1"/>
      <c r="O460" s="1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5.75" customHeight="1" x14ac:dyDescent="0.25">
      <c r="A461" s="1"/>
      <c r="B461" s="35"/>
      <c r="C461" s="35"/>
      <c r="D461" s="1"/>
      <c r="E461" s="35"/>
      <c r="F461" s="35"/>
      <c r="G461" s="35"/>
      <c r="H461" s="35"/>
      <c r="I461" s="1"/>
      <c r="J461" s="1"/>
      <c r="K461" s="35"/>
      <c r="L461" s="1"/>
      <c r="M461" s="1"/>
      <c r="N461" s="1"/>
      <c r="O461" s="1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5.75" customHeight="1" x14ac:dyDescent="0.25">
      <c r="A462" s="1"/>
      <c r="B462" s="35"/>
      <c r="C462" s="35"/>
      <c r="D462" s="1"/>
      <c r="E462" s="35"/>
      <c r="F462" s="35"/>
      <c r="G462" s="35"/>
      <c r="H462" s="35"/>
      <c r="I462" s="1"/>
      <c r="J462" s="1"/>
      <c r="K462" s="35"/>
      <c r="L462" s="1"/>
      <c r="M462" s="1"/>
      <c r="N462" s="1"/>
      <c r="O462" s="1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5.75" customHeight="1" x14ac:dyDescent="0.25">
      <c r="A463" s="1"/>
      <c r="B463" s="35"/>
      <c r="C463" s="35"/>
      <c r="D463" s="1"/>
      <c r="E463" s="35"/>
      <c r="F463" s="35"/>
      <c r="G463" s="35"/>
      <c r="H463" s="35"/>
      <c r="I463" s="1"/>
      <c r="J463" s="1"/>
      <c r="K463" s="35"/>
      <c r="L463" s="1"/>
      <c r="M463" s="1"/>
      <c r="N463" s="1"/>
      <c r="O463" s="1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5.75" customHeight="1" x14ac:dyDescent="0.25">
      <c r="A464" s="1"/>
      <c r="B464" s="35"/>
      <c r="C464" s="35"/>
      <c r="D464" s="1"/>
      <c r="E464" s="35"/>
      <c r="F464" s="35"/>
      <c r="G464" s="35"/>
      <c r="H464" s="35"/>
      <c r="I464" s="1"/>
      <c r="J464" s="1"/>
      <c r="K464" s="35"/>
      <c r="L464" s="1"/>
      <c r="M464" s="1"/>
      <c r="N464" s="1"/>
      <c r="O464" s="1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5.75" customHeight="1" x14ac:dyDescent="0.25">
      <c r="A465" s="1"/>
      <c r="B465" s="35"/>
      <c r="C465" s="35"/>
      <c r="D465" s="1"/>
      <c r="E465" s="35"/>
      <c r="F465" s="35"/>
      <c r="G465" s="35"/>
      <c r="H465" s="35"/>
      <c r="I465" s="1"/>
      <c r="J465" s="1"/>
      <c r="K465" s="35"/>
      <c r="L465" s="1"/>
      <c r="M465" s="1"/>
      <c r="N465" s="1"/>
      <c r="O465" s="1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5.75" customHeight="1" x14ac:dyDescent="0.25">
      <c r="A466" s="1"/>
      <c r="B466" s="35"/>
      <c r="C466" s="35"/>
      <c r="D466" s="1"/>
      <c r="E466" s="35"/>
      <c r="F466" s="35"/>
      <c r="G466" s="35"/>
      <c r="H466" s="35"/>
      <c r="I466" s="1"/>
      <c r="J466" s="1"/>
      <c r="K466" s="35"/>
      <c r="L466" s="1"/>
      <c r="M466" s="1"/>
      <c r="N466" s="1"/>
      <c r="O466" s="1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5.75" customHeight="1" x14ac:dyDescent="0.25">
      <c r="A467" s="1"/>
      <c r="B467" s="35"/>
      <c r="C467" s="35"/>
      <c r="D467" s="1"/>
      <c r="E467" s="35"/>
      <c r="F467" s="35"/>
      <c r="G467" s="35"/>
      <c r="H467" s="35"/>
      <c r="I467" s="1"/>
      <c r="J467" s="1"/>
      <c r="K467" s="35"/>
      <c r="L467" s="1"/>
      <c r="M467" s="1"/>
      <c r="N467" s="1"/>
      <c r="O467" s="1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5.75" customHeight="1" x14ac:dyDescent="0.25">
      <c r="A468" s="1"/>
      <c r="B468" s="35"/>
      <c r="C468" s="35"/>
      <c r="D468" s="1"/>
      <c r="E468" s="35"/>
      <c r="F468" s="35"/>
      <c r="G468" s="35"/>
      <c r="H468" s="35"/>
      <c r="I468" s="1"/>
      <c r="J468" s="1"/>
      <c r="K468" s="35"/>
      <c r="L468" s="1"/>
      <c r="M468" s="1"/>
      <c r="N468" s="1"/>
      <c r="O468" s="1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5.75" customHeight="1" x14ac:dyDescent="0.25">
      <c r="A469" s="1"/>
      <c r="B469" s="35"/>
      <c r="C469" s="35"/>
      <c r="D469" s="1"/>
      <c r="E469" s="35"/>
      <c r="F469" s="35"/>
      <c r="G469" s="35"/>
      <c r="H469" s="35"/>
      <c r="I469" s="1"/>
      <c r="J469" s="1"/>
      <c r="K469" s="35"/>
      <c r="L469" s="1"/>
      <c r="M469" s="1"/>
      <c r="N469" s="1"/>
      <c r="O469" s="1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5.75" customHeight="1" x14ac:dyDescent="0.25">
      <c r="A470" s="1"/>
      <c r="B470" s="35"/>
      <c r="C470" s="35"/>
      <c r="D470" s="1"/>
      <c r="E470" s="35"/>
      <c r="F470" s="35"/>
      <c r="G470" s="35"/>
      <c r="H470" s="35"/>
      <c r="I470" s="1"/>
      <c r="J470" s="1"/>
      <c r="K470" s="35"/>
      <c r="L470" s="1"/>
      <c r="M470" s="1"/>
      <c r="N470" s="1"/>
      <c r="O470" s="1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5.75" customHeight="1" x14ac:dyDescent="0.25">
      <c r="A471" s="1"/>
      <c r="B471" s="35"/>
      <c r="C471" s="35"/>
      <c r="D471" s="1"/>
      <c r="E471" s="35"/>
      <c r="F471" s="35"/>
      <c r="G471" s="35"/>
      <c r="H471" s="35"/>
      <c r="I471" s="1"/>
      <c r="J471" s="1"/>
      <c r="K471" s="35"/>
      <c r="L471" s="1"/>
      <c r="M471" s="1"/>
      <c r="N471" s="1"/>
      <c r="O471" s="1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5.75" customHeight="1" x14ac:dyDescent="0.25">
      <c r="A472" s="1"/>
      <c r="B472" s="35"/>
      <c r="C472" s="35"/>
      <c r="D472" s="1"/>
      <c r="E472" s="35"/>
      <c r="F472" s="35"/>
      <c r="G472" s="35"/>
      <c r="H472" s="35"/>
      <c r="I472" s="1"/>
      <c r="J472" s="1"/>
      <c r="K472" s="35"/>
      <c r="L472" s="1"/>
      <c r="M472" s="1"/>
      <c r="N472" s="1"/>
      <c r="O472" s="1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5.75" customHeight="1" x14ac:dyDescent="0.25">
      <c r="A473" s="1"/>
      <c r="B473" s="35"/>
      <c r="C473" s="35"/>
      <c r="D473" s="1"/>
      <c r="E473" s="35"/>
      <c r="F473" s="35"/>
      <c r="G473" s="35"/>
      <c r="H473" s="35"/>
      <c r="I473" s="1"/>
      <c r="J473" s="1"/>
      <c r="K473" s="35"/>
      <c r="L473" s="1"/>
      <c r="M473" s="1"/>
      <c r="N473" s="1"/>
      <c r="O473" s="1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15.75" customHeight="1" x14ac:dyDescent="0.25">
      <c r="A474" s="1"/>
      <c r="B474" s="35"/>
      <c r="C474" s="35"/>
      <c r="D474" s="1"/>
      <c r="E474" s="35"/>
      <c r="F474" s="35"/>
      <c r="G474" s="35"/>
      <c r="H474" s="35"/>
      <c r="I474" s="1"/>
      <c r="J474" s="1"/>
      <c r="K474" s="35"/>
      <c r="L474" s="1"/>
      <c r="M474" s="1"/>
      <c r="N474" s="1"/>
      <c r="O474" s="1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15.75" customHeight="1" x14ac:dyDescent="0.25">
      <c r="A475" s="1"/>
      <c r="B475" s="35"/>
      <c r="C475" s="35"/>
      <c r="D475" s="1"/>
      <c r="E475" s="35"/>
      <c r="F475" s="35"/>
      <c r="G475" s="35"/>
      <c r="H475" s="35"/>
      <c r="I475" s="1"/>
      <c r="J475" s="1"/>
      <c r="K475" s="35"/>
      <c r="L475" s="1"/>
      <c r="M475" s="1"/>
      <c r="N475" s="1"/>
      <c r="O475" s="1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5.75" customHeight="1" x14ac:dyDescent="0.25">
      <c r="A476" s="1"/>
      <c r="B476" s="35"/>
      <c r="C476" s="35"/>
      <c r="D476" s="1"/>
      <c r="E476" s="35"/>
      <c r="F476" s="35"/>
      <c r="G476" s="35"/>
      <c r="H476" s="35"/>
      <c r="I476" s="1"/>
      <c r="J476" s="1"/>
      <c r="K476" s="35"/>
      <c r="L476" s="1"/>
      <c r="M476" s="1"/>
      <c r="N476" s="1"/>
      <c r="O476" s="1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15.75" customHeight="1" x14ac:dyDescent="0.25">
      <c r="A477" s="1"/>
      <c r="B477" s="35"/>
      <c r="C477" s="35"/>
      <c r="D477" s="1"/>
      <c r="E477" s="35"/>
      <c r="F477" s="35"/>
      <c r="G477" s="35"/>
      <c r="H477" s="35"/>
      <c r="I477" s="1"/>
      <c r="J477" s="1"/>
      <c r="K477" s="35"/>
      <c r="L477" s="1"/>
      <c r="M477" s="1"/>
      <c r="N477" s="1"/>
      <c r="O477" s="1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15.75" customHeight="1" x14ac:dyDescent="0.25">
      <c r="A478" s="1"/>
      <c r="B478" s="35"/>
      <c r="C478" s="35"/>
      <c r="D478" s="1"/>
      <c r="E478" s="35"/>
      <c r="F478" s="35"/>
      <c r="G478" s="35"/>
      <c r="H478" s="35"/>
      <c r="I478" s="1"/>
      <c r="J478" s="1"/>
      <c r="K478" s="35"/>
      <c r="L478" s="1"/>
      <c r="M478" s="1"/>
      <c r="N478" s="1"/>
      <c r="O478" s="1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5.75" customHeight="1" x14ac:dyDescent="0.25">
      <c r="A479" s="1"/>
      <c r="B479" s="35"/>
      <c r="C479" s="35"/>
      <c r="D479" s="1"/>
      <c r="E479" s="35"/>
      <c r="F479" s="35"/>
      <c r="G479" s="35"/>
      <c r="H479" s="35"/>
      <c r="I479" s="1"/>
      <c r="J479" s="1"/>
      <c r="K479" s="35"/>
      <c r="L479" s="1"/>
      <c r="M479" s="1"/>
      <c r="N479" s="1"/>
      <c r="O479" s="1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5.75" customHeight="1" x14ac:dyDescent="0.25">
      <c r="A480" s="1"/>
      <c r="B480" s="35"/>
      <c r="C480" s="35"/>
      <c r="D480" s="1"/>
      <c r="E480" s="35"/>
      <c r="F480" s="35"/>
      <c r="G480" s="35"/>
      <c r="H480" s="35"/>
      <c r="I480" s="1"/>
      <c r="J480" s="1"/>
      <c r="K480" s="35"/>
      <c r="L480" s="1"/>
      <c r="M480" s="1"/>
      <c r="N480" s="1"/>
      <c r="O480" s="1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15.75" customHeight="1" x14ac:dyDescent="0.25">
      <c r="A481" s="1"/>
      <c r="B481" s="35"/>
      <c r="C481" s="35"/>
      <c r="D481" s="1"/>
      <c r="E481" s="35"/>
      <c r="F481" s="35"/>
      <c r="G481" s="35"/>
      <c r="H481" s="35"/>
      <c r="I481" s="1"/>
      <c r="J481" s="1"/>
      <c r="K481" s="35"/>
      <c r="L481" s="1"/>
      <c r="M481" s="1"/>
      <c r="N481" s="1"/>
      <c r="O481" s="1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5.75" customHeight="1" x14ac:dyDescent="0.25">
      <c r="A482" s="1"/>
      <c r="B482" s="35"/>
      <c r="C482" s="35"/>
      <c r="D482" s="1"/>
      <c r="E482" s="35"/>
      <c r="F482" s="35"/>
      <c r="G482" s="35"/>
      <c r="H482" s="35"/>
      <c r="I482" s="1"/>
      <c r="J482" s="1"/>
      <c r="K482" s="35"/>
      <c r="L482" s="1"/>
      <c r="M482" s="1"/>
      <c r="N482" s="1"/>
      <c r="O482" s="1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15.75" customHeight="1" x14ac:dyDescent="0.25">
      <c r="A483" s="1"/>
      <c r="B483" s="35"/>
      <c r="C483" s="35"/>
      <c r="D483" s="1"/>
      <c r="E483" s="35"/>
      <c r="F483" s="35"/>
      <c r="G483" s="35"/>
      <c r="H483" s="35"/>
      <c r="I483" s="1"/>
      <c r="J483" s="1"/>
      <c r="K483" s="35"/>
      <c r="L483" s="1"/>
      <c r="M483" s="1"/>
      <c r="N483" s="1"/>
      <c r="O483" s="1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15.75" customHeight="1" x14ac:dyDescent="0.25">
      <c r="A484" s="1"/>
      <c r="B484" s="35"/>
      <c r="C484" s="35"/>
      <c r="D484" s="1"/>
      <c r="E484" s="35"/>
      <c r="F484" s="35"/>
      <c r="G484" s="35"/>
      <c r="H484" s="35"/>
      <c r="I484" s="1"/>
      <c r="J484" s="1"/>
      <c r="K484" s="35"/>
      <c r="L484" s="1"/>
      <c r="M484" s="1"/>
      <c r="N484" s="1"/>
      <c r="O484" s="1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15.75" customHeight="1" x14ac:dyDescent="0.25">
      <c r="A485" s="1"/>
      <c r="B485" s="35"/>
      <c r="C485" s="35"/>
      <c r="D485" s="1"/>
      <c r="E485" s="35"/>
      <c r="F485" s="35"/>
      <c r="G485" s="35"/>
      <c r="H485" s="35"/>
      <c r="I485" s="1"/>
      <c r="J485" s="1"/>
      <c r="K485" s="35"/>
      <c r="L485" s="1"/>
      <c r="M485" s="1"/>
      <c r="N485" s="1"/>
      <c r="O485" s="1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15.75" customHeight="1" x14ac:dyDescent="0.25">
      <c r="A486" s="1"/>
      <c r="B486" s="35"/>
      <c r="C486" s="35"/>
      <c r="D486" s="1"/>
      <c r="E486" s="35"/>
      <c r="F486" s="35"/>
      <c r="G486" s="35"/>
      <c r="H486" s="35"/>
      <c r="I486" s="1"/>
      <c r="J486" s="1"/>
      <c r="K486" s="35"/>
      <c r="L486" s="1"/>
      <c r="M486" s="1"/>
      <c r="N486" s="1"/>
      <c r="O486" s="1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5.75" customHeight="1" x14ac:dyDescent="0.25">
      <c r="A487" s="1"/>
      <c r="B487" s="35"/>
      <c r="C487" s="35"/>
      <c r="D487" s="1"/>
      <c r="E487" s="35"/>
      <c r="F487" s="35"/>
      <c r="G487" s="35"/>
      <c r="H487" s="35"/>
      <c r="I487" s="1"/>
      <c r="J487" s="1"/>
      <c r="K487" s="35"/>
      <c r="L487" s="1"/>
      <c r="M487" s="1"/>
      <c r="N487" s="1"/>
      <c r="O487" s="1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5.75" customHeight="1" x14ac:dyDescent="0.25">
      <c r="A488" s="1"/>
      <c r="B488" s="35"/>
      <c r="C488" s="35"/>
      <c r="D488" s="1"/>
      <c r="E488" s="35"/>
      <c r="F488" s="35"/>
      <c r="G488" s="35"/>
      <c r="H488" s="35"/>
      <c r="I488" s="1"/>
      <c r="J488" s="1"/>
      <c r="K488" s="35"/>
      <c r="L488" s="1"/>
      <c r="M488" s="1"/>
      <c r="N488" s="1"/>
      <c r="O488" s="1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5.75" customHeight="1" x14ac:dyDescent="0.25">
      <c r="A489" s="1"/>
      <c r="B489" s="35"/>
      <c r="C489" s="35"/>
      <c r="D489" s="1"/>
      <c r="E489" s="35"/>
      <c r="F489" s="35"/>
      <c r="G489" s="35"/>
      <c r="H489" s="35"/>
      <c r="I489" s="1"/>
      <c r="J489" s="1"/>
      <c r="K489" s="35"/>
      <c r="L489" s="1"/>
      <c r="M489" s="1"/>
      <c r="N489" s="1"/>
      <c r="O489" s="1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5.75" customHeight="1" x14ac:dyDescent="0.25">
      <c r="A490" s="1"/>
      <c r="B490" s="35"/>
      <c r="C490" s="35"/>
      <c r="D490" s="1"/>
      <c r="E490" s="35"/>
      <c r="F490" s="35"/>
      <c r="G490" s="35"/>
      <c r="H490" s="35"/>
      <c r="I490" s="1"/>
      <c r="J490" s="1"/>
      <c r="K490" s="35"/>
      <c r="L490" s="1"/>
      <c r="M490" s="1"/>
      <c r="N490" s="1"/>
      <c r="O490" s="1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5.75" customHeight="1" x14ac:dyDescent="0.25">
      <c r="A491" s="1"/>
      <c r="B491" s="35"/>
      <c r="C491" s="35"/>
      <c r="D491" s="1"/>
      <c r="E491" s="35"/>
      <c r="F491" s="35"/>
      <c r="G491" s="35"/>
      <c r="H491" s="35"/>
      <c r="I491" s="1"/>
      <c r="J491" s="1"/>
      <c r="K491" s="35"/>
      <c r="L491" s="1"/>
      <c r="M491" s="1"/>
      <c r="N491" s="1"/>
      <c r="O491" s="1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5.75" customHeight="1" x14ac:dyDescent="0.25">
      <c r="A492" s="1"/>
      <c r="B492" s="35"/>
      <c r="C492" s="35"/>
      <c r="D492" s="1"/>
      <c r="E492" s="35"/>
      <c r="F492" s="35"/>
      <c r="G492" s="35"/>
      <c r="H492" s="35"/>
      <c r="I492" s="1"/>
      <c r="J492" s="1"/>
      <c r="K492" s="35"/>
      <c r="L492" s="1"/>
      <c r="M492" s="1"/>
      <c r="N492" s="1"/>
      <c r="O492" s="1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5.75" customHeight="1" x14ac:dyDescent="0.25">
      <c r="A493" s="1"/>
      <c r="B493" s="35"/>
      <c r="C493" s="35"/>
      <c r="D493" s="1"/>
      <c r="E493" s="35"/>
      <c r="F493" s="35"/>
      <c r="G493" s="35"/>
      <c r="H493" s="35"/>
      <c r="I493" s="1"/>
      <c r="J493" s="1"/>
      <c r="K493" s="35"/>
      <c r="L493" s="1"/>
      <c r="M493" s="1"/>
      <c r="N493" s="1"/>
      <c r="O493" s="1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5.75" customHeight="1" x14ac:dyDescent="0.25">
      <c r="A494" s="1"/>
      <c r="B494" s="35"/>
      <c r="C494" s="35"/>
      <c r="D494" s="1"/>
      <c r="E494" s="35"/>
      <c r="F494" s="35"/>
      <c r="G494" s="35"/>
      <c r="H494" s="35"/>
      <c r="I494" s="1"/>
      <c r="J494" s="1"/>
      <c r="K494" s="35"/>
      <c r="L494" s="1"/>
      <c r="M494" s="1"/>
      <c r="N494" s="1"/>
      <c r="O494" s="1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5.75" customHeight="1" x14ac:dyDescent="0.25">
      <c r="A495" s="1"/>
      <c r="B495" s="35"/>
      <c r="C495" s="35"/>
      <c r="D495" s="1"/>
      <c r="E495" s="35"/>
      <c r="F495" s="35"/>
      <c r="G495" s="35"/>
      <c r="H495" s="35"/>
      <c r="I495" s="1"/>
      <c r="J495" s="1"/>
      <c r="K495" s="35"/>
      <c r="L495" s="1"/>
      <c r="M495" s="1"/>
      <c r="N495" s="1"/>
      <c r="O495" s="1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15.75" customHeight="1" x14ac:dyDescent="0.25">
      <c r="A496" s="1"/>
      <c r="B496" s="35"/>
      <c r="C496" s="35"/>
      <c r="D496" s="1"/>
      <c r="E496" s="35"/>
      <c r="F496" s="35"/>
      <c r="G496" s="35"/>
      <c r="H496" s="35"/>
      <c r="I496" s="1"/>
      <c r="J496" s="1"/>
      <c r="K496" s="35"/>
      <c r="L496" s="1"/>
      <c r="M496" s="1"/>
      <c r="N496" s="1"/>
      <c r="O496" s="1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5.75" customHeight="1" x14ac:dyDescent="0.25">
      <c r="A497" s="1"/>
      <c r="B497" s="35"/>
      <c r="C497" s="35"/>
      <c r="D497" s="1"/>
      <c r="E497" s="35"/>
      <c r="F497" s="35"/>
      <c r="G497" s="35"/>
      <c r="H497" s="35"/>
      <c r="I497" s="1"/>
      <c r="J497" s="1"/>
      <c r="K497" s="35"/>
      <c r="L497" s="1"/>
      <c r="M497" s="1"/>
      <c r="N497" s="1"/>
      <c r="O497" s="1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5.75" customHeight="1" x14ac:dyDescent="0.25">
      <c r="A498" s="1"/>
      <c r="B498" s="35"/>
      <c r="C498" s="35"/>
      <c r="D498" s="1"/>
      <c r="E498" s="35"/>
      <c r="F498" s="35"/>
      <c r="G498" s="35"/>
      <c r="H498" s="35"/>
      <c r="I498" s="1"/>
      <c r="J498" s="1"/>
      <c r="K498" s="35"/>
      <c r="L498" s="1"/>
      <c r="M498" s="1"/>
      <c r="N498" s="1"/>
      <c r="O498" s="1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5.75" customHeight="1" x14ac:dyDescent="0.25">
      <c r="A499" s="1"/>
      <c r="B499" s="35"/>
      <c r="C499" s="35"/>
      <c r="D499" s="1"/>
      <c r="E499" s="35"/>
      <c r="F499" s="35"/>
      <c r="G499" s="35"/>
      <c r="H499" s="35"/>
      <c r="I499" s="1"/>
      <c r="J499" s="1"/>
      <c r="K499" s="35"/>
      <c r="L499" s="1"/>
      <c r="M499" s="1"/>
      <c r="N499" s="1"/>
      <c r="O499" s="1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5.75" customHeight="1" x14ac:dyDescent="0.25">
      <c r="A500" s="1"/>
      <c r="B500" s="35"/>
      <c r="C500" s="35"/>
      <c r="D500" s="1"/>
      <c r="E500" s="35"/>
      <c r="F500" s="35"/>
      <c r="G500" s="35"/>
      <c r="H500" s="35"/>
      <c r="I500" s="1"/>
      <c r="J500" s="1"/>
      <c r="K500" s="35"/>
      <c r="L500" s="1"/>
      <c r="M500" s="1"/>
      <c r="N500" s="1"/>
      <c r="O500" s="1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5.75" customHeight="1" x14ac:dyDescent="0.25">
      <c r="A501" s="1"/>
      <c r="B501" s="35"/>
      <c r="C501" s="35"/>
      <c r="D501" s="1"/>
      <c r="E501" s="35"/>
      <c r="F501" s="35"/>
      <c r="G501" s="35"/>
      <c r="H501" s="35"/>
      <c r="I501" s="1"/>
      <c r="J501" s="1"/>
      <c r="K501" s="35"/>
      <c r="L501" s="1"/>
      <c r="M501" s="1"/>
      <c r="N501" s="1"/>
      <c r="O501" s="1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5.75" customHeight="1" x14ac:dyDescent="0.25">
      <c r="A502" s="1"/>
      <c r="B502" s="35"/>
      <c r="C502" s="35"/>
      <c r="D502" s="1"/>
      <c r="E502" s="35"/>
      <c r="F502" s="35"/>
      <c r="G502" s="35"/>
      <c r="H502" s="35"/>
      <c r="I502" s="1"/>
      <c r="J502" s="1"/>
      <c r="K502" s="35"/>
      <c r="L502" s="1"/>
      <c r="M502" s="1"/>
      <c r="N502" s="1"/>
      <c r="O502" s="1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15.75" customHeight="1" x14ac:dyDescent="0.25">
      <c r="A503" s="1"/>
      <c r="B503" s="35"/>
      <c r="C503" s="35"/>
      <c r="D503" s="1"/>
      <c r="E503" s="35"/>
      <c r="F503" s="35"/>
      <c r="G503" s="35"/>
      <c r="H503" s="35"/>
      <c r="I503" s="1"/>
      <c r="J503" s="1"/>
      <c r="K503" s="35"/>
      <c r="L503" s="1"/>
      <c r="M503" s="1"/>
      <c r="N503" s="1"/>
      <c r="O503" s="1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15.75" customHeight="1" x14ac:dyDescent="0.25">
      <c r="A504" s="1"/>
      <c r="B504" s="35"/>
      <c r="C504" s="35"/>
      <c r="D504" s="1"/>
      <c r="E504" s="35"/>
      <c r="F504" s="35"/>
      <c r="G504" s="35"/>
      <c r="H504" s="35"/>
      <c r="I504" s="1"/>
      <c r="J504" s="1"/>
      <c r="K504" s="35"/>
      <c r="L504" s="1"/>
      <c r="M504" s="1"/>
      <c r="N504" s="1"/>
      <c r="O504" s="1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5.75" customHeight="1" x14ac:dyDescent="0.25">
      <c r="A505" s="1"/>
      <c r="B505" s="35"/>
      <c r="C505" s="35"/>
      <c r="D505" s="1"/>
      <c r="E505" s="35"/>
      <c r="F505" s="35"/>
      <c r="G505" s="35"/>
      <c r="H505" s="35"/>
      <c r="I505" s="1"/>
      <c r="J505" s="1"/>
      <c r="K505" s="35"/>
      <c r="L505" s="1"/>
      <c r="M505" s="1"/>
      <c r="N505" s="1"/>
      <c r="O505" s="1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5.75" customHeight="1" x14ac:dyDescent="0.25">
      <c r="A506" s="1"/>
      <c r="B506" s="35"/>
      <c r="C506" s="35"/>
      <c r="D506" s="1"/>
      <c r="E506" s="35"/>
      <c r="F506" s="35"/>
      <c r="G506" s="35"/>
      <c r="H506" s="35"/>
      <c r="I506" s="1"/>
      <c r="J506" s="1"/>
      <c r="K506" s="35"/>
      <c r="L506" s="1"/>
      <c r="M506" s="1"/>
      <c r="N506" s="1"/>
      <c r="O506" s="1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5.75" customHeight="1" x14ac:dyDescent="0.25">
      <c r="A507" s="1"/>
      <c r="B507" s="35"/>
      <c r="C507" s="35"/>
      <c r="D507" s="1"/>
      <c r="E507" s="35"/>
      <c r="F507" s="35"/>
      <c r="G507" s="35"/>
      <c r="H507" s="35"/>
      <c r="I507" s="1"/>
      <c r="J507" s="1"/>
      <c r="K507" s="35"/>
      <c r="L507" s="1"/>
      <c r="M507" s="1"/>
      <c r="N507" s="1"/>
      <c r="O507" s="1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5.75" customHeight="1" x14ac:dyDescent="0.25">
      <c r="A508" s="1"/>
      <c r="B508" s="35"/>
      <c r="C508" s="35"/>
      <c r="D508" s="1"/>
      <c r="E508" s="35"/>
      <c r="F508" s="35"/>
      <c r="G508" s="35"/>
      <c r="H508" s="35"/>
      <c r="I508" s="1"/>
      <c r="J508" s="1"/>
      <c r="K508" s="35"/>
      <c r="L508" s="1"/>
      <c r="M508" s="1"/>
      <c r="N508" s="1"/>
      <c r="O508" s="1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5.75" customHeight="1" x14ac:dyDescent="0.25">
      <c r="A509" s="1"/>
      <c r="B509" s="35"/>
      <c r="C509" s="35"/>
      <c r="D509" s="1"/>
      <c r="E509" s="35"/>
      <c r="F509" s="35"/>
      <c r="G509" s="35"/>
      <c r="H509" s="35"/>
      <c r="I509" s="1"/>
      <c r="J509" s="1"/>
      <c r="K509" s="35"/>
      <c r="L509" s="1"/>
      <c r="M509" s="1"/>
      <c r="N509" s="1"/>
      <c r="O509" s="1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5.75" customHeight="1" x14ac:dyDescent="0.25">
      <c r="A510" s="1"/>
      <c r="B510" s="35"/>
      <c r="C510" s="35"/>
      <c r="D510" s="1"/>
      <c r="E510" s="35"/>
      <c r="F510" s="35"/>
      <c r="G510" s="35"/>
      <c r="H510" s="35"/>
      <c r="I510" s="1"/>
      <c r="J510" s="1"/>
      <c r="K510" s="35"/>
      <c r="L510" s="1"/>
      <c r="M510" s="1"/>
      <c r="N510" s="1"/>
      <c r="O510" s="1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1:29" ht="15.75" customHeight="1" x14ac:dyDescent="0.25">
      <c r="A511" s="1"/>
      <c r="B511" s="35"/>
      <c r="C511" s="35"/>
      <c r="D511" s="1"/>
      <c r="E511" s="35"/>
      <c r="F511" s="35"/>
      <c r="G511" s="35"/>
      <c r="H511" s="35"/>
      <c r="I511" s="1"/>
      <c r="J511" s="1"/>
      <c r="K511" s="35"/>
      <c r="L511" s="1"/>
      <c r="M511" s="1"/>
      <c r="N511" s="1"/>
      <c r="O511" s="1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5.75" customHeight="1" x14ac:dyDescent="0.25">
      <c r="A512" s="1"/>
      <c r="B512" s="35"/>
      <c r="C512" s="35"/>
      <c r="D512" s="1"/>
      <c r="E512" s="35"/>
      <c r="F512" s="35"/>
      <c r="G512" s="35"/>
      <c r="H512" s="35"/>
      <c r="I512" s="1"/>
      <c r="J512" s="1"/>
      <c r="K512" s="35"/>
      <c r="L512" s="1"/>
      <c r="M512" s="1"/>
      <c r="N512" s="1"/>
      <c r="O512" s="1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5.75" customHeight="1" x14ac:dyDescent="0.25">
      <c r="A513" s="1"/>
      <c r="B513" s="35"/>
      <c r="C513" s="35"/>
      <c r="D513" s="1"/>
      <c r="E513" s="35"/>
      <c r="F513" s="35"/>
      <c r="G513" s="35"/>
      <c r="H513" s="35"/>
      <c r="I513" s="1"/>
      <c r="J513" s="1"/>
      <c r="K513" s="35"/>
      <c r="L513" s="1"/>
      <c r="M513" s="1"/>
      <c r="N513" s="1"/>
      <c r="O513" s="1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5.75" customHeight="1" x14ac:dyDescent="0.25">
      <c r="A514" s="1"/>
      <c r="B514" s="35"/>
      <c r="C514" s="35"/>
      <c r="D514" s="1"/>
      <c r="E514" s="35"/>
      <c r="F514" s="35"/>
      <c r="G514" s="35"/>
      <c r="H514" s="35"/>
      <c r="I514" s="1"/>
      <c r="J514" s="1"/>
      <c r="K514" s="35"/>
      <c r="L514" s="1"/>
      <c r="M514" s="1"/>
      <c r="N514" s="1"/>
      <c r="O514" s="1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1:29" ht="15.75" customHeight="1" x14ac:dyDescent="0.25">
      <c r="A515" s="1"/>
      <c r="B515" s="35"/>
      <c r="C515" s="35"/>
      <c r="D515" s="1"/>
      <c r="E515" s="35"/>
      <c r="F515" s="35"/>
      <c r="G515" s="35"/>
      <c r="H515" s="35"/>
      <c r="I515" s="1"/>
      <c r="J515" s="1"/>
      <c r="K515" s="35"/>
      <c r="L515" s="1"/>
      <c r="M515" s="1"/>
      <c r="N515" s="1"/>
      <c r="O515" s="1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1:29" ht="15.75" customHeight="1" x14ac:dyDescent="0.25">
      <c r="A516" s="1"/>
      <c r="B516" s="35"/>
      <c r="C516" s="35"/>
      <c r="D516" s="1"/>
      <c r="E516" s="35"/>
      <c r="F516" s="35"/>
      <c r="G516" s="35"/>
      <c r="H516" s="35"/>
      <c r="I516" s="1"/>
      <c r="J516" s="1"/>
      <c r="K516" s="35"/>
      <c r="L516" s="1"/>
      <c r="M516" s="1"/>
      <c r="N516" s="1"/>
      <c r="O516" s="1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1:29" ht="15.75" customHeight="1" x14ac:dyDescent="0.25">
      <c r="A517" s="1"/>
      <c r="B517" s="35"/>
      <c r="C517" s="35"/>
      <c r="D517" s="1"/>
      <c r="E517" s="35"/>
      <c r="F517" s="35"/>
      <c r="G517" s="35"/>
      <c r="H517" s="35"/>
      <c r="I517" s="1"/>
      <c r="J517" s="1"/>
      <c r="K517" s="35"/>
      <c r="L517" s="1"/>
      <c r="M517" s="1"/>
      <c r="N517" s="1"/>
      <c r="O517" s="1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1:29" ht="15.75" customHeight="1" x14ac:dyDescent="0.25">
      <c r="A518" s="1"/>
      <c r="B518" s="35"/>
      <c r="C518" s="35"/>
      <c r="D518" s="1"/>
      <c r="E518" s="35"/>
      <c r="F518" s="35"/>
      <c r="G518" s="35"/>
      <c r="H518" s="35"/>
      <c r="I518" s="1"/>
      <c r="J518" s="1"/>
      <c r="K518" s="35"/>
      <c r="L518" s="1"/>
      <c r="M518" s="1"/>
      <c r="N518" s="1"/>
      <c r="O518" s="1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1:29" ht="15.75" customHeight="1" x14ac:dyDescent="0.25">
      <c r="A519" s="1"/>
      <c r="B519" s="35"/>
      <c r="C519" s="35"/>
      <c r="D519" s="1"/>
      <c r="E519" s="35"/>
      <c r="F519" s="35"/>
      <c r="G519" s="35"/>
      <c r="H519" s="35"/>
      <c r="I519" s="1"/>
      <c r="J519" s="1"/>
      <c r="K519" s="35"/>
      <c r="L519" s="1"/>
      <c r="M519" s="1"/>
      <c r="N519" s="1"/>
      <c r="O519" s="1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5.75" customHeight="1" x14ac:dyDescent="0.25">
      <c r="A520" s="1"/>
      <c r="B520" s="35"/>
      <c r="C520" s="35"/>
      <c r="D520" s="1"/>
      <c r="E520" s="35"/>
      <c r="F520" s="35"/>
      <c r="G520" s="35"/>
      <c r="H520" s="35"/>
      <c r="I520" s="1"/>
      <c r="J520" s="1"/>
      <c r="K520" s="35"/>
      <c r="L520" s="1"/>
      <c r="M520" s="1"/>
      <c r="N520" s="1"/>
      <c r="O520" s="1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5.75" customHeight="1" x14ac:dyDescent="0.25">
      <c r="A521" s="1"/>
      <c r="B521" s="35"/>
      <c r="C521" s="35"/>
      <c r="D521" s="1"/>
      <c r="E521" s="35"/>
      <c r="F521" s="35"/>
      <c r="G521" s="35"/>
      <c r="H521" s="35"/>
      <c r="I521" s="1"/>
      <c r="J521" s="1"/>
      <c r="K521" s="35"/>
      <c r="L521" s="1"/>
      <c r="M521" s="1"/>
      <c r="N521" s="1"/>
      <c r="O521" s="1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5.75" customHeight="1" x14ac:dyDescent="0.25">
      <c r="A522" s="1"/>
      <c r="B522" s="35"/>
      <c r="C522" s="35"/>
      <c r="D522" s="1"/>
      <c r="E522" s="35"/>
      <c r="F522" s="35"/>
      <c r="G522" s="35"/>
      <c r="H522" s="35"/>
      <c r="I522" s="1"/>
      <c r="J522" s="1"/>
      <c r="K522" s="35"/>
      <c r="L522" s="1"/>
      <c r="M522" s="1"/>
      <c r="N522" s="1"/>
      <c r="O522" s="1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5.75" customHeight="1" x14ac:dyDescent="0.25">
      <c r="A523" s="1"/>
      <c r="B523" s="35"/>
      <c r="C523" s="35"/>
      <c r="D523" s="1"/>
      <c r="E523" s="35"/>
      <c r="F523" s="35"/>
      <c r="G523" s="35"/>
      <c r="H523" s="35"/>
      <c r="I523" s="1"/>
      <c r="J523" s="1"/>
      <c r="K523" s="35"/>
      <c r="L523" s="1"/>
      <c r="M523" s="1"/>
      <c r="N523" s="1"/>
      <c r="O523" s="1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5.75" customHeight="1" x14ac:dyDescent="0.25">
      <c r="A524" s="1"/>
      <c r="B524" s="35"/>
      <c r="C524" s="35"/>
      <c r="D524" s="1"/>
      <c r="E524" s="35"/>
      <c r="F524" s="35"/>
      <c r="G524" s="35"/>
      <c r="H524" s="35"/>
      <c r="I524" s="1"/>
      <c r="J524" s="1"/>
      <c r="K524" s="35"/>
      <c r="L524" s="1"/>
      <c r="M524" s="1"/>
      <c r="N524" s="1"/>
      <c r="O524" s="1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5.75" customHeight="1" x14ac:dyDescent="0.25">
      <c r="A525" s="1"/>
      <c r="B525" s="35"/>
      <c r="C525" s="35"/>
      <c r="D525" s="1"/>
      <c r="E525" s="35"/>
      <c r="F525" s="35"/>
      <c r="G525" s="35"/>
      <c r="H525" s="35"/>
      <c r="I525" s="1"/>
      <c r="J525" s="1"/>
      <c r="K525" s="35"/>
      <c r="L525" s="1"/>
      <c r="M525" s="1"/>
      <c r="N525" s="1"/>
      <c r="O525" s="1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5.75" customHeight="1" x14ac:dyDescent="0.25">
      <c r="A526" s="1"/>
      <c r="B526" s="35"/>
      <c r="C526" s="35"/>
      <c r="D526" s="1"/>
      <c r="E526" s="35"/>
      <c r="F526" s="35"/>
      <c r="G526" s="35"/>
      <c r="H526" s="35"/>
      <c r="I526" s="1"/>
      <c r="J526" s="1"/>
      <c r="K526" s="35"/>
      <c r="L526" s="1"/>
      <c r="M526" s="1"/>
      <c r="N526" s="1"/>
      <c r="O526" s="1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5.75" customHeight="1" x14ac:dyDescent="0.25">
      <c r="A527" s="1"/>
      <c r="B527" s="35"/>
      <c r="C527" s="35"/>
      <c r="D527" s="1"/>
      <c r="E527" s="35"/>
      <c r="F527" s="35"/>
      <c r="G527" s="35"/>
      <c r="H527" s="35"/>
      <c r="I527" s="1"/>
      <c r="J527" s="1"/>
      <c r="K527" s="35"/>
      <c r="L527" s="1"/>
      <c r="M527" s="1"/>
      <c r="N527" s="1"/>
      <c r="O527" s="1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5.75" customHeight="1" x14ac:dyDescent="0.25">
      <c r="A528" s="1"/>
      <c r="B528" s="35"/>
      <c r="C528" s="35"/>
      <c r="D528" s="1"/>
      <c r="E528" s="35"/>
      <c r="F528" s="35"/>
      <c r="G528" s="35"/>
      <c r="H528" s="35"/>
      <c r="I528" s="1"/>
      <c r="J528" s="1"/>
      <c r="K528" s="35"/>
      <c r="L528" s="1"/>
      <c r="M528" s="1"/>
      <c r="N528" s="1"/>
      <c r="O528" s="1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5.75" customHeight="1" x14ac:dyDescent="0.25">
      <c r="A529" s="1"/>
      <c r="B529" s="35"/>
      <c r="C529" s="35"/>
      <c r="D529" s="1"/>
      <c r="E529" s="35"/>
      <c r="F529" s="35"/>
      <c r="G529" s="35"/>
      <c r="H529" s="35"/>
      <c r="I529" s="1"/>
      <c r="J529" s="1"/>
      <c r="K529" s="35"/>
      <c r="L529" s="1"/>
      <c r="M529" s="1"/>
      <c r="N529" s="1"/>
      <c r="O529" s="1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5.75" customHeight="1" x14ac:dyDescent="0.25">
      <c r="A530" s="1"/>
      <c r="B530" s="35"/>
      <c r="C530" s="35"/>
      <c r="D530" s="1"/>
      <c r="E530" s="35"/>
      <c r="F530" s="35"/>
      <c r="G530" s="35"/>
      <c r="H530" s="35"/>
      <c r="I530" s="1"/>
      <c r="J530" s="1"/>
      <c r="K530" s="35"/>
      <c r="L530" s="1"/>
      <c r="M530" s="1"/>
      <c r="N530" s="1"/>
      <c r="O530" s="1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5.75" customHeight="1" x14ac:dyDescent="0.25">
      <c r="A531" s="1"/>
      <c r="B531" s="35"/>
      <c r="C531" s="35"/>
      <c r="D531" s="1"/>
      <c r="E531" s="35"/>
      <c r="F531" s="35"/>
      <c r="G531" s="35"/>
      <c r="H531" s="35"/>
      <c r="I531" s="1"/>
      <c r="J531" s="1"/>
      <c r="K531" s="35"/>
      <c r="L531" s="1"/>
      <c r="M531" s="1"/>
      <c r="N531" s="1"/>
      <c r="O531" s="1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5.75" customHeight="1" x14ac:dyDescent="0.25">
      <c r="A532" s="1"/>
      <c r="B532" s="35"/>
      <c r="C532" s="35"/>
      <c r="D532" s="1"/>
      <c r="E532" s="35"/>
      <c r="F532" s="35"/>
      <c r="G532" s="35"/>
      <c r="H532" s="35"/>
      <c r="I532" s="1"/>
      <c r="J532" s="1"/>
      <c r="K532" s="35"/>
      <c r="L532" s="1"/>
      <c r="M532" s="1"/>
      <c r="N532" s="1"/>
      <c r="O532" s="1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5.75" customHeight="1" x14ac:dyDescent="0.25">
      <c r="A533" s="1"/>
      <c r="B533" s="35"/>
      <c r="C533" s="35"/>
      <c r="D533" s="1"/>
      <c r="E533" s="35"/>
      <c r="F533" s="35"/>
      <c r="G533" s="35"/>
      <c r="H533" s="35"/>
      <c r="I533" s="1"/>
      <c r="J533" s="1"/>
      <c r="K533" s="35"/>
      <c r="L533" s="1"/>
      <c r="M533" s="1"/>
      <c r="N533" s="1"/>
      <c r="O533" s="1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5.75" customHeight="1" x14ac:dyDescent="0.25">
      <c r="A534" s="1"/>
      <c r="B534" s="35"/>
      <c r="C534" s="35"/>
      <c r="D534" s="1"/>
      <c r="E534" s="35"/>
      <c r="F534" s="35"/>
      <c r="G534" s="35"/>
      <c r="H534" s="35"/>
      <c r="I534" s="1"/>
      <c r="J534" s="1"/>
      <c r="K534" s="35"/>
      <c r="L534" s="1"/>
      <c r="M534" s="1"/>
      <c r="N534" s="1"/>
      <c r="O534" s="1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5.75" customHeight="1" x14ac:dyDescent="0.25">
      <c r="A535" s="1"/>
      <c r="B535" s="35"/>
      <c r="C535" s="35"/>
      <c r="D535" s="1"/>
      <c r="E535" s="35"/>
      <c r="F535" s="35"/>
      <c r="G535" s="35"/>
      <c r="H535" s="35"/>
      <c r="I535" s="1"/>
      <c r="J535" s="1"/>
      <c r="K535" s="35"/>
      <c r="L535" s="1"/>
      <c r="M535" s="1"/>
      <c r="N535" s="1"/>
      <c r="O535" s="1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5.75" customHeight="1" x14ac:dyDescent="0.25">
      <c r="A536" s="1"/>
      <c r="B536" s="35"/>
      <c r="C536" s="35"/>
      <c r="D536" s="1"/>
      <c r="E536" s="35"/>
      <c r="F536" s="35"/>
      <c r="G536" s="35"/>
      <c r="H536" s="35"/>
      <c r="I536" s="1"/>
      <c r="J536" s="1"/>
      <c r="K536" s="35"/>
      <c r="L536" s="1"/>
      <c r="M536" s="1"/>
      <c r="N536" s="1"/>
      <c r="O536" s="1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5.75" customHeight="1" x14ac:dyDescent="0.25">
      <c r="A537" s="1"/>
      <c r="B537" s="35"/>
      <c r="C537" s="35"/>
      <c r="D537" s="1"/>
      <c r="E537" s="35"/>
      <c r="F537" s="35"/>
      <c r="G537" s="35"/>
      <c r="H537" s="35"/>
      <c r="I537" s="1"/>
      <c r="J537" s="1"/>
      <c r="K537" s="35"/>
      <c r="L537" s="1"/>
      <c r="M537" s="1"/>
      <c r="N537" s="1"/>
      <c r="O537" s="1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5.75" customHeight="1" x14ac:dyDescent="0.25">
      <c r="A538" s="1"/>
      <c r="B538" s="35"/>
      <c r="C538" s="35"/>
      <c r="D538" s="1"/>
      <c r="E538" s="35"/>
      <c r="F538" s="35"/>
      <c r="G538" s="35"/>
      <c r="H538" s="35"/>
      <c r="I538" s="1"/>
      <c r="J538" s="1"/>
      <c r="K538" s="35"/>
      <c r="L538" s="1"/>
      <c r="M538" s="1"/>
      <c r="N538" s="1"/>
      <c r="O538" s="1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5.75" customHeight="1" x14ac:dyDescent="0.25">
      <c r="A539" s="1"/>
      <c r="B539" s="35"/>
      <c r="C539" s="35"/>
      <c r="D539" s="1"/>
      <c r="E539" s="35"/>
      <c r="F539" s="35"/>
      <c r="G539" s="35"/>
      <c r="H539" s="35"/>
      <c r="I539" s="1"/>
      <c r="J539" s="1"/>
      <c r="K539" s="35"/>
      <c r="L539" s="1"/>
      <c r="M539" s="1"/>
      <c r="N539" s="1"/>
      <c r="O539" s="1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1:29" ht="15.75" customHeight="1" x14ac:dyDescent="0.25">
      <c r="A540" s="1"/>
      <c r="B540" s="35"/>
      <c r="C540" s="35"/>
      <c r="D540" s="1"/>
      <c r="E540" s="35"/>
      <c r="F540" s="35"/>
      <c r="G540" s="35"/>
      <c r="H540" s="35"/>
      <c r="I540" s="1"/>
      <c r="J540" s="1"/>
      <c r="K540" s="35"/>
      <c r="L540" s="1"/>
      <c r="M540" s="1"/>
      <c r="N540" s="1"/>
      <c r="O540" s="1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1:29" ht="15.75" customHeight="1" x14ac:dyDescent="0.25">
      <c r="A541" s="1"/>
      <c r="B541" s="35"/>
      <c r="C541" s="35"/>
      <c r="D541" s="1"/>
      <c r="E541" s="35"/>
      <c r="F541" s="35"/>
      <c r="G541" s="35"/>
      <c r="H541" s="35"/>
      <c r="I541" s="1"/>
      <c r="J541" s="1"/>
      <c r="K541" s="35"/>
      <c r="L541" s="1"/>
      <c r="M541" s="1"/>
      <c r="N541" s="1"/>
      <c r="O541" s="1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1:29" ht="15.75" customHeight="1" x14ac:dyDescent="0.25">
      <c r="A542" s="1"/>
      <c r="B542" s="35"/>
      <c r="C542" s="35"/>
      <c r="D542" s="1"/>
      <c r="E542" s="35"/>
      <c r="F542" s="35"/>
      <c r="G542" s="35"/>
      <c r="H542" s="35"/>
      <c r="I542" s="1"/>
      <c r="J542" s="1"/>
      <c r="K542" s="35"/>
      <c r="L542" s="1"/>
      <c r="M542" s="1"/>
      <c r="N542" s="1"/>
      <c r="O542" s="1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1:29" ht="15.75" customHeight="1" x14ac:dyDescent="0.25">
      <c r="A543" s="1"/>
      <c r="B543" s="35"/>
      <c r="C543" s="35"/>
      <c r="D543" s="1"/>
      <c r="E543" s="35"/>
      <c r="F543" s="35"/>
      <c r="G543" s="35"/>
      <c r="H543" s="35"/>
      <c r="I543" s="1"/>
      <c r="J543" s="1"/>
      <c r="K543" s="35"/>
      <c r="L543" s="1"/>
      <c r="M543" s="1"/>
      <c r="N543" s="1"/>
      <c r="O543" s="1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1:29" ht="15.75" customHeight="1" x14ac:dyDescent="0.25">
      <c r="A544" s="1"/>
      <c r="B544" s="35"/>
      <c r="C544" s="35"/>
      <c r="D544" s="1"/>
      <c r="E544" s="35"/>
      <c r="F544" s="35"/>
      <c r="G544" s="35"/>
      <c r="H544" s="35"/>
      <c r="I544" s="1"/>
      <c r="J544" s="1"/>
      <c r="K544" s="35"/>
      <c r="L544" s="1"/>
      <c r="M544" s="1"/>
      <c r="N544" s="1"/>
      <c r="O544" s="1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1:29" ht="15.75" customHeight="1" x14ac:dyDescent="0.25">
      <c r="A545" s="1"/>
      <c r="B545" s="35"/>
      <c r="C545" s="35"/>
      <c r="D545" s="1"/>
      <c r="E545" s="35"/>
      <c r="F545" s="35"/>
      <c r="G545" s="35"/>
      <c r="H545" s="35"/>
      <c r="I545" s="1"/>
      <c r="J545" s="1"/>
      <c r="K545" s="35"/>
      <c r="L545" s="1"/>
      <c r="M545" s="1"/>
      <c r="N545" s="1"/>
      <c r="O545" s="1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1:29" ht="15.75" customHeight="1" x14ac:dyDescent="0.25">
      <c r="A546" s="1"/>
      <c r="B546" s="35"/>
      <c r="C546" s="35"/>
      <c r="D546" s="1"/>
      <c r="E546" s="35"/>
      <c r="F546" s="35"/>
      <c r="G546" s="35"/>
      <c r="H546" s="35"/>
      <c r="I546" s="1"/>
      <c r="J546" s="1"/>
      <c r="K546" s="35"/>
      <c r="L546" s="1"/>
      <c r="M546" s="1"/>
      <c r="N546" s="1"/>
      <c r="O546" s="1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1:29" ht="15.75" customHeight="1" x14ac:dyDescent="0.25">
      <c r="A547" s="1"/>
      <c r="B547" s="35"/>
      <c r="C547" s="35"/>
      <c r="D547" s="1"/>
      <c r="E547" s="35"/>
      <c r="F547" s="35"/>
      <c r="G547" s="35"/>
      <c r="H547" s="35"/>
      <c r="I547" s="1"/>
      <c r="J547" s="1"/>
      <c r="K547" s="35"/>
      <c r="L547" s="1"/>
      <c r="M547" s="1"/>
      <c r="N547" s="1"/>
      <c r="O547" s="1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1:29" ht="15.75" customHeight="1" x14ac:dyDescent="0.25">
      <c r="A548" s="1"/>
      <c r="B548" s="35"/>
      <c r="C548" s="35"/>
      <c r="D548" s="1"/>
      <c r="E548" s="35"/>
      <c r="F548" s="35"/>
      <c r="G548" s="35"/>
      <c r="H548" s="35"/>
      <c r="I548" s="1"/>
      <c r="J548" s="1"/>
      <c r="K548" s="35"/>
      <c r="L548" s="1"/>
      <c r="M548" s="1"/>
      <c r="N548" s="1"/>
      <c r="O548" s="1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1:29" ht="15.75" customHeight="1" x14ac:dyDescent="0.25">
      <c r="A549" s="1"/>
      <c r="B549" s="35"/>
      <c r="C549" s="35"/>
      <c r="D549" s="1"/>
      <c r="E549" s="35"/>
      <c r="F549" s="35"/>
      <c r="G549" s="35"/>
      <c r="H549" s="35"/>
      <c r="I549" s="1"/>
      <c r="J549" s="1"/>
      <c r="K549" s="35"/>
      <c r="L549" s="1"/>
      <c r="M549" s="1"/>
      <c r="N549" s="1"/>
      <c r="O549" s="1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1:29" ht="15.75" customHeight="1" x14ac:dyDescent="0.25">
      <c r="A550" s="1"/>
      <c r="B550" s="35"/>
      <c r="C550" s="35"/>
      <c r="D550" s="1"/>
      <c r="E550" s="35"/>
      <c r="F550" s="35"/>
      <c r="G550" s="35"/>
      <c r="H550" s="35"/>
      <c r="I550" s="1"/>
      <c r="J550" s="1"/>
      <c r="K550" s="35"/>
      <c r="L550" s="1"/>
      <c r="M550" s="1"/>
      <c r="N550" s="1"/>
      <c r="O550" s="1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1:29" ht="15.75" customHeight="1" x14ac:dyDescent="0.25">
      <c r="A551" s="1"/>
      <c r="B551" s="35"/>
      <c r="C551" s="35"/>
      <c r="D551" s="1"/>
      <c r="E551" s="35"/>
      <c r="F551" s="35"/>
      <c r="G551" s="35"/>
      <c r="H551" s="35"/>
      <c r="I551" s="1"/>
      <c r="J551" s="1"/>
      <c r="K551" s="35"/>
      <c r="L551" s="1"/>
      <c r="M551" s="1"/>
      <c r="N551" s="1"/>
      <c r="O551" s="1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1:29" ht="15.75" customHeight="1" x14ac:dyDescent="0.25">
      <c r="A552" s="1"/>
      <c r="B552" s="35"/>
      <c r="C552" s="35"/>
      <c r="D552" s="1"/>
      <c r="E552" s="35"/>
      <c r="F552" s="35"/>
      <c r="G552" s="35"/>
      <c r="H552" s="35"/>
      <c r="I552" s="1"/>
      <c r="J552" s="1"/>
      <c r="K552" s="35"/>
      <c r="L552" s="1"/>
      <c r="M552" s="1"/>
      <c r="N552" s="1"/>
      <c r="O552" s="1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1:29" ht="15.75" customHeight="1" x14ac:dyDescent="0.25">
      <c r="A553" s="1"/>
      <c r="B553" s="35"/>
      <c r="C553" s="35"/>
      <c r="D553" s="1"/>
      <c r="E553" s="35"/>
      <c r="F553" s="35"/>
      <c r="G553" s="35"/>
      <c r="H553" s="35"/>
      <c r="I553" s="1"/>
      <c r="J553" s="1"/>
      <c r="K553" s="35"/>
      <c r="L553" s="1"/>
      <c r="M553" s="1"/>
      <c r="N553" s="1"/>
      <c r="O553" s="1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1:29" ht="15.75" customHeight="1" x14ac:dyDescent="0.25">
      <c r="A554" s="1"/>
      <c r="B554" s="35"/>
      <c r="C554" s="35"/>
      <c r="D554" s="1"/>
      <c r="E554" s="35"/>
      <c r="F554" s="35"/>
      <c r="G554" s="35"/>
      <c r="H554" s="35"/>
      <c r="I554" s="1"/>
      <c r="J554" s="1"/>
      <c r="K554" s="35"/>
      <c r="L554" s="1"/>
      <c r="M554" s="1"/>
      <c r="N554" s="1"/>
      <c r="O554" s="1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1:29" ht="15.75" customHeight="1" x14ac:dyDescent="0.25">
      <c r="A555" s="1"/>
      <c r="B555" s="35"/>
      <c r="C555" s="35"/>
      <c r="D555" s="1"/>
      <c r="E555" s="35"/>
      <c r="F555" s="35"/>
      <c r="G555" s="35"/>
      <c r="H555" s="35"/>
      <c r="I555" s="1"/>
      <c r="J555" s="1"/>
      <c r="K555" s="35"/>
      <c r="L555" s="1"/>
      <c r="M555" s="1"/>
      <c r="N555" s="1"/>
      <c r="O555" s="1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1:29" ht="15.75" customHeight="1" x14ac:dyDescent="0.25">
      <c r="A556" s="1"/>
      <c r="B556" s="35"/>
      <c r="C556" s="35"/>
      <c r="D556" s="1"/>
      <c r="E556" s="35"/>
      <c r="F556" s="35"/>
      <c r="G556" s="35"/>
      <c r="H556" s="35"/>
      <c r="I556" s="1"/>
      <c r="J556" s="1"/>
      <c r="K556" s="35"/>
      <c r="L556" s="1"/>
      <c r="M556" s="1"/>
      <c r="N556" s="1"/>
      <c r="O556" s="1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1:29" ht="15.75" customHeight="1" x14ac:dyDescent="0.25">
      <c r="A557" s="1"/>
      <c r="B557" s="35"/>
      <c r="C557" s="35"/>
      <c r="D557" s="1"/>
      <c r="E557" s="35"/>
      <c r="F557" s="35"/>
      <c r="G557" s="35"/>
      <c r="H557" s="35"/>
      <c r="I557" s="1"/>
      <c r="J557" s="1"/>
      <c r="K557" s="35"/>
      <c r="L557" s="1"/>
      <c r="M557" s="1"/>
      <c r="N557" s="1"/>
      <c r="O557" s="1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 ht="15.75" customHeight="1" x14ac:dyDescent="0.25">
      <c r="A558" s="1"/>
      <c r="B558" s="35"/>
      <c r="C558" s="35"/>
      <c r="D558" s="1"/>
      <c r="E558" s="35"/>
      <c r="F558" s="35"/>
      <c r="G558" s="35"/>
      <c r="H558" s="35"/>
      <c r="I558" s="1"/>
      <c r="J558" s="1"/>
      <c r="K558" s="35"/>
      <c r="L558" s="1"/>
      <c r="M558" s="1"/>
      <c r="N558" s="1"/>
      <c r="O558" s="1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1:29" ht="15.75" customHeight="1" x14ac:dyDescent="0.25">
      <c r="A559" s="1"/>
      <c r="B559" s="35"/>
      <c r="C559" s="35"/>
      <c r="D559" s="1"/>
      <c r="E559" s="35"/>
      <c r="F559" s="35"/>
      <c r="G559" s="35"/>
      <c r="H559" s="35"/>
      <c r="I559" s="1"/>
      <c r="J559" s="1"/>
      <c r="K559" s="35"/>
      <c r="L559" s="1"/>
      <c r="M559" s="1"/>
      <c r="N559" s="1"/>
      <c r="O559" s="1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1:29" ht="15.75" customHeight="1" x14ac:dyDescent="0.25">
      <c r="A560" s="1"/>
      <c r="B560" s="35"/>
      <c r="C560" s="35"/>
      <c r="D560" s="1"/>
      <c r="E560" s="35"/>
      <c r="F560" s="35"/>
      <c r="G560" s="35"/>
      <c r="H560" s="35"/>
      <c r="I560" s="1"/>
      <c r="J560" s="1"/>
      <c r="K560" s="35"/>
      <c r="L560" s="1"/>
      <c r="M560" s="1"/>
      <c r="N560" s="1"/>
      <c r="O560" s="1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1:29" ht="15.75" customHeight="1" x14ac:dyDescent="0.25">
      <c r="A561" s="1"/>
      <c r="B561" s="35"/>
      <c r="C561" s="35"/>
      <c r="D561" s="1"/>
      <c r="E561" s="35"/>
      <c r="F561" s="35"/>
      <c r="G561" s="35"/>
      <c r="H561" s="35"/>
      <c r="I561" s="1"/>
      <c r="J561" s="1"/>
      <c r="K561" s="35"/>
      <c r="L561" s="1"/>
      <c r="M561" s="1"/>
      <c r="N561" s="1"/>
      <c r="O561" s="1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1:29" ht="15.75" customHeight="1" x14ac:dyDescent="0.25">
      <c r="A562" s="1"/>
      <c r="B562" s="35"/>
      <c r="C562" s="35"/>
      <c r="D562" s="1"/>
      <c r="E562" s="35"/>
      <c r="F562" s="35"/>
      <c r="G562" s="35"/>
      <c r="H562" s="35"/>
      <c r="I562" s="1"/>
      <c r="J562" s="1"/>
      <c r="K562" s="35"/>
      <c r="L562" s="1"/>
      <c r="M562" s="1"/>
      <c r="N562" s="1"/>
      <c r="O562" s="1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1:29" ht="15.75" customHeight="1" x14ac:dyDescent="0.25">
      <c r="A563" s="1"/>
      <c r="B563" s="35"/>
      <c r="C563" s="35"/>
      <c r="D563" s="1"/>
      <c r="E563" s="35"/>
      <c r="F563" s="35"/>
      <c r="G563" s="35"/>
      <c r="H563" s="35"/>
      <c r="I563" s="1"/>
      <c r="J563" s="1"/>
      <c r="K563" s="35"/>
      <c r="L563" s="1"/>
      <c r="M563" s="1"/>
      <c r="N563" s="1"/>
      <c r="O563" s="1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1:29" ht="15.75" customHeight="1" x14ac:dyDescent="0.25">
      <c r="A564" s="1"/>
      <c r="B564" s="35"/>
      <c r="C564" s="35"/>
      <c r="D564" s="1"/>
      <c r="E564" s="35"/>
      <c r="F564" s="35"/>
      <c r="G564" s="35"/>
      <c r="H564" s="35"/>
      <c r="I564" s="1"/>
      <c r="J564" s="1"/>
      <c r="K564" s="35"/>
      <c r="L564" s="1"/>
      <c r="M564" s="1"/>
      <c r="N564" s="1"/>
      <c r="O564" s="1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1:29" ht="15.75" customHeight="1" x14ac:dyDescent="0.25">
      <c r="A565" s="1"/>
      <c r="B565" s="35"/>
      <c r="C565" s="35"/>
      <c r="D565" s="1"/>
      <c r="E565" s="35"/>
      <c r="F565" s="35"/>
      <c r="G565" s="35"/>
      <c r="H565" s="35"/>
      <c r="I565" s="1"/>
      <c r="J565" s="1"/>
      <c r="K565" s="35"/>
      <c r="L565" s="1"/>
      <c r="M565" s="1"/>
      <c r="N565" s="1"/>
      <c r="O565" s="1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1:29" ht="15.75" customHeight="1" x14ac:dyDescent="0.25">
      <c r="A566" s="1"/>
      <c r="B566" s="35"/>
      <c r="C566" s="35"/>
      <c r="D566" s="1"/>
      <c r="E566" s="35"/>
      <c r="F566" s="35"/>
      <c r="G566" s="35"/>
      <c r="H566" s="35"/>
      <c r="I566" s="1"/>
      <c r="J566" s="1"/>
      <c r="K566" s="35"/>
      <c r="L566" s="1"/>
      <c r="M566" s="1"/>
      <c r="N566" s="1"/>
      <c r="O566" s="1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1:29" ht="15.75" customHeight="1" x14ac:dyDescent="0.25">
      <c r="A567" s="1"/>
      <c r="B567" s="35"/>
      <c r="C567" s="35"/>
      <c r="D567" s="1"/>
      <c r="E567" s="35"/>
      <c r="F567" s="35"/>
      <c r="G567" s="35"/>
      <c r="H567" s="35"/>
      <c r="I567" s="1"/>
      <c r="J567" s="1"/>
      <c r="K567" s="35"/>
      <c r="L567" s="1"/>
      <c r="M567" s="1"/>
      <c r="N567" s="1"/>
      <c r="O567" s="1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1:29" ht="15.75" customHeight="1" x14ac:dyDescent="0.25">
      <c r="A568" s="1"/>
      <c r="B568" s="35"/>
      <c r="C568" s="35"/>
      <c r="D568" s="1"/>
      <c r="E568" s="35"/>
      <c r="F568" s="35"/>
      <c r="G568" s="35"/>
      <c r="H568" s="35"/>
      <c r="I568" s="1"/>
      <c r="J568" s="1"/>
      <c r="K568" s="35"/>
      <c r="L568" s="1"/>
      <c r="M568" s="1"/>
      <c r="N568" s="1"/>
      <c r="O568" s="1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1:29" ht="15.75" customHeight="1" x14ac:dyDescent="0.25">
      <c r="A569" s="1"/>
      <c r="B569" s="35"/>
      <c r="C569" s="35"/>
      <c r="D569" s="1"/>
      <c r="E569" s="35"/>
      <c r="F569" s="35"/>
      <c r="G569" s="35"/>
      <c r="H569" s="35"/>
      <c r="I569" s="1"/>
      <c r="J569" s="1"/>
      <c r="K569" s="35"/>
      <c r="L569" s="1"/>
      <c r="M569" s="1"/>
      <c r="N569" s="1"/>
      <c r="O569" s="1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1:29" ht="15.75" customHeight="1" x14ac:dyDescent="0.25">
      <c r="A570" s="1"/>
      <c r="B570" s="35"/>
      <c r="C570" s="35"/>
      <c r="D570" s="1"/>
      <c r="E570" s="35"/>
      <c r="F570" s="35"/>
      <c r="G570" s="35"/>
      <c r="H570" s="35"/>
      <c r="I570" s="1"/>
      <c r="J570" s="1"/>
      <c r="K570" s="35"/>
      <c r="L570" s="1"/>
      <c r="M570" s="1"/>
      <c r="N570" s="1"/>
      <c r="O570" s="1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1:29" ht="15.75" customHeight="1" x14ac:dyDescent="0.25">
      <c r="A571" s="1"/>
      <c r="B571" s="35"/>
      <c r="C571" s="35"/>
      <c r="D571" s="1"/>
      <c r="E571" s="35"/>
      <c r="F571" s="35"/>
      <c r="G571" s="35"/>
      <c r="H571" s="35"/>
      <c r="I571" s="1"/>
      <c r="J571" s="1"/>
      <c r="K571" s="35"/>
      <c r="L571" s="1"/>
      <c r="M571" s="1"/>
      <c r="N571" s="1"/>
      <c r="O571" s="1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1:29" ht="15.75" customHeight="1" x14ac:dyDescent="0.25">
      <c r="A572" s="1"/>
      <c r="B572" s="35"/>
      <c r="C572" s="35"/>
      <c r="D572" s="1"/>
      <c r="E572" s="35"/>
      <c r="F572" s="35"/>
      <c r="G572" s="35"/>
      <c r="H572" s="35"/>
      <c r="I572" s="1"/>
      <c r="J572" s="1"/>
      <c r="K572" s="35"/>
      <c r="L572" s="1"/>
      <c r="M572" s="1"/>
      <c r="N572" s="1"/>
      <c r="O572" s="1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1:29" ht="15.75" customHeight="1" x14ac:dyDescent="0.25">
      <c r="A573" s="1"/>
      <c r="B573" s="35"/>
      <c r="C573" s="35"/>
      <c r="D573" s="1"/>
      <c r="E573" s="35"/>
      <c r="F573" s="35"/>
      <c r="G573" s="35"/>
      <c r="H573" s="35"/>
      <c r="I573" s="1"/>
      <c r="J573" s="1"/>
      <c r="K573" s="35"/>
      <c r="L573" s="1"/>
      <c r="M573" s="1"/>
      <c r="N573" s="1"/>
      <c r="O573" s="1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1:29" ht="15.75" customHeight="1" x14ac:dyDescent="0.25">
      <c r="A574" s="1"/>
      <c r="B574" s="35"/>
      <c r="C574" s="35"/>
      <c r="D574" s="1"/>
      <c r="E574" s="35"/>
      <c r="F574" s="35"/>
      <c r="G574" s="35"/>
      <c r="H574" s="35"/>
      <c r="I574" s="1"/>
      <c r="J574" s="1"/>
      <c r="K574" s="35"/>
      <c r="L574" s="1"/>
      <c r="M574" s="1"/>
      <c r="N574" s="1"/>
      <c r="O574" s="1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1:29" ht="15.75" customHeight="1" x14ac:dyDescent="0.25">
      <c r="A575" s="1"/>
      <c r="B575" s="35"/>
      <c r="C575" s="35"/>
      <c r="D575" s="1"/>
      <c r="E575" s="35"/>
      <c r="F575" s="35"/>
      <c r="G575" s="35"/>
      <c r="H575" s="35"/>
      <c r="I575" s="1"/>
      <c r="J575" s="1"/>
      <c r="K575" s="35"/>
      <c r="L575" s="1"/>
      <c r="M575" s="1"/>
      <c r="N575" s="1"/>
      <c r="O575" s="1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1:29" ht="15.75" customHeight="1" x14ac:dyDescent="0.25">
      <c r="A576" s="1"/>
      <c r="B576" s="35"/>
      <c r="C576" s="35"/>
      <c r="D576" s="1"/>
      <c r="E576" s="35"/>
      <c r="F576" s="35"/>
      <c r="G576" s="35"/>
      <c r="H576" s="35"/>
      <c r="I576" s="1"/>
      <c r="J576" s="1"/>
      <c r="K576" s="35"/>
      <c r="L576" s="1"/>
      <c r="M576" s="1"/>
      <c r="N576" s="1"/>
      <c r="O576" s="1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1:29" ht="15.75" customHeight="1" x14ac:dyDescent="0.25">
      <c r="A577" s="1"/>
      <c r="B577" s="35"/>
      <c r="C577" s="35"/>
      <c r="D577" s="1"/>
      <c r="E577" s="35"/>
      <c r="F577" s="35"/>
      <c r="G577" s="35"/>
      <c r="H577" s="35"/>
      <c r="I577" s="1"/>
      <c r="J577" s="1"/>
      <c r="K577" s="35"/>
      <c r="L577" s="1"/>
      <c r="M577" s="1"/>
      <c r="N577" s="1"/>
      <c r="O577" s="1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1:29" ht="15.75" customHeight="1" x14ac:dyDescent="0.25">
      <c r="A578" s="1"/>
      <c r="B578" s="35"/>
      <c r="C578" s="35"/>
      <c r="D578" s="1"/>
      <c r="E578" s="35"/>
      <c r="F578" s="35"/>
      <c r="G578" s="35"/>
      <c r="H578" s="35"/>
      <c r="I578" s="1"/>
      <c r="J578" s="1"/>
      <c r="K578" s="35"/>
      <c r="L578" s="1"/>
      <c r="M578" s="1"/>
      <c r="N578" s="1"/>
      <c r="O578" s="1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1:29" ht="15.75" customHeight="1" x14ac:dyDescent="0.25">
      <c r="A579" s="1"/>
      <c r="B579" s="35"/>
      <c r="C579" s="35"/>
      <c r="D579" s="1"/>
      <c r="E579" s="35"/>
      <c r="F579" s="35"/>
      <c r="G579" s="35"/>
      <c r="H579" s="35"/>
      <c r="I579" s="1"/>
      <c r="J579" s="1"/>
      <c r="K579" s="35"/>
      <c r="L579" s="1"/>
      <c r="M579" s="1"/>
      <c r="N579" s="1"/>
      <c r="O579" s="1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1:29" ht="15.75" customHeight="1" x14ac:dyDescent="0.25">
      <c r="A580" s="1"/>
      <c r="B580" s="35"/>
      <c r="C580" s="35"/>
      <c r="D580" s="1"/>
      <c r="E580" s="35"/>
      <c r="F580" s="35"/>
      <c r="G580" s="35"/>
      <c r="H580" s="35"/>
      <c r="I580" s="1"/>
      <c r="J580" s="1"/>
      <c r="K580" s="35"/>
      <c r="L580" s="1"/>
      <c r="M580" s="1"/>
      <c r="N580" s="1"/>
      <c r="O580" s="1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1:29" ht="15.75" customHeight="1" x14ac:dyDescent="0.25">
      <c r="A581" s="1"/>
      <c r="B581" s="35"/>
      <c r="C581" s="35"/>
      <c r="D581" s="1"/>
      <c r="E581" s="35"/>
      <c r="F581" s="35"/>
      <c r="G581" s="35"/>
      <c r="H581" s="35"/>
      <c r="I581" s="1"/>
      <c r="J581" s="1"/>
      <c r="K581" s="35"/>
      <c r="L581" s="1"/>
      <c r="M581" s="1"/>
      <c r="N581" s="1"/>
      <c r="O581" s="1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1:29" ht="15.75" customHeight="1" x14ac:dyDescent="0.25">
      <c r="A582" s="1"/>
      <c r="B582" s="35"/>
      <c r="C582" s="35"/>
      <c r="D582" s="1"/>
      <c r="E582" s="35"/>
      <c r="F582" s="35"/>
      <c r="G582" s="35"/>
      <c r="H582" s="35"/>
      <c r="I582" s="1"/>
      <c r="J582" s="1"/>
      <c r="K582" s="35"/>
      <c r="L582" s="1"/>
      <c r="M582" s="1"/>
      <c r="N582" s="1"/>
      <c r="O582" s="1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1:29" ht="15.75" customHeight="1" x14ac:dyDescent="0.25">
      <c r="A583" s="1"/>
      <c r="B583" s="35"/>
      <c r="C583" s="35"/>
      <c r="D583" s="1"/>
      <c r="E583" s="35"/>
      <c r="F583" s="35"/>
      <c r="G583" s="35"/>
      <c r="H583" s="35"/>
      <c r="I583" s="1"/>
      <c r="J583" s="1"/>
      <c r="K583" s="35"/>
      <c r="L583" s="1"/>
      <c r="M583" s="1"/>
      <c r="N583" s="1"/>
      <c r="O583" s="1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1:29" ht="15.75" customHeight="1" x14ac:dyDescent="0.25">
      <c r="A584" s="1"/>
      <c r="B584" s="35"/>
      <c r="C584" s="35"/>
      <c r="D584" s="1"/>
      <c r="E584" s="35"/>
      <c r="F584" s="35"/>
      <c r="G584" s="35"/>
      <c r="H584" s="35"/>
      <c r="I584" s="1"/>
      <c r="J584" s="1"/>
      <c r="K584" s="35"/>
      <c r="L584" s="1"/>
      <c r="M584" s="1"/>
      <c r="N584" s="1"/>
      <c r="O584" s="1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1:29" ht="15.75" customHeight="1" x14ac:dyDescent="0.25">
      <c r="A585" s="1"/>
      <c r="B585" s="35"/>
      <c r="C585" s="35"/>
      <c r="D585" s="1"/>
      <c r="E585" s="35"/>
      <c r="F585" s="35"/>
      <c r="G585" s="35"/>
      <c r="H585" s="35"/>
      <c r="I585" s="1"/>
      <c r="J585" s="1"/>
      <c r="K585" s="35"/>
      <c r="L585" s="1"/>
      <c r="M585" s="1"/>
      <c r="N585" s="1"/>
      <c r="O585" s="1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1:29" ht="15.75" customHeight="1" x14ac:dyDescent="0.25">
      <c r="A586" s="1"/>
      <c r="B586" s="35"/>
      <c r="C586" s="35"/>
      <c r="D586" s="1"/>
      <c r="E586" s="35"/>
      <c r="F586" s="35"/>
      <c r="G586" s="35"/>
      <c r="H586" s="35"/>
      <c r="I586" s="1"/>
      <c r="J586" s="1"/>
      <c r="K586" s="35"/>
      <c r="L586" s="1"/>
      <c r="M586" s="1"/>
      <c r="N586" s="1"/>
      <c r="O586" s="1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1:29" ht="15.75" customHeight="1" x14ac:dyDescent="0.25">
      <c r="A587" s="1"/>
      <c r="B587" s="35"/>
      <c r="C587" s="35"/>
      <c r="D587" s="1"/>
      <c r="E587" s="35"/>
      <c r="F587" s="35"/>
      <c r="G587" s="35"/>
      <c r="H587" s="35"/>
      <c r="I587" s="1"/>
      <c r="J587" s="1"/>
      <c r="K587" s="35"/>
      <c r="L587" s="1"/>
      <c r="M587" s="1"/>
      <c r="N587" s="1"/>
      <c r="O587" s="1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1:29" ht="15.75" customHeight="1" x14ac:dyDescent="0.25">
      <c r="A588" s="1"/>
      <c r="B588" s="35"/>
      <c r="C588" s="35"/>
      <c r="D588" s="1"/>
      <c r="E588" s="35"/>
      <c r="F588" s="35"/>
      <c r="G588" s="35"/>
      <c r="H588" s="35"/>
      <c r="I588" s="1"/>
      <c r="J588" s="1"/>
      <c r="K588" s="35"/>
      <c r="L588" s="1"/>
      <c r="M588" s="1"/>
      <c r="N588" s="1"/>
      <c r="O588" s="1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1:29" ht="15.75" customHeight="1" x14ac:dyDescent="0.25">
      <c r="A589" s="1"/>
      <c r="B589" s="35"/>
      <c r="C589" s="35"/>
      <c r="D589" s="1"/>
      <c r="E589" s="35"/>
      <c r="F589" s="35"/>
      <c r="G589" s="35"/>
      <c r="H589" s="35"/>
      <c r="I589" s="1"/>
      <c r="J589" s="1"/>
      <c r="K589" s="35"/>
      <c r="L589" s="1"/>
      <c r="M589" s="1"/>
      <c r="N589" s="1"/>
      <c r="O589" s="1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1:29" ht="15.75" customHeight="1" x14ac:dyDescent="0.25">
      <c r="A590" s="1"/>
      <c r="B590" s="35"/>
      <c r="C590" s="35"/>
      <c r="D590" s="1"/>
      <c r="E590" s="35"/>
      <c r="F590" s="35"/>
      <c r="G590" s="35"/>
      <c r="H590" s="35"/>
      <c r="I590" s="1"/>
      <c r="J590" s="1"/>
      <c r="K590" s="35"/>
      <c r="L590" s="1"/>
      <c r="M590" s="1"/>
      <c r="N590" s="1"/>
      <c r="O590" s="1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1:29" ht="15.75" customHeight="1" x14ac:dyDescent="0.25">
      <c r="A591" s="1"/>
      <c r="B591" s="35"/>
      <c r="C591" s="35"/>
      <c r="D591" s="1"/>
      <c r="E591" s="35"/>
      <c r="F591" s="35"/>
      <c r="G591" s="35"/>
      <c r="H591" s="35"/>
      <c r="I591" s="1"/>
      <c r="J591" s="1"/>
      <c r="K591" s="35"/>
      <c r="L591" s="1"/>
      <c r="M591" s="1"/>
      <c r="N591" s="1"/>
      <c r="O591" s="1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1:29" ht="15.75" customHeight="1" x14ac:dyDescent="0.25">
      <c r="A592" s="1"/>
      <c r="B592" s="35"/>
      <c r="C592" s="35"/>
      <c r="D592" s="1"/>
      <c r="E592" s="35"/>
      <c r="F592" s="35"/>
      <c r="G592" s="35"/>
      <c r="H592" s="35"/>
      <c r="I592" s="1"/>
      <c r="J592" s="1"/>
      <c r="K592" s="35"/>
      <c r="L592" s="1"/>
      <c r="M592" s="1"/>
      <c r="N592" s="1"/>
      <c r="O592" s="1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1:29" ht="15.75" customHeight="1" x14ac:dyDescent="0.25">
      <c r="A593" s="1"/>
      <c r="B593" s="35"/>
      <c r="C593" s="35"/>
      <c r="D593" s="1"/>
      <c r="E593" s="35"/>
      <c r="F593" s="35"/>
      <c r="G593" s="35"/>
      <c r="H593" s="35"/>
      <c r="I593" s="1"/>
      <c r="J593" s="1"/>
      <c r="K593" s="35"/>
      <c r="L593" s="1"/>
      <c r="M593" s="1"/>
      <c r="N593" s="1"/>
      <c r="O593" s="1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1:29" ht="15.75" customHeight="1" x14ac:dyDescent="0.25">
      <c r="A594" s="1"/>
      <c r="B594" s="35"/>
      <c r="C594" s="35"/>
      <c r="D594" s="1"/>
      <c r="E594" s="35"/>
      <c r="F594" s="35"/>
      <c r="G594" s="35"/>
      <c r="H594" s="35"/>
      <c r="I594" s="1"/>
      <c r="J594" s="1"/>
      <c r="K594" s="35"/>
      <c r="L594" s="1"/>
      <c r="M594" s="1"/>
      <c r="N594" s="1"/>
      <c r="O594" s="1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1:29" ht="15.75" customHeight="1" x14ac:dyDescent="0.25">
      <c r="A595" s="1"/>
      <c r="B595" s="35"/>
      <c r="C595" s="35"/>
      <c r="D595" s="1"/>
      <c r="E595" s="35"/>
      <c r="F595" s="35"/>
      <c r="G595" s="35"/>
      <c r="H595" s="35"/>
      <c r="I595" s="1"/>
      <c r="J595" s="1"/>
      <c r="K595" s="35"/>
      <c r="L595" s="1"/>
      <c r="M595" s="1"/>
      <c r="N595" s="1"/>
      <c r="O595" s="1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1:29" ht="15.75" customHeight="1" x14ac:dyDescent="0.25">
      <c r="A596" s="1"/>
      <c r="B596" s="35"/>
      <c r="C596" s="35"/>
      <c r="D596" s="1"/>
      <c r="E596" s="35"/>
      <c r="F596" s="35"/>
      <c r="G596" s="35"/>
      <c r="H596" s="35"/>
      <c r="I596" s="1"/>
      <c r="J596" s="1"/>
      <c r="K596" s="35"/>
      <c r="L596" s="1"/>
      <c r="M596" s="1"/>
      <c r="N596" s="1"/>
      <c r="O596" s="1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1:29" ht="15.75" customHeight="1" x14ac:dyDescent="0.25">
      <c r="A597" s="1"/>
      <c r="B597" s="35"/>
      <c r="C597" s="35"/>
      <c r="D597" s="1"/>
      <c r="E597" s="35"/>
      <c r="F597" s="35"/>
      <c r="G597" s="35"/>
      <c r="H597" s="35"/>
      <c r="I597" s="1"/>
      <c r="J597" s="1"/>
      <c r="K597" s="35"/>
      <c r="L597" s="1"/>
      <c r="M597" s="1"/>
      <c r="N597" s="1"/>
      <c r="O597" s="1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1:29" ht="15.75" customHeight="1" x14ac:dyDescent="0.25">
      <c r="A598" s="1"/>
      <c r="B598" s="35"/>
      <c r="C598" s="35"/>
      <c r="D598" s="1"/>
      <c r="E598" s="35"/>
      <c r="F598" s="35"/>
      <c r="G598" s="35"/>
      <c r="H598" s="35"/>
      <c r="I598" s="1"/>
      <c r="J598" s="1"/>
      <c r="K598" s="35"/>
      <c r="L598" s="1"/>
      <c r="M598" s="1"/>
      <c r="N598" s="1"/>
      <c r="O598" s="1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1:29" ht="15.75" customHeight="1" x14ac:dyDescent="0.25">
      <c r="A599" s="1"/>
      <c r="B599" s="35"/>
      <c r="C599" s="35"/>
      <c r="D599" s="1"/>
      <c r="E599" s="35"/>
      <c r="F599" s="35"/>
      <c r="G599" s="35"/>
      <c r="H599" s="35"/>
      <c r="I599" s="1"/>
      <c r="J599" s="1"/>
      <c r="K599" s="35"/>
      <c r="L599" s="1"/>
      <c r="M599" s="1"/>
      <c r="N599" s="1"/>
      <c r="O599" s="1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1:29" ht="15.75" customHeight="1" x14ac:dyDescent="0.25">
      <c r="A600" s="1"/>
      <c r="B600" s="35"/>
      <c r="C600" s="35"/>
      <c r="D600" s="1"/>
      <c r="E600" s="35"/>
      <c r="F600" s="35"/>
      <c r="G600" s="35"/>
      <c r="H600" s="35"/>
      <c r="I600" s="1"/>
      <c r="J600" s="1"/>
      <c r="K600" s="35"/>
      <c r="L600" s="1"/>
      <c r="M600" s="1"/>
      <c r="N600" s="1"/>
      <c r="O600" s="1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1:29" ht="15.75" customHeight="1" x14ac:dyDescent="0.25">
      <c r="A601" s="1"/>
      <c r="B601" s="35"/>
      <c r="C601" s="35"/>
      <c r="D601" s="1"/>
      <c r="E601" s="35"/>
      <c r="F601" s="35"/>
      <c r="G601" s="35"/>
      <c r="H601" s="35"/>
      <c r="I601" s="1"/>
      <c r="J601" s="1"/>
      <c r="K601" s="35"/>
      <c r="L601" s="1"/>
      <c r="M601" s="1"/>
      <c r="N601" s="1"/>
      <c r="O601" s="1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1:29" ht="15.75" customHeight="1" x14ac:dyDescent="0.25">
      <c r="A602" s="1"/>
      <c r="B602" s="35"/>
      <c r="C602" s="35"/>
      <c r="D602" s="1"/>
      <c r="E602" s="35"/>
      <c r="F602" s="35"/>
      <c r="G602" s="35"/>
      <c r="H602" s="35"/>
      <c r="I602" s="1"/>
      <c r="J602" s="1"/>
      <c r="K602" s="35"/>
      <c r="L602" s="1"/>
      <c r="M602" s="1"/>
      <c r="N602" s="1"/>
      <c r="O602" s="1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1:29" ht="15.75" customHeight="1" x14ac:dyDescent="0.25">
      <c r="A603" s="1"/>
      <c r="B603" s="35"/>
      <c r="C603" s="35"/>
      <c r="D603" s="1"/>
      <c r="E603" s="35"/>
      <c r="F603" s="35"/>
      <c r="G603" s="35"/>
      <c r="H603" s="35"/>
      <c r="I603" s="1"/>
      <c r="J603" s="1"/>
      <c r="K603" s="35"/>
      <c r="L603" s="1"/>
      <c r="M603" s="1"/>
      <c r="N603" s="1"/>
      <c r="O603" s="1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1:29" ht="15.75" customHeight="1" x14ac:dyDescent="0.25">
      <c r="A604" s="1"/>
      <c r="B604" s="35"/>
      <c r="C604" s="35"/>
      <c r="D604" s="1"/>
      <c r="E604" s="35"/>
      <c r="F604" s="35"/>
      <c r="G604" s="35"/>
      <c r="H604" s="35"/>
      <c r="I604" s="1"/>
      <c r="J604" s="1"/>
      <c r="K604" s="35"/>
      <c r="L604" s="1"/>
      <c r="M604" s="1"/>
      <c r="N604" s="1"/>
      <c r="O604" s="1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1:29" ht="15.75" customHeight="1" x14ac:dyDescent="0.25">
      <c r="A605" s="1"/>
      <c r="B605" s="35"/>
      <c r="C605" s="35"/>
      <c r="D605" s="1"/>
      <c r="E605" s="35"/>
      <c r="F605" s="35"/>
      <c r="G605" s="35"/>
      <c r="H605" s="35"/>
      <c r="I605" s="1"/>
      <c r="J605" s="1"/>
      <c r="K605" s="35"/>
      <c r="L605" s="1"/>
      <c r="M605" s="1"/>
      <c r="N605" s="1"/>
      <c r="O605" s="1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1:29" ht="15.75" customHeight="1" x14ac:dyDescent="0.25">
      <c r="A606" s="1"/>
      <c r="B606" s="35"/>
      <c r="C606" s="35"/>
      <c r="D606" s="1"/>
      <c r="E606" s="35"/>
      <c r="F606" s="35"/>
      <c r="G606" s="35"/>
      <c r="H606" s="35"/>
      <c r="I606" s="1"/>
      <c r="J606" s="1"/>
      <c r="K606" s="35"/>
      <c r="L606" s="1"/>
      <c r="M606" s="1"/>
      <c r="N606" s="1"/>
      <c r="O606" s="1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1:29" ht="15.75" customHeight="1" x14ac:dyDescent="0.25">
      <c r="A607" s="1"/>
      <c r="B607" s="35"/>
      <c r="C607" s="35"/>
      <c r="D607" s="1"/>
      <c r="E607" s="35"/>
      <c r="F607" s="35"/>
      <c r="G607" s="35"/>
      <c r="H607" s="35"/>
      <c r="I607" s="1"/>
      <c r="J607" s="1"/>
      <c r="K607" s="35"/>
      <c r="L607" s="1"/>
      <c r="M607" s="1"/>
      <c r="N607" s="1"/>
      <c r="O607" s="1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1:29" ht="15.75" customHeight="1" x14ac:dyDescent="0.25">
      <c r="A608" s="1"/>
      <c r="B608" s="35"/>
      <c r="C608" s="35"/>
      <c r="D608" s="1"/>
      <c r="E608" s="35"/>
      <c r="F608" s="35"/>
      <c r="G608" s="35"/>
      <c r="H608" s="35"/>
      <c r="I608" s="1"/>
      <c r="J608" s="1"/>
      <c r="K608" s="35"/>
      <c r="L608" s="1"/>
      <c r="M608" s="1"/>
      <c r="N608" s="1"/>
      <c r="O608" s="1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1:29" ht="15.75" customHeight="1" x14ac:dyDescent="0.25">
      <c r="A609" s="1"/>
      <c r="B609" s="35"/>
      <c r="C609" s="35"/>
      <c r="D609" s="1"/>
      <c r="E609" s="35"/>
      <c r="F609" s="35"/>
      <c r="G609" s="35"/>
      <c r="H609" s="35"/>
      <c r="I609" s="1"/>
      <c r="J609" s="1"/>
      <c r="K609" s="35"/>
      <c r="L609" s="1"/>
      <c r="M609" s="1"/>
      <c r="N609" s="1"/>
      <c r="O609" s="1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1:29" ht="15.75" customHeight="1" x14ac:dyDescent="0.25">
      <c r="A610" s="1"/>
      <c r="B610" s="35"/>
      <c r="C610" s="35"/>
      <c r="D610" s="1"/>
      <c r="E610" s="35"/>
      <c r="F610" s="35"/>
      <c r="G610" s="35"/>
      <c r="H610" s="35"/>
      <c r="I610" s="1"/>
      <c r="J610" s="1"/>
      <c r="K610" s="35"/>
      <c r="L610" s="1"/>
      <c r="M610" s="1"/>
      <c r="N610" s="1"/>
      <c r="O610" s="1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1:29" ht="15.75" customHeight="1" x14ac:dyDescent="0.25">
      <c r="A611" s="1"/>
      <c r="B611" s="35"/>
      <c r="C611" s="35"/>
      <c r="D611" s="1"/>
      <c r="E611" s="35"/>
      <c r="F611" s="35"/>
      <c r="G611" s="35"/>
      <c r="H611" s="35"/>
      <c r="I611" s="1"/>
      <c r="J611" s="1"/>
      <c r="K611" s="35"/>
      <c r="L611" s="1"/>
      <c r="M611" s="1"/>
      <c r="N611" s="1"/>
      <c r="O611" s="1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1:29" ht="15.75" customHeight="1" x14ac:dyDescent="0.25">
      <c r="A612" s="1"/>
      <c r="B612" s="35"/>
      <c r="C612" s="35"/>
      <c r="D612" s="1"/>
      <c r="E612" s="35"/>
      <c r="F612" s="35"/>
      <c r="G612" s="35"/>
      <c r="H612" s="35"/>
      <c r="I612" s="1"/>
      <c r="J612" s="1"/>
      <c r="K612" s="35"/>
      <c r="L612" s="1"/>
      <c r="M612" s="1"/>
      <c r="N612" s="1"/>
      <c r="O612" s="1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1:29" ht="15.75" customHeight="1" x14ac:dyDescent="0.25">
      <c r="A613" s="1"/>
      <c r="B613" s="35"/>
      <c r="C613" s="35"/>
      <c r="D613" s="1"/>
      <c r="E613" s="35"/>
      <c r="F613" s="35"/>
      <c r="G613" s="35"/>
      <c r="H613" s="35"/>
      <c r="I613" s="1"/>
      <c r="J613" s="1"/>
      <c r="K613" s="35"/>
      <c r="L613" s="1"/>
      <c r="M613" s="1"/>
      <c r="N613" s="1"/>
      <c r="O613" s="1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1:29" ht="15.75" customHeight="1" x14ac:dyDescent="0.25">
      <c r="A614" s="1"/>
      <c r="B614" s="35"/>
      <c r="C614" s="35"/>
      <c r="D614" s="1"/>
      <c r="E614" s="35"/>
      <c r="F614" s="35"/>
      <c r="G614" s="35"/>
      <c r="H614" s="35"/>
      <c r="I614" s="1"/>
      <c r="J614" s="1"/>
      <c r="K614" s="35"/>
      <c r="L614" s="1"/>
      <c r="M614" s="1"/>
      <c r="N614" s="1"/>
      <c r="O614" s="1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1:29" ht="15.75" customHeight="1" x14ac:dyDescent="0.25">
      <c r="A615" s="1"/>
      <c r="B615" s="35"/>
      <c r="C615" s="35"/>
      <c r="D615" s="1"/>
      <c r="E615" s="35"/>
      <c r="F615" s="35"/>
      <c r="G615" s="35"/>
      <c r="H615" s="35"/>
      <c r="I615" s="1"/>
      <c r="J615" s="1"/>
      <c r="K615" s="35"/>
      <c r="L615" s="1"/>
      <c r="M615" s="1"/>
      <c r="N615" s="1"/>
      <c r="O615" s="1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1:29" ht="15.75" customHeight="1" x14ac:dyDescent="0.25">
      <c r="A616" s="1"/>
      <c r="B616" s="35"/>
      <c r="C616" s="35"/>
      <c r="D616" s="1"/>
      <c r="E616" s="35"/>
      <c r="F616" s="35"/>
      <c r="G616" s="35"/>
      <c r="H616" s="35"/>
      <c r="I616" s="1"/>
      <c r="J616" s="1"/>
      <c r="K616" s="35"/>
      <c r="L616" s="1"/>
      <c r="M616" s="1"/>
      <c r="N616" s="1"/>
      <c r="O616" s="1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1:29" ht="15.75" customHeight="1" x14ac:dyDescent="0.25">
      <c r="A617" s="1"/>
      <c r="B617" s="35"/>
      <c r="C617" s="35"/>
      <c r="D617" s="1"/>
      <c r="E617" s="35"/>
      <c r="F617" s="35"/>
      <c r="G617" s="35"/>
      <c r="H617" s="35"/>
      <c r="I617" s="1"/>
      <c r="J617" s="1"/>
      <c r="K617" s="35"/>
      <c r="L617" s="1"/>
      <c r="M617" s="1"/>
      <c r="N617" s="1"/>
      <c r="O617" s="1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1:29" ht="15.75" customHeight="1" x14ac:dyDescent="0.25">
      <c r="A618" s="1"/>
      <c r="B618" s="35"/>
      <c r="C618" s="35"/>
      <c r="D618" s="1"/>
      <c r="E618" s="35"/>
      <c r="F618" s="35"/>
      <c r="G618" s="35"/>
      <c r="H618" s="35"/>
      <c r="I618" s="1"/>
      <c r="J618" s="1"/>
      <c r="K618" s="35"/>
      <c r="L618" s="1"/>
      <c r="M618" s="1"/>
      <c r="N618" s="1"/>
      <c r="O618" s="1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1:29" ht="15.75" customHeight="1" x14ac:dyDescent="0.25">
      <c r="A619" s="1"/>
      <c r="B619" s="35"/>
      <c r="C619" s="35"/>
      <c r="D619" s="1"/>
      <c r="E619" s="35"/>
      <c r="F619" s="35"/>
      <c r="G619" s="35"/>
      <c r="H619" s="35"/>
      <c r="I619" s="1"/>
      <c r="J619" s="1"/>
      <c r="K619" s="35"/>
      <c r="L619" s="1"/>
      <c r="M619" s="1"/>
      <c r="N619" s="1"/>
      <c r="O619" s="1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1:29" ht="15.75" customHeight="1" x14ac:dyDescent="0.25">
      <c r="A620" s="1"/>
      <c r="B620" s="35"/>
      <c r="C620" s="35"/>
      <c r="D620" s="1"/>
      <c r="E620" s="35"/>
      <c r="F620" s="35"/>
      <c r="G620" s="35"/>
      <c r="H620" s="35"/>
      <c r="I620" s="1"/>
      <c r="J620" s="1"/>
      <c r="K620" s="35"/>
      <c r="L620" s="1"/>
      <c r="M620" s="1"/>
      <c r="N620" s="1"/>
      <c r="O620" s="1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1:29" ht="15.75" customHeight="1" x14ac:dyDescent="0.25">
      <c r="A621" s="1"/>
      <c r="B621" s="35"/>
      <c r="C621" s="35"/>
      <c r="D621" s="1"/>
      <c r="E621" s="35"/>
      <c r="F621" s="35"/>
      <c r="G621" s="35"/>
      <c r="H621" s="35"/>
      <c r="I621" s="1"/>
      <c r="J621" s="1"/>
      <c r="K621" s="35"/>
      <c r="L621" s="1"/>
      <c r="M621" s="1"/>
      <c r="N621" s="1"/>
      <c r="O621" s="1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1:29" ht="15.75" customHeight="1" x14ac:dyDescent="0.25">
      <c r="A622" s="1"/>
      <c r="B622" s="35"/>
      <c r="C622" s="35"/>
      <c r="D622" s="1"/>
      <c r="E622" s="35"/>
      <c r="F622" s="35"/>
      <c r="G622" s="35"/>
      <c r="H622" s="35"/>
      <c r="I622" s="1"/>
      <c r="J622" s="1"/>
      <c r="K622" s="35"/>
      <c r="L622" s="1"/>
      <c r="M622" s="1"/>
      <c r="N622" s="1"/>
      <c r="O622" s="1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1:29" ht="15.75" customHeight="1" x14ac:dyDescent="0.25">
      <c r="A623" s="1"/>
      <c r="B623" s="35"/>
      <c r="C623" s="35"/>
      <c r="D623" s="1"/>
      <c r="E623" s="35"/>
      <c r="F623" s="35"/>
      <c r="G623" s="35"/>
      <c r="H623" s="35"/>
      <c r="I623" s="1"/>
      <c r="J623" s="1"/>
      <c r="K623" s="35"/>
      <c r="L623" s="1"/>
      <c r="M623" s="1"/>
      <c r="N623" s="1"/>
      <c r="O623" s="1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1:29" ht="15.75" customHeight="1" x14ac:dyDescent="0.25">
      <c r="A624" s="1"/>
      <c r="B624" s="35"/>
      <c r="C624" s="35"/>
      <c r="D624" s="1"/>
      <c r="E624" s="35"/>
      <c r="F624" s="35"/>
      <c r="G624" s="35"/>
      <c r="H624" s="35"/>
      <c r="I624" s="1"/>
      <c r="J624" s="1"/>
      <c r="K624" s="35"/>
      <c r="L624" s="1"/>
      <c r="M624" s="1"/>
      <c r="N624" s="1"/>
      <c r="O624" s="1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1:29" ht="15.75" customHeight="1" x14ac:dyDescent="0.25">
      <c r="A625" s="1"/>
      <c r="B625" s="35"/>
      <c r="C625" s="35"/>
      <c r="D625" s="1"/>
      <c r="E625" s="35"/>
      <c r="F625" s="35"/>
      <c r="G625" s="35"/>
      <c r="H625" s="35"/>
      <c r="I625" s="1"/>
      <c r="J625" s="1"/>
      <c r="K625" s="35"/>
      <c r="L625" s="1"/>
      <c r="M625" s="1"/>
      <c r="N625" s="1"/>
      <c r="O625" s="1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1:29" ht="15.75" customHeight="1" x14ac:dyDescent="0.25">
      <c r="A626" s="1"/>
      <c r="B626" s="35"/>
      <c r="C626" s="35"/>
      <c r="D626" s="1"/>
      <c r="E626" s="35"/>
      <c r="F626" s="35"/>
      <c r="G626" s="35"/>
      <c r="H626" s="35"/>
      <c r="I626" s="1"/>
      <c r="J626" s="1"/>
      <c r="K626" s="35"/>
      <c r="L626" s="1"/>
      <c r="M626" s="1"/>
      <c r="N626" s="1"/>
      <c r="O626" s="1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1:29" ht="15.75" customHeight="1" x14ac:dyDescent="0.25">
      <c r="A627" s="1"/>
      <c r="B627" s="35"/>
      <c r="C627" s="35"/>
      <c r="D627" s="1"/>
      <c r="E627" s="35"/>
      <c r="F627" s="35"/>
      <c r="G627" s="35"/>
      <c r="H627" s="35"/>
      <c r="I627" s="1"/>
      <c r="J627" s="1"/>
      <c r="K627" s="35"/>
      <c r="L627" s="1"/>
      <c r="M627" s="1"/>
      <c r="N627" s="1"/>
      <c r="O627" s="1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1:29" ht="15.75" customHeight="1" x14ac:dyDescent="0.25">
      <c r="A628" s="1"/>
      <c r="B628" s="35"/>
      <c r="C628" s="35"/>
      <c r="D628" s="1"/>
      <c r="E628" s="35"/>
      <c r="F628" s="35"/>
      <c r="G628" s="35"/>
      <c r="H628" s="35"/>
      <c r="I628" s="1"/>
      <c r="J628" s="1"/>
      <c r="K628" s="35"/>
      <c r="L628" s="1"/>
      <c r="M628" s="1"/>
      <c r="N628" s="1"/>
      <c r="O628" s="1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1:29" ht="15.75" customHeight="1" x14ac:dyDescent="0.25">
      <c r="A629" s="1"/>
      <c r="B629" s="35"/>
      <c r="C629" s="35"/>
      <c r="D629" s="1"/>
      <c r="E629" s="35"/>
      <c r="F629" s="35"/>
      <c r="G629" s="35"/>
      <c r="H629" s="35"/>
      <c r="I629" s="1"/>
      <c r="J629" s="1"/>
      <c r="K629" s="35"/>
      <c r="L629" s="1"/>
      <c r="M629" s="1"/>
      <c r="N629" s="1"/>
      <c r="O629" s="1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1:29" ht="15.75" customHeight="1" x14ac:dyDescent="0.25">
      <c r="A630" s="1"/>
      <c r="B630" s="35"/>
      <c r="C630" s="35"/>
      <c r="D630" s="1"/>
      <c r="E630" s="35"/>
      <c r="F630" s="35"/>
      <c r="G630" s="35"/>
      <c r="H630" s="35"/>
      <c r="I630" s="1"/>
      <c r="J630" s="1"/>
      <c r="K630" s="35"/>
      <c r="L630" s="1"/>
      <c r="M630" s="1"/>
      <c r="N630" s="1"/>
      <c r="O630" s="1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1:29" ht="15.75" customHeight="1" x14ac:dyDescent="0.25">
      <c r="A631" s="1"/>
      <c r="B631" s="35"/>
      <c r="C631" s="35"/>
      <c r="D631" s="1"/>
      <c r="E631" s="35"/>
      <c r="F631" s="35"/>
      <c r="G631" s="35"/>
      <c r="H631" s="35"/>
      <c r="I631" s="1"/>
      <c r="J631" s="1"/>
      <c r="K631" s="35"/>
      <c r="L631" s="1"/>
      <c r="M631" s="1"/>
      <c r="N631" s="1"/>
      <c r="O631" s="1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1:29" ht="15.75" customHeight="1" x14ac:dyDescent="0.25">
      <c r="A632" s="1"/>
      <c r="B632" s="35"/>
      <c r="C632" s="35"/>
      <c r="D632" s="1"/>
      <c r="E632" s="35"/>
      <c r="F632" s="35"/>
      <c r="G632" s="35"/>
      <c r="H632" s="35"/>
      <c r="I632" s="1"/>
      <c r="J632" s="1"/>
      <c r="K632" s="35"/>
      <c r="L632" s="1"/>
      <c r="M632" s="1"/>
      <c r="N632" s="1"/>
      <c r="O632" s="1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1:29" ht="15.75" customHeight="1" x14ac:dyDescent="0.25">
      <c r="A633" s="1"/>
      <c r="B633" s="35"/>
      <c r="C633" s="35"/>
      <c r="D633" s="1"/>
      <c r="E633" s="35"/>
      <c r="F633" s="35"/>
      <c r="G633" s="35"/>
      <c r="H633" s="35"/>
      <c r="I633" s="1"/>
      <c r="J633" s="1"/>
      <c r="K633" s="35"/>
      <c r="L633" s="1"/>
      <c r="M633" s="1"/>
      <c r="N633" s="1"/>
      <c r="O633" s="1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1:29" ht="15.75" customHeight="1" x14ac:dyDescent="0.25">
      <c r="A634" s="1"/>
      <c r="B634" s="35"/>
      <c r="C634" s="35"/>
      <c r="D634" s="1"/>
      <c r="E634" s="35"/>
      <c r="F634" s="35"/>
      <c r="G634" s="35"/>
      <c r="H634" s="35"/>
      <c r="I634" s="1"/>
      <c r="J634" s="1"/>
      <c r="K634" s="35"/>
      <c r="L634" s="1"/>
      <c r="M634" s="1"/>
      <c r="N634" s="1"/>
      <c r="O634" s="1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1:29" ht="15.75" customHeight="1" x14ac:dyDescent="0.25">
      <c r="A635" s="1"/>
      <c r="B635" s="35"/>
      <c r="C635" s="35"/>
      <c r="D635" s="1"/>
      <c r="E635" s="35"/>
      <c r="F635" s="35"/>
      <c r="G635" s="35"/>
      <c r="H635" s="35"/>
      <c r="I635" s="1"/>
      <c r="J635" s="1"/>
      <c r="K635" s="35"/>
      <c r="L635" s="1"/>
      <c r="M635" s="1"/>
      <c r="N635" s="1"/>
      <c r="O635" s="1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1:29" ht="15.75" customHeight="1" x14ac:dyDescent="0.25">
      <c r="A636" s="1"/>
      <c r="B636" s="35"/>
      <c r="C636" s="35"/>
      <c r="D636" s="1"/>
      <c r="E636" s="35"/>
      <c r="F636" s="35"/>
      <c r="G636" s="35"/>
      <c r="H636" s="35"/>
      <c r="I636" s="1"/>
      <c r="J636" s="1"/>
      <c r="K636" s="35"/>
      <c r="L636" s="1"/>
      <c r="M636" s="1"/>
      <c r="N636" s="1"/>
      <c r="O636" s="1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1:29" ht="15.75" customHeight="1" x14ac:dyDescent="0.25">
      <c r="A637" s="1"/>
      <c r="B637" s="35"/>
      <c r="C637" s="35"/>
      <c r="D637" s="1"/>
      <c r="E637" s="35"/>
      <c r="F637" s="35"/>
      <c r="G637" s="35"/>
      <c r="H637" s="35"/>
      <c r="I637" s="1"/>
      <c r="J637" s="1"/>
      <c r="K637" s="35"/>
      <c r="L637" s="1"/>
      <c r="M637" s="1"/>
      <c r="N637" s="1"/>
      <c r="O637" s="1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1:29" ht="15.75" customHeight="1" x14ac:dyDescent="0.25">
      <c r="A638" s="1"/>
      <c r="B638" s="35"/>
      <c r="C638" s="35"/>
      <c r="D638" s="1"/>
      <c r="E638" s="35"/>
      <c r="F638" s="35"/>
      <c r="G638" s="35"/>
      <c r="H638" s="35"/>
      <c r="I638" s="1"/>
      <c r="J638" s="1"/>
      <c r="K638" s="35"/>
      <c r="L638" s="1"/>
      <c r="M638" s="1"/>
      <c r="N638" s="1"/>
      <c r="O638" s="1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1:29" ht="15.75" customHeight="1" x14ac:dyDescent="0.25">
      <c r="A639" s="1"/>
      <c r="B639" s="35"/>
      <c r="C639" s="35"/>
      <c r="D639" s="1"/>
      <c r="E639" s="35"/>
      <c r="F639" s="35"/>
      <c r="G639" s="35"/>
      <c r="H639" s="35"/>
      <c r="I639" s="1"/>
      <c r="J639" s="1"/>
      <c r="K639" s="35"/>
      <c r="L639" s="1"/>
      <c r="M639" s="1"/>
      <c r="N639" s="1"/>
      <c r="O639" s="1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1:29" ht="15.75" customHeight="1" x14ac:dyDescent="0.25">
      <c r="A640" s="1"/>
      <c r="B640" s="35"/>
      <c r="C640" s="35"/>
      <c r="D640" s="1"/>
      <c r="E640" s="35"/>
      <c r="F640" s="35"/>
      <c r="G640" s="35"/>
      <c r="H640" s="35"/>
      <c r="I640" s="1"/>
      <c r="J640" s="1"/>
      <c r="K640" s="35"/>
      <c r="L640" s="1"/>
      <c r="M640" s="1"/>
      <c r="N640" s="1"/>
      <c r="O640" s="1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1:29" ht="15.75" customHeight="1" x14ac:dyDescent="0.25">
      <c r="A641" s="1"/>
      <c r="B641" s="35"/>
      <c r="C641" s="35"/>
      <c r="D641" s="1"/>
      <c r="E641" s="35"/>
      <c r="F641" s="35"/>
      <c r="G641" s="35"/>
      <c r="H641" s="35"/>
      <c r="I641" s="1"/>
      <c r="J641" s="1"/>
      <c r="K641" s="35"/>
      <c r="L641" s="1"/>
      <c r="M641" s="1"/>
      <c r="N641" s="1"/>
      <c r="O641" s="1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1:29" ht="15.75" customHeight="1" x14ac:dyDescent="0.25">
      <c r="A642" s="1"/>
      <c r="B642" s="35"/>
      <c r="C642" s="35"/>
      <c r="D642" s="1"/>
      <c r="E642" s="35"/>
      <c r="F642" s="35"/>
      <c r="G642" s="35"/>
      <c r="H642" s="35"/>
      <c r="I642" s="1"/>
      <c r="J642" s="1"/>
      <c r="K642" s="35"/>
      <c r="L642" s="1"/>
      <c r="M642" s="1"/>
      <c r="N642" s="1"/>
      <c r="O642" s="1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1:29" ht="15.75" customHeight="1" x14ac:dyDescent="0.25">
      <c r="A643" s="1"/>
      <c r="B643" s="35"/>
      <c r="C643" s="35"/>
      <c r="D643" s="1"/>
      <c r="E643" s="35"/>
      <c r="F643" s="35"/>
      <c r="G643" s="35"/>
      <c r="H643" s="35"/>
      <c r="I643" s="1"/>
      <c r="J643" s="1"/>
      <c r="K643" s="35"/>
      <c r="L643" s="1"/>
      <c r="M643" s="1"/>
      <c r="N643" s="1"/>
      <c r="O643" s="1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1:29" ht="15.75" customHeight="1" x14ac:dyDescent="0.25">
      <c r="A644" s="1"/>
      <c r="B644" s="35"/>
      <c r="C644" s="35"/>
      <c r="D644" s="1"/>
      <c r="E644" s="35"/>
      <c r="F644" s="35"/>
      <c r="G644" s="35"/>
      <c r="H644" s="35"/>
      <c r="I644" s="1"/>
      <c r="J644" s="1"/>
      <c r="K644" s="35"/>
      <c r="L644" s="1"/>
      <c r="M644" s="1"/>
      <c r="N644" s="1"/>
      <c r="O644" s="1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1:29" ht="15.75" customHeight="1" x14ac:dyDescent="0.25">
      <c r="A645" s="1"/>
      <c r="B645" s="35"/>
      <c r="C645" s="35"/>
      <c r="D645" s="1"/>
      <c r="E645" s="35"/>
      <c r="F645" s="35"/>
      <c r="G645" s="35"/>
      <c r="H645" s="35"/>
      <c r="I645" s="1"/>
      <c r="J645" s="1"/>
      <c r="K645" s="35"/>
      <c r="L645" s="1"/>
      <c r="M645" s="1"/>
      <c r="N645" s="1"/>
      <c r="O645" s="1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1:29" ht="15.75" customHeight="1" x14ac:dyDescent="0.25">
      <c r="A646" s="1"/>
      <c r="B646" s="35"/>
      <c r="C646" s="35"/>
      <c r="D646" s="1"/>
      <c r="E646" s="35"/>
      <c r="F646" s="35"/>
      <c r="G646" s="35"/>
      <c r="H646" s="35"/>
      <c r="I646" s="1"/>
      <c r="J646" s="1"/>
      <c r="K646" s="35"/>
      <c r="L646" s="1"/>
      <c r="M646" s="1"/>
      <c r="N646" s="1"/>
      <c r="O646" s="1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1:29" ht="15.75" customHeight="1" x14ac:dyDescent="0.25">
      <c r="A647" s="1"/>
      <c r="B647" s="35"/>
      <c r="C647" s="35"/>
      <c r="D647" s="1"/>
      <c r="E647" s="35"/>
      <c r="F647" s="35"/>
      <c r="G647" s="35"/>
      <c r="H647" s="35"/>
      <c r="I647" s="1"/>
      <c r="J647" s="1"/>
      <c r="K647" s="35"/>
      <c r="L647" s="1"/>
      <c r="M647" s="1"/>
      <c r="N647" s="1"/>
      <c r="O647" s="1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1:29" ht="15.75" customHeight="1" x14ac:dyDescent="0.25">
      <c r="A648" s="1"/>
      <c r="B648" s="35"/>
      <c r="C648" s="35"/>
      <c r="D648" s="1"/>
      <c r="E648" s="35"/>
      <c r="F648" s="35"/>
      <c r="G648" s="35"/>
      <c r="H648" s="35"/>
      <c r="I648" s="1"/>
      <c r="J648" s="1"/>
      <c r="K648" s="35"/>
      <c r="L648" s="1"/>
      <c r="M648" s="1"/>
      <c r="N648" s="1"/>
      <c r="O648" s="1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1:29" ht="15.75" customHeight="1" x14ac:dyDescent="0.25">
      <c r="A649" s="1"/>
      <c r="B649" s="35"/>
      <c r="C649" s="35"/>
      <c r="D649" s="1"/>
      <c r="E649" s="35"/>
      <c r="F649" s="35"/>
      <c r="G649" s="35"/>
      <c r="H649" s="35"/>
      <c r="I649" s="1"/>
      <c r="J649" s="1"/>
      <c r="K649" s="35"/>
      <c r="L649" s="1"/>
      <c r="M649" s="1"/>
      <c r="N649" s="1"/>
      <c r="O649" s="1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1:29" ht="15.75" customHeight="1" x14ac:dyDescent="0.25">
      <c r="A650" s="1"/>
      <c r="B650" s="35"/>
      <c r="C650" s="35"/>
      <c r="D650" s="1"/>
      <c r="E650" s="35"/>
      <c r="F650" s="35"/>
      <c r="G650" s="35"/>
      <c r="H650" s="35"/>
      <c r="I650" s="1"/>
      <c r="J650" s="1"/>
      <c r="K650" s="35"/>
      <c r="L650" s="1"/>
      <c r="M650" s="1"/>
      <c r="N650" s="1"/>
      <c r="O650" s="1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1:29" ht="15.75" customHeight="1" x14ac:dyDescent="0.25">
      <c r="A651" s="1"/>
      <c r="B651" s="35"/>
      <c r="C651" s="35"/>
      <c r="D651" s="1"/>
      <c r="E651" s="35"/>
      <c r="F651" s="35"/>
      <c r="G651" s="35"/>
      <c r="H651" s="35"/>
      <c r="I651" s="1"/>
      <c r="J651" s="1"/>
      <c r="K651" s="35"/>
      <c r="L651" s="1"/>
      <c r="M651" s="1"/>
      <c r="N651" s="1"/>
      <c r="O651" s="1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1:29" ht="15.75" customHeight="1" x14ac:dyDescent="0.25">
      <c r="A652" s="1"/>
      <c r="B652" s="35"/>
      <c r="C652" s="35"/>
      <c r="D652" s="1"/>
      <c r="E652" s="35"/>
      <c r="F652" s="35"/>
      <c r="G652" s="35"/>
      <c r="H652" s="35"/>
      <c r="I652" s="1"/>
      <c r="J652" s="1"/>
      <c r="K652" s="35"/>
      <c r="L652" s="1"/>
      <c r="M652" s="1"/>
      <c r="N652" s="1"/>
      <c r="O652" s="1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1:29" ht="15.75" customHeight="1" x14ac:dyDescent="0.25">
      <c r="A653" s="1"/>
      <c r="B653" s="35"/>
      <c r="C653" s="35"/>
      <c r="D653" s="1"/>
      <c r="E653" s="35"/>
      <c r="F653" s="35"/>
      <c r="G653" s="35"/>
      <c r="H653" s="35"/>
      <c r="I653" s="1"/>
      <c r="J653" s="1"/>
      <c r="K653" s="35"/>
      <c r="L653" s="1"/>
      <c r="M653" s="1"/>
      <c r="N653" s="1"/>
      <c r="O653" s="1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1:29" ht="15.75" customHeight="1" x14ac:dyDescent="0.25">
      <c r="A654" s="1"/>
      <c r="B654" s="35"/>
      <c r="C654" s="35"/>
      <c r="D654" s="1"/>
      <c r="E654" s="35"/>
      <c r="F654" s="35"/>
      <c r="G654" s="35"/>
      <c r="H654" s="35"/>
      <c r="I654" s="1"/>
      <c r="J654" s="1"/>
      <c r="K654" s="35"/>
      <c r="L654" s="1"/>
      <c r="M654" s="1"/>
      <c r="N654" s="1"/>
      <c r="O654" s="1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1:29" ht="15.75" customHeight="1" x14ac:dyDescent="0.25">
      <c r="A655" s="1"/>
      <c r="B655" s="35"/>
      <c r="C655" s="35"/>
      <c r="D655" s="1"/>
      <c r="E655" s="35"/>
      <c r="F655" s="35"/>
      <c r="G655" s="35"/>
      <c r="H655" s="35"/>
      <c r="I655" s="1"/>
      <c r="J655" s="1"/>
      <c r="K655" s="35"/>
      <c r="L655" s="1"/>
      <c r="M655" s="1"/>
      <c r="N655" s="1"/>
      <c r="O655" s="1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1:29" ht="15.75" customHeight="1" x14ac:dyDescent="0.25">
      <c r="A656" s="1"/>
      <c r="B656" s="35"/>
      <c r="C656" s="35"/>
      <c r="D656" s="1"/>
      <c r="E656" s="35"/>
      <c r="F656" s="35"/>
      <c r="G656" s="35"/>
      <c r="H656" s="35"/>
      <c r="I656" s="1"/>
      <c r="J656" s="1"/>
      <c r="K656" s="35"/>
      <c r="L656" s="1"/>
      <c r="M656" s="1"/>
      <c r="N656" s="1"/>
      <c r="O656" s="1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1:29" ht="15.75" customHeight="1" x14ac:dyDescent="0.25">
      <c r="A657" s="1"/>
      <c r="B657" s="35"/>
      <c r="C657" s="35"/>
      <c r="D657" s="1"/>
      <c r="E657" s="35"/>
      <c r="F657" s="35"/>
      <c r="G657" s="35"/>
      <c r="H657" s="35"/>
      <c r="I657" s="1"/>
      <c r="J657" s="1"/>
      <c r="K657" s="35"/>
      <c r="L657" s="1"/>
      <c r="M657" s="1"/>
      <c r="N657" s="1"/>
      <c r="O657" s="1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1:29" ht="15.75" customHeight="1" x14ac:dyDescent="0.25">
      <c r="A658" s="1"/>
      <c r="B658" s="35"/>
      <c r="C658" s="35"/>
      <c r="D658" s="1"/>
      <c r="E658" s="35"/>
      <c r="F658" s="35"/>
      <c r="G658" s="35"/>
      <c r="H658" s="35"/>
      <c r="I658" s="1"/>
      <c r="J658" s="1"/>
      <c r="K658" s="35"/>
      <c r="L658" s="1"/>
      <c r="M658" s="1"/>
      <c r="N658" s="1"/>
      <c r="O658" s="1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1:29" ht="15.75" customHeight="1" x14ac:dyDescent="0.25">
      <c r="A659" s="1"/>
      <c r="B659" s="35"/>
      <c r="C659" s="35"/>
      <c r="D659" s="1"/>
      <c r="E659" s="35"/>
      <c r="F659" s="35"/>
      <c r="G659" s="35"/>
      <c r="H659" s="35"/>
      <c r="I659" s="1"/>
      <c r="J659" s="1"/>
      <c r="K659" s="35"/>
      <c r="L659" s="1"/>
      <c r="M659" s="1"/>
      <c r="N659" s="1"/>
      <c r="O659" s="1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1:29" ht="15.75" customHeight="1" x14ac:dyDescent="0.25">
      <c r="A660" s="1"/>
      <c r="B660" s="35"/>
      <c r="C660" s="35"/>
      <c r="D660" s="1"/>
      <c r="E660" s="35"/>
      <c r="F660" s="35"/>
      <c r="G660" s="35"/>
      <c r="H660" s="35"/>
      <c r="I660" s="1"/>
      <c r="J660" s="1"/>
      <c r="K660" s="35"/>
      <c r="L660" s="1"/>
      <c r="M660" s="1"/>
      <c r="N660" s="1"/>
      <c r="O660" s="1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1:29" ht="15.75" customHeight="1" x14ac:dyDescent="0.25">
      <c r="A661" s="1"/>
      <c r="B661" s="35"/>
      <c r="C661" s="35"/>
      <c r="D661" s="1"/>
      <c r="E661" s="35"/>
      <c r="F661" s="35"/>
      <c r="G661" s="35"/>
      <c r="H661" s="35"/>
      <c r="I661" s="1"/>
      <c r="J661" s="1"/>
      <c r="K661" s="35"/>
      <c r="L661" s="1"/>
      <c r="M661" s="1"/>
      <c r="N661" s="1"/>
      <c r="O661" s="1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1:29" ht="15.75" customHeight="1" x14ac:dyDescent="0.25">
      <c r="A662" s="1"/>
      <c r="B662" s="35"/>
      <c r="C662" s="35"/>
      <c r="D662" s="1"/>
      <c r="E662" s="35"/>
      <c r="F662" s="35"/>
      <c r="G662" s="35"/>
      <c r="H662" s="35"/>
      <c r="I662" s="1"/>
      <c r="J662" s="1"/>
      <c r="K662" s="35"/>
      <c r="L662" s="1"/>
      <c r="M662" s="1"/>
      <c r="N662" s="1"/>
      <c r="O662" s="1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1:29" ht="15.75" customHeight="1" x14ac:dyDescent="0.25">
      <c r="A663" s="1"/>
      <c r="B663" s="35"/>
      <c r="C663" s="35"/>
      <c r="D663" s="1"/>
      <c r="E663" s="35"/>
      <c r="F663" s="35"/>
      <c r="G663" s="35"/>
      <c r="H663" s="35"/>
      <c r="I663" s="1"/>
      <c r="J663" s="1"/>
      <c r="K663" s="35"/>
      <c r="L663" s="1"/>
      <c r="M663" s="1"/>
      <c r="N663" s="1"/>
      <c r="O663" s="1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 ht="15.75" customHeight="1" x14ac:dyDescent="0.25">
      <c r="A664" s="1"/>
      <c r="B664" s="35"/>
      <c r="C664" s="35"/>
      <c r="D664" s="1"/>
      <c r="E664" s="35"/>
      <c r="F664" s="35"/>
      <c r="G664" s="35"/>
      <c r="H664" s="35"/>
      <c r="I664" s="1"/>
      <c r="J664" s="1"/>
      <c r="K664" s="35"/>
      <c r="L664" s="1"/>
      <c r="M664" s="1"/>
      <c r="N664" s="1"/>
      <c r="O664" s="1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 ht="15.75" customHeight="1" x14ac:dyDescent="0.25">
      <c r="A665" s="1"/>
      <c r="B665" s="35"/>
      <c r="C665" s="35"/>
      <c r="D665" s="1"/>
      <c r="E665" s="35"/>
      <c r="F665" s="35"/>
      <c r="G665" s="35"/>
      <c r="H665" s="35"/>
      <c r="I665" s="1"/>
      <c r="J665" s="1"/>
      <c r="K665" s="35"/>
      <c r="L665" s="1"/>
      <c r="M665" s="1"/>
      <c r="N665" s="1"/>
      <c r="O665" s="1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1:29" ht="15.75" customHeight="1" x14ac:dyDescent="0.25">
      <c r="A666" s="1"/>
      <c r="B666" s="35"/>
      <c r="C666" s="35"/>
      <c r="D666" s="1"/>
      <c r="E666" s="35"/>
      <c r="F666" s="35"/>
      <c r="G666" s="35"/>
      <c r="H666" s="35"/>
      <c r="I666" s="1"/>
      <c r="J666" s="1"/>
      <c r="K666" s="35"/>
      <c r="L666" s="1"/>
      <c r="M666" s="1"/>
      <c r="N666" s="1"/>
      <c r="O666" s="1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1:29" ht="15.75" customHeight="1" x14ac:dyDescent="0.25">
      <c r="A667" s="1"/>
      <c r="B667" s="35"/>
      <c r="C667" s="35"/>
      <c r="D667" s="1"/>
      <c r="E667" s="35"/>
      <c r="F667" s="35"/>
      <c r="G667" s="35"/>
      <c r="H667" s="35"/>
      <c r="I667" s="1"/>
      <c r="J667" s="1"/>
      <c r="K667" s="35"/>
      <c r="L667" s="1"/>
      <c r="M667" s="1"/>
      <c r="N667" s="1"/>
      <c r="O667" s="1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1:29" ht="15.75" customHeight="1" x14ac:dyDescent="0.25">
      <c r="A668" s="1"/>
      <c r="B668" s="35"/>
      <c r="C668" s="35"/>
      <c r="D668" s="1"/>
      <c r="E668" s="35"/>
      <c r="F668" s="35"/>
      <c r="G668" s="35"/>
      <c r="H668" s="35"/>
      <c r="I668" s="1"/>
      <c r="J668" s="1"/>
      <c r="K668" s="35"/>
      <c r="L668" s="1"/>
      <c r="M668" s="1"/>
      <c r="N668" s="1"/>
      <c r="O668" s="1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 ht="15.75" customHeight="1" x14ac:dyDescent="0.25">
      <c r="A669" s="1"/>
      <c r="B669" s="35"/>
      <c r="C669" s="35"/>
      <c r="D669" s="1"/>
      <c r="E669" s="35"/>
      <c r="F669" s="35"/>
      <c r="G669" s="35"/>
      <c r="H669" s="35"/>
      <c r="I669" s="1"/>
      <c r="J669" s="1"/>
      <c r="K669" s="35"/>
      <c r="L669" s="1"/>
      <c r="M669" s="1"/>
      <c r="N669" s="1"/>
      <c r="O669" s="1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 ht="15.75" customHeight="1" x14ac:dyDescent="0.25">
      <c r="A670" s="1"/>
      <c r="B670" s="35"/>
      <c r="C670" s="35"/>
      <c r="D670" s="1"/>
      <c r="E670" s="35"/>
      <c r="F670" s="35"/>
      <c r="G670" s="35"/>
      <c r="H670" s="35"/>
      <c r="I670" s="1"/>
      <c r="J670" s="1"/>
      <c r="K670" s="35"/>
      <c r="L670" s="1"/>
      <c r="M670" s="1"/>
      <c r="N670" s="1"/>
      <c r="O670" s="1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1:29" ht="15.75" customHeight="1" x14ac:dyDescent="0.25">
      <c r="A671" s="1"/>
      <c r="B671" s="35"/>
      <c r="C671" s="35"/>
      <c r="D671" s="1"/>
      <c r="E671" s="35"/>
      <c r="F671" s="35"/>
      <c r="G671" s="35"/>
      <c r="H671" s="35"/>
      <c r="I671" s="1"/>
      <c r="J671" s="1"/>
      <c r="K671" s="35"/>
      <c r="L671" s="1"/>
      <c r="M671" s="1"/>
      <c r="N671" s="1"/>
      <c r="O671" s="1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1:29" ht="15.75" customHeight="1" x14ac:dyDescent="0.25">
      <c r="A672" s="1"/>
      <c r="B672" s="35"/>
      <c r="C672" s="35"/>
      <c r="D672" s="1"/>
      <c r="E672" s="35"/>
      <c r="F672" s="35"/>
      <c r="G672" s="35"/>
      <c r="H672" s="35"/>
      <c r="I672" s="1"/>
      <c r="J672" s="1"/>
      <c r="K672" s="35"/>
      <c r="L672" s="1"/>
      <c r="M672" s="1"/>
      <c r="N672" s="1"/>
      <c r="O672" s="1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1:29" ht="15.75" customHeight="1" x14ac:dyDescent="0.25">
      <c r="A673" s="1"/>
      <c r="B673" s="35"/>
      <c r="C673" s="35"/>
      <c r="D673" s="1"/>
      <c r="E673" s="35"/>
      <c r="F673" s="35"/>
      <c r="G673" s="35"/>
      <c r="H673" s="35"/>
      <c r="I673" s="1"/>
      <c r="J673" s="1"/>
      <c r="K673" s="35"/>
      <c r="L673" s="1"/>
      <c r="M673" s="1"/>
      <c r="N673" s="1"/>
      <c r="O673" s="1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1:29" ht="15.75" customHeight="1" x14ac:dyDescent="0.25">
      <c r="A674" s="1"/>
      <c r="B674" s="35"/>
      <c r="C674" s="35"/>
      <c r="D674" s="1"/>
      <c r="E674" s="35"/>
      <c r="F674" s="35"/>
      <c r="G674" s="35"/>
      <c r="H674" s="35"/>
      <c r="I674" s="1"/>
      <c r="J674" s="1"/>
      <c r="K674" s="35"/>
      <c r="L674" s="1"/>
      <c r="M674" s="1"/>
      <c r="N674" s="1"/>
      <c r="O674" s="1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1:29" ht="15.75" customHeight="1" x14ac:dyDescent="0.25">
      <c r="A675" s="1"/>
      <c r="B675" s="35"/>
      <c r="C675" s="35"/>
      <c r="D675" s="1"/>
      <c r="E675" s="35"/>
      <c r="F675" s="35"/>
      <c r="G675" s="35"/>
      <c r="H675" s="35"/>
      <c r="I675" s="1"/>
      <c r="J675" s="1"/>
      <c r="K675" s="35"/>
      <c r="L675" s="1"/>
      <c r="M675" s="1"/>
      <c r="N675" s="1"/>
      <c r="O675" s="1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1:29" ht="15.75" customHeight="1" x14ac:dyDescent="0.25">
      <c r="A676" s="1"/>
      <c r="B676" s="35"/>
      <c r="C676" s="35"/>
      <c r="D676" s="1"/>
      <c r="E676" s="35"/>
      <c r="F676" s="35"/>
      <c r="G676" s="35"/>
      <c r="H676" s="35"/>
      <c r="I676" s="1"/>
      <c r="J676" s="1"/>
      <c r="K676" s="35"/>
      <c r="L676" s="1"/>
      <c r="M676" s="1"/>
      <c r="N676" s="1"/>
      <c r="O676" s="1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1:29" ht="15.75" customHeight="1" x14ac:dyDescent="0.25">
      <c r="A677" s="1"/>
      <c r="B677" s="35"/>
      <c r="C677" s="35"/>
      <c r="D677" s="1"/>
      <c r="E677" s="35"/>
      <c r="F677" s="35"/>
      <c r="G677" s="35"/>
      <c r="H677" s="35"/>
      <c r="I677" s="1"/>
      <c r="J677" s="1"/>
      <c r="K677" s="35"/>
      <c r="L677" s="1"/>
      <c r="M677" s="1"/>
      <c r="N677" s="1"/>
      <c r="O677" s="1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1:29" ht="15.75" customHeight="1" x14ac:dyDescent="0.25">
      <c r="A678" s="1"/>
      <c r="B678" s="35"/>
      <c r="C678" s="35"/>
      <c r="D678" s="1"/>
      <c r="E678" s="35"/>
      <c r="F678" s="35"/>
      <c r="G678" s="35"/>
      <c r="H678" s="35"/>
      <c r="I678" s="1"/>
      <c r="J678" s="1"/>
      <c r="K678" s="35"/>
      <c r="L678" s="1"/>
      <c r="M678" s="1"/>
      <c r="N678" s="1"/>
      <c r="O678" s="1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1:29" ht="15.75" customHeight="1" x14ac:dyDescent="0.25">
      <c r="A679" s="1"/>
      <c r="B679" s="35"/>
      <c r="C679" s="35"/>
      <c r="D679" s="1"/>
      <c r="E679" s="35"/>
      <c r="F679" s="35"/>
      <c r="G679" s="35"/>
      <c r="H679" s="35"/>
      <c r="I679" s="1"/>
      <c r="J679" s="1"/>
      <c r="K679" s="35"/>
      <c r="L679" s="1"/>
      <c r="M679" s="1"/>
      <c r="N679" s="1"/>
      <c r="O679" s="1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1:29" ht="15.75" customHeight="1" x14ac:dyDescent="0.25">
      <c r="A680" s="1"/>
      <c r="B680" s="35"/>
      <c r="C680" s="35"/>
      <c r="D680" s="1"/>
      <c r="E680" s="35"/>
      <c r="F680" s="35"/>
      <c r="G680" s="35"/>
      <c r="H680" s="35"/>
      <c r="I680" s="1"/>
      <c r="J680" s="1"/>
      <c r="K680" s="35"/>
      <c r="L680" s="1"/>
      <c r="M680" s="1"/>
      <c r="N680" s="1"/>
      <c r="O680" s="1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1:29" ht="15.75" customHeight="1" x14ac:dyDescent="0.25">
      <c r="A681" s="1"/>
      <c r="B681" s="35"/>
      <c r="C681" s="35"/>
      <c r="D681" s="1"/>
      <c r="E681" s="35"/>
      <c r="F681" s="35"/>
      <c r="G681" s="35"/>
      <c r="H681" s="35"/>
      <c r="I681" s="1"/>
      <c r="J681" s="1"/>
      <c r="K681" s="35"/>
      <c r="L681" s="1"/>
      <c r="M681" s="1"/>
      <c r="N681" s="1"/>
      <c r="O681" s="1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1:29" ht="15.75" customHeight="1" x14ac:dyDescent="0.25">
      <c r="A682" s="1"/>
      <c r="B682" s="35"/>
      <c r="C682" s="35"/>
      <c r="D682" s="1"/>
      <c r="E682" s="35"/>
      <c r="F682" s="35"/>
      <c r="G682" s="35"/>
      <c r="H682" s="35"/>
      <c r="I682" s="1"/>
      <c r="J682" s="1"/>
      <c r="K682" s="35"/>
      <c r="L682" s="1"/>
      <c r="M682" s="1"/>
      <c r="N682" s="1"/>
      <c r="O682" s="1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1:29" ht="15.75" customHeight="1" x14ac:dyDescent="0.25">
      <c r="A683" s="1"/>
      <c r="B683" s="35"/>
      <c r="C683" s="35"/>
      <c r="D683" s="1"/>
      <c r="E683" s="35"/>
      <c r="F683" s="35"/>
      <c r="G683" s="35"/>
      <c r="H683" s="35"/>
      <c r="I683" s="1"/>
      <c r="J683" s="1"/>
      <c r="K683" s="35"/>
      <c r="L683" s="1"/>
      <c r="M683" s="1"/>
      <c r="N683" s="1"/>
      <c r="O683" s="1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1:29" ht="15.75" customHeight="1" x14ac:dyDescent="0.25">
      <c r="A684" s="1"/>
      <c r="B684" s="35"/>
      <c r="C684" s="35"/>
      <c r="D684" s="1"/>
      <c r="E684" s="35"/>
      <c r="F684" s="35"/>
      <c r="G684" s="35"/>
      <c r="H684" s="35"/>
      <c r="I684" s="1"/>
      <c r="J684" s="1"/>
      <c r="K684" s="35"/>
      <c r="L684" s="1"/>
      <c r="M684" s="1"/>
      <c r="N684" s="1"/>
      <c r="O684" s="1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1:29" ht="15.75" customHeight="1" x14ac:dyDescent="0.25">
      <c r="A685" s="1"/>
      <c r="B685" s="35"/>
      <c r="C685" s="35"/>
      <c r="D685" s="1"/>
      <c r="E685" s="35"/>
      <c r="F685" s="35"/>
      <c r="G685" s="35"/>
      <c r="H685" s="35"/>
      <c r="I685" s="1"/>
      <c r="J685" s="1"/>
      <c r="K685" s="35"/>
      <c r="L685" s="1"/>
      <c r="M685" s="1"/>
      <c r="N685" s="1"/>
      <c r="O685" s="1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1:29" ht="15.75" customHeight="1" x14ac:dyDescent="0.25">
      <c r="A686" s="1"/>
      <c r="B686" s="35"/>
      <c r="C686" s="35"/>
      <c r="D686" s="1"/>
      <c r="E686" s="35"/>
      <c r="F686" s="35"/>
      <c r="G686" s="35"/>
      <c r="H686" s="35"/>
      <c r="I686" s="1"/>
      <c r="J686" s="1"/>
      <c r="K686" s="35"/>
      <c r="L686" s="1"/>
      <c r="M686" s="1"/>
      <c r="N686" s="1"/>
      <c r="O686" s="1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1:29" ht="15.75" customHeight="1" x14ac:dyDescent="0.25">
      <c r="A687" s="1"/>
      <c r="B687" s="35"/>
      <c r="C687" s="35"/>
      <c r="D687" s="1"/>
      <c r="E687" s="35"/>
      <c r="F687" s="35"/>
      <c r="G687" s="35"/>
      <c r="H687" s="35"/>
      <c r="I687" s="1"/>
      <c r="J687" s="1"/>
      <c r="K687" s="35"/>
      <c r="L687" s="1"/>
      <c r="M687" s="1"/>
      <c r="N687" s="1"/>
      <c r="O687" s="1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1:29" ht="15.75" customHeight="1" x14ac:dyDescent="0.25">
      <c r="A688" s="1"/>
      <c r="B688" s="35"/>
      <c r="C688" s="35"/>
      <c r="D688" s="1"/>
      <c r="E688" s="35"/>
      <c r="F688" s="35"/>
      <c r="G688" s="35"/>
      <c r="H688" s="35"/>
      <c r="I688" s="1"/>
      <c r="J688" s="1"/>
      <c r="K688" s="35"/>
      <c r="L688" s="1"/>
      <c r="M688" s="1"/>
      <c r="N688" s="1"/>
      <c r="O688" s="1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1:29" ht="15.75" customHeight="1" x14ac:dyDescent="0.25">
      <c r="A689" s="1"/>
      <c r="B689" s="35"/>
      <c r="C689" s="35"/>
      <c r="D689" s="1"/>
      <c r="E689" s="35"/>
      <c r="F689" s="35"/>
      <c r="G689" s="35"/>
      <c r="H689" s="35"/>
      <c r="I689" s="1"/>
      <c r="J689" s="1"/>
      <c r="K689" s="35"/>
      <c r="L689" s="1"/>
      <c r="M689" s="1"/>
      <c r="N689" s="1"/>
      <c r="O689" s="1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1:29" ht="15.75" customHeight="1" x14ac:dyDescent="0.25">
      <c r="A690" s="1"/>
      <c r="B690" s="35"/>
      <c r="C690" s="35"/>
      <c r="D690" s="1"/>
      <c r="E690" s="35"/>
      <c r="F690" s="35"/>
      <c r="G690" s="35"/>
      <c r="H690" s="35"/>
      <c r="I690" s="1"/>
      <c r="J690" s="1"/>
      <c r="K690" s="35"/>
      <c r="L690" s="1"/>
      <c r="M690" s="1"/>
      <c r="N690" s="1"/>
      <c r="O690" s="1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1:29" ht="15.75" customHeight="1" x14ac:dyDescent="0.25">
      <c r="A691" s="1"/>
      <c r="B691" s="35"/>
      <c r="C691" s="35"/>
      <c r="D691" s="1"/>
      <c r="E691" s="35"/>
      <c r="F691" s="35"/>
      <c r="G691" s="35"/>
      <c r="H691" s="35"/>
      <c r="I691" s="1"/>
      <c r="J691" s="1"/>
      <c r="K691" s="35"/>
      <c r="L691" s="1"/>
      <c r="M691" s="1"/>
      <c r="N691" s="1"/>
      <c r="O691" s="1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1:29" ht="15.75" customHeight="1" x14ac:dyDescent="0.25">
      <c r="A692" s="1"/>
      <c r="B692" s="35"/>
      <c r="C692" s="35"/>
      <c r="D692" s="1"/>
      <c r="E692" s="35"/>
      <c r="F692" s="35"/>
      <c r="G692" s="35"/>
      <c r="H692" s="35"/>
      <c r="I692" s="1"/>
      <c r="J692" s="1"/>
      <c r="K692" s="35"/>
      <c r="L692" s="1"/>
      <c r="M692" s="1"/>
      <c r="N692" s="1"/>
      <c r="O692" s="1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1:29" ht="15.75" customHeight="1" x14ac:dyDescent="0.25">
      <c r="A693" s="1"/>
      <c r="B693" s="35"/>
      <c r="C693" s="35"/>
      <c r="D693" s="1"/>
      <c r="E693" s="35"/>
      <c r="F693" s="35"/>
      <c r="G693" s="35"/>
      <c r="H693" s="35"/>
      <c r="I693" s="1"/>
      <c r="J693" s="1"/>
      <c r="K693" s="35"/>
      <c r="L693" s="1"/>
      <c r="M693" s="1"/>
      <c r="N693" s="1"/>
      <c r="O693" s="1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1:29" ht="15.75" customHeight="1" x14ac:dyDescent="0.25">
      <c r="A694" s="1"/>
      <c r="B694" s="35"/>
      <c r="C694" s="35"/>
      <c r="D694" s="1"/>
      <c r="E694" s="35"/>
      <c r="F694" s="35"/>
      <c r="G694" s="35"/>
      <c r="H694" s="35"/>
      <c r="I694" s="1"/>
      <c r="J694" s="1"/>
      <c r="K694" s="35"/>
      <c r="L694" s="1"/>
      <c r="M694" s="1"/>
      <c r="N694" s="1"/>
      <c r="O694" s="1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1:29" ht="15.75" customHeight="1" x14ac:dyDescent="0.25">
      <c r="A695" s="1"/>
      <c r="B695" s="35"/>
      <c r="C695" s="35"/>
      <c r="D695" s="1"/>
      <c r="E695" s="35"/>
      <c r="F695" s="35"/>
      <c r="G695" s="35"/>
      <c r="H695" s="35"/>
      <c r="I695" s="1"/>
      <c r="J695" s="1"/>
      <c r="K695" s="35"/>
      <c r="L695" s="1"/>
      <c r="M695" s="1"/>
      <c r="N695" s="1"/>
      <c r="O695" s="1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1:29" ht="15.75" customHeight="1" x14ac:dyDescent="0.25">
      <c r="A696" s="1"/>
      <c r="B696" s="35"/>
      <c r="C696" s="35"/>
      <c r="D696" s="1"/>
      <c r="E696" s="35"/>
      <c r="F696" s="35"/>
      <c r="G696" s="35"/>
      <c r="H696" s="35"/>
      <c r="I696" s="1"/>
      <c r="J696" s="1"/>
      <c r="K696" s="35"/>
      <c r="L696" s="1"/>
      <c r="M696" s="1"/>
      <c r="N696" s="1"/>
      <c r="O696" s="1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1:29" ht="15.75" customHeight="1" x14ac:dyDescent="0.25">
      <c r="A697" s="1"/>
      <c r="B697" s="35"/>
      <c r="C697" s="35"/>
      <c r="D697" s="1"/>
      <c r="E697" s="35"/>
      <c r="F697" s="35"/>
      <c r="G697" s="35"/>
      <c r="H697" s="35"/>
      <c r="I697" s="1"/>
      <c r="J697" s="1"/>
      <c r="K697" s="35"/>
      <c r="L697" s="1"/>
      <c r="M697" s="1"/>
      <c r="N697" s="1"/>
      <c r="O697" s="1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1:29" ht="15.75" customHeight="1" x14ac:dyDescent="0.25">
      <c r="A698" s="1"/>
      <c r="B698" s="35"/>
      <c r="C698" s="35"/>
      <c r="D698" s="1"/>
      <c r="E698" s="35"/>
      <c r="F698" s="35"/>
      <c r="G698" s="35"/>
      <c r="H698" s="35"/>
      <c r="I698" s="1"/>
      <c r="J698" s="1"/>
      <c r="K698" s="35"/>
      <c r="L698" s="1"/>
      <c r="M698" s="1"/>
      <c r="N698" s="1"/>
      <c r="O698" s="1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1:29" ht="15.75" customHeight="1" x14ac:dyDescent="0.25">
      <c r="A699" s="1"/>
      <c r="B699" s="35"/>
      <c r="C699" s="35"/>
      <c r="D699" s="1"/>
      <c r="E699" s="35"/>
      <c r="F699" s="35"/>
      <c r="G699" s="35"/>
      <c r="H699" s="35"/>
      <c r="I699" s="1"/>
      <c r="J699" s="1"/>
      <c r="K699" s="35"/>
      <c r="L699" s="1"/>
      <c r="M699" s="1"/>
      <c r="N699" s="1"/>
      <c r="O699" s="1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1:29" ht="15.75" customHeight="1" x14ac:dyDescent="0.25">
      <c r="A700" s="1"/>
      <c r="B700" s="35"/>
      <c r="C700" s="35"/>
      <c r="D700" s="1"/>
      <c r="E700" s="35"/>
      <c r="F700" s="35"/>
      <c r="G700" s="35"/>
      <c r="H700" s="35"/>
      <c r="I700" s="1"/>
      <c r="J700" s="1"/>
      <c r="K700" s="35"/>
      <c r="L700" s="1"/>
      <c r="M700" s="1"/>
      <c r="N700" s="1"/>
      <c r="O700" s="1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1:29" ht="15.75" customHeight="1" x14ac:dyDescent="0.25">
      <c r="A701" s="1"/>
      <c r="B701" s="35"/>
      <c r="C701" s="35"/>
      <c r="D701" s="1"/>
      <c r="E701" s="35"/>
      <c r="F701" s="35"/>
      <c r="G701" s="35"/>
      <c r="H701" s="35"/>
      <c r="I701" s="1"/>
      <c r="J701" s="1"/>
      <c r="K701" s="35"/>
      <c r="L701" s="1"/>
      <c r="M701" s="1"/>
      <c r="N701" s="1"/>
      <c r="O701" s="1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1:29" ht="15.75" customHeight="1" x14ac:dyDescent="0.25">
      <c r="A702" s="1"/>
      <c r="B702" s="35"/>
      <c r="C702" s="35"/>
      <c r="D702" s="1"/>
      <c r="E702" s="35"/>
      <c r="F702" s="35"/>
      <c r="G702" s="35"/>
      <c r="H702" s="35"/>
      <c r="I702" s="1"/>
      <c r="J702" s="1"/>
      <c r="K702" s="35"/>
      <c r="L702" s="1"/>
      <c r="M702" s="1"/>
      <c r="N702" s="1"/>
      <c r="O702" s="1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1:29" ht="15.75" customHeight="1" x14ac:dyDescent="0.25">
      <c r="A703" s="1"/>
      <c r="B703" s="35"/>
      <c r="C703" s="35"/>
      <c r="D703" s="1"/>
      <c r="E703" s="35"/>
      <c r="F703" s="35"/>
      <c r="G703" s="35"/>
      <c r="H703" s="35"/>
      <c r="I703" s="1"/>
      <c r="J703" s="1"/>
      <c r="K703" s="35"/>
      <c r="L703" s="1"/>
      <c r="M703" s="1"/>
      <c r="N703" s="1"/>
      <c r="O703" s="1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1:29" ht="15.75" customHeight="1" x14ac:dyDescent="0.25">
      <c r="A704" s="1"/>
      <c r="B704" s="35"/>
      <c r="C704" s="35"/>
      <c r="D704" s="1"/>
      <c r="E704" s="35"/>
      <c r="F704" s="35"/>
      <c r="G704" s="35"/>
      <c r="H704" s="35"/>
      <c r="I704" s="1"/>
      <c r="J704" s="1"/>
      <c r="K704" s="35"/>
      <c r="L704" s="1"/>
      <c r="M704" s="1"/>
      <c r="N704" s="1"/>
      <c r="O704" s="1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1:29" ht="15.75" customHeight="1" x14ac:dyDescent="0.25">
      <c r="A705" s="1"/>
      <c r="B705" s="35"/>
      <c r="C705" s="35"/>
      <c r="D705" s="1"/>
      <c r="E705" s="35"/>
      <c r="F705" s="35"/>
      <c r="G705" s="35"/>
      <c r="H705" s="35"/>
      <c r="I705" s="1"/>
      <c r="J705" s="1"/>
      <c r="K705" s="35"/>
      <c r="L705" s="1"/>
      <c r="M705" s="1"/>
      <c r="N705" s="1"/>
      <c r="O705" s="1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1:29" ht="15.75" customHeight="1" x14ac:dyDescent="0.25">
      <c r="A706" s="1"/>
      <c r="B706" s="35"/>
      <c r="C706" s="35"/>
      <c r="D706" s="1"/>
      <c r="E706" s="35"/>
      <c r="F706" s="35"/>
      <c r="G706" s="35"/>
      <c r="H706" s="35"/>
      <c r="I706" s="1"/>
      <c r="J706" s="1"/>
      <c r="K706" s="35"/>
      <c r="L706" s="1"/>
      <c r="M706" s="1"/>
      <c r="N706" s="1"/>
      <c r="O706" s="1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1:29" ht="15.75" customHeight="1" x14ac:dyDescent="0.25">
      <c r="A707" s="1"/>
      <c r="B707" s="35"/>
      <c r="C707" s="35"/>
      <c r="D707" s="1"/>
      <c r="E707" s="35"/>
      <c r="F707" s="35"/>
      <c r="G707" s="35"/>
      <c r="H707" s="35"/>
      <c r="I707" s="1"/>
      <c r="J707" s="1"/>
      <c r="K707" s="35"/>
      <c r="L707" s="1"/>
      <c r="M707" s="1"/>
      <c r="N707" s="1"/>
      <c r="O707" s="1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1:29" ht="15.75" customHeight="1" x14ac:dyDescent="0.25">
      <c r="A708" s="1"/>
      <c r="B708" s="35"/>
      <c r="C708" s="35"/>
      <c r="D708" s="1"/>
      <c r="E708" s="35"/>
      <c r="F708" s="35"/>
      <c r="G708" s="35"/>
      <c r="H708" s="35"/>
      <c r="I708" s="1"/>
      <c r="J708" s="1"/>
      <c r="K708" s="35"/>
      <c r="L708" s="1"/>
      <c r="M708" s="1"/>
      <c r="N708" s="1"/>
      <c r="O708" s="1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1:29" ht="15.75" customHeight="1" x14ac:dyDescent="0.25">
      <c r="A709" s="1"/>
      <c r="B709" s="35"/>
      <c r="C709" s="35"/>
      <c r="D709" s="1"/>
      <c r="E709" s="35"/>
      <c r="F709" s="35"/>
      <c r="G709" s="35"/>
      <c r="H709" s="35"/>
      <c r="I709" s="1"/>
      <c r="J709" s="1"/>
      <c r="K709" s="35"/>
      <c r="L709" s="1"/>
      <c r="M709" s="1"/>
      <c r="N709" s="1"/>
      <c r="O709" s="1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1:29" ht="15.75" customHeight="1" x14ac:dyDescent="0.25">
      <c r="A710" s="1"/>
      <c r="B710" s="35"/>
      <c r="C710" s="35"/>
      <c r="D710" s="1"/>
      <c r="E710" s="35"/>
      <c r="F710" s="35"/>
      <c r="G710" s="35"/>
      <c r="H710" s="35"/>
      <c r="I710" s="1"/>
      <c r="J710" s="1"/>
      <c r="K710" s="35"/>
      <c r="L710" s="1"/>
      <c r="M710" s="1"/>
      <c r="N710" s="1"/>
      <c r="O710" s="1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1:29" ht="15.75" customHeight="1" x14ac:dyDescent="0.25">
      <c r="A711" s="1"/>
      <c r="B711" s="35"/>
      <c r="C711" s="35"/>
      <c r="D711" s="1"/>
      <c r="E711" s="35"/>
      <c r="F711" s="35"/>
      <c r="G711" s="35"/>
      <c r="H711" s="35"/>
      <c r="I711" s="1"/>
      <c r="J711" s="1"/>
      <c r="K711" s="35"/>
      <c r="L711" s="1"/>
      <c r="M711" s="1"/>
      <c r="N711" s="1"/>
      <c r="O711" s="1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1:29" ht="15.75" customHeight="1" x14ac:dyDescent="0.25">
      <c r="A712" s="1"/>
      <c r="B712" s="35"/>
      <c r="C712" s="35"/>
      <c r="D712" s="1"/>
      <c r="E712" s="35"/>
      <c r="F712" s="35"/>
      <c r="G712" s="35"/>
      <c r="H712" s="35"/>
      <c r="I712" s="1"/>
      <c r="J712" s="1"/>
      <c r="K712" s="35"/>
      <c r="L712" s="1"/>
      <c r="M712" s="1"/>
      <c r="N712" s="1"/>
      <c r="O712" s="1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1:29" ht="15.75" customHeight="1" x14ac:dyDescent="0.25">
      <c r="A713" s="1"/>
      <c r="B713" s="35"/>
      <c r="C713" s="35"/>
      <c r="D713" s="1"/>
      <c r="E713" s="35"/>
      <c r="F713" s="35"/>
      <c r="G713" s="35"/>
      <c r="H713" s="35"/>
      <c r="I713" s="1"/>
      <c r="J713" s="1"/>
      <c r="K713" s="35"/>
      <c r="L713" s="1"/>
      <c r="M713" s="1"/>
      <c r="N713" s="1"/>
      <c r="O713" s="1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1:29" ht="15.75" customHeight="1" x14ac:dyDescent="0.25">
      <c r="A714" s="1"/>
      <c r="B714" s="35"/>
      <c r="C714" s="35"/>
      <c r="D714" s="1"/>
      <c r="E714" s="35"/>
      <c r="F714" s="35"/>
      <c r="G714" s="35"/>
      <c r="H714" s="35"/>
      <c r="I714" s="1"/>
      <c r="J714" s="1"/>
      <c r="K714" s="35"/>
      <c r="L714" s="1"/>
      <c r="M714" s="1"/>
      <c r="N714" s="1"/>
      <c r="O714" s="1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1:29" ht="15.75" customHeight="1" x14ac:dyDescent="0.25">
      <c r="A715" s="1"/>
      <c r="B715" s="35"/>
      <c r="C715" s="35"/>
      <c r="D715" s="1"/>
      <c r="E715" s="35"/>
      <c r="F715" s="35"/>
      <c r="G715" s="35"/>
      <c r="H715" s="35"/>
      <c r="I715" s="1"/>
      <c r="J715" s="1"/>
      <c r="K715" s="35"/>
      <c r="L715" s="1"/>
      <c r="M715" s="1"/>
      <c r="N715" s="1"/>
      <c r="O715" s="1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1:29" ht="15.75" customHeight="1" x14ac:dyDescent="0.25">
      <c r="A716" s="1"/>
      <c r="B716" s="35"/>
      <c r="C716" s="35"/>
      <c r="D716" s="1"/>
      <c r="E716" s="35"/>
      <c r="F716" s="35"/>
      <c r="G716" s="35"/>
      <c r="H716" s="35"/>
      <c r="I716" s="1"/>
      <c r="J716" s="1"/>
      <c r="K716" s="35"/>
      <c r="L716" s="1"/>
      <c r="M716" s="1"/>
      <c r="N716" s="1"/>
      <c r="O716" s="1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1:29" ht="15.75" customHeight="1" x14ac:dyDescent="0.25">
      <c r="A717" s="1"/>
      <c r="B717" s="35"/>
      <c r="C717" s="35"/>
      <c r="D717" s="1"/>
      <c r="E717" s="35"/>
      <c r="F717" s="35"/>
      <c r="G717" s="35"/>
      <c r="H717" s="35"/>
      <c r="I717" s="1"/>
      <c r="J717" s="1"/>
      <c r="K717" s="35"/>
      <c r="L717" s="1"/>
      <c r="M717" s="1"/>
      <c r="N717" s="1"/>
      <c r="O717" s="1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1:29" ht="15.75" customHeight="1" x14ac:dyDescent="0.25">
      <c r="A718" s="1"/>
      <c r="B718" s="35"/>
      <c r="C718" s="35"/>
      <c r="D718" s="1"/>
      <c r="E718" s="35"/>
      <c r="F718" s="35"/>
      <c r="G718" s="35"/>
      <c r="H718" s="35"/>
      <c r="I718" s="1"/>
      <c r="J718" s="1"/>
      <c r="K718" s="35"/>
      <c r="L718" s="1"/>
      <c r="M718" s="1"/>
      <c r="N718" s="1"/>
      <c r="O718" s="1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1:29" ht="15.75" customHeight="1" x14ac:dyDescent="0.25">
      <c r="A719" s="1"/>
      <c r="B719" s="35"/>
      <c r="C719" s="35"/>
      <c r="D719" s="1"/>
      <c r="E719" s="35"/>
      <c r="F719" s="35"/>
      <c r="G719" s="35"/>
      <c r="H719" s="35"/>
      <c r="I719" s="1"/>
      <c r="J719" s="1"/>
      <c r="K719" s="35"/>
      <c r="L719" s="1"/>
      <c r="M719" s="1"/>
      <c r="N719" s="1"/>
      <c r="O719" s="1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1:29" ht="15.75" customHeight="1" x14ac:dyDescent="0.25">
      <c r="A720" s="1"/>
      <c r="B720" s="35"/>
      <c r="C720" s="35"/>
      <c r="D720" s="1"/>
      <c r="E720" s="35"/>
      <c r="F720" s="35"/>
      <c r="G720" s="35"/>
      <c r="H720" s="35"/>
      <c r="I720" s="1"/>
      <c r="J720" s="1"/>
      <c r="K720" s="35"/>
      <c r="L720" s="1"/>
      <c r="M720" s="1"/>
      <c r="N720" s="1"/>
      <c r="O720" s="1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1:29" ht="15.75" customHeight="1" x14ac:dyDescent="0.25">
      <c r="A721" s="1"/>
      <c r="B721" s="35"/>
      <c r="C721" s="35"/>
      <c r="D721" s="1"/>
      <c r="E721" s="35"/>
      <c r="F721" s="35"/>
      <c r="G721" s="35"/>
      <c r="H721" s="35"/>
      <c r="I721" s="1"/>
      <c r="J721" s="1"/>
      <c r="K721" s="35"/>
      <c r="L721" s="1"/>
      <c r="M721" s="1"/>
      <c r="N721" s="1"/>
      <c r="O721" s="1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1:29" ht="15.75" customHeight="1" x14ac:dyDescent="0.25">
      <c r="A722" s="1"/>
      <c r="B722" s="35"/>
      <c r="C722" s="35"/>
      <c r="D722" s="1"/>
      <c r="E722" s="35"/>
      <c r="F722" s="35"/>
      <c r="G722" s="35"/>
      <c r="H722" s="35"/>
      <c r="I722" s="1"/>
      <c r="J722" s="1"/>
      <c r="K722" s="35"/>
      <c r="L722" s="1"/>
      <c r="M722" s="1"/>
      <c r="N722" s="1"/>
      <c r="O722" s="1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1:29" ht="15.75" customHeight="1" x14ac:dyDescent="0.25">
      <c r="A723" s="1"/>
      <c r="B723" s="35"/>
      <c r="C723" s="35"/>
      <c r="D723" s="1"/>
      <c r="E723" s="35"/>
      <c r="F723" s="35"/>
      <c r="G723" s="35"/>
      <c r="H723" s="35"/>
      <c r="I723" s="1"/>
      <c r="J723" s="1"/>
      <c r="K723" s="35"/>
      <c r="L723" s="1"/>
      <c r="M723" s="1"/>
      <c r="N723" s="1"/>
      <c r="O723" s="1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1:29" ht="15.75" customHeight="1" x14ac:dyDescent="0.25">
      <c r="A724" s="1"/>
      <c r="B724" s="35"/>
      <c r="C724" s="35"/>
      <c r="D724" s="1"/>
      <c r="E724" s="35"/>
      <c r="F724" s="35"/>
      <c r="G724" s="35"/>
      <c r="H724" s="35"/>
      <c r="I724" s="1"/>
      <c r="J724" s="1"/>
      <c r="K724" s="35"/>
      <c r="L724" s="1"/>
      <c r="M724" s="1"/>
      <c r="N724" s="1"/>
      <c r="O724" s="1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1:29" ht="15.75" customHeight="1" x14ac:dyDescent="0.25">
      <c r="A725" s="1"/>
      <c r="B725" s="35"/>
      <c r="C725" s="35"/>
      <c r="D725" s="1"/>
      <c r="E725" s="35"/>
      <c r="F725" s="35"/>
      <c r="G725" s="35"/>
      <c r="H725" s="35"/>
      <c r="I725" s="1"/>
      <c r="J725" s="1"/>
      <c r="K725" s="35"/>
      <c r="L725" s="1"/>
      <c r="M725" s="1"/>
      <c r="N725" s="1"/>
      <c r="O725" s="1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1:29" ht="15.75" customHeight="1" x14ac:dyDescent="0.25">
      <c r="A726" s="1"/>
      <c r="B726" s="35"/>
      <c r="C726" s="35"/>
      <c r="D726" s="1"/>
      <c r="E726" s="35"/>
      <c r="F726" s="35"/>
      <c r="G726" s="35"/>
      <c r="H726" s="35"/>
      <c r="I726" s="1"/>
      <c r="J726" s="1"/>
      <c r="K726" s="35"/>
      <c r="L726" s="1"/>
      <c r="M726" s="1"/>
      <c r="N726" s="1"/>
      <c r="O726" s="1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1:29" ht="15.75" customHeight="1" x14ac:dyDescent="0.25">
      <c r="A727" s="1"/>
      <c r="B727" s="35"/>
      <c r="C727" s="35"/>
      <c r="D727" s="1"/>
      <c r="E727" s="35"/>
      <c r="F727" s="35"/>
      <c r="G727" s="35"/>
      <c r="H727" s="35"/>
      <c r="I727" s="1"/>
      <c r="J727" s="1"/>
      <c r="K727" s="35"/>
      <c r="L727" s="1"/>
      <c r="M727" s="1"/>
      <c r="N727" s="1"/>
      <c r="O727" s="1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1:29" ht="15.75" customHeight="1" x14ac:dyDescent="0.25">
      <c r="A728" s="1"/>
      <c r="B728" s="35"/>
      <c r="C728" s="35"/>
      <c r="D728" s="1"/>
      <c r="E728" s="35"/>
      <c r="F728" s="35"/>
      <c r="G728" s="35"/>
      <c r="H728" s="35"/>
      <c r="I728" s="1"/>
      <c r="J728" s="1"/>
      <c r="K728" s="35"/>
      <c r="L728" s="1"/>
      <c r="M728" s="1"/>
      <c r="N728" s="1"/>
      <c r="O728" s="1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1:29" ht="15.75" customHeight="1" x14ac:dyDescent="0.25">
      <c r="A729" s="1"/>
      <c r="B729" s="35"/>
      <c r="C729" s="35"/>
      <c r="D729" s="1"/>
      <c r="E729" s="35"/>
      <c r="F729" s="35"/>
      <c r="G729" s="35"/>
      <c r="H729" s="35"/>
      <c r="I729" s="1"/>
      <c r="J729" s="1"/>
      <c r="K729" s="35"/>
      <c r="L729" s="1"/>
      <c r="M729" s="1"/>
      <c r="N729" s="1"/>
      <c r="O729" s="1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1:29" ht="15.75" customHeight="1" x14ac:dyDescent="0.25">
      <c r="A730" s="1"/>
      <c r="B730" s="35"/>
      <c r="C730" s="35"/>
      <c r="D730" s="1"/>
      <c r="E730" s="35"/>
      <c r="F730" s="35"/>
      <c r="G730" s="35"/>
      <c r="H730" s="35"/>
      <c r="I730" s="1"/>
      <c r="J730" s="1"/>
      <c r="K730" s="35"/>
      <c r="L730" s="1"/>
      <c r="M730" s="1"/>
      <c r="N730" s="1"/>
      <c r="O730" s="1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1:29" ht="15.75" customHeight="1" x14ac:dyDescent="0.25">
      <c r="A731" s="1"/>
      <c r="B731" s="35"/>
      <c r="C731" s="35"/>
      <c r="D731" s="1"/>
      <c r="E731" s="35"/>
      <c r="F731" s="35"/>
      <c r="G731" s="35"/>
      <c r="H731" s="35"/>
      <c r="I731" s="1"/>
      <c r="J731" s="1"/>
      <c r="K731" s="35"/>
      <c r="L731" s="1"/>
      <c r="M731" s="1"/>
      <c r="N731" s="1"/>
      <c r="O731" s="1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1:29" ht="15.75" customHeight="1" x14ac:dyDescent="0.25">
      <c r="A732" s="1"/>
      <c r="B732" s="35"/>
      <c r="C732" s="35"/>
      <c r="D732" s="1"/>
      <c r="E732" s="35"/>
      <c r="F732" s="35"/>
      <c r="G732" s="35"/>
      <c r="H732" s="35"/>
      <c r="I732" s="1"/>
      <c r="J732" s="1"/>
      <c r="K732" s="35"/>
      <c r="L732" s="1"/>
      <c r="M732" s="1"/>
      <c r="N732" s="1"/>
      <c r="O732" s="1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1:29" ht="15.75" customHeight="1" x14ac:dyDescent="0.25">
      <c r="A733" s="1"/>
      <c r="B733" s="35"/>
      <c r="C733" s="35"/>
      <c r="D733" s="1"/>
      <c r="E733" s="35"/>
      <c r="F733" s="35"/>
      <c r="G733" s="35"/>
      <c r="H733" s="35"/>
      <c r="I733" s="1"/>
      <c r="J733" s="1"/>
      <c r="K733" s="35"/>
      <c r="L733" s="1"/>
      <c r="M733" s="1"/>
      <c r="N733" s="1"/>
      <c r="O733" s="1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1:29" ht="15.75" customHeight="1" x14ac:dyDescent="0.25">
      <c r="A734" s="1"/>
      <c r="B734" s="35"/>
      <c r="C734" s="35"/>
      <c r="D734" s="1"/>
      <c r="E734" s="35"/>
      <c r="F734" s="35"/>
      <c r="G734" s="35"/>
      <c r="H734" s="35"/>
      <c r="I734" s="1"/>
      <c r="J734" s="1"/>
      <c r="K734" s="35"/>
      <c r="L734" s="1"/>
      <c r="M734" s="1"/>
      <c r="N734" s="1"/>
      <c r="O734" s="1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1:29" ht="15.75" customHeight="1" x14ac:dyDescent="0.25">
      <c r="A735" s="1"/>
      <c r="B735" s="35"/>
      <c r="C735" s="35"/>
      <c r="D735" s="1"/>
      <c r="E735" s="35"/>
      <c r="F735" s="35"/>
      <c r="G735" s="35"/>
      <c r="H735" s="35"/>
      <c r="I735" s="1"/>
      <c r="J735" s="1"/>
      <c r="K735" s="35"/>
      <c r="L735" s="1"/>
      <c r="M735" s="1"/>
      <c r="N735" s="1"/>
      <c r="O735" s="1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1:29" ht="15.75" customHeight="1" x14ac:dyDescent="0.25">
      <c r="A736" s="1"/>
      <c r="B736" s="35"/>
      <c r="C736" s="35"/>
      <c r="D736" s="1"/>
      <c r="E736" s="35"/>
      <c r="F736" s="35"/>
      <c r="G736" s="35"/>
      <c r="H736" s="35"/>
      <c r="I736" s="1"/>
      <c r="J736" s="1"/>
      <c r="K736" s="35"/>
      <c r="L736" s="1"/>
      <c r="M736" s="1"/>
      <c r="N736" s="1"/>
      <c r="O736" s="1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1:29" ht="15.75" customHeight="1" x14ac:dyDescent="0.25">
      <c r="A737" s="1"/>
      <c r="B737" s="35"/>
      <c r="C737" s="35"/>
      <c r="D737" s="1"/>
      <c r="E737" s="35"/>
      <c r="F737" s="35"/>
      <c r="G737" s="35"/>
      <c r="H737" s="35"/>
      <c r="I737" s="1"/>
      <c r="J737" s="1"/>
      <c r="K737" s="35"/>
      <c r="L737" s="1"/>
      <c r="M737" s="1"/>
      <c r="N737" s="1"/>
      <c r="O737" s="1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1:29" ht="15.75" customHeight="1" x14ac:dyDescent="0.25">
      <c r="A738" s="1"/>
      <c r="B738" s="35"/>
      <c r="C738" s="35"/>
      <c r="D738" s="1"/>
      <c r="E738" s="35"/>
      <c r="F738" s="35"/>
      <c r="G738" s="35"/>
      <c r="H738" s="35"/>
      <c r="I738" s="1"/>
      <c r="J738" s="1"/>
      <c r="K738" s="35"/>
      <c r="L738" s="1"/>
      <c r="M738" s="1"/>
      <c r="N738" s="1"/>
      <c r="O738" s="1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1:29" ht="15.75" customHeight="1" x14ac:dyDescent="0.25">
      <c r="A739" s="1"/>
      <c r="B739" s="35"/>
      <c r="C739" s="35"/>
      <c r="D739" s="1"/>
      <c r="E739" s="35"/>
      <c r="F739" s="35"/>
      <c r="G739" s="35"/>
      <c r="H739" s="35"/>
      <c r="I739" s="1"/>
      <c r="J739" s="1"/>
      <c r="K739" s="35"/>
      <c r="L739" s="1"/>
      <c r="M739" s="1"/>
      <c r="N739" s="1"/>
      <c r="O739" s="1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1:29" ht="15.75" customHeight="1" x14ac:dyDescent="0.25">
      <c r="A740" s="1"/>
      <c r="B740" s="35"/>
      <c r="C740" s="35"/>
      <c r="D740" s="1"/>
      <c r="E740" s="35"/>
      <c r="F740" s="35"/>
      <c r="G740" s="35"/>
      <c r="H740" s="35"/>
      <c r="I740" s="1"/>
      <c r="J740" s="1"/>
      <c r="K740" s="35"/>
      <c r="L740" s="1"/>
      <c r="M740" s="1"/>
      <c r="N740" s="1"/>
      <c r="O740" s="1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1:29" ht="15.75" customHeight="1" x14ac:dyDescent="0.25">
      <c r="A741" s="1"/>
      <c r="B741" s="35"/>
      <c r="C741" s="35"/>
      <c r="D741" s="1"/>
      <c r="E741" s="35"/>
      <c r="F741" s="35"/>
      <c r="G741" s="35"/>
      <c r="H741" s="35"/>
      <c r="I741" s="1"/>
      <c r="J741" s="1"/>
      <c r="K741" s="35"/>
      <c r="L741" s="1"/>
      <c r="M741" s="1"/>
      <c r="N741" s="1"/>
      <c r="O741" s="1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1:29" ht="15.75" customHeight="1" x14ac:dyDescent="0.25">
      <c r="A742" s="1"/>
      <c r="B742" s="35"/>
      <c r="C742" s="35"/>
      <c r="D742" s="1"/>
      <c r="E742" s="35"/>
      <c r="F742" s="35"/>
      <c r="G742" s="35"/>
      <c r="H742" s="35"/>
      <c r="I742" s="1"/>
      <c r="J742" s="1"/>
      <c r="K742" s="35"/>
      <c r="L742" s="1"/>
      <c r="M742" s="1"/>
      <c r="N742" s="1"/>
      <c r="O742" s="1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1:29" ht="15.75" customHeight="1" x14ac:dyDescent="0.25">
      <c r="A743" s="1"/>
      <c r="B743" s="35"/>
      <c r="C743" s="35"/>
      <c r="D743" s="1"/>
      <c r="E743" s="35"/>
      <c r="F743" s="35"/>
      <c r="G743" s="35"/>
      <c r="H743" s="35"/>
      <c r="I743" s="1"/>
      <c r="J743" s="1"/>
      <c r="K743" s="35"/>
      <c r="L743" s="1"/>
      <c r="M743" s="1"/>
      <c r="N743" s="1"/>
      <c r="O743" s="1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1:29" ht="15.75" customHeight="1" x14ac:dyDescent="0.25">
      <c r="A744" s="1"/>
      <c r="B744" s="35"/>
      <c r="C744" s="35"/>
      <c r="D744" s="1"/>
      <c r="E744" s="35"/>
      <c r="F744" s="35"/>
      <c r="G744" s="35"/>
      <c r="H744" s="35"/>
      <c r="I744" s="1"/>
      <c r="J744" s="1"/>
      <c r="K744" s="35"/>
      <c r="L744" s="1"/>
      <c r="M744" s="1"/>
      <c r="N744" s="1"/>
      <c r="O744" s="1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1:29" ht="15.75" customHeight="1" x14ac:dyDescent="0.25">
      <c r="A745" s="1"/>
      <c r="B745" s="35"/>
      <c r="C745" s="35"/>
      <c r="D745" s="1"/>
      <c r="E745" s="35"/>
      <c r="F745" s="35"/>
      <c r="G745" s="35"/>
      <c r="H745" s="35"/>
      <c r="I745" s="1"/>
      <c r="J745" s="1"/>
      <c r="K745" s="35"/>
      <c r="L745" s="1"/>
      <c r="M745" s="1"/>
      <c r="N745" s="1"/>
      <c r="O745" s="1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 ht="15.75" customHeight="1" x14ac:dyDescent="0.25">
      <c r="A746" s="1"/>
      <c r="B746" s="35"/>
      <c r="C746" s="35"/>
      <c r="D746" s="1"/>
      <c r="E746" s="35"/>
      <c r="F746" s="35"/>
      <c r="G746" s="35"/>
      <c r="H746" s="35"/>
      <c r="I746" s="1"/>
      <c r="J746" s="1"/>
      <c r="K746" s="35"/>
      <c r="L746" s="1"/>
      <c r="M746" s="1"/>
      <c r="N746" s="1"/>
      <c r="O746" s="1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1:29" ht="15.75" customHeight="1" x14ac:dyDescent="0.25">
      <c r="A747" s="1"/>
      <c r="B747" s="35"/>
      <c r="C747" s="35"/>
      <c r="D747" s="1"/>
      <c r="E747" s="35"/>
      <c r="F747" s="35"/>
      <c r="G747" s="35"/>
      <c r="H747" s="35"/>
      <c r="I747" s="1"/>
      <c r="J747" s="1"/>
      <c r="K747" s="35"/>
      <c r="L747" s="1"/>
      <c r="M747" s="1"/>
      <c r="N747" s="1"/>
      <c r="O747" s="1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1:29" ht="15.75" customHeight="1" x14ac:dyDescent="0.25">
      <c r="A748" s="1"/>
      <c r="B748" s="35"/>
      <c r="C748" s="35"/>
      <c r="D748" s="1"/>
      <c r="E748" s="35"/>
      <c r="F748" s="35"/>
      <c r="G748" s="35"/>
      <c r="H748" s="35"/>
      <c r="I748" s="1"/>
      <c r="J748" s="1"/>
      <c r="K748" s="35"/>
      <c r="L748" s="1"/>
      <c r="M748" s="1"/>
      <c r="N748" s="1"/>
      <c r="O748" s="1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1:29" ht="15.75" customHeight="1" x14ac:dyDescent="0.25">
      <c r="A749" s="1"/>
      <c r="B749" s="35"/>
      <c r="C749" s="35"/>
      <c r="D749" s="1"/>
      <c r="E749" s="35"/>
      <c r="F749" s="35"/>
      <c r="G749" s="35"/>
      <c r="H749" s="35"/>
      <c r="I749" s="1"/>
      <c r="J749" s="1"/>
      <c r="K749" s="35"/>
      <c r="L749" s="1"/>
      <c r="M749" s="1"/>
      <c r="N749" s="1"/>
      <c r="O749" s="1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1:29" ht="15.75" customHeight="1" x14ac:dyDescent="0.25">
      <c r="A750" s="1"/>
      <c r="B750" s="35"/>
      <c r="C750" s="35"/>
      <c r="D750" s="1"/>
      <c r="E750" s="35"/>
      <c r="F750" s="35"/>
      <c r="G750" s="35"/>
      <c r="H750" s="35"/>
      <c r="I750" s="1"/>
      <c r="J750" s="1"/>
      <c r="K750" s="35"/>
      <c r="L750" s="1"/>
      <c r="M750" s="1"/>
      <c r="N750" s="1"/>
      <c r="O750" s="1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 ht="15.75" customHeight="1" x14ac:dyDescent="0.25">
      <c r="A751" s="1"/>
      <c r="B751" s="35"/>
      <c r="C751" s="35"/>
      <c r="D751" s="1"/>
      <c r="E751" s="35"/>
      <c r="F751" s="35"/>
      <c r="G751" s="35"/>
      <c r="H751" s="35"/>
      <c r="I751" s="1"/>
      <c r="J751" s="1"/>
      <c r="K751" s="35"/>
      <c r="L751" s="1"/>
      <c r="M751" s="1"/>
      <c r="N751" s="1"/>
      <c r="O751" s="1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1:29" ht="15.75" customHeight="1" x14ac:dyDescent="0.25">
      <c r="A752" s="1"/>
      <c r="B752" s="35"/>
      <c r="C752" s="35"/>
      <c r="D752" s="1"/>
      <c r="E752" s="35"/>
      <c r="F752" s="35"/>
      <c r="G752" s="35"/>
      <c r="H752" s="35"/>
      <c r="I752" s="1"/>
      <c r="J752" s="1"/>
      <c r="K752" s="35"/>
      <c r="L752" s="1"/>
      <c r="M752" s="1"/>
      <c r="N752" s="1"/>
      <c r="O752" s="1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1:29" ht="15.75" customHeight="1" x14ac:dyDescent="0.25">
      <c r="A753" s="1"/>
      <c r="B753" s="35"/>
      <c r="C753" s="35"/>
      <c r="D753" s="1"/>
      <c r="E753" s="35"/>
      <c r="F753" s="35"/>
      <c r="G753" s="35"/>
      <c r="H753" s="35"/>
      <c r="I753" s="1"/>
      <c r="J753" s="1"/>
      <c r="K753" s="35"/>
      <c r="L753" s="1"/>
      <c r="M753" s="1"/>
      <c r="N753" s="1"/>
      <c r="O753" s="1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1:29" ht="15.75" customHeight="1" x14ac:dyDescent="0.25">
      <c r="A754" s="1"/>
      <c r="B754" s="35"/>
      <c r="C754" s="35"/>
      <c r="D754" s="1"/>
      <c r="E754" s="35"/>
      <c r="F754" s="35"/>
      <c r="G754" s="35"/>
      <c r="H754" s="35"/>
      <c r="I754" s="1"/>
      <c r="J754" s="1"/>
      <c r="K754" s="35"/>
      <c r="L754" s="1"/>
      <c r="M754" s="1"/>
      <c r="N754" s="1"/>
      <c r="O754" s="1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1:29" ht="15.75" customHeight="1" x14ac:dyDescent="0.25">
      <c r="A755" s="1"/>
      <c r="B755" s="35"/>
      <c r="C755" s="35"/>
      <c r="D755" s="1"/>
      <c r="E755" s="35"/>
      <c r="F755" s="35"/>
      <c r="G755" s="35"/>
      <c r="H755" s="35"/>
      <c r="I755" s="1"/>
      <c r="J755" s="1"/>
      <c r="K755" s="35"/>
      <c r="L755" s="1"/>
      <c r="M755" s="1"/>
      <c r="N755" s="1"/>
      <c r="O755" s="1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1:29" ht="15.75" customHeight="1" x14ac:dyDescent="0.25">
      <c r="A756" s="1"/>
      <c r="B756" s="35"/>
      <c r="C756" s="35"/>
      <c r="D756" s="1"/>
      <c r="E756" s="35"/>
      <c r="F756" s="35"/>
      <c r="G756" s="35"/>
      <c r="H756" s="35"/>
      <c r="I756" s="1"/>
      <c r="J756" s="1"/>
      <c r="K756" s="35"/>
      <c r="L756" s="1"/>
      <c r="M756" s="1"/>
      <c r="N756" s="1"/>
      <c r="O756" s="1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1:29" ht="15.75" customHeight="1" x14ac:dyDescent="0.25">
      <c r="A757" s="1"/>
      <c r="B757" s="35"/>
      <c r="C757" s="35"/>
      <c r="D757" s="1"/>
      <c r="E757" s="35"/>
      <c r="F757" s="35"/>
      <c r="G757" s="35"/>
      <c r="H757" s="35"/>
      <c r="I757" s="1"/>
      <c r="J757" s="1"/>
      <c r="K757" s="35"/>
      <c r="L757" s="1"/>
      <c r="M757" s="1"/>
      <c r="N757" s="1"/>
      <c r="O757" s="1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1:29" ht="15.75" customHeight="1" x14ac:dyDescent="0.25">
      <c r="A758" s="1"/>
      <c r="B758" s="35"/>
      <c r="C758" s="35"/>
      <c r="D758" s="1"/>
      <c r="E758" s="35"/>
      <c r="F758" s="35"/>
      <c r="G758" s="35"/>
      <c r="H758" s="35"/>
      <c r="I758" s="1"/>
      <c r="J758" s="1"/>
      <c r="K758" s="35"/>
      <c r="L758" s="1"/>
      <c r="M758" s="1"/>
      <c r="N758" s="1"/>
      <c r="O758" s="1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1:29" ht="15.75" customHeight="1" x14ac:dyDescent="0.25">
      <c r="A759" s="1"/>
      <c r="B759" s="35"/>
      <c r="C759" s="35"/>
      <c r="D759" s="1"/>
      <c r="E759" s="35"/>
      <c r="F759" s="35"/>
      <c r="G759" s="35"/>
      <c r="H759" s="35"/>
      <c r="I759" s="1"/>
      <c r="J759" s="1"/>
      <c r="K759" s="35"/>
      <c r="L759" s="1"/>
      <c r="M759" s="1"/>
      <c r="N759" s="1"/>
      <c r="O759" s="1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1:29" ht="15.75" customHeight="1" x14ac:dyDescent="0.25">
      <c r="A760" s="1"/>
      <c r="B760" s="35"/>
      <c r="C760" s="35"/>
      <c r="D760" s="1"/>
      <c r="E760" s="35"/>
      <c r="F760" s="35"/>
      <c r="G760" s="35"/>
      <c r="H760" s="35"/>
      <c r="I760" s="1"/>
      <c r="J760" s="1"/>
      <c r="K760" s="35"/>
      <c r="L760" s="1"/>
      <c r="M760" s="1"/>
      <c r="N760" s="1"/>
      <c r="O760" s="1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 spans="1:29" ht="15.75" customHeight="1" x14ac:dyDescent="0.25">
      <c r="A761" s="1"/>
      <c r="B761" s="35"/>
      <c r="C761" s="35"/>
      <c r="D761" s="1"/>
      <c r="E761" s="35"/>
      <c r="F761" s="35"/>
      <c r="G761" s="35"/>
      <c r="H761" s="35"/>
      <c r="I761" s="1"/>
      <c r="J761" s="1"/>
      <c r="K761" s="35"/>
      <c r="L761" s="1"/>
      <c r="M761" s="1"/>
      <c r="N761" s="1"/>
      <c r="O761" s="1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 spans="1:29" ht="15.75" customHeight="1" x14ac:dyDescent="0.25">
      <c r="A762" s="1"/>
      <c r="B762" s="35"/>
      <c r="C762" s="35"/>
      <c r="D762" s="1"/>
      <c r="E762" s="35"/>
      <c r="F762" s="35"/>
      <c r="G762" s="35"/>
      <c r="H762" s="35"/>
      <c r="I762" s="1"/>
      <c r="J762" s="1"/>
      <c r="K762" s="35"/>
      <c r="L762" s="1"/>
      <c r="M762" s="1"/>
      <c r="N762" s="1"/>
      <c r="O762" s="1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 spans="1:29" ht="15.75" customHeight="1" x14ac:dyDescent="0.25">
      <c r="A763" s="1"/>
      <c r="B763" s="35"/>
      <c r="C763" s="35"/>
      <c r="D763" s="1"/>
      <c r="E763" s="35"/>
      <c r="F763" s="35"/>
      <c r="G763" s="35"/>
      <c r="H763" s="35"/>
      <c r="I763" s="1"/>
      <c r="J763" s="1"/>
      <c r="K763" s="35"/>
      <c r="L763" s="1"/>
      <c r="M763" s="1"/>
      <c r="N763" s="1"/>
      <c r="O763" s="1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 spans="1:29" ht="15.75" customHeight="1" x14ac:dyDescent="0.25">
      <c r="A764" s="1"/>
      <c r="B764" s="35"/>
      <c r="C764" s="35"/>
      <c r="D764" s="1"/>
      <c r="E764" s="35"/>
      <c r="F764" s="35"/>
      <c r="G764" s="35"/>
      <c r="H764" s="35"/>
      <c r="I764" s="1"/>
      <c r="J764" s="1"/>
      <c r="K764" s="35"/>
      <c r="L764" s="1"/>
      <c r="M764" s="1"/>
      <c r="N764" s="1"/>
      <c r="O764" s="1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 spans="1:29" ht="15.75" customHeight="1" x14ac:dyDescent="0.25">
      <c r="A765" s="1"/>
      <c r="B765" s="35"/>
      <c r="C765" s="35"/>
      <c r="D765" s="1"/>
      <c r="E765" s="35"/>
      <c r="F765" s="35"/>
      <c r="G765" s="35"/>
      <c r="H765" s="35"/>
      <c r="I765" s="1"/>
      <c r="J765" s="1"/>
      <c r="K765" s="35"/>
      <c r="L765" s="1"/>
      <c r="M765" s="1"/>
      <c r="N765" s="1"/>
      <c r="O765" s="1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 spans="1:29" ht="15.75" customHeight="1" x14ac:dyDescent="0.25">
      <c r="A766" s="1"/>
      <c r="B766" s="35"/>
      <c r="C766" s="35"/>
      <c r="D766" s="1"/>
      <c r="E766" s="35"/>
      <c r="F766" s="35"/>
      <c r="G766" s="35"/>
      <c r="H766" s="35"/>
      <c r="I766" s="1"/>
      <c r="J766" s="1"/>
      <c r="K766" s="35"/>
      <c r="L766" s="1"/>
      <c r="M766" s="1"/>
      <c r="N766" s="1"/>
      <c r="O766" s="1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 spans="1:29" ht="15.75" customHeight="1" x14ac:dyDescent="0.25">
      <c r="A767" s="1"/>
      <c r="B767" s="35"/>
      <c r="C767" s="35"/>
      <c r="D767" s="1"/>
      <c r="E767" s="35"/>
      <c r="F767" s="35"/>
      <c r="G767" s="35"/>
      <c r="H767" s="35"/>
      <c r="I767" s="1"/>
      <c r="J767" s="1"/>
      <c r="K767" s="35"/>
      <c r="L767" s="1"/>
      <c r="M767" s="1"/>
      <c r="N767" s="1"/>
      <c r="O767" s="1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 spans="1:29" ht="15.75" customHeight="1" x14ac:dyDescent="0.25">
      <c r="A768" s="1"/>
      <c r="B768" s="35"/>
      <c r="C768" s="35"/>
      <c r="D768" s="1"/>
      <c r="E768" s="35"/>
      <c r="F768" s="35"/>
      <c r="G768" s="35"/>
      <c r="H768" s="35"/>
      <c r="I768" s="1"/>
      <c r="J768" s="1"/>
      <c r="K768" s="35"/>
      <c r="L768" s="1"/>
      <c r="M768" s="1"/>
      <c r="N768" s="1"/>
      <c r="O768" s="1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 spans="1:29" ht="15.75" customHeight="1" x14ac:dyDescent="0.25">
      <c r="A769" s="1"/>
      <c r="B769" s="35"/>
      <c r="C769" s="35"/>
      <c r="D769" s="1"/>
      <c r="E769" s="35"/>
      <c r="F769" s="35"/>
      <c r="G769" s="35"/>
      <c r="H769" s="35"/>
      <c r="I769" s="1"/>
      <c r="J769" s="1"/>
      <c r="K769" s="35"/>
      <c r="L769" s="1"/>
      <c r="M769" s="1"/>
      <c r="N769" s="1"/>
      <c r="O769" s="1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 spans="1:29" ht="15.75" customHeight="1" x14ac:dyDescent="0.25">
      <c r="A770" s="1"/>
      <c r="B770" s="35"/>
      <c r="C770" s="35"/>
      <c r="D770" s="1"/>
      <c r="E770" s="35"/>
      <c r="F770" s="35"/>
      <c r="G770" s="35"/>
      <c r="H770" s="35"/>
      <c r="I770" s="1"/>
      <c r="J770" s="1"/>
      <c r="K770" s="35"/>
      <c r="L770" s="1"/>
      <c r="M770" s="1"/>
      <c r="N770" s="1"/>
      <c r="O770" s="1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 spans="1:29" ht="15.75" customHeight="1" x14ac:dyDescent="0.25">
      <c r="A771" s="1"/>
      <c r="B771" s="35"/>
      <c r="C771" s="35"/>
      <c r="D771" s="1"/>
      <c r="E771" s="35"/>
      <c r="F771" s="35"/>
      <c r="G771" s="35"/>
      <c r="H771" s="35"/>
      <c r="I771" s="1"/>
      <c r="J771" s="1"/>
      <c r="K771" s="35"/>
      <c r="L771" s="1"/>
      <c r="M771" s="1"/>
      <c r="N771" s="1"/>
      <c r="O771" s="1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 spans="1:29" ht="15.75" customHeight="1" x14ac:dyDescent="0.25">
      <c r="A772" s="1"/>
      <c r="B772" s="35"/>
      <c r="C772" s="35"/>
      <c r="D772" s="1"/>
      <c r="E772" s="35"/>
      <c r="F772" s="35"/>
      <c r="G772" s="35"/>
      <c r="H772" s="35"/>
      <c r="I772" s="1"/>
      <c r="J772" s="1"/>
      <c r="K772" s="35"/>
      <c r="L772" s="1"/>
      <c r="M772" s="1"/>
      <c r="N772" s="1"/>
      <c r="O772" s="1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 spans="1:29" ht="15.75" customHeight="1" x14ac:dyDescent="0.25">
      <c r="A773" s="1"/>
      <c r="B773" s="35"/>
      <c r="C773" s="35"/>
      <c r="D773" s="1"/>
      <c r="E773" s="35"/>
      <c r="F773" s="35"/>
      <c r="G773" s="35"/>
      <c r="H773" s="35"/>
      <c r="I773" s="1"/>
      <c r="J773" s="1"/>
      <c r="K773" s="35"/>
      <c r="L773" s="1"/>
      <c r="M773" s="1"/>
      <c r="N773" s="1"/>
      <c r="O773" s="1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 spans="1:29" ht="15.75" customHeight="1" x14ac:dyDescent="0.25">
      <c r="A774" s="1"/>
      <c r="B774" s="35"/>
      <c r="C774" s="35"/>
      <c r="D774" s="1"/>
      <c r="E774" s="35"/>
      <c r="F774" s="35"/>
      <c r="G774" s="35"/>
      <c r="H774" s="35"/>
      <c r="I774" s="1"/>
      <c r="J774" s="1"/>
      <c r="K774" s="35"/>
      <c r="L774" s="1"/>
      <c r="M774" s="1"/>
      <c r="N774" s="1"/>
      <c r="O774" s="1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 spans="1:29" ht="15.75" customHeight="1" x14ac:dyDescent="0.25">
      <c r="A775" s="1"/>
      <c r="B775" s="35"/>
      <c r="C775" s="35"/>
      <c r="D775" s="1"/>
      <c r="E775" s="35"/>
      <c r="F775" s="35"/>
      <c r="G775" s="35"/>
      <c r="H775" s="35"/>
      <c r="I775" s="1"/>
      <c r="J775" s="1"/>
      <c r="K775" s="35"/>
      <c r="L775" s="1"/>
      <c r="M775" s="1"/>
      <c r="N775" s="1"/>
      <c r="O775" s="1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 spans="1:29" ht="15.75" customHeight="1" x14ac:dyDescent="0.25">
      <c r="A776" s="1"/>
      <c r="B776" s="35"/>
      <c r="C776" s="35"/>
      <c r="D776" s="1"/>
      <c r="E776" s="35"/>
      <c r="F776" s="35"/>
      <c r="G776" s="35"/>
      <c r="H776" s="35"/>
      <c r="I776" s="1"/>
      <c r="J776" s="1"/>
      <c r="K776" s="35"/>
      <c r="L776" s="1"/>
      <c r="M776" s="1"/>
      <c r="N776" s="1"/>
      <c r="O776" s="1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 spans="1:29" ht="15.75" customHeight="1" x14ac:dyDescent="0.25">
      <c r="A777" s="1"/>
      <c r="B777" s="35"/>
      <c r="C777" s="35"/>
      <c r="D777" s="1"/>
      <c r="E777" s="35"/>
      <c r="F777" s="35"/>
      <c r="G777" s="35"/>
      <c r="H777" s="35"/>
      <c r="I777" s="1"/>
      <c r="J777" s="1"/>
      <c r="K777" s="35"/>
      <c r="L777" s="1"/>
      <c r="M777" s="1"/>
      <c r="N777" s="1"/>
      <c r="O777" s="1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 spans="1:29" ht="15.75" customHeight="1" x14ac:dyDescent="0.25">
      <c r="A778" s="1"/>
      <c r="B778" s="35"/>
      <c r="C778" s="35"/>
      <c r="D778" s="1"/>
      <c r="E778" s="35"/>
      <c r="F778" s="35"/>
      <c r="G778" s="35"/>
      <c r="H778" s="35"/>
      <c r="I778" s="1"/>
      <c r="J778" s="1"/>
      <c r="K778" s="35"/>
      <c r="L778" s="1"/>
      <c r="M778" s="1"/>
      <c r="N778" s="1"/>
      <c r="O778" s="1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 spans="1:29" ht="15.75" customHeight="1" x14ac:dyDescent="0.25">
      <c r="A779" s="1"/>
      <c r="B779" s="35"/>
      <c r="C779" s="35"/>
      <c r="D779" s="1"/>
      <c r="E779" s="35"/>
      <c r="F779" s="35"/>
      <c r="G779" s="35"/>
      <c r="H779" s="35"/>
      <c r="I779" s="1"/>
      <c r="J779" s="1"/>
      <c r="K779" s="35"/>
      <c r="L779" s="1"/>
      <c r="M779" s="1"/>
      <c r="N779" s="1"/>
      <c r="O779" s="1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 spans="1:29" ht="15.75" customHeight="1" x14ac:dyDescent="0.25">
      <c r="A780" s="1"/>
      <c r="B780" s="35"/>
      <c r="C780" s="35"/>
      <c r="D780" s="1"/>
      <c r="E780" s="35"/>
      <c r="F780" s="35"/>
      <c r="G780" s="35"/>
      <c r="H780" s="35"/>
      <c r="I780" s="1"/>
      <c r="J780" s="1"/>
      <c r="K780" s="35"/>
      <c r="L780" s="1"/>
      <c r="M780" s="1"/>
      <c r="N780" s="1"/>
      <c r="O780" s="1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 spans="1:29" ht="15.75" customHeight="1" x14ac:dyDescent="0.25">
      <c r="A781" s="1"/>
      <c r="B781" s="35"/>
      <c r="C781" s="35"/>
      <c r="D781" s="1"/>
      <c r="E781" s="35"/>
      <c r="F781" s="35"/>
      <c r="G781" s="35"/>
      <c r="H781" s="35"/>
      <c r="I781" s="1"/>
      <c r="J781" s="1"/>
      <c r="K781" s="35"/>
      <c r="L781" s="1"/>
      <c r="M781" s="1"/>
      <c r="N781" s="1"/>
      <c r="O781" s="1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 spans="1:29" ht="15.75" customHeight="1" x14ac:dyDescent="0.25">
      <c r="A782" s="1"/>
      <c r="B782" s="35"/>
      <c r="C782" s="35"/>
      <c r="D782" s="1"/>
      <c r="E782" s="35"/>
      <c r="F782" s="35"/>
      <c r="G782" s="35"/>
      <c r="H782" s="35"/>
      <c r="I782" s="1"/>
      <c r="J782" s="1"/>
      <c r="K782" s="35"/>
      <c r="L782" s="1"/>
      <c r="M782" s="1"/>
      <c r="N782" s="1"/>
      <c r="O782" s="1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 spans="1:29" ht="15.75" customHeight="1" x14ac:dyDescent="0.25">
      <c r="A783" s="1"/>
      <c r="B783" s="35"/>
      <c r="C783" s="35"/>
      <c r="D783" s="1"/>
      <c r="E783" s="35"/>
      <c r="F783" s="35"/>
      <c r="G783" s="35"/>
      <c r="H783" s="35"/>
      <c r="I783" s="1"/>
      <c r="J783" s="1"/>
      <c r="K783" s="35"/>
      <c r="L783" s="1"/>
      <c r="M783" s="1"/>
      <c r="N783" s="1"/>
      <c r="O783" s="1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 spans="1:29" ht="15.75" customHeight="1" x14ac:dyDescent="0.25">
      <c r="A784" s="1"/>
      <c r="B784" s="35"/>
      <c r="C784" s="35"/>
      <c r="D784" s="1"/>
      <c r="E784" s="35"/>
      <c r="F784" s="35"/>
      <c r="G784" s="35"/>
      <c r="H784" s="35"/>
      <c r="I784" s="1"/>
      <c r="J784" s="1"/>
      <c r="K784" s="35"/>
      <c r="L784" s="1"/>
      <c r="M784" s="1"/>
      <c r="N784" s="1"/>
      <c r="O784" s="1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 spans="1:29" ht="15.75" customHeight="1" x14ac:dyDescent="0.25">
      <c r="A785" s="1"/>
      <c r="B785" s="35"/>
      <c r="C785" s="35"/>
      <c r="D785" s="1"/>
      <c r="E785" s="35"/>
      <c r="F785" s="35"/>
      <c r="G785" s="35"/>
      <c r="H785" s="35"/>
      <c r="I785" s="1"/>
      <c r="J785" s="1"/>
      <c r="K785" s="35"/>
      <c r="L785" s="1"/>
      <c r="M785" s="1"/>
      <c r="N785" s="1"/>
      <c r="O785" s="1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 spans="1:29" ht="15.75" customHeight="1" x14ac:dyDescent="0.25">
      <c r="A786" s="1"/>
      <c r="B786" s="35"/>
      <c r="C786" s="35"/>
      <c r="D786" s="1"/>
      <c r="E786" s="35"/>
      <c r="F786" s="35"/>
      <c r="G786" s="35"/>
      <c r="H786" s="35"/>
      <c r="I786" s="1"/>
      <c r="J786" s="1"/>
      <c r="K786" s="35"/>
      <c r="L786" s="1"/>
      <c r="M786" s="1"/>
      <c r="N786" s="1"/>
      <c r="O786" s="1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 spans="1:29" ht="15.75" customHeight="1" x14ac:dyDescent="0.25">
      <c r="A787" s="1"/>
      <c r="B787" s="35"/>
      <c r="C787" s="35"/>
      <c r="D787" s="1"/>
      <c r="E787" s="35"/>
      <c r="F787" s="35"/>
      <c r="G787" s="35"/>
      <c r="H787" s="35"/>
      <c r="I787" s="1"/>
      <c r="J787" s="1"/>
      <c r="K787" s="35"/>
      <c r="L787" s="1"/>
      <c r="M787" s="1"/>
      <c r="N787" s="1"/>
      <c r="O787" s="1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 spans="1:29" ht="15.75" customHeight="1" x14ac:dyDescent="0.25">
      <c r="A788" s="1"/>
      <c r="B788" s="35"/>
      <c r="C788" s="35"/>
      <c r="D788" s="1"/>
      <c r="E788" s="35"/>
      <c r="F788" s="35"/>
      <c r="G788" s="35"/>
      <c r="H788" s="35"/>
      <c r="I788" s="1"/>
      <c r="J788" s="1"/>
      <c r="K788" s="35"/>
      <c r="L788" s="1"/>
      <c r="M788" s="1"/>
      <c r="N788" s="1"/>
      <c r="O788" s="1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 spans="1:29" ht="15.75" customHeight="1" x14ac:dyDescent="0.25">
      <c r="A789" s="1"/>
      <c r="B789" s="35"/>
      <c r="C789" s="35"/>
      <c r="D789" s="1"/>
      <c r="E789" s="35"/>
      <c r="F789" s="35"/>
      <c r="G789" s="35"/>
      <c r="H789" s="35"/>
      <c r="I789" s="1"/>
      <c r="J789" s="1"/>
      <c r="K789" s="35"/>
      <c r="L789" s="1"/>
      <c r="M789" s="1"/>
      <c r="N789" s="1"/>
      <c r="O789" s="1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 spans="1:29" ht="15.75" customHeight="1" x14ac:dyDescent="0.25">
      <c r="A790" s="1"/>
      <c r="B790" s="35"/>
      <c r="C790" s="35"/>
      <c r="D790" s="1"/>
      <c r="E790" s="35"/>
      <c r="F790" s="35"/>
      <c r="G790" s="35"/>
      <c r="H790" s="35"/>
      <c r="I790" s="1"/>
      <c r="J790" s="1"/>
      <c r="K790" s="35"/>
      <c r="L790" s="1"/>
      <c r="M790" s="1"/>
      <c r="N790" s="1"/>
      <c r="O790" s="1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 spans="1:29" ht="15.75" customHeight="1" x14ac:dyDescent="0.25">
      <c r="A791" s="1"/>
      <c r="B791" s="35"/>
      <c r="C791" s="35"/>
      <c r="D791" s="1"/>
      <c r="E791" s="35"/>
      <c r="F791" s="35"/>
      <c r="G791" s="35"/>
      <c r="H791" s="35"/>
      <c r="I791" s="1"/>
      <c r="J791" s="1"/>
      <c r="K791" s="35"/>
      <c r="L791" s="1"/>
      <c r="M791" s="1"/>
      <c r="N791" s="1"/>
      <c r="O791" s="1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 ht="15.75" customHeight="1" x14ac:dyDescent="0.25">
      <c r="A792" s="1"/>
      <c r="B792" s="35"/>
      <c r="C792" s="35"/>
      <c r="D792" s="1"/>
      <c r="E792" s="35"/>
      <c r="F792" s="35"/>
      <c r="G792" s="35"/>
      <c r="H792" s="35"/>
      <c r="I792" s="1"/>
      <c r="J792" s="1"/>
      <c r="K792" s="35"/>
      <c r="L792" s="1"/>
      <c r="M792" s="1"/>
      <c r="N792" s="1"/>
      <c r="O792" s="1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 spans="1:29" ht="15.75" customHeight="1" x14ac:dyDescent="0.25">
      <c r="A793" s="1"/>
      <c r="B793" s="35"/>
      <c r="C793" s="35"/>
      <c r="D793" s="1"/>
      <c r="E793" s="35"/>
      <c r="F793" s="35"/>
      <c r="G793" s="35"/>
      <c r="H793" s="35"/>
      <c r="I793" s="1"/>
      <c r="J793" s="1"/>
      <c r="K793" s="35"/>
      <c r="L793" s="1"/>
      <c r="M793" s="1"/>
      <c r="N793" s="1"/>
      <c r="O793" s="1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 spans="1:29" ht="15.75" customHeight="1" x14ac:dyDescent="0.25">
      <c r="A794" s="1"/>
      <c r="B794" s="35"/>
      <c r="C794" s="35"/>
      <c r="D794" s="1"/>
      <c r="E794" s="35"/>
      <c r="F794" s="35"/>
      <c r="G794" s="35"/>
      <c r="H794" s="35"/>
      <c r="I794" s="1"/>
      <c r="J794" s="1"/>
      <c r="K794" s="35"/>
      <c r="L794" s="1"/>
      <c r="M794" s="1"/>
      <c r="N794" s="1"/>
      <c r="O794" s="1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 spans="1:29" ht="15.75" customHeight="1" x14ac:dyDescent="0.25">
      <c r="A795" s="1"/>
      <c r="B795" s="35"/>
      <c r="C795" s="35"/>
      <c r="D795" s="1"/>
      <c r="E795" s="35"/>
      <c r="F795" s="35"/>
      <c r="G795" s="35"/>
      <c r="H795" s="35"/>
      <c r="I795" s="1"/>
      <c r="J795" s="1"/>
      <c r="K795" s="35"/>
      <c r="L795" s="1"/>
      <c r="M795" s="1"/>
      <c r="N795" s="1"/>
      <c r="O795" s="1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 spans="1:29" ht="15.75" customHeight="1" x14ac:dyDescent="0.25">
      <c r="A796" s="1"/>
      <c r="B796" s="35"/>
      <c r="C796" s="35"/>
      <c r="D796" s="1"/>
      <c r="E796" s="35"/>
      <c r="F796" s="35"/>
      <c r="G796" s="35"/>
      <c r="H796" s="35"/>
      <c r="I796" s="1"/>
      <c r="J796" s="1"/>
      <c r="K796" s="35"/>
      <c r="L796" s="1"/>
      <c r="M796" s="1"/>
      <c r="N796" s="1"/>
      <c r="O796" s="1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 ht="15.75" customHeight="1" x14ac:dyDescent="0.25">
      <c r="A797" s="1"/>
      <c r="B797" s="35"/>
      <c r="C797" s="35"/>
      <c r="D797" s="1"/>
      <c r="E797" s="35"/>
      <c r="F797" s="35"/>
      <c r="G797" s="35"/>
      <c r="H797" s="35"/>
      <c r="I797" s="1"/>
      <c r="J797" s="1"/>
      <c r="K797" s="35"/>
      <c r="L797" s="1"/>
      <c r="M797" s="1"/>
      <c r="N797" s="1"/>
      <c r="O797" s="1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 spans="1:29" ht="15.75" customHeight="1" x14ac:dyDescent="0.25">
      <c r="A798" s="1"/>
      <c r="B798" s="35"/>
      <c r="C798" s="35"/>
      <c r="D798" s="1"/>
      <c r="E798" s="35"/>
      <c r="F798" s="35"/>
      <c r="G798" s="35"/>
      <c r="H798" s="35"/>
      <c r="I798" s="1"/>
      <c r="J798" s="1"/>
      <c r="K798" s="35"/>
      <c r="L798" s="1"/>
      <c r="M798" s="1"/>
      <c r="N798" s="1"/>
      <c r="O798" s="1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 spans="1:29" ht="15.75" customHeight="1" x14ac:dyDescent="0.25">
      <c r="A799" s="1"/>
      <c r="B799" s="35"/>
      <c r="C799" s="35"/>
      <c r="D799" s="1"/>
      <c r="E799" s="35"/>
      <c r="F799" s="35"/>
      <c r="G799" s="35"/>
      <c r="H799" s="35"/>
      <c r="I799" s="1"/>
      <c r="J799" s="1"/>
      <c r="K799" s="35"/>
      <c r="L799" s="1"/>
      <c r="M799" s="1"/>
      <c r="N799" s="1"/>
      <c r="O799" s="1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 spans="1:29" ht="15.75" customHeight="1" x14ac:dyDescent="0.25">
      <c r="A800" s="1"/>
      <c r="B800" s="35"/>
      <c r="C800" s="35"/>
      <c r="D800" s="1"/>
      <c r="E800" s="35"/>
      <c r="F800" s="35"/>
      <c r="G800" s="35"/>
      <c r="H800" s="35"/>
      <c r="I800" s="1"/>
      <c r="J800" s="1"/>
      <c r="K800" s="35"/>
      <c r="L800" s="1"/>
      <c r="M800" s="1"/>
      <c r="N800" s="1"/>
      <c r="O800" s="1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 spans="1:29" ht="15.75" customHeight="1" x14ac:dyDescent="0.25">
      <c r="A801" s="1"/>
      <c r="B801" s="35"/>
      <c r="C801" s="35"/>
      <c r="D801" s="1"/>
      <c r="E801" s="35"/>
      <c r="F801" s="35"/>
      <c r="G801" s="35"/>
      <c r="H801" s="35"/>
      <c r="I801" s="1"/>
      <c r="J801" s="1"/>
      <c r="K801" s="35"/>
      <c r="L801" s="1"/>
      <c r="M801" s="1"/>
      <c r="N801" s="1"/>
      <c r="O801" s="1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 spans="1:29" ht="15.75" customHeight="1" x14ac:dyDescent="0.25">
      <c r="A802" s="1"/>
      <c r="B802" s="35"/>
      <c r="C802" s="35"/>
      <c r="D802" s="1"/>
      <c r="E802" s="35"/>
      <c r="F802" s="35"/>
      <c r="G802" s="35"/>
      <c r="H802" s="35"/>
      <c r="I802" s="1"/>
      <c r="J802" s="1"/>
      <c r="K802" s="35"/>
      <c r="L802" s="1"/>
      <c r="M802" s="1"/>
      <c r="N802" s="1"/>
      <c r="O802" s="1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 ht="15.75" customHeight="1" x14ac:dyDescent="0.25">
      <c r="A803" s="1"/>
      <c r="B803" s="35"/>
      <c r="C803" s="35"/>
      <c r="D803" s="1"/>
      <c r="E803" s="35"/>
      <c r="F803" s="35"/>
      <c r="G803" s="35"/>
      <c r="H803" s="35"/>
      <c r="I803" s="1"/>
      <c r="J803" s="1"/>
      <c r="K803" s="35"/>
      <c r="L803" s="1"/>
      <c r="M803" s="1"/>
      <c r="N803" s="1"/>
      <c r="O803" s="1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 spans="1:29" ht="15.75" customHeight="1" x14ac:dyDescent="0.25">
      <c r="A804" s="1"/>
      <c r="B804" s="35"/>
      <c r="C804" s="35"/>
      <c r="D804" s="1"/>
      <c r="E804" s="35"/>
      <c r="F804" s="35"/>
      <c r="G804" s="35"/>
      <c r="H804" s="35"/>
      <c r="I804" s="1"/>
      <c r="J804" s="1"/>
      <c r="K804" s="35"/>
      <c r="L804" s="1"/>
      <c r="M804" s="1"/>
      <c r="N804" s="1"/>
      <c r="O804" s="1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 spans="1:29" ht="15.75" customHeight="1" x14ac:dyDescent="0.25">
      <c r="A805" s="1"/>
      <c r="B805" s="35"/>
      <c r="C805" s="35"/>
      <c r="D805" s="1"/>
      <c r="E805" s="35"/>
      <c r="F805" s="35"/>
      <c r="G805" s="35"/>
      <c r="H805" s="35"/>
      <c r="I805" s="1"/>
      <c r="J805" s="1"/>
      <c r="K805" s="35"/>
      <c r="L805" s="1"/>
      <c r="M805" s="1"/>
      <c r="N805" s="1"/>
      <c r="O805" s="1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 ht="15.75" customHeight="1" x14ac:dyDescent="0.25">
      <c r="A806" s="1"/>
      <c r="B806" s="35"/>
      <c r="C806" s="35"/>
      <c r="D806" s="1"/>
      <c r="E806" s="35"/>
      <c r="F806" s="35"/>
      <c r="G806" s="35"/>
      <c r="H806" s="35"/>
      <c r="I806" s="1"/>
      <c r="J806" s="1"/>
      <c r="K806" s="35"/>
      <c r="L806" s="1"/>
      <c r="M806" s="1"/>
      <c r="N806" s="1"/>
      <c r="O806" s="1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 spans="1:29" ht="15.75" customHeight="1" x14ac:dyDescent="0.25">
      <c r="A807" s="1"/>
      <c r="B807" s="35"/>
      <c r="C807" s="35"/>
      <c r="D807" s="1"/>
      <c r="E807" s="35"/>
      <c r="F807" s="35"/>
      <c r="G807" s="35"/>
      <c r="H807" s="35"/>
      <c r="I807" s="1"/>
      <c r="J807" s="1"/>
      <c r="K807" s="35"/>
      <c r="L807" s="1"/>
      <c r="M807" s="1"/>
      <c r="N807" s="1"/>
      <c r="O807" s="1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 spans="1:29" ht="15.75" customHeight="1" x14ac:dyDescent="0.25">
      <c r="A808" s="1"/>
      <c r="B808" s="35"/>
      <c r="C808" s="35"/>
      <c r="D808" s="1"/>
      <c r="E808" s="35"/>
      <c r="F808" s="35"/>
      <c r="G808" s="35"/>
      <c r="H808" s="35"/>
      <c r="I808" s="1"/>
      <c r="J808" s="1"/>
      <c r="K808" s="35"/>
      <c r="L808" s="1"/>
      <c r="M808" s="1"/>
      <c r="N808" s="1"/>
      <c r="O808" s="1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 spans="1:29" ht="15.75" customHeight="1" x14ac:dyDescent="0.25">
      <c r="A809" s="1"/>
      <c r="B809" s="35"/>
      <c r="C809" s="35"/>
      <c r="D809" s="1"/>
      <c r="E809" s="35"/>
      <c r="F809" s="35"/>
      <c r="G809" s="35"/>
      <c r="H809" s="35"/>
      <c r="I809" s="1"/>
      <c r="J809" s="1"/>
      <c r="K809" s="35"/>
      <c r="L809" s="1"/>
      <c r="M809" s="1"/>
      <c r="N809" s="1"/>
      <c r="O809" s="1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 spans="1:29" ht="15.75" customHeight="1" x14ac:dyDescent="0.25">
      <c r="A810" s="1"/>
      <c r="B810" s="35"/>
      <c r="C810" s="35"/>
      <c r="D810" s="1"/>
      <c r="E810" s="35"/>
      <c r="F810" s="35"/>
      <c r="G810" s="35"/>
      <c r="H810" s="35"/>
      <c r="I810" s="1"/>
      <c r="J810" s="1"/>
      <c r="K810" s="35"/>
      <c r="L810" s="1"/>
      <c r="M810" s="1"/>
      <c r="N810" s="1"/>
      <c r="O810" s="1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 spans="1:29" ht="15.75" customHeight="1" x14ac:dyDescent="0.25">
      <c r="A811" s="1"/>
      <c r="B811" s="35"/>
      <c r="C811" s="35"/>
      <c r="D811" s="1"/>
      <c r="E811" s="35"/>
      <c r="F811" s="35"/>
      <c r="G811" s="35"/>
      <c r="H811" s="35"/>
      <c r="I811" s="1"/>
      <c r="J811" s="1"/>
      <c r="K811" s="35"/>
      <c r="L811" s="1"/>
      <c r="M811" s="1"/>
      <c r="N811" s="1"/>
      <c r="O811" s="1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 spans="1:29" ht="15.75" customHeight="1" x14ac:dyDescent="0.25">
      <c r="A812" s="1"/>
      <c r="B812" s="35"/>
      <c r="C812" s="35"/>
      <c r="D812" s="1"/>
      <c r="E812" s="35"/>
      <c r="F812" s="35"/>
      <c r="G812" s="35"/>
      <c r="H812" s="35"/>
      <c r="I812" s="1"/>
      <c r="J812" s="1"/>
      <c r="K812" s="35"/>
      <c r="L812" s="1"/>
      <c r="M812" s="1"/>
      <c r="N812" s="1"/>
      <c r="O812" s="1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 spans="1:29" ht="15.75" customHeight="1" x14ac:dyDescent="0.25">
      <c r="A813" s="1"/>
      <c r="B813" s="35"/>
      <c r="C813" s="35"/>
      <c r="D813" s="1"/>
      <c r="E813" s="35"/>
      <c r="F813" s="35"/>
      <c r="G813" s="35"/>
      <c r="H813" s="35"/>
      <c r="I813" s="1"/>
      <c r="J813" s="1"/>
      <c r="K813" s="35"/>
      <c r="L813" s="1"/>
      <c r="M813" s="1"/>
      <c r="N813" s="1"/>
      <c r="O813" s="1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 spans="1:29" ht="15.75" customHeight="1" x14ac:dyDescent="0.25">
      <c r="A814" s="1"/>
      <c r="B814" s="35"/>
      <c r="C814" s="35"/>
      <c r="D814" s="1"/>
      <c r="E814" s="35"/>
      <c r="F814" s="35"/>
      <c r="G814" s="35"/>
      <c r="H814" s="35"/>
      <c r="I814" s="1"/>
      <c r="J814" s="1"/>
      <c r="K814" s="35"/>
      <c r="L814" s="1"/>
      <c r="M814" s="1"/>
      <c r="N814" s="1"/>
      <c r="O814" s="1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 spans="1:29" ht="15.75" customHeight="1" x14ac:dyDescent="0.25">
      <c r="A815" s="1"/>
      <c r="B815" s="35"/>
      <c r="C815" s="35"/>
      <c r="D815" s="1"/>
      <c r="E815" s="35"/>
      <c r="F815" s="35"/>
      <c r="G815" s="35"/>
      <c r="H815" s="35"/>
      <c r="I815" s="1"/>
      <c r="J815" s="1"/>
      <c r="K815" s="35"/>
      <c r="L815" s="1"/>
      <c r="M815" s="1"/>
      <c r="N815" s="1"/>
      <c r="O815" s="1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 spans="1:29" ht="15.75" customHeight="1" x14ac:dyDescent="0.25">
      <c r="A816" s="1"/>
      <c r="B816" s="35"/>
      <c r="C816" s="35"/>
      <c r="D816" s="1"/>
      <c r="E816" s="35"/>
      <c r="F816" s="35"/>
      <c r="G816" s="35"/>
      <c r="H816" s="35"/>
      <c r="I816" s="1"/>
      <c r="J816" s="1"/>
      <c r="K816" s="35"/>
      <c r="L816" s="1"/>
      <c r="M816" s="1"/>
      <c r="N816" s="1"/>
      <c r="O816" s="1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 spans="1:29" ht="15.75" customHeight="1" x14ac:dyDescent="0.25">
      <c r="A817" s="1"/>
      <c r="B817" s="35"/>
      <c r="C817" s="35"/>
      <c r="D817" s="1"/>
      <c r="E817" s="35"/>
      <c r="F817" s="35"/>
      <c r="G817" s="35"/>
      <c r="H817" s="35"/>
      <c r="I817" s="1"/>
      <c r="J817" s="1"/>
      <c r="K817" s="35"/>
      <c r="L817" s="1"/>
      <c r="M817" s="1"/>
      <c r="N817" s="1"/>
      <c r="O817" s="1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 spans="1:29" ht="15.75" customHeight="1" x14ac:dyDescent="0.25">
      <c r="A818" s="1"/>
      <c r="B818" s="35"/>
      <c r="C818" s="35"/>
      <c r="D818" s="1"/>
      <c r="E818" s="35"/>
      <c r="F818" s="35"/>
      <c r="G818" s="35"/>
      <c r="H818" s="35"/>
      <c r="I818" s="1"/>
      <c r="J818" s="1"/>
      <c r="K818" s="35"/>
      <c r="L818" s="1"/>
      <c r="M818" s="1"/>
      <c r="N818" s="1"/>
      <c r="O818" s="1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 spans="1:29" ht="15.75" customHeight="1" x14ac:dyDescent="0.25">
      <c r="A819" s="1"/>
      <c r="B819" s="35"/>
      <c r="C819" s="35"/>
      <c r="D819" s="1"/>
      <c r="E819" s="35"/>
      <c r="F819" s="35"/>
      <c r="G819" s="35"/>
      <c r="H819" s="35"/>
      <c r="I819" s="1"/>
      <c r="J819" s="1"/>
      <c r="K819" s="35"/>
      <c r="L819" s="1"/>
      <c r="M819" s="1"/>
      <c r="N819" s="1"/>
      <c r="O819" s="1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 spans="1:29" ht="15.75" customHeight="1" x14ac:dyDescent="0.25">
      <c r="A820" s="1"/>
      <c r="B820" s="35"/>
      <c r="C820" s="35"/>
      <c r="D820" s="1"/>
      <c r="E820" s="35"/>
      <c r="F820" s="35"/>
      <c r="G820" s="35"/>
      <c r="H820" s="35"/>
      <c r="I820" s="1"/>
      <c r="J820" s="1"/>
      <c r="K820" s="35"/>
      <c r="L820" s="1"/>
      <c r="M820" s="1"/>
      <c r="N820" s="1"/>
      <c r="O820" s="1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 spans="1:29" ht="15.75" customHeight="1" x14ac:dyDescent="0.25">
      <c r="A821" s="1"/>
      <c r="B821" s="35"/>
      <c r="C821" s="35"/>
      <c r="D821" s="1"/>
      <c r="E821" s="35"/>
      <c r="F821" s="35"/>
      <c r="G821" s="35"/>
      <c r="H821" s="35"/>
      <c r="I821" s="1"/>
      <c r="J821" s="1"/>
      <c r="K821" s="35"/>
      <c r="L821" s="1"/>
      <c r="M821" s="1"/>
      <c r="N821" s="1"/>
      <c r="O821" s="1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 spans="1:29" ht="15.75" customHeight="1" x14ac:dyDescent="0.25">
      <c r="A822" s="1"/>
      <c r="B822" s="35"/>
      <c r="C822" s="35"/>
      <c r="D822" s="1"/>
      <c r="E822" s="35"/>
      <c r="F822" s="35"/>
      <c r="G822" s="35"/>
      <c r="H822" s="35"/>
      <c r="I822" s="1"/>
      <c r="J822" s="1"/>
      <c r="K822" s="35"/>
      <c r="L822" s="1"/>
      <c r="M822" s="1"/>
      <c r="N822" s="1"/>
      <c r="O822" s="1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 spans="1:29" ht="15.75" customHeight="1" x14ac:dyDescent="0.25">
      <c r="A823" s="1"/>
      <c r="B823" s="35"/>
      <c r="C823" s="35"/>
      <c r="D823" s="1"/>
      <c r="E823" s="35"/>
      <c r="F823" s="35"/>
      <c r="G823" s="35"/>
      <c r="H823" s="35"/>
      <c r="I823" s="1"/>
      <c r="J823" s="1"/>
      <c r="K823" s="35"/>
      <c r="L823" s="1"/>
      <c r="M823" s="1"/>
      <c r="N823" s="1"/>
      <c r="O823" s="1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 spans="1:29" ht="15.75" customHeight="1" x14ac:dyDescent="0.25">
      <c r="A824" s="1"/>
      <c r="B824" s="35"/>
      <c r="C824" s="35"/>
      <c r="D824" s="1"/>
      <c r="E824" s="35"/>
      <c r="F824" s="35"/>
      <c r="G824" s="35"/>
      <c r="H824" s="35"/>
      <c r="I824" s="1"/>
      <c r="J824" s="1"/>
      <c r="K824" s="35"/>
      <c r="L824" s="1"/>
      <c r="M824" s="1"/>
      <c r="N824" s="1"/>
      <c r="O824" s="1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 spans="1:29" ht="15.75" customHeight="1" x14ac:dyDescent="0.25">
      <c r="A825" s="1"/>
      <c r="B825" s="35"/>
      <c r="C825" s="35"/>
      <c r="D825" s="1"/>
      <c r="E825" s="35"/>
      <c r="F825" s="35"/>
      <c r="G825" s="35"/>
      <c r="H825" s="35"/>
      <c r="I825" s="1"/>
      <c r="J825" s="1"/>
      <c r="K825" s="35"/>
      <c r="L825" s="1"/>
      <c r="M825" s="1"/>
      <c r="N825" s="1"/>
      <c r="O825" s="1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 spans="1:29" ht="15.75" customHeight="1" x14ac:dyDescent="0.25">
      <c r="A826" s="1"/>
      <c r="B826" s="35"/>
      <c r="C826" s="35"/>
      <c r="D826" s="1"/>
      <c r="E826" s="35"/>
      <c r="F826" s="35"/>
      <c r="G826" s="35"/>
      <c r="H826" s="35"/>
      <c r="I826" s="1"/>
      <c r="J826" s="1"/>
      <c r="K826" s="35"/>
      <c r="L826" s="1"/>
      <c r="M826" s="1"/>
      <c r="N826" s="1"/>
      <c r="O826" s="1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 spans="1:29" ht="15.75" customHeight="1" x14ac:dyDescent="0.25">
      <c r="A827" s="1"/>
      <c r="B827" s="35"/>
      <c r="C827" s="35"/>
      <c r="D827" s="1"/>
      <c r="E827" s="35"/>
      <c r="F827" s="35"/>
      <c r="G827" s="35"/>
      <c r="H827" s="35"/>
      <c r="I827" s="1"/>
      <c r="J827" s="1"/>
      <c r="K827" s="35"/>
      <c r="L827" s="1"/>
      <c r="M827" s="1"/>
      <c r="N827" s="1"/>
      <c r="O827" s="1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 spans="1:29" ht="15.75" customHeight="1" x14ac:dyDescent="0.25">
      <c r="A828" s="1"/>
      <c r="B828" s="35"/>
      <c r="C828" s="35"/>
      <c r="D828" s="1"/>
      <c r="E828" s="35"/>
      <c r="F828" s="35"/>
      <c r="G828" s="35"/>
      <c r="H828" s="35"/>
      <c r="I828" s="1"/>
      <c r="J828" s="1"/>
      <c r="K828" s="35"/>
      <c r="L828" s="1"/>
      <c r="M828" s="1"/>
      <c r="N828" s="1"/>
      <c r="O828" s="1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 spans="1:29" ht="15.75" customHeight="1" x14ac:dyDescent="0.25">
      <c r="A829" s="1"/>
      <c r="B829" s="35"/>
      <c r="C829" s="35"/>
      <c r="D829" s="1"/>
      <c r="E829" s="35"/>
      <c r="F829" s="35"/>
      <c r="G829" s="35"/>
      <c r="H829" s="35"/>
      <c r="I829" s="1"/>
      <c r="J829" s="1"/>
      <c r="K829" s="35"/>
      <c r="L829" s="1"/>
      <c r="M829" s="1"/>
      <c r="N829" s="1"/>
      <c r="O829" s="1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 spans="1:29" ht="15.75" customHeight="1" x14ac:dyDescent="0.25">
      <c r="A830" s="1"/>
      <c r="B830" s="35"/>
      <c r="C830" s="35"/>
      <c r="D830" s="1"/>
      <c r="E830" s="35"/>
      <c r="F830" s="35"/>
      <c r="G830" s="35"/>
      <c r="H830" s="35"/>
      <c r="I830" s="1"/>
      <c r="J830" s="1"/>
      <c r="K830" s="35"/>
      <c r="L830" s="1"/>
      <c r="M830" s="1"/>
      <c r="N830" s="1"/>
      <c r="O830" s="1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 spans="1:29" ht="15.75" customHeight="1" x14ac:dyDescent="0.25">
      <c r="A831" s="1"/>
      <c r="B831" s="35"/>
      <c r="C831" s="35"/>
      <c r="D831" s="1"/>
      <c r="E831" s="35"/>
      <c r="F831" s="35"/>
      <c r="G831" s="35"/>
      <c r="H831" s="35"/>
      <c r="I831" s="1"/>
      <c r="J831" s="1"/>
      <c r="K831" s="35"/>
      <c r="L831" s="1"/>
      <c r="M831" s="1"/>
      <c r="N831" s="1"/>
      <c r="O831" s="1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 spans="1:29" ht="15.75" customHeight="1" x14ac:dyDescent="0.25">
      <c r="A832" s="1"/>
      <c r="B832" s="35"/>
      <c r="C832" s="35"/>
      <c r="D832" s="1"/>
      <c r="E832" s="35"/>
      <c r="F832" s="35"/>
      <c r="G832" s="35"/>
      <c r="H832" s="35"/>
      <c r="I832" s="1"/>
      <c r="J832" s="1"/>
      <c r="K832" s="35"/>
      <c r="L832" s="1"/>
      <c r="M832" s="1"/>
      <c r="N832" s="1"/>
      <c r="O832" s="1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 spans="1:29" ht="15.75" customHeight="1" x14ac:dyDescent="0.25">
      <c r="A833" s="1"/>
      <c r="B833" s="35"/>
      <c r="C833" s="35"/>
      <c r="D833" s="1"/>
      <c r="E833" s="35"/>
      <c r="F833" s="35"/>
      <c r="G833" s="35"/>
      <c r="H833" s="35"/>
      <c r="I833" s="1"/>
      <c r="J833" s="1"/>
      <c r="K833" s="35"/>
      <c r="L833" s="1"/>
      <c r="M833" s="1"/>
      <c r="N833" s="1"/>
      <c r="O833" s="1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 spans="1:29" ht="15.75" customHeight="1" x14ac:dyDescent="0.25">
      <c r="A834" s="1"/>
      <c r="B834" s="35"/>
      <c r="C834" s="35"/>
      <c r="D834" s="1"/>
      <c r="E834" s="35"/>
      <c r="F834" s="35"/>
      <c r="G834" s="35"/>
      <c r="H834" s="35"/>
      <c r="I834" s="1"/>
      <c r="J834" s="1"/>
      <c r="K834" s="35"/>
      <c r="L834" s="1"/>
      <c r="M834" s="1"/>
      <c r="N834" s="1"/>
      <c r="O834" s="1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 spans="1:29" ht="15.75" customHeight="1" x14ac:dyDescent="0.25">
      <c r="A835" s="1"/>
      <c r="B835" s="35"/>
      <c r="C835" s="35"/>
      <c r="D835" s="1"/>
      <c r="E835" s="35"/>
      <c r="F835" s="35"/>
      <c r="G835" s="35"/>
      <c r="H835" s="35"/>
      <c r="I835" s="1"/>
      <c r="J835" s="1"/>
      <c r="K835" s="35"/>
      <c r="L835" s="1"/>
      <c r="M835" s="1"/>
      <c r="N835" s="1"/>
      <c r="O835" s="1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 spans="1:29" ht="15.75" customHeight="1" x14ac:dyDescent="0.25">
      <c r="A836" s="1"/>
      <c r="B836" s="35"/>
      <c r="C836" s="35"/>
      <c r="D836" s="1"/>
      <c r="E836" s="35"/>
      <c r="F836" s="35"/>
      <c r="G836" s="35"/>
      <c r="H836" s="35"/>
      <c r="I836" s="1"/>
      <c r="J836" s="1"/>
      <c r="K836" s="35"/>
      <c r="L836" s="1"/>
      <c r="M836" s="1"/>
      <c r="N836" s="1"/>
      <c r="O836" s="1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 spans="1:29" ht="15.75" customHeight="1" x14ac:dyDescent="0.25">
      <c r="A837" s="1"/>
      <c r="B837" s="35"/>
      <c r="C837" s="35"/>
      <c r="D837" s="1"/>
      <c r="E837" s="35"/>
      <c r="F837" s="35"/>
      <c r="G837" s="35"/>
      <c r="H837" s="35"/>
      <c r="I837" s="1"/>
      <c r="J837" s="1"/>
      <c r="K837" s="35"/>
      <c r="L837" s="1"/>
      <c r="M837" s="1"/>
      <c r="N837" s="1"/>
      <c r="O837" s="1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 spans="1:29" ht="15.75" customHeight="1" x14ac:dyDescent="0.25">
      <c r="A838" s="1"/>
      <c r="B838" s="35"/>
      <c r="C838" s="35"/>
      <c r="D838" s="1"/>
      <c r="E838" s="35"/>
      <c r="F838" s="35"/>
      <c r="G838" s="35"/>
      <c r="H838" s="35"/>
      <c r="I838" s="1"/>
      <c r="J838" s="1"/>
      <c r="K838" s="35"/>
      <c r="L838" s="1"/>
      <c r="M838" s="1"/>
      <c r="N838" s="1"/>
      <c r="O838" s="1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 spans="1:29" ht="15.75" customHeight="1" x14ac:dyDescent="0.25">
      <c r="A839" s="1"/>
      <c r="B839" s="35"/>
      <c r="C839" s="35"/>
      <c r="D839" s="1"/>
      <c r="E839" s="35"/>
      <c r="F839" s="35"/>
      <c r="G839" s="35"/>
      <c r="H839" s="35"/>
      <c r="I839" s="1"/>
      <c r="J839" s="1"/>
      <c r="K839" s="35"/>
      <c r="L839" s="1"/>
      <c r="M839" s="1"/>
      <c r="N839" s="1"/>
      <c r="O839" s="1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 spans="1:29" ht="15.75" customHeight="1" x14ac:dyDescent="0.25">
      <c r="A840" s="1"/>
      <c r="B840" s="35"/>
      <c r="C840" s="35"/>
      <c r="D840" s="1"/>
      <c r="E840" s="35"/>
      <c r="F840" s="35"/>
      <c r="G840" s="35"/>
      <c r="H840" s="35"/>
      <c r="I840" s="1"/>
      <c r="J840" s="1"/>
      <c r="K840" s="35"/>
      <c r="L840" s="1"/>
      <c r="M840" s="1"/>
      <c r="N840" s="1"/>
      <c r="O840" s="1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 spans="1:29" ht="15.75" customHeight="1" x14ac:dyDescent="0.25">
      <c r="A841" s="1"/>
      <c r="B841" s="35"/>
      <c r="C841" s="35"/>
      <c r="D841" s="1"/>
      <c r="E841" s="35"/>
      <c r="F841" s="35"/>
      <c r="G841" s="35"/>
      <c r="H841" s="35"/>
      <c r="I841" s="1"/>
      <c r="J841" s="1"/>
      <c r="K841" s="35"/>
      <c r="L841" s="1"/>
      <c r="M841" s="1"/>
      <c r="N841" s="1"/>
      <c r="O841" s="1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 spans="1:29" ht="15.75" customHeight="1" x14ac:dyDescent="0.25">
      <c r="A842" s="1"/>
      <c r="B842" s="35"/>
      <c r="C842" s="35"/>
      <c r="D842" s="1"/>
      <c r="E842" s="35"/>
      <c r="F842" s="35"/>
      <c r="G842" s="35"/>
      <c r="H842" s="35"/>
      <c r="I842" s="1"/>
      <c r="J842" s="1"/>
      <c r="K842" s="35"/>
      <c r="L842" s="1"/>
      <c r="M842" s="1"/>
      <c r="N842" s="1"/>
      <c r="O842" s="1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 spans="1:29" ht="15.75" customHeight="1" x14ac:dyDescent="0.25">
      <c r="A843" s="1"/>
      <c r="B843" s="35"/>
      <c r="C843" s="35"/>
      <c r="D843" s="1"/>
      <c r="E843" s="35"/>
      <c r="F843" s="35"/>
      <c r="G843" s="35"/>
      <c r="H843" s="35"/>
      <c r="I843" s="1"/>
      <c r="J843" s="1"/>
      <c r="K843" s="35"/>
      <c r="L843" s="1"/>
      <c r="M843" s="1"/>
      <c r="N843" s="1"/>
      <c r="O843" s="1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 spans="1:29" ht="15.75" customHeight="1" x14ac:dyDescent="0.25">
      <c r="A844" s="1"/>
      <c r="B844" s="35"/>
      <c r="C844" s="35"/>
      <c r="D844" s="1"/>
      <c r="E844" s="35"/>
      <c r="F844" s="35"/>
      <c r="G844" s="35"/>
      <c r="H844" s="35"/>
      <c r="I844" s="1"/>
      <c r="J844" s="1"/>
      <c r="K844" s="35"/>
      <c r="L844" s="1"/>
      <c r="M844" s="1"/>
      <c r="N844" s="1"/>
      <c r="O844" s="1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 spans="1:29" ht="15.75" customHeight="1" x14ac:dyDescent="0.25">
      <c r="A845" s="1"/>
      <c r="B845" s="35"/>
      <c r="C845" s="35"/>
      <c r="D845" s="1"/>
      <c r="E845" s="35"/>
      <c r="F845" s="35"/>
      <c r="G845" s="35"/>
      <c r="H845" s="35"/>
      <c r="I845" s="1"/>
      <c r="J845" s="1"/>
      <c r="K845" s="35"/>
      <c r="L845" s="1"/>
      <c r="M845" s="1"/>
      <c r="N845" s="1"/>
      <c r="O845" s="1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 spans="1:29" ht="15.75" customHeight="1" x14ac:dyDescent="0.25">
      <c r="A846" s="1"/>
      <c r="B846" s="35"/>
      <c r="C846" s="35"/>
      <c r="D846" s="1"/>
      <c r="E846" s="35"/>
      <c r="F846" s="35"/>
      <c r="G846" s="35"/>
      <c r="H846" s="35"/>
      <c r="I846" s="1"/>
      <c r="J846" s="1"/>
      <c r="K846" s="35"/>
      <c r="L846" s="1"/>
      <c r="M846" s="1"/>
      <c r="N846" s="1"/>
      <c r="O846" s="1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 spans="1:29" ht="15.75" customHeight="1" x14ac:dyDescent="0.25">
      <c r="A847" s="1"/>
      <c r="B847" s="35"/>
      <c r="C847" s="35"/>
      <c r="D847" s="1"/>
      <c r="E847" s="35"/>
      <c r="F847" s="35"/>
      <c r="G847" s="35"/>
      <c r="H847" s="35"/>
      <c r="I847" s="1"/>
      <c r="J847" s="1"/>
      <c r="K847" s="35"/>
      <c r="L847" s="1"/>
      <c r="M847" s="1"/>
      <c r="N847" s="1"/>
      <c r="O847" s="1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 spans="1:29" ht="15.75" customHeight="1" x14ac:dyDescent="0.25">
      <c r="A848" s="1"/>
      <c r="B848" s="35"/>
      <c r="C848" s="35"/>
      <c r="D848" s="1"/>
      <c r="E848" s="35"/>
      <c r="F848" s="35"/>
      <c r="G848" s="35"/>
      <c r="H848" s="35"/>
      <c r="I848" s="1"/>
      <c r="J848" s="1"/>
      <c r="K848" s="35"/>
      <c r="L848" s="1"/>
      <c r="M848" s="1"/>
      <c r="N848" s="1"/>
      <c r="O848" s="1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 spans="1:29" ht="15.75" customHeight="1" x14ac:dyDescent="0.25">
      <c r="A849" s="1"/>
      <c r="B849" s="35"/>
      <c r="C849" s="35"/>
      <c r="D849" s="1"/>
      <c r="E849" s="35"/>
      <c r="F849" s="35"/>
      <c r="G849" s="35"/>
      <c r="H849" s="35"/>
      <c r="I849" s="1"/>
      <c r="J849" s="1"/>
      <c r="K849" s="35"/>
      <c r="L849" s="1"/>
      <c r="M849" s="1"/>
      <c r="N849" s="1"/>
      <c r="O849" s="1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 spans="1:29" ht="15.75" customHeight="1" x14ac:dyDescent="0.25">
      <c r="A850" s="1"/>
      <c r="B850" s="35"/>
      <c r="C850" s="35"/>
      <c r="D850" s="1"/>
      <c r="E850" s="35"/>
      <c r="F850" s="35"/>
      <c r="G850" s="35"/>
      <c r="H850" s="35"/>
      <c r="I850" s="1"/>
      <c r="J850" s="1"/>
      <c r="K850" s="35"/>
      <c r="L850" s="1"/>
      <c r="M850" s="1"/>
      <c r="N850" s="1"/>
      <c r="O850" s="1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 spans="1:29" ht="15.75" customHeight="1" x14ac:dyDescent="0.25">
      <c r="A851" s="1"/>
      <c r="B851" s="35"/>
      <c r="C851" s="35"/>
      <c r="D851" s="1"/>
      <c r="E851" s="35"/>
      <c r="F851" s="35"/>
      <c r="G851" s="35"/>
      <c r="H851" s="35"/>
      <c r="I851" s="1"/>
      <c r="J851" s="1"/>
      <c r="K851" s="35"/>
      <c r="L851" s="1"/>
      <c r="M851" s="1"/>
      <c r="N851" s="1"/>
      <c r="O851" s="1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 spans="1:29" ht="15.75" customHeight="1" x14ac:dyDescent="0.25">
      <c r="A852" s="1"/>
      <c r="B852" s="35"/>
      <c r="C852" s="35"/>
      <c r="D852" s="1"/>
      <c r="E852" s="35"/>
      <c r="F852" s="35"/>
      <c r="G852" s="35"/>
      <c r="H852" s="35"/>
      <c r="I852" s="1"/>
      <c r="J852" s="1"/>
      <c r="K852" s="35"/>
      <c r="L852" s="1"/>
      <c r="M852" s="1"/>
      <c r="N852" s="1"/>
      <c r="O852" s="1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 spans="1:29" ht="15.75" customHeight="1" x14ac:dyDescent="0.25">
      <c r="A853" s="1"/>
      <c r="B853" s="35"/>
      <c r="C853" s="35"/>
      <c r="D853" s="1"/>
      <c r="E853" s="35"/>
      <c r="F853" s="35"/>
      <c r="G853" s="35"/>
      <c r="H853" s="35"/>
      <c r="I853" s="1"/>
      <c r="J853" s="1"/>
      <c r="K853" s="35"/>
      <c r="L853" s="1"/>
      <c r="M853" s="1"/>
      <c r="N853" s="1"/>
      <c r="O853" s="1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 spans="1:29" ht="15.75" customHeight="1" x14ac:dyDescent="0.25">
      <c r="A854" s="1"/>
      <c r="B854" s="35"/>
      <c r="C854" s="35"/>
      <c r="D854" s="1"/>
      <c r="E854" s="35"/>
      <c r="F854" s="35"/>
      <c r="G854" s="35"/>
      <c r="H854" s="35"/>
      <c r="I854" s="1"/>
      <c r="J854" s="1"/>
      <c r="K854" s="35"/>
      <c r="L854" s="1"/>
      <c r="M854" s="1"/>
      <c r="N854" s="1"/>
      <c r="O854" s="1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 spans="1:29" ht="15.75" customHeight="1" x14ac:dyDescent="0.25">
      <c r="A855" s="1"/>
      <c r="B855" s="35"/>
      <c r="C855" s="35"/>
      <c r="D855" s="1"/>
      <c r="E855" s="35"/>
      <c r="F855" s="35"/>
      <c r="G855" s="35"/>
      <c r="H855" s="35"/>
      <c r="I855" s="1"/>
      <c r="J855" s="1"/>
      <c r="K855" s="35"/>
      <c r="L855" s="1"/>
      <c r="M855" s="1"/>
      <c r="N855" s="1"/>
      <c r="O855" s="1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 spans="1:29" ht="15.75" customHeight="1" x14ac:dyDescent="0.25">
      <c r="A856" s="1"/>
      <c r="B856" s="35"/>
      <c r="C856" s="35"/>
      <c r="D856" s="1"/>
      <c r="E856" s="35"/>
      <c r="F856" s="35"/>
      <c r="G856" s="35"/>
      <c r="H856" s="35"/>
      <c r="I856" s="1"/>
      <c r="J856" s="1"/>
      <c r="K856" s="35"/>
      <c r="L856" s="1"/>
      <c r="M856" s="1"/>
      <c r="N856" s="1"/>
      <c r="O856" s="1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 spans="1:29" ht="15.75" customHeight="1" x14ac:dyDescent="0.25">
      <c r="A857" s="1"/>
      <c r="B857" s="35"/>
      <c r="C857" s="35"/>
      <c r="D857" s="1"/>
      <c r="E857" s="35"/>
      <c r="F857" s="35"/>
      <c r="G857" s="35"/>
      <c r="H857" s="35"/>
      <c r="I857" s="1"/>
      <c r="J857" s="1"/>
      <c r="K857" s="35"/>
      <c r="L857" s="1"/>
      <c r="M857" s="1"/>
      <c r="N857" s="1"/>
      <c r="O857" s="1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 spans="1:29" ht="15.75" customHeight="1" x14ac:dyDescent="0.25">
      <c r="A858" s="1"/>
      <c r="B858" s="35"/>
      <c r="C858" s="35"/>
      <c r="D858" s="1"/>
      <c r="E858" s="35"/>
      <c r="F858" s="35"/>
      <c r="G858" s="35"/>
      <c r="H858" s="35"/>
      <c r="I858" s="1"/>
      <c r="J858" s="1"/>
      <c r="K858" s="35"/>
      <c r="L858" s="1"/>
      <c r="M858" s="1"/>
      <c r="N858" s="1"/>
      <c r="O858" s="1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 spans="1:29" ht="15.75" customHeight="1" x14ac:dyDescent="0.25">
      <c r="A859" s="1"/>
      <c r="B859" s="35"/>
      <c r="C859" s="35"/>
      <c r="D859" s="1"/>
      <c r="E859" s="35"/>
      <c r="F859" s="35"/>
      <c r="G859" s="35"/>
      <c r="H859" s="35"/>
      <c r="I859" s="1"/>
      <c r="J859" s="1"/>
      <c r="K859" s="35"/>
      <c r="L859" s="1"/>
      <c r="M859" s="1"/>
      <c r="N859" s="1"/>
      <c r="O859" s="1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 spans="1:29" ht="15.75" customHeight="1" x14ac:dyDescent="0.25">
      <c r="A860" s="1"/>
      <c r="B860" s="35"/>
      <c r="C860" s="35"/>
      <c r="D860" s="1"/>
      <c r="E860" s="35"/>
      <c r="F860" s="35"/>
      <c r="G860" s="35"/>
      <c r="H860" s="35"/>
      <c r="I860" s="1"/>
      <c r="J860" s="1"/>
      <c r="K860" s="35"/>
      <c r="L860" s="1"/>
      <c r="M860" s="1"/>
      <c r="N860" s="1"/>
      <c r="O860" s="1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 spans="1:29" ht="15.75" customHeight="1" x14ac:dyDescent="0.25">
      <c r="A861" s="1"/>
      <c r="B861" s="35"/>
      <c r="C861" s="35"/>
      <c r="D861" s="1"/>
      <c r="E861" s="35"/>
      <c r="F861" s="35"/>
      <c r="G861" s="35"/>
      <c r="H861" s="35"/>
      <c r="I861" s="1"/>
      <c r="J861" s="1"/>
      <c r="K861" s="35"/>
      <c r="L861" s="1"/>
      <c r="M861" s="1"/>
      <c r="N861" s="1"/>
      <c r="O861" s="1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 spans="1:29" ht="15.75" customHeight="1" x14ac:dyDescent="0.25">
      <c r="A862" s="1"/>
      <c r="B862" s="35"/>
      <c r="C862" s="35"/>
      <c r="D862" s="1"/>
      <c r="E862" s="35"/>
      <c r="F862" s="35"/>
      <c r="G862" s="35"/>
      <c r="H862" s="35"/>
      <c r="I862" s="1"/>
      <c r="J862" s="1"/>
      <c r="K862" s="35"/>
      <c r="L862" s="1"/>
      <c r="M862" s="1"/>
      <c r="N862" s="1"/>
      <c r="O862" s="1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 spans="1:29" ht="15.75" customHeight="1" x14ac:dyDescent="0.25">
      <c r="A863" s="1"/>
      <c r="B863" s="35"/>
      <c r="C863" s="35"/>
      <c r="D863" s="1"/>
      <c r="E863" s="35"/>
      <c r="F863" s="35"/>
      <c r="G863" s="35"/>
      <c r="H863" s="35"/>
      <c r="I863" s="1"/>
      <c r="J863" s="1"/>
      <c r="K863" s="35"/>
      <c r="L863" s="1"/>
      <c r="M863" s="1"/>
      <c r="N863" s="1"/>
      <c r="O863" s="1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 spans="1:29" ht="15.75" customHeight="1" x14ac:dyDescent="0.25">
      <c r="A864" s="1"/>
      <c r="B864" s="35"/>
      <c r="C864" s="35"/>
      <c r="D864" s="1"/>
      <c r="E864" s="35"/>
      <c r="F864" s="35"/>
      <c r="G864" s="35"/>
      <c r="H864" s="35"/>
      <c r="I864" s="1"/>
      <c r="J864" s="1"/>
      <c r="K864" s="35"/>
      <c r="L864" s="1"/>
      <c r="M864" s="1"/>
      <c r="N864" s="1"/>
      <c r="O864" s="1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 spans="1:29" ht="15.75" customHeight="1" x14ac:dyDescent="0.25">
      <c r="A865" s="1"/>
      <c r="B865" s="35"/>
      <c r="C865" s="35"/>
      <c r="D865" s="1"/>
      <c r="E865" s="35"/>
      <c r="F865" s="35"/>
      <c r="G865" s="35"/>
      <c r="H865" s="35"/>
      <c r="I865" s="1"/>
      <c r="J865" s="1"/>
      <c r="K865" s="35"/>
      <c r="L865" s="1"/>
      <c r="M865" s="1"/>
      <c r="N865" s="1"/>
      <c r="O865" s="1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 spans="1:29" ht="15.75" customHeight="1" x14ac:dyDescent="0.25">
      <c r="A866" s="1"/>
      <c r="B866" s="35"/>
      <c r="C866" s="35"/>
      <c r="D866" s="1"/>
      <c r="E866" s="35"/>
      <c r="F866" s="35"/>
      <c r="G866" s="35"/>
      <c r="H866" s="35"/>
      <c r="I866" s="1"/>
      <c r="J866" s="1"/>
      <c r="K866" s="35"/>
      <c r="L866" s="1"/>
      <c r="M866" s="1"/>
      <c r="N866" s="1"/>
      <c r="O866" s="1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 spans="1:29" ht="15.75" customHeight="1" x14ac:dyDescent="0.25">
      <c r="A867" s="1"/>
      <c r="B867" s="35"/>
      <c r="C867" s="35"/>
      <c r="D867" s="1"/>
      <c r="E867" s="35"/>
      <c r="F867" s="35"/>
      <c r="G867" s="35"/>
      <c r="H867" s="35"/>
      <c r="I867" s="1"/>
      <c r="J867" s="1"/>
      <c r="K867" s="35"/>
      <c r="L867" s="1"/>
      <c r="M867" s="1"/>
      <c r="N867" s="1"/>
      <c r="O867" s="1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 spans="1:29" ht="15.75" customHeight="1" x14ac:dyDescent="0.25">
      <c r="A868" s="1"/>
      <c r="B868" s="35"/>
      <c r="C868" s="35"/>
      <c r="D868" s="1"/>
      <c r="E868" s="35"/>
      <c r="F868" s="35"/>
      <c r="G868" s="35"/>
      <c r="H868" s="35"/>
      <c r="I868" s="1"/>
      <c r="J868" s="1"/>
      <c r="K868" s="35"/>
      <c r="L868" s="1"/>
      <c r="M868" s="1"/>
      <c r="N868" s="1"/>
      <c r="O868" s="1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 spans="1:29" ht="15.75" customHeight="1" x14ac:dyDescent="0.25">
      <c r="A869" s="1"/>
      <c r="B869" s="35"/>
      <c r="C869" s="35"/>
      <c r="D869" s="1"/>
      <c r="E869" s="35"/>
      <c r="F869" s="35"/>
      <c r="G869" s="35"/>
      <c r="H869" s="35"/>
      <c r="I869" s="1"/>
      <c r="J869" s="1"/>
      <c r="K869" s="35"/>
      <c r="L869" s="1"/>
      <c r="M869" s="1"/>
      <c r="N869" s="1"/>
      <c r="O869" s="1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 spans="1:29" ht="15.75" customHeight="1" x14ac:dyDescent="0.25">
      <c r="A870" s="1"/>
      <c r="B870" s="35"/>
      <c r="C870" s="35"/>
      <c r="D870" s="1"/>
      <c r="E870" s="35"/>
      <c r="F870" s="35"/>
      <c r="G870" s="35"/>
      <c r="H870" s="35"/>
      <c r="I870" s="1"/>
      <c r="J870" s="1"/>
      <c r="K870" s="35"/>
      <c r="L870" s="1"/>
      <c r="M870" s="1"/>
      <c r="N870" s="1"/>
      <c r="O870" s="1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 spans="1:29" ht="15.75" customHeight="1" x14ac:dyDescent="0.25">
      <c r="A871" s="1"/>
      <c r="B871" s="35"/>
      <c r="C871" s="35"/>
      <c r="D871" s="1"/>
      <c r="E871" s="35"/>
      <c r="F871" s="35"/>
      <c r="G871" s="35"/>
      <c r="H871" s="35"/>
      <c r="I871" s="1"/>
      <c r="J871" s="1"/>
      <c r="K871" s="35"/>
      <c r="L871" s="1"/>
      <c r="M871" s="1"/>
      <c r="N871" s="1"/>
      <c r="O871" s="1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 spans="1:29" ht="15.75" customHeight="1" x14ac:dyDescent="0.25">
      <c r="A872" s="1"/>
      <c r="B872" s="35"/>
      <c r="C872" s="35"/>
      <c r="D872" s="1"/>
      <c r="E872" s="35"/>
      <c r="F872" s="35"/>
      <c r="G872" s="35"/>
      <c r="H872" s="35"/>
      <c r="I872" s="1"/>
      <c r="J872" s="1"/>
      <c r="K872" s="35"/>
      <c r="L872" s="1"/>
      <c r="M872" s="1"/>
      <c r="N872" s="1"/>
      <c r="O872" s="1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 spans="1:29" ht="15.75" customHeight="1" x14ac:dyDescent="0.25">
      <c r="A873" s="1"/>
      <c r="B873" s="35"/>
      <c r="C873" s="35"/>
      <c r="D873" s="1"/>
      <c r="E873" s="35"/>
      <c r="F873" s="35"/>
      <c r="G873" s="35"/>
      <c r="H873" s="35"/>
      <c r="I873" s="1"/>
      <c r="J873" s="1"/>
      <c r="K873" s="35"/>
      <c r="L873" s="1"/>
      <c r="M873" s="1"/>
      <c r="N873" s="1"/>
      <c r="O873" s="1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 spans="1:29" ht="15.75" customHeight="1" x14ac:dyDescent="0.25">
      <c r="A874" s="1"/>
      <c r="B874" s="35"/>
      <c r="C874" s="35"/>
      <c r="D874" s="1"/>
      <c r="E874" s="35"/>
      <c r="F874" s="35"/>
      <c r="G874" s="35"/>
      <c r="H874" s="35"/>
      <c r="I874" s="1"/>
      <c r="J874" s="1"/>
      <c r="K874" s="35"/>
      <c r="L874" s="1"/>
      <c r="M874" s="1"/>
      <c r="N874" s="1"/>
      <c r="O874" s="1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 spans="1:29" ht="15.75" customHeight="1" x14ac:dyDescent="0.25">
      <c r="A875" s="1"/>
      <c r="B875" s="35"/>
      <c r="C875" s="35"/>
      <c r="D875" s="1"/>
      <c r="E875" s="35"/>
      <c r="F875" s="35"/>
      <c r="G875" s="35"/>
      <c r="H875" s="35"/>
      <c r="I875" s="1"/>
      <c r="J875" s="1"/>
      <c r="K875" s="35"/>
      <c r="L875" s="1"/>
      <c r="M875" s="1"/>
      <c r="N875" s="1"/>
      <c r="O875" s="1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 spans="1:29" ht="15.75" customHeight="1" x14ac:dyDescent="0.25">
      <c r="A876" s="1"/>
      <c r="B876" s="35"/>
      <c r="C876" s="35"/>
      <c r="D876" s="1"/>
      <c r="E876" s="35"/>
      <c r="F876" s="35"/>
      <c r="G876" s="35"/>
      <c r="H876" s="35"/>
      <c r="I876" s="1"/>
      <c r="J876" s="1"/>
      <c r="K876" s="35"/>
      <c r="L876" s="1"/>
      <c r="M876" s="1"/>
      <c r="N876" s="1"/>
      <c r="O876" s="1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 spans="1:29" ht="15.75" customHeight="1" x14ac:dyDescent="0.25">
      <c r="A877" s="1"/>
      <c r="B877" s="35"/>
      <c r="C877" s="35"/>
      <c r="D877" s="1"/>
      <c r="E877" s="35"/>
      <c r="F877" s="35"/>
      <c r="G877" s="35"/>
      <c r="H877" s="35"/>
      <c r="I877" s="1"/>
      <c r="J877" s="1"/>
      <c r="K877" s="35"/>
      <c r="L877" s="1"/>
      <c r="M877" s="1"/>
      <c r="N877" s="1"/>
      <c r="O877" s="1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 spans="1:29" ht="15.75" customHeight="1" x14ac:dyDescent="0.25">
      <c r="A878" s="1"/>
      <c r="B878" s="35"/>
      <c r="C878" s="35"/>
      <c r="D878" s="1"/>
      <c r="E878" s="35"/>
      <c r="F878" s="35"/>
      <c r="G878" s="35"/>
      <c r="H878" s="35"/>
      <c r="I878" s="1"/>
      <c r="J878" s="1"/>
      <c r="K878" s="35"/>
      <c r="L878" s="1"/>
      <c r="M878" s="1"/>
      <c r="N878" s="1"/>
      <c r="O878" s="1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 spans="1:29" ht="15.75" customHeight="1" x14ac:dyDescent="0.25">
      <c r="A879" s="1"/>
      <c r="B879" s="35"/>
      <c r="C879" s="35"/>
      <c r="D879" s="1"/>
      <c r="E879" s="35"/>
      <c r="F879" s="35"/>
      <c r="G879" s="35"/>
      <c r="H879" s="35"/>
      <c r="I879" s="1"/>
      <c r="J879" s="1"/>
      <c r="K879" s="35"/>
      <c r="L879" s="1"/>
      <c r="M879" s="1"/>
      <c r="N879" s="1"/>
      <c r="O879" s="1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 spans="1:29" ht="15.75" customHeight="1" x14ac:dyDescent="0.25">
      <c r="A880" s="1"/>
      <c r="B880" s="35"/>
      <c r="C880" s="35"/>
      <c r="D880" s="1"/>
      <c r="E880" s="35"/>
      <c r="F880" s="35"/>
      <c r="G880" s="35"/>
      <c r="H880" s="35"/>
      <c r="I880" s="1"/>
      <c r="J880" s="1"/>
      <c r="K880" s="35"/>
      <c r="L880" s="1"/>
      <c r="M880" s="1"/>
      <c r="N880" s="1"/>
      <c r="O880" s="1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 spans="1:29" ht="15.75" customHeight="1" x14ac:dyDescent="0.25">
      <c r="A881" s="1"/>
      <c r="B881" s="35"/>
      <c r="C881" s="35"/>
      <c r="D881" s="1"/>
      <c r="E881" s="35"/>
      <c r="F881" s="35"/>
      <c r="G881" s="35"/>
      <c r="H881" s="35"/>
      <c r="I881" s="1"/>
      <c r="J881" s="1"/>
      <c r="K881" s="35"/>
      <c r="L881" s="1"/>
      <c r="M881" s="1"/>
      <c r="N881" s="1"/>
      <c r="O881" s="1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 spans="1:29" ht="15.75" customHeight="1" x14ac:dyDescent="0.25">
      <c r="A882" s="1"/>
      <c r="B882" s="35"/>
      <c r="C882" s="35"/>
      <c r="D882" s="1"/>
      <c r="E882" s="35"/>
      <c r="F882" s="35"/>
      <c r="G882" s="35"/>
      <c r="H882" s="35"/>
      <c r="I882" s="1"/>
      <c r="J882" s="1"/>
      <c r="K882" s="35"/>
      <c r="L882" s="1"/>
      <c r="M882" s="1"/>
      <c r="N882" s="1"/>
      <c r="O882" s="1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 spans="1:29" ht="15.75" customHeight="1" x14ac:dyDescent="0.25">
      <c r="A883" s="1"/>
      <c r="B883" s="35"/>
      <c r="C883" s="35"/>
      <c r="D883" s="1"/>
      <c r="E883" s="35"/>
      <c r="F883" s="35"/>
      <c r="G883" s="35"/>
      <c r="H883" s="35"/>
      <c r="I883" s="1"/>
      <c r="J883" s="1"/>
      <c r="K883" s="35"/>
      <c r="L883" s="1"/>
      <c r="M883" s="1"/>
      <c r="N883" s="1"/>
      <c r="O883" s="1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 spans="1:29" ht="15.75" customHeight="1" x14ac:dyDescent="0.25">
      <c r="A884" s="1"/>
      <c r="B884" s="35"/>
      <c r="C884" s="35"/>
      <c r="D884" s="1"/>
      <c r="E884" s="35"/>
      <c r="F884" s="35"/>
      <c r="G884" s="35"/>
      <c r="H884" s="35"/>
      <c r="I884" s="1"/>
      <c r="J884" s="1"/>
      <c r="K884" s="35"/>
      <c r="L884" s="1"/>
      <c r="M884" s="1"/>
      <c r="N884" s="1"/>
      <c r="O884" s="1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 spans="1:29" ht="15.75" customHeight="1" x14ac:dyDescent="0.25">
      <c r="A885" s="1"/>
      <c r="B885" s="35"/>
      <c r="C885" s="35"/>
      <c r="D885" s="1"/>
      <c r="E885" s="35"/>
      <c r="F885" s="35"/>
      <c r="G885" s="35"/>
      <c r="H885" s="35"/>
      <c r="I885" s="1"/>
      <c r="J885" s="1"/>
      <c r="K885" s="35"/>
      <c r="L885" s="1"/>
      <c r="M885" s="1"/>
      <c r="N885" s="1"/>
      <c r="O885" s="1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 spans="1:29" ht="15.75" customHeight="1" x14ac:dyDescent="0.25">
      <c r="A886" s="1"/>
      <c r="B886" s="35"/>
      <c r="C886" s="35"/>
      <c r="D886" s="1"/>
      <c r="E886" s="35"/>
      <c r="F886" s="35"/>
      <c r="G886" s="35"/>
      <c r="H886" s="35"/>
      <c r="I886" s="1"/>
      <c r="J886" s="1"/>
      <c r="K886" s="35"/>
      <c r="L886" s="1"/>
      <c r="M886" s="1"/>
      <c r="N886" s="1"/>
      <c r="O886" s="1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 spans="1:29" ht="15.75" customHeight="1" x14ac:dyDescent="0.25">
      <c r="A887" s="1"/>
      <c r="B887" s="35"/>
      <c r="C887" s="35"/>
      <c r="D887" s="1"/>
      <c r="E887" s="35"/>
      <c r="F887" s="35"/>
      <c r="G887" s="35"/>
      <c r="H887" s="35"/>
      <c r="I887" s="1"/>
      <c r="J887" s="1"/>
      <c r="K887" s="35"/>
      <c r="L887" s="1"/>
      <c r="M887" s="1"/>
      <c r="N887" s="1"/>
      <c r="O887" s="1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 spans="1:29" ht="15.75" customHeight="1" x14ac:dyDescent="0.25">
      <c r="A888" s="1"/>
      <c r="B888" s="35"/>
      <c r="C888" s="35"/>
      <c r="D888" s="1"/>
      <c r="E888" s="35"/>
      <c r="F888" s="35"/>
      <c r="G888" s="35"/>
      <c r="H888" s="35"/>
      <c r="I888" s="1"/>
      <c r="J888" s="1"/>
      <c r="K888" s="35"/>
      <c r="L888" s="1"/>
      <c r="M888" s="1"/>
      <c r="N888" s="1"/>
      <c r="O888" s="1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 spans="1:29" ht="15.75" customHeight="1" x14ac:dyDescent="0.25">
      <c r="A889" s="1"/>
      <c r="B889" s="35"/>
      <c r="C889" s="35"/>
      <c r="D889" s="1"/>
      <c r="E889" s="35"/>
      <c r="F889" s="35"/>
      <c r="G889" s="35"/>
      <c r="H889" s="35"/>
      <c r="I889" s="1"/>
      <c r="J889" s="1"/>
      <c r="K889" s="35"/>
      <c r="L889" s="1"/>
      <c r="M889" s="1"/>
      <c r="N889" s="1"/>
      <c r="O889" s="1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 spans="1:29" ht="15.75" customHeight="1" x14ac:dyDescent="0.25">
      <c r="A890" s="1"/>
      <c r="B890" s="35"/>
      <c r="C890" s="35"/>
      <c r="D890" s="1"/>
      <c r="E890" s="35"/>
      <c r="F890" s="35"/>
      <c r="G890" s="35"/>
      <c r="H890" s="35"/>
      <c r="I890" s="1"/>
      <c r="J890" s="1"/>
      <c r="K890" s="35"/>
      <c r="L890" s="1"/>
      <c r="M890" s="1"/>
      <c r="N890" s="1"/>
      <c r="O890" s="1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 spans="1:29" ht="15.75" customHeight="1" x14ac:dyDescent="0.25">
      <c r="A891" s="1"/>
      <c r="B891" s="35"/>
      <c r="C891" s="35"/>
      <c r="D891" s="1"/>
      <c r="E891" s="35"/>
      <c r="F891" s="35"/>
      <c r="G891" s="35"/>
      <c r="H891" s="35"/>
      <c r="I891" s="1"/>
      <c r="J891" s="1"/>
      <c r="K891" s="35"/>
      <c r="L891" s="1"/>
      <c r="M891" s="1"/>
      <c r="N891" s="1"/>
      <c r="O891" s="1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 spans="1:29" ht="15.75" customHeight="1" x14ac:dyDescent="0.25">
      <c r="A892" s="1"/>
      <c r="B892" s="35"/>
      <c r="C892" s="35"/>
      <c r="D892" s="1"/>
      <c r="E892" s="35"/>
      <c r="F892" s="35"/>
      <c r="G892" s="35"/>
      <c r="H892" s="35"/>
      <c r="I892" s="1"/>
      <c r="J892" s="1"/>
      <c r="K892" s="35"/>
      <c r="L892" s="1"/>
      <c r="M892" s="1"/>
      <c r="N892" s="1"/>
      <c r="O892" s="1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 spans="1:29" ht="15.75" customHeight="1" x14ac:dyDescent="0.25">
      <c r="A893" s="1"/>
      <c r="B893" s="35"/>
      <c r="C893" s="35"/>
      <c r="D893" s="1"/>
      <c r="E893" s="35"/>
      <c r="F893" s="35"/>
      <c r="G893" s="35"/>
      <c r="H893" s="35"/>
      <c r="I893" s="1"/>
      <c r="J893" s="1"/>
      <c r="K893" s="35"/>
      <c r="L893" s="1"/>
      <c r="M893" s="1"/>
      <c r="N893" s="1"/>
      <c r="O893" s="1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 spans="1:29" ht="15.75" customHeight="1" x14ac:dyDescent="0.25">
      <c r="A894" s="1"/>
      <c r="B894" s="35"/>
      <c r="C894" s="35"/>
      <c r="D894" s="1"/>
      <c r="E894" s="35"/>
      <c r="F894" s="35"/>
      <c r="G894" s="35"/>
      <c r="H894" s="35"/>
      <c r="I894" s="1"/>
      <c r="J894" s="1"/>
      <c r="K894" s="35"/>
      <c r="L894" s="1"/>
      <c r="M894" s="1"/>
      <c r="N894" s="1"/>
      <c r="O894" s="1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 spans="1:29" ht="15.75" customHeight="1" x14ac:dyDescent="0.25">
      <c r="A895" s="1"/>
      <c r="B895" s="35"/>
      <c r="C895" s="35"/>
      <c r="D895" s="1"/>
      <c r="E895" s="35"/>
      <c r="F895" s="35"/>
      <c r="G895" s="35"/>
      <c r="H895" s="35"/>
      <c r="I895" s="1"/>
      <c r="J895" s="1"/>
      <c r="K895" s="35"/>
      <c r="L895" s="1"/>
      <c r="M895" s="1"/>
      <c r="N895" s="1"/>
      <c r="O895" s="1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 spans="1:29" ht="15.75" customHeight="1" x14ac:dyDescent="0.25">
      <c r="A896" s="1"/>
      <c r="B896" s="35"/>
      <c r="C896" s="35"/>
      <c r="D896" s="1"/>
      <c r="E896" s="35"/>
      <c r="F896" s="35"/>
      <c r="G896" s="35"/>
      <c r="H896" s="35"/>
      <c r="I896" s="1"/>
      <c r="J896" s="1"/>
      <c r="K896" s="35"/>
      <c r="L896" s="1"/>
      <c r="M896" s="1"/>
      <c r="N896" s="1"/>
      <c r="O896" s="1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 spans="1:29" ht="15.75" customHeight="1" x14ac:dyDescent="0.25">
      <c r="A897" s="1"/>
      <c r="B897" s="35"/>
      <c r="C897" s="35"/>
      <c r="D897" s="1"/>
      <c r="E897" s="35"/>
      <c r="F897" s="35"/>
      <c r="G897" s="35"/>
      <c r="H897" s="35"/>
      <c r="I897" s="1"/>
      <c r="J897" s="1"/>
      <c r="K897" s="35"/>
      <c r="L897" s="1"/>
      <c r="M897" s="1"/>
      <c r="N897" s="1"/>
      <c r="O897" s="1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 spans="1:29" ht="15.75" customHeight="1" x14ac:dyDescent="0.25">
      <c r="A898" s="1"/>
      <c r="B898" s="35"/>
      <c r="C898" s="35"/>
      <c r="D898" s="1"/>
      <c r="E898" s="35"/>
      <c r="F898" s="35"/>
      <c r="G898" s="35"/>
      <c r="H898" s="35"/>
      <c r="I898" s="1"/>
      <c r="J898" s="1"/>
      <c r="K898" s="35"/>
      <c r="L898" s="1"/>
      <c r="M898" s="1"/>
      <c r="N898" s="1"/>
      <c r="O898" s="1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 spans="1:29" ht="15.75" customHeight="1" x14ac:dyDescent="0.25">
      <c r="A899" s="1"/>
      <c r="B899" s="35"/>
      <c r="C899" s="35"/>
      <c r="D899" s="1"/>
      <c r="E899" s="35"/>
      <c r="F899" s="35"/>
      <c r="G899" s="35"/>
      <c r="H899" s="35"/>
      <c r="I899" s="1"/>
      <c r="J899" s="1"/>
      <c r="K899" s="35"/>
      <c r="L899" s="1"/>
      <c r="M899" s="1"/>
      <c r="N899" s="1"/>
      <c r="O899" s="1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 spans="1:29" ht="15.75" customHeight="1" x14ac:dyDescent="0.25">
      <c r="A900" s="1"/>
      <c r="B900" s="35"/>
      <c r="C900" s="35"/>
      <c r="D900" s="1"/>
      <c r="E900" s="35"/>
      <c r="F900" s="35"/>
      <c r="G900" s="35"/>
      <c r="H900" s="35"/>
      <c r="I900" s="1"/>
      <c r="J900" s="1"/>
      <c r="K900" s="35"/>
      <c r="L900" s="1"/>
      <c r="M900" s="1"/>
      <c r="N900" s="1"/>
      <c r="O900" s="1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 spans="1:29" ht="15.75" customHeight="1" x14ac:dyDescent="0.25">
      <c r="A901" s="1"/>
      <c r="B901" s="35"/>
      <c r="C901" s="35"/>
      <c r="D901" s="1"/>
      <c r="E901" s="35"/>
      <c r="F901" s="35"/>
      <c r="G901" s="35"/>
      <c r="H901" s="35"/>
      <c r="I901" s="1"/>
      <c r="J901" s="1"/>
      <c r="K901" s="35"/>
      <c r="L901" s="1"/>
      <c r="M901" s="1"/>
      <c r="N901" s="1"/>
      <c r="O901" s="1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 spans="1:29" ht="15.75" customHeight="1" x14ac:dyDescent="0.25">
      <c r="A902" s="1"/>
      <c r="B902" s="35"/>
      <c r="C902" s="35"/>
      <c r="D902" s="1"/>
      <c r="E902" s="35"/>
      <c r="F902" s="35"/>
      <c r="G902" s="35"/>
      <c r="H902" s="35"/>
      <c r="I902" s="1"/>
      <c r="J902" s="1"/>
      <c r="K902" s="35"/>
      <c r="L902" s="1"/>
      <c r="M902" s="1"/>
      <c r="N902" s="1"/>
      <c r="O902" s="1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 spans="1:29" ht="15.75" customHeight="1" x14ac:dyDescent="0.25">
      <c r="A903" s="1"/>
      <c r="B903" s="35"/>
      <c r="C903" s="35"/>
      <c r="D903" s="1"/>
      <c r="E903" s="35"/>
      <c r="F903" s="35"/>
      <c r="G903" s="35"/>
      <c r="H903" s="35"/>
      <c r="I903" s="1"/>
      <c r="J903" s="1"/>
      <c r="K903" s="35"/>
      <c r="L903" s="1"/>
      <c r="M903" s="1"/>
      <c r="N903" s="1"/>
      <c r="O903" s="1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 spans="1:29" ht="15.75" customHeight="1" x14ac:dyDescent="0.25">
      <c r="A904" s="1"/>
      <c r="B904" s="35"/>
      <c r="C904" s="35"/>
      <c r="D904" s="1"/>
      <c r="E904" s="35"/>
      <c r="F904" s="35"/>
      <c r="G904" s="35"/>
      <c r="H904" s="35"/>
      <c r="I904" s="1"/>
      <c r="J904" s="1"/>
      <c r="K904" s="35"/>
      <c r="L904" s="1"/>
      <c r="M904" s="1"/>
      <c r="N904" s="1"/>
      <c r="O904" s="1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 spans="1:29" ht="15.75" customHeight="1" x14ac:dyDescent="0.25">
      <c r="A905" s="1"/>
      <c r="B905" s="35"/>
      <c r="C905" s="35"/>
      <c r="D905" s="1"/>
      <c r="E905" s="35"/>
      <c r="F905" s="35"/>
      <c r="G905" s="35"/>
      <c r="H905" s="35"/>
      <c r="I905" s="1"/>
      <c r="J905" s="1"/>
      <c r="K905" s="35"/>
      <c r="L905" s="1"/>
      <c r="M905" s="1"/>
      <c r="N905" s="1"/>
      <c r="O905" s="1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 spans="1:29" ht="15.75" customHeight="1" x14ac:dyDescent="0.25">
      <c r="A906" s="1"/>
      <c r="B906" s="35"/>
      <c r="C906" s="35"/>
      <c r="D906" s="1"/>
      <c r="E906" s="35"/>
      <c r="F906" s="35"/>
      <c r="G906" s="35"/>
      <c r="H906" s="35"/>
      <c r="I906" s="1"/>
      <c r="J906" s="1"/>
      <c r="K906" s="35"/>
      <c r="L906" s="1"/>
      <c r="M906" s="1"/>
      <c r="N906" s="1"/>
      <c r="O906" s="1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 spans="1:29" ht="15.75" customHeight="1" x14ac:dyDescent="0.25">
      <c r="A907" s="1"/>
      <c r="B907" s="35"/>
      <c r="C907" s="35"/>
      <c r="D907" s="1"/>
      <c r="E907" s="35"/>
      <c r="F907" s="35"/>
      <c r="G907" s="35"/>
      <c r="H907" s="35"/>
      <c r="I907" s="1"/>
      <c r="J907" s="1"/>
      <c r="K907" s="35"/>
      <c r="L907" s="1"/>
      <c r="M907" s="1"/>
      <c r="N907" s="1"/>
      <c r="O907" s="1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 spans="1:29" ht="15.75" customHeight="1" x14ac:dyDescent="0.25">
      <c r="A908" s="1"/>
      <c r="B908" s="35"/>
      <c r="C908" s="35"/>
      <c r="D908" s="1"/>
      <c r="E908" s="35"/>
      <c r="F908" s="35"/>
      <c r="G908" s="35"/>
      <c r="H908" s="35"/>
      <c r="I908" s="1"/>
      <c r="J908" s="1"/>
      <c r="K908" s="35"/>
      <c r="L908" s="1"/>
      <c r="M908" s="1"/>
      <c r="N908" s="1"/>
      <c r="O908" s="1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 spans="1:29" ht="15.75" customHeight="1" x14ac:dyDescent="0.25">
      <c r="A909" s="1"/>
      <c r="B909" s="35"/>
      <c r="C909" s="35"/>
      <c r="D909" s="1"/>
      <c r="E909" s="35"/>
      <c r="F909" s="35"/>
      <c r="G909" s="35"/>
      <c r="H909" s="35"/>
      <c r="I909" s="1"/>
      <c r="J909" s="1"/>
      <c r="K909" s="35"/>
      <c r="L909" s="1"/>
      <c r="M909" s="1"/>
      <c r="N909" s="1"/>
      <c r="O909" s="1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 spans="1:29" ht="15.75" customHeight="1" x14ac:dyDescent="0.25">
      <c r="A910" s="1"/>
      <c r="B910" s="35"/>
      <c r="C910" s="35"/>
      <c r="D910" s="1"/>
      <c r="E910" s="35"/>
      <c r="F910" s="35"/>
      <c r="G910" s="35"/>
      <c r="H910" s="35"/>
      <c r="I910" s="1"/>
      <c r="J910" s="1"/>
      <c r="K910" s="35"/>
      <c r="L910" s="1"/>
      <c r="M910" s="1"/>
      <c r="N910" s="1"/>
      <c r="O910" s="1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 spans="1:29" ht="15.75" customHeight="1" x14ac:dyDescent="0.25">
      <c r="A911" s="1"/>
      <c r="B911" s="35"/>
      <c r="C911" s="35"/>
      <c r="D911" s="1"/>
      <c r="E911" s="35"/>
      <c r="F911" s="35"/>
      <c r="G911" s="35"/>
      <c r="H911" s="35"/>
      <c r="I911" s="1"/>
      <c r="J911" s="1"/>
      <c r="K911" s="35"/>
      <c r="L911" s="1"/>
      <c r="M911" s="1"/>
      <c r="N911" s="1"/>
      <c r="O911" s="1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 spans="1:29" ht="15.75" customHeight="1" x14ac:dyDescent="0.25">
      <c r="A912" s="1"/>
      <c r="B912" s="35"/>
      <c r="C912" s="35"/>
      <c r="D912" s="1"/>
      <c r="E912" s="35"/>
      <c r="F912" s="35"/>
      <c r="G912" s="35"/>
      <c r="H912" s="35"/>
      <c r="I912" s="1"/>
      <c r="J912" s="1"/>
      <c r="K912" s="35"/>
      <c r="L912" s="1"/>
      <c r="M912" s="1"/>
      <c r="N912" s="1"/>
      <c r="O912" s="1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 spans="1:29" ht="15.75" customHeight="1" x14ac:dyDescent="0.25">
      <c r="A913" s="1"/>
      <c r="B913" s="35"/>
      <c r="C913" s="35"/>
      <c r="D913" s="1"/>
      <c r="E913" s="35"/>
      <c r="F913" s="35"/>
      <c r="G913" s="35"/>
      <c r="H913" s="35"/>
      <c r="I913" s="1"/>
      <c r="J913" s="1"/>
      <c r="K913" s="35"/>
      <c r="L913" s="1"/>
      <c r="M913" s="1"/>
      <c r="N913" s="1"/>
      <c r="O913" s="1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 spans="1:29" ht="15.75" customHeight="1" x14ac:dyDescent="0.25">
      <c r="A914" s="1"/>
      <c r="B914" s="35"/>
      <c r="C914" s="35"/>
      <c r="D914" s="1"/>
      <c r="E914" s="35"/>
      <c r="F914" s="35"/>
      <c r="G914" s="35"/>
      <c r="H914" s="35"/>
      <c r="I914" s="1"/>
      <c r="J914" s="1"/>
      <c r="K914" s="35"/>
      <c r="L914" s="1"/>
      <c r="M914" s="1"/>
      <c r="N914" s="1"/>
      <c r="O914" s="1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 spans="1:29" ht="15.75" customHeight="1" x14ac:dyDescent="0.25">
      <c r="A915" s="1"/>
      <c r="B915" s="35"/>
      <c r="C915" s="35"/>
      <c r="D915" s="1"/>
      <c r="E915" s="35"/>
      <c r="F915" s="35"/>
      <c r="G915" s="35"/>
      <c r="H915" s="35"/>
      <c r="I915" s="1"/>
      <c r="J915" s="1"/>
      <c r="K915" s="35"/>
      <c r="L915" s="1"/>
      <c r="M915" s="1"/>
      <c r="N915" s="1"/>
      <c r="O915" s="1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 spans="1:29" ht="15.75" customHeight="1" x14ac:dyDescent="0.25">
      <c r="A916" s="1"/>
      <c r="B916" s="35"/>
      <c r="C916" s="35"/>
      <c r="D916" s="1"/>
      <c r="E916" s="35"/>
      <c r="F916" s="35"/>
      <c r="G916" s="35"/>
      <c r="H916" s="35"/>
      <c r="I916" s="1"/>
      <c r="J916" s="1"/>
      <c r="K916" s="35"/>
      <c r="L916" s="1"/>
      <c r="M916" s="1"/>
      <c r="N916" s="1"/>
      <c r="O916" s="1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 spans="1:29" ht="15.75" customHeight="1" x14ac:dyDescent="0.25">
      <c r="A917" s="1"/>
      <c r="B917" s="35"/>
      <c r="C917" s="35"/>
      <c r="D917" s="1"/>
      <c r="E917" s="35"/>
      <c r="F917" s="35"/>
      <c r="G917" s="35"/>
      <c r="H917" s="35"/>
      <c r="I917" s="1"/>
      <c r="J917" s="1"/>
      <c r="K917" s="35"/>
      <c r="L917" s="1"/>
      <c r="M917" s="1"/>
      <c r="N917" s="1"/>
      <c r="O917" s="1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 spans="1:29" ht="15.75" customHeight="1" x14ac:dyDescent="0.25">
      <c r="A918" s="1"/>
      <c r="B918" s="35"/>
      <c r="C918" s="35"/>
      <c r="D918" s="1"/>
      <c r="E918" s="35"/>
      <c r="F918" s="35"/>
      <c r="G918" s="35"/>
      <c r="H918" s="35"/>
      <c r="I918" s="1"/>
      <c r="J918" s="1"/>
      <c r="K918" s="35"/>
      <c r="L918" s="1"/>
      <c r="M918" s="1"/>
      <c r="N918" s="1"/>
      <c r="O918" s="1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 spans="1:29" ht="15.75" customHeight="1" x14ac:dyDescent="0.25">
      <c r="A919" s="1"/>
      <c r="B919" s="35"/>
      <c r="C919" s="35"/>
      <c r="D919" s="1"/>
      <c r="E919" s="35"/>
      <c r="F919" s="35"/>
      <c r="G919" s="35"/>
      <c r="H919" s="35"/>
      <c r="I919" s="1"/>
      <c r="J919" s="1"/>
      <c r="K919" s="35"/>
      <c r="L919" s="1"/>
      <c r="M919" s="1"/>
      <c r="N919" s="1"/>
      <c r="O919" s="1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 spans="1:29" ht="15.75" customHeight="1" x14ac:dyDescent="0.25">
      <c r="A920" s="1"/>
      <c r="B920" s="35"/>
      <c r="C920" s="35"/>
      <c r="D920" s="1"/>
      <c r="E920" s="35"/>
      <c r="F920" s="35"/>
      <c r="G920" s="35"/>
      <c r="H920" s="35"/>
      <c r="I920" s="1"/>
      <c r="J920" s="1"/>
      <c r="K920" s="35"/>
      <c r="L920" s="1"/>
      <c r="M920" s="1"/>
      <c r="N920" s="1"/>
      <c r="O920" s="1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 spans="1:29" ht="15.75" customHeight="1" x14ac:dyDescent="0.25">
      <c r="A921" s="1"/>
      <c r="B921" s="35"/>
      <c r="C921" s="35"/>
      <c r="D921" s="1"/>
      <c r="E921" s="35"/>
      <c r="F921" s="35"/>
      <c r="G921" s="35"/>
      <c r="H921" s="35"/>
      <c r="I921" s="1"/>
      <c r="J921" s="1"/>
      <c r="K921" s="35"/>
      <c r="L921" s="1"/>
      <c r="M921" s="1"/>
      <c r="N921" s="1"/>
      <c r="O921" s="1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 spans="1:29" ht="15.75" customHeight="1" x14ac:dyDescent="0.25">
      <c r="A922" s="1"/>
      <c r="B922" s="35"/>
      <c r="C922" s="35"/>
      <c r="D922" s="1"/>
      <c r="E922" s="35"/>
      <c r="F922" s="35"/>
      <c r="G922" s="35"/>
      <c r="H922" s="35"/>
      <c r="I922" s="1"/>
      <c r="J922" s="1"/>
      <c r="K922" s="35"/>
      <c r="L922" s="1"/>
      <c r="M922" s="1"/>
      <c r="N922" s="1"/>
      <c r="O922" s="1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 spans="1:29" ht="15.75" customHeight="1" x14ac:dyDescent="0.25">
      <c r="A923" s="1"/>
      <c r="B923" s="35"/>
      <c r="C923" s="35"/>
      <c r="D923" s="1"/>
      <c r="E923" s="35"/>
      <c r="F923" s="35"/>
      <c r="G923" s="35"/>
      <c r="H923" s="35"/>
      <c r="I923" s="1"/>
      <c r="J923" s="1"/>
      <c r="K923" s="35"/>
      <c r="L923" s="1"/>
      <c r="M923" s="1"/>
      <c r="N923" s="1"/>
      <c r="O923" s="1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 spans="1:29" ht="15.75" customHeight="1" x14ac:dyDescent="0.25">
      <c r="A924" s="1"/>
      <c r="B924" s="35"/>
      <c r="C924" s="35"/>
      <c r="D924" s="1"/>
      <c r="E924" s="35"/>
      <c r="F924" s="35"/>
      <c r="G924" s="35"/>
      <c r="H924" s="35"/>
      <c r="I924" s="1"/>
      <c r="J924" s="1"/>
      <c r="K924" s="35"/>
      <c r="L924" s="1"/>
      <c r="M924" s="1"/>
      <c r="N924" s="1"/>
      <c r="O924" s="1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 spans="1:29" ht="15.75" customHeight="1" x14ac:dyDescent="0.25">
      <c r="A925" s="1"/>
      <c r="B925" s="35"/>
      <c r="C925" s="35"/>
      <c r="D925" s="1"/>
      <c r="E925" s="35"/>
      <c r="F925" s="35"/>
      <c r="G925" s="35"/>
      <c r="H925" s="35"/>
      <c r="I925" s="1"/>
      <c r="J925" s="1"/>
      <c r="K925" s="35"/>
      <c r="L925" s="1"/>
      <c r="M925" s="1"/>
      <c r="N925" s="1"/>
      <c r="O925" s="1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 spans="1:29" ht="15.75" customHeight="1" x14ac:dyDescent="0.25">
      <c r="A926" s="1"/>
      <c r="B926" s="35"/>
      <c r="C926" s="35"/>
      <c r="D926" s="1"/>
      <c r="E926" s="35"/>
      <c r="F926" s="35"/>
      <c r="G926" s="35"/>
      <c r="H926" s="35"/>
      <c r="I926" s="1"/>
      <c r="J926" s="1"/>
      <c r="K926" s="35"/>
      <c r="L926" s="1"/>
      <c r="M926" s="1"/>
      <c r="N926" s="1"/>
      <c r="O926" s="1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 spans="1:29" ht="15.75" customHeight="1" x14ac:dyDescent="0.25">
      <c r="A927" s="1"/>
      <c r="B927" s="35"/>
      <c r="C927" s="35"/>
      <c r="D927" s="1"/>
      <c r="E927" s="35"/>
      <c r="F927" s="35"/>
      <c r="G927" s="35"/>
      <c r="H927" s="35"/>
      <c r="I927" s="1"/>
      <c r="J927" s="1"/>
      <c r="K927" s="35"/>
      <c r="L927" s="1"/>
      <c r="M927" s="1"/>
      <c r="N927" s="1"/>
      <c r="O927" s="1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 spans="1:29" ht="15.75" customHeight="1" x14ac:dyDescent="0.25">
      <c r="A928" s="1"/>
      <c r="B928" s="35"/>
      <c r="C928" s="35"/>
      <c r="D928" s="1"/>
      <c r="E928" s="35"/>
      <c r="F928" s="35"/>
      <c r="G928" s="35"/>
      <c r="H928" s="35"/>
      <c r="I928" s="1"/>
      <c r="J928" s="1"/>
      <c r="K928" s="35"/>
      <c r="L928" s="1"/>
      <c r="M928" s="1"/>
      <c r="N928" s="1"/>
      <c r="O928" s="1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 spans="1:29" ht="15.75" customHeight="1" x14ac:dyDescent="0.25">
      <c r="A929" s="1"/>
      <c r="B929" s="35"/>
      <c r="C929" s="35"/>
      <c r="D929" s="1"/>
      <c r="E929" s="35"/>
      <c r="F929" s="35"/>
      <c r="G929" s="35"/>
      <c r="H929" s="35"/>
      <c r="I929" s="1"/>
      <c r="J929" s="1"/>
      <c r="K929" s="35"/>
      <c r="L929" s="1"/>
      <c r="M929" s="1"/>
      <c r="N929" s="1"/>
      <c r="O929" s="1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 spans="1:29" ht="15.75" customHeight="1" x14ac:dyDescent="0.25">
      <c r="A930" s="1"/>
      <c r="B930" s="35"/>
      <c r="C930" s="35"/>
      <c r="D930" s="1"/>
      <c r="E930" s="35"/>
      <c r="F930" s="35"/>
      <c r="G930" s="35"/>
      <c r="H930" s="35"/>
      <c r="I930" s="1"/>
      <c r="J930" s="1"/>
      <c r="K930" s="35"/>
      <c r="L930" s="1"/>
      <c r="M930" s="1"/>
      <c r="N930" s="1"/>
      <c r="O930" s="1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 spans="1:29" ht="15.75" customHeight="1" x14ac:dyDescent="0.25">
      <c r="A931" s="1"/>
      <c r="B931" s="35"/>
      <c r="C931" s="35"/>
      <c r="D931" s="1"/>
      <c r="E931" s="35"/>
      <c r="F931" s="35"/>
      <c r="G931" s="35"/>
      <c r="H931" s="35"/>
      <c r="I931" s="1"/>
      <c r="J931" s="1"/>
      <c r="K931" s="35"/>
      <c r="L931" s="1"/>
      <c r="M931" s="1"/>
      <c r="N931" s="1"/>
      <c r="O931" s="1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 spans="1:29" ht="15.75" customHeight="1" x14ac:dyDescent="0.25">
      <c r="A932" s="1"/>
      <c r="B932" s="35"/>
      <c r="C932" s="35"/>
      <c r="D932" s="1"/>
      <c r="E932" s="35"/>
      <c r="F932" s="35"/>
      <c r="G932" s="35"/>
      <c r="H932" s="35"/>
      <c r="I932" s="1"/>
      <c r="J932" s="1"/>
      <c r="K932" s="35"/>
      <c r="L932" s="1"/>
      <c r="M932" s="1"/>
      <c r="N932" s="1"/>
      <c r="O932" s="1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 spans="1:29" ht="15.75" customHeight="1" x14ac:dyDescent="0.25">
      <c r="A933" s="1"/>
      <c r="B933" s="35"/>
      <c r="C933" s="35"/>
      <c r="D933" s="1"/>
      <c r="E933" s="35"/>
      <c r="F933" s="35"/>
      <c r="G933" s="35"/>
      <c r="H933" s="35"/>
      <c r="I933" s="1"/>
      <c r="J933" s="1"/>
      <c r="K933" s="35"/>
      <c r="L933" s="1"/>
      <c r="M933" s="1"/>
      <c r="N933" s="1"/>
      <c r="O933" s="1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 spans="1:29" ht="15.75" customHeight="1" x14ac:dyDescent="0.25">
      <c r="A934" s="1"/>
      <c r="B934" s="35"/>
      <c r="C934" s="35"/>
      <c r="D934" s="1"/>
      <c r="E934" s="35"/>
      <c r="F934" s="35"/>
      <c r="G934" s="35"/>
      <c r="H934" s="35"/>
      <c r="I934" s="1"/>
      <c r="J934" s="1"/>
      <c r="K934" s="35"/>
      <c r="L934" s="1"/>
      <c r="M934" s="1"/>
      <c r="N934" s="1"/>
      <c r="O934" s="1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 spans="1:29" ht="15.75" customHeight="1" x14ac:dyDescent="0.25">
      <c r="A935" s="1"/>
      <c r="B935" s="35"/>
      <c r="C935" s="35"/>
      <c r="D935" s="1"/>
      <c r="E935" s="35"/>
      <c r="F935" s="35"/>
      <c r="G935" s="35"/>
      <c r="H935" s="35"/>
      <c r="I935" s="1"/>
      <c r="J935" s="1"/>
      <c r="K935" s="35"/>
      <c r="L935" s="1"/>
      <c r="M935" s="1"/>
      <c r="N935" s="1"/>
      <c r="O935" s="1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 spans="1:29" ht="15.75" customHeight="1" x14ac:dyDescent="0.25">
      <c r="A936" s="1"/>
      <c r="B936" s="35"/>
      <c r="C936" s="35"/>
      <c r="D936" s="1"/>
      <c r="E936" s="35"/>
      <c r="F936" s="35"/>
      <c r="G936" s="35"/>
      <c r="H936" s="35"/>
      <c r="I936" s="1"/>
      <c r="J936" s="1"/>
      <c r="K936" s="35"/>
      <c r="L936" s="1"/>
      <c r="M936" s="1"/>
      <c r="N936" s="1"/>
      <c r="O936" s="1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 spans="1:29" ht="15.75" customHeight="1" x14ac:dyDescent="0.25">
      <c r="A937" s="1"/>
      <c r="B937" s="35"/>
      <c r="C937" s="35"/>
      <c r="D937" s="1"/>
      <c r="E937" s="35"/>
      <c r="F937" s="35"/>
      <c r="G937" s="35"/>
      <c r="H937" s="35"/>
      <c r="I937" s="1"/>
      <c r="J937" s="1"/>
      <c r="K937" s="35"/>
      <c r="L937" s="1"/>
      <c r="M937" s="1"/>
      <c r="N937" s="1"/>
      <c r="O937" s="1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 spans="1:29" ht="15.75" customHeight="1" x14ac:dyDescent="0.25">
      <c r="A938" s="1"/>
      <c r="B938" s="35"/>
      <c r="C938" s="35"/>
      <c r="D938" s="1"/>
      <c r="E938" s="35"/>
      <c r="F938" s="35"/>
      <c r="G938" s="35"/>
      <c r="H938" s="35"/>
      <c r="I938" s="1"/>
      <c r="J938" s="1"/>
      <c r="K938" s="35"/>
      <c r="L938" s="1"/>
      <c r="M938" s="1"/>
      <c r="N938" s="1"/>
      <c r="O938" s="1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 spans="1:29" ht="15.75" customHeight="1" x14ac:dyDescent="0.25">
      <c r="A939" s="1"/>
      <c r="B939" s="35"/>
      <c r="C939" s="35"/>
      <c r="D939" s="1"/>
      <c r="E939" s="35"/>
      <c r="F939" s="35"/>
      <c r="G939" s="35"/>
      <c r="H939" s="35"/>
      <c r="I939" s="1"/>
      <c r="J939" s="1"/>
      <c r="K939" s="35"/>
      <c r="L939" s="1"/>
      <c r="M939" s="1"/>
      <c r="N939" s="1"/>
      <c r="O939" s="1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 spans="1:29" ht="15.75" customHeight="1" x14ac:dyDescent="0.25">
      <c r="A940" s="1"/>
      <c r="B940" s="35"/>
      <c r="C940" s="35"/>
      <c r="D940" s="1"/>
      <c r="E940" s="35"/>
      <c r="F940" s="35"/>
      <c r="G940" s="35"/>
      <c r="H940" s="35"/>
      <c r="I940" s="1"/>
      <c r="J940" s="1"/>
      <c r="K940" s="35"/>
      <c r="L940" s="1"/>
      <c r="M940" s="1"/>
      <c r="N940" s="1"/>
      <c r="O940" s="1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 spans="1:29" ht="15.75" customHeight="1" x14ac:dyDescent="0.25">
      <c r="A941" s="1"/>
      <c r="B941" s="35"/>
      <c r="C941" s="35"/>
      <c r="D941" s="1"/>
      <c r="E941" s="35"/>
      <c r="F941" s="35"/>
      <c r="G941" s="35"/>
      <c r="H941" s="35"/>
      <c r="I941" s="1"/>
      <c r="J941" s="1"/>
      <c r="K941" s="35"/>
      <c r="L941" s="1"/>
      <c r="M941" s="1"/>
      <c r="N941" s="1"/>
      <c r="O941" s="1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 spans="1:29" ht="15.75" customHeight="1" x14ac:dyDescent="0.25">
      <c r="A942" s="1"/>
      <c r="B942" s="35"/>
      <c r="C942" s="35"/>
      <c r="D942" s="1"/>
      <c r="E942" s="35"/>
      <c r="F942" s="35"/>
      <c r="G942" s="35"/>
      <c r="H942" s="35"/>
      <c r="I942" s="1"/>
      <c r="J942" s="1"/>
      <c r="K942" s="35"/>
      <c r="L942" s="1"/>
      <c r="M942" s="1"/>
      <c r="N942" s="1"/>
      <c r="O942" s="1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 spans="1:29" ht="15.75" customHeight="1" x14ac:dyDescent="0.25">
      <c r="A943" s="1"/>
      <c r="B943" s="35"/>
      <c r="C943" s="35"/>
      <c r="D943" s="1"/>
      <c r="E943" s="35"/>
      <c r="F943" s="35"/>
      <c r="G943" s="35"/>
      <c r="H943" s="35"/>
      <c r="I943" s="1"/>
      <c r="J943" s="1"/>
      <c r="K943" s="35"/>
      <c r="L943" s="1"/>
      <c r="M943" s="1"/>
      <c r="N943" s="1"/>
      <c r="O943" s="1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 spans="1:29" ht="15.75" customHeight="1" x14ac:dyDescent="0.25">
      <c r="A944" s="1"/>
      <c r="B944" s="35"/>
      <c r="C944" s="35"/>
      <c r="D944" s="1"/>
      <c r="E944" s="35"/>
      <c r="F944" s="35"/>
      <c r="G944" s="35"/>
      <c r="H944" s="35"/>
      <c r="I944" s="1"/>
      <c r="J944" s="1"/>
      <c r="K944" s="35"/>
      <c r="L944" s="1"/>
      <c r="M944" s="1"/>
      <c r="N944" s="1"/>
      <c r="O944" s="1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 spans="1:29" ht="15.75" customHeight="1" x14ac:dyDescent="0.25">
      <c r="A945" s="1"/>
      <c r="B945" s="35"/>
      <c r="C945" s="35"/>
      <c r="D945" s="1"/>
      <c r="E945" s="35"/>
      <c r="F945" s="35"/>
      <c r="G945" s="35"/>
      <c r="H945" s="35"/>
      <c r="I945" s="1"/>
      <c r="J945" s="1"/>
      <c r="K945" s="35"/>
      <c r="L945" s="1"/>
      <c r="M945" s="1"/>
      <c r="N945" s="1"/>
      <c r="O945" s="1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 spans="1:29" ht="15.75" customHeight="1" x14ac:dyDescent="0.25">
      <c r="A946" s="1"/>
      <c r="B946" s="35"/>
      <c r="C946" s="35"/>
      <c r="D946" s="1"/>
      <c r="E946" s="35"/>
      <c r="F946" s="35"/>
      <c r="G946" s="35"/>
      <c r="H946" s="35"/>
      <c r="I946" s="1"/>
      <c r="J946" s="1"/>
      <c r="K946" s="35"/>
      <c r="L946" s="1"/>
      <c r="M946" s="1"/>
      <c r="N946" s="1"/>
      <c r="O946" s="1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 spans="1:29" ht="15.75" customHeight="1" x14ac:dyDescent="0.25">
      <c r="A947" s="1"/>
      <c r="B947" s="35"/>
      <c r="C947" s="35"/>
      <c r="D947" s="1"/>
      <c r="E947" s="35"/>
      <c r="F947" s="35"/>
      <c r="G947" s="35"/>
      <c r="H947" s="35"/>
      <c r="I947" s="1"/>
      <c r="J947" s="1"/>
      <c r="K947" s="35"/>
      <c r="L947" s="1"/>
      <c r="M947" s="1"/>
      <c r="N947" s="1"/>
      <c r="O947" s="1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 spans="1:29" ht="15.75" customHeight="1" x14ac:dyDescent="0.25">
      <c r="A948" s="1"/>
      <c r="B948" s="35"/>
      <c r="C948" s="35"/>
      <c r="D948" s="1"/>
      <c r="E948" s="35"/>
      <c r="F948" s="35"/>
      <c r="G948" s="35"/>
      <c r="H948" s="35"/>
      <c r="I948" s="1"/>
      <c r="J948" s="1"/>
      <c r="K948" s="35"/>
      <c r="L948" s="1"/>
      <c r="M948" s="1"/>
      <c r="N948" s="1"/>
      <c r="O948" s="1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 spans="1:29" ht="15.75" customHeight="1" x14ac:dyDescent="0.25">
      <c r="A949" s="1"/>
      <c r="B949" s="35"/>
      <c r="C949" s="35"/>
      <c r="D949" s="1"/>
      <c r="E949" s="35"/>
      <c r="F949" s="35"/>
      <c r="G949" s="35"/>
      <c r="H949" s="35"/>
      <c r="I949" s="1"/>
      <c r="J949" s="1"/>
      <c r="K949" s="35"/>
      <c r="L949" s="1"/>
      <c r="M949" s="1"/>
      <c r="N949" s="1"/>
      <c r="O949" s="1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 spans="1:29" ht="15.75" customHeight="1" x14ac:dyDescent="0.25">
      <c r="A950" s="1"/>
      <c r="B950" s="35"/>
      <c r="C950" s="35"/>
      <c r="D950" s="1"/>
      <c r="E950" s="35"/>
      <c r="F950" s="35"/>
      <c r="G950" s="35"/>
      <c r="H950" s="35"/>
      <c r="I950" s="1"/>
      <c r="J950" s="1"/>
      <c r="K950" s="35"/>
      <c r="L950" s="1"/>
      <c r="M950" s="1"/>
      <c r="N950" s="1"/>
      <c r="O950" s="1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 spans="1:29" ht="15.75" customHeight="1" x14ac:dyDescent="0.25">
      <c r="A951" s="1"/>
      <c r="B951" s="35"/>
      <c r="C951" s="35"/>
      <c r="D951" s="1"/>
      <c r="E951" s="35"/>
      <c r="F951" s="35"/>
      <c r="G951" s="35"/>
      <c r="H951" s="35"/>
      <c r="I951" s="1"/>
      <c r="J951" s="1"/>
      <c r="K951" s="35"/>
      <c r="L951" s="1"/>
      <c r="M951" s="1"/>
      <c r="N951" s="1"/>
      <c r="O951" s="1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 spans="1:29" ht="15.75" customHeight="1" x14ac:dyDescent="0.25">
      <c r="A952" s="1"/>
      <c r="B952" s="35"/>
      <c r="C952" s="35"/>
      <c r="D952" s="1"/>
      <c r="E952" s="35"/>
      <c r="F952" s="35"/>
      <c r="G952" s="35"/>
      <c r="H952" s="35"/>
      <c r="I952" s="1"/>
      <c r="J952" s="1"/>
      <c r="K952" s="35"/>
      <c r="L952" s="1"/>
      <c r="M952" s="1"/>
      <c r="N952" s="1"/>
      <c r="O952" s="1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 spans="1:29" ht="15.75" customHeight="1" x14ac:dyDescent="0.25">
      <c r="A953" s="1"/>
      <c r="B953" s="35"/>
      <c r="C953" s="35"/>
      <c r="D953" s="1"/>
      <c r="E953" s="35"/>
      <c r="F953" s="35"/>
      <c r="G953" s="35"/>
      <c r="H953" s="35"/>
      <c r="I953" s="1"/>
      <c r="J953" s="1"/>
      <c r="K953" s="35"/>
      <c r="L953" s="1"/>
      <c r="M953" s="1"/>
      <c r="N953" s="1"/>
      <c r="O953" s="1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 spans="1:29" ht="15.75" customHeight="1" x14ac:dyDescent="0.25">
      <c r="A954" s="1"/>
      <c r="B954" s="35"/>
      <c r="C954" s="35"/>
      <c r="D954" s="1"/>
      <c r="E954" s="35"/>
      <c r="F954" s="35"/>
      <c r="G954" s="35"/>
      <c r="H954" s="35"/>
      <c r="I954" s="1"/>
      <c r="J954" s="1"/>
      <c r="K954" s="35"/>
      <c r="L954" s="1"/>
      <c r="M954" s="1"/>
      <c r="N954" s="1"/>
      <c r="O954" s="1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 spans="1:29" ht="15.75" customHeight="1" x14ac:dyDescent="0.25">
      <c r="A955" s="1"/>
      <c r="B955" s="35"/>
      <c r="C955" s="35"/>
      <c r="D955" s="1"/>
      <c r="E955" s="35"/>
      <c r="F955" s="35"/>
      <c r="G955" s="35"/>
      <c r="H955" s="35"/>
      <c r="I955" s="1"/>
      <c r="J955" s="1"/>
      <c r="K955" s="35"/>
      <c r="L955" s="1"/>
      <c r="M955" s="1"/>
      <c r="N955" s="1"/>
      <c r="O955" s="1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 spans="1:29" ht="15.75" customHeight="1" x14ac:dyDescent="0.25">
      <c r="A956" s="1"/>
      <c r="B956" s="35"/>
      <c r="C956" s="35"/>
      <c r="D956" s="1"/>
      <c r="E956" s="35"/>
      <c r="F956" s="35"/>
      <c r="G956" s="35"/>
      <c r="H956" s="35"/>
      <c r="I956" s="1"/>
      <c r="J956" s="1"/>
      <c r="K956" s="35"/>
      <c r="L956" s="1"/>
      <c r="M956" s="1"/>
      <c r="N956" s="1"/>
      <c r="O956" s="1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 spans="1:29" ht="15.75" customHeight="1" x14ac:dyDescent="0.25">
      <c r="A957" s="1"/>
      <c r="B957" s="35"/>
      <c r="C957" s="35"/>
      <c r="D957" s="1"/>
      <c r="E957" s="35"/>
      <c r="F957" s="35"/>
      <c r="G957" s="35"/>
      <c r="H957" s="35"/>
      <c r="I957" s="1"/>
      <c r="J957" s="1"/>
      <c r="K957" s="35"/>
      <c r="L957" s="1"/>
      <c r="M957" s="1"/>
      <c r="N957" s="1"/>
      <c r="O957" s="1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 spans="1:29" ht="15.75" customHeight="1" x14ac:dyDescent="0.25">
      <c r="A958" s="1"/>
      <c r="B958" s="35"/>
      <c r="C958" s="35"/>
      <c r="D958" s="1"/>
      <c r="E958" s="35"/>
      <c r="F958" s="35"/>
      <c r="G958" s="35"/>
      <c r="H958" s="35"/>
      <c r="I958" s="1"/>
      <c r="J958" s="1"/>
      <c r="K958" s="35"/>
      <c r="L958" s="1"/>
      <c r="M958" s="1"/>
      <c r="N958" s="1"/>
      <c r="O958" s="1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 spans="1:29" ht="15.75" customHeight="1" x14ac:dyDescent="0.25">
      <c r="A959" s="1"/>
      <c r="B959" s="35"/>
      <c r="C959" s="35"/>
      <c r="D959" s="1"/>
      <c r="E959" s="35"/>
      <c r="F959" s="35"/>
      <c r="G959" s="35"/>
      <c r="H959" s="35"/>
      <c r="I959" s="1"/>
      <c r="J959" s="1"/>
      <c r="K959" s="35"/>
      <c r="L959" s="1"/>
      <c r="M959" s="1"/>
      <c r="N959" s="1"/>
      <c r="O959" s="1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 spans="1:29" ht="15.75" customHeight="1" x14ac:dyDescent="0.25">
      <c r="A960" s="1"/>
      <c r="B960" s="35"/>
      <c r="C960" s="35"/>
      <c r="D960" s="1"/>
      <c r="E960" s="35"/>
      <c r="F960" s="35"/>
      <c r="G960" s="35"/>
      <c r="H960" s="35"/>
      <c r="I960" s="1"/>
      <c r="J960" s="1"/>
      <c r="K960" s="35"/>
      <c r="L960" s="1"/>
      <c r="M960" s="1"/>
      <c r="N960" s="1"/>
      <c r="O960" s="1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 spans="1:29" ht="15.75" customHeight="1" x14ac:dyDescent="0.25">
      <c r="A961" s="1"/>
      <c r="B961" s="35"/>
      <c r="C961" s="35"/>
      <c r="D961" s="1"/>
      <c r="E961" s="35"/>
      <c r="F961" s="35"/>
      <c r="G961" s="35"/>
      <c r="H961" s="35"/>
      <c r="I961" s="1"/>
      <c r="J961" s="1"/>
      <c r="K961" s="35"/>
      <c r="L961" s="1"/>
      <c r="M961" s="1"/>
      <c r="N961" s="1"/>
      <c r="O961" s="1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 spans="1:29" ht="15.75" customHeight="1" x14ac:dyDescent="0.25">
      <c r="A962" s="1"/>
      <c r="B962" s="35"/>
      <c r="C962" s="35"/>
      <c r="D962" s="1"/>
      <c r="E962" s="35"/>
      <c r="F962" s="35"/>
      <c r="G962" s="35"/>
      <c r="H962" s="35"/>
      <c r="I962" s="1"/>
      <c r="J962" s="1"/>
      <c r="K962" s="35"/>
      <c r="L962" s="1"/>
      <c r="M962" s="1"/>
      <c r="N962" s="1"/>
      <c r="O962" s="1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 spans="1:29" ht="15.75" customHeight="1" x14ac:dyDescent="0.25">
      <c r="A963" s="1"/>
      <c r="B963" s="35"/>
      <c r="C963" s="35"/>
      <c r="D963" s="1"/>
      <c r="E963" s="35"/>
      <c r="F963" s="35"/>
      <c r="G963" s="35"/>
      <c r="H963" s="35"/>
      <c r="I963" s="1"/>
      <c r="J963" s="1"/>
      <c r="K963" s="35"/>
      <c r="L963" s="1"/>
      <c r="M963" s="1"/>
      <c r="N963" s="1"/>
      <c r="O963" s="1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 spans="1:29" ht="15.75" customHeight="1" x14ac:dyDescent="0.25">
      <c r="A964" s="1"/>
      <c r="B964" s="35"/>
      <c r="C964" s="35"/>
      <c r="D964" s="1"/>
      <c r="E964" s="35"/>
      <c r="F964" s="35"/>
      <c r="G964" s="35"/>
      <c r="H964" s="35"/>
      <c r="I964" s="1"/>
      <c r="J964" s="1"/>
      <c r="K964" s="35"/>
      <c r="L964" s="1"/>
      <c r="M964" s="1"/>
      <c r="N964" s="1"/>
      <c r="O964" s="1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 spans="1:29" ht="15.75" customHeight="1" x14ac:dyDescent="0.25">
      <c r="A965" s="1"/>
      <c r="B965" s="35"/>
      <c r="C965" s="35"/>
      <c r="D965" s="1"/>
      <c r="E965" s="35"/>
      <c r="F965" s="35"/>
      <c r="G965" s="35"/>
      <c r="H965" s="35"/>
      <c r="I965" s="1"/>
      <c r="J965" s="1"/>
      <c r="K965" s="35"/>
      <c r="L965" s="1"/>
      <c r="M965" s="1"/>
      <c r="N965" s="1"/>
      <c r="O965" s="1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 spans="1:29" ht="15.75" customHeight="1" x14ac:dyDescent="0.25">
      <c r="A966" s="1"/>
      <c r="B966" s="35"/>
      <c r="C966" s="35"/>
      <c r="D966" s="1"/>
      <c r="E966" s="35"/>
      <c r="F966" s="35"/>
      <c r="G966" s="35"/>
      <c r="H966" s="35"/>
      <c r="I966" s="1"/>
      <c r="J966" s="1"/>
      <c r="K966" s="35"/>
      <c r="L966" s="1"/>
      <c r="M966" s="1"/>
      <c r="N966" s="1"/>
      <c r="O966" s="1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 spans="1:29" ht="15.75" customHeight="1" x14ac:dyDescent="0.25">
      <c r="A967" s="1"/>
      <c r="B967" s="35"/>
      <c r="C967" s="35"/>
      <c r="D967" s="1"/>
      <c r="E967" s="35"/>
      <c r="F967" s="35"/>
      <c r="G967" s="35"/>
      <c r="H967" s="35"/>
      <c r="I967" s="1"/>
      <c r="J967" s="1"/>
      <c r="K967" s="35"/>
      <c r="L967" s="1"/>
      <c r="M967" s="1"/>
      <c r="N967" s="1"/>
      <c r="O967" s="1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 spans="1:29" ht="15.75" customHeight="1" x14ac:dyDescent="0.25">
      <c r="A968" s="1"/>
      <c r="B968" s="35"/>
      <c r="C968" s="35"/>
      <c r="D968" s="1"/>
      <c r="E968" s="35"/>
      <c r="F968" s="35"/>
      <c r="G968" s="35"/>
      <c r="H968" s="35"/>
      <c r="I968" s="1"/>
      <c r="J968" s="1"/>
      <c r="K968" s="35"/>
      <c r="L968" s="1"/>
      <c r="M968" s="1"/>
      <c r="N968" s="1"/>
      <c r="O968" s="1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 spans="1:29" ht="15.75" customHeight="1" x14ac:dyDescent="0.25">
      <c r="A969" s="1"/>
      <c r="B969" s="35"/>
      <c r="C969" s="35"/>
      <c r="D969" s="1"/>
      <c r="E969" s="35"/>
      <c r="F969" s="35"/>
      <c r="G969" s="35"/>
      <c r="H969" s="35"/>
      <c r="I969" s="1"/>
      <c r="J969" s="1"/>
      <c r="K969" s="35"/>
      <c r="L969" s="1"/>
      <c r="M969" s="1"/>
      <c r="N969" s="1"/>
      <c r="O969" s="1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 spans="1:29" ht="15.75" customHeight="1" x14ac:dyDescent="0.25">
      <c r="A970" s="1"/>
      <c r="B970" s="35"/>
      <c r="C970" s="35"/>
      <c r="D970" s="1"/>
      <c r="E970" s="35"/>
      <c r="F970" s="35"/>
      <c r="G970" s="35"/>
      <c r="H970" s="35"/>
      <c r="I970" s="1"/>
      <c r="J970" s="1"/>
      <c r="K970" s="35"/>
      <c r="L970" s="1"/>
      <c r="M970" s="1"/>
      <c r="N970" s="1"/>
      <c r="O970" s="1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 spans="1:29" ht="15.75" customHeight="1" x14ac:dyDescent="0.25">
      <c r="A971" s="1"/>
      <c r="B971" s="35"/>
      <c r="C971" s="35"/>
      <c r="D971" s="1"/>
      <c r="E971" s="35"/>
      <c r="F971" s="35"/>
      <c r="G971" s="35"/>
      <c r="H971" s="35"/>
      <c r="I971" s="1"/>
      <c r="J971" s="1"/>
      <c r="K971" s="35"/>
      <c r="L971" s="1"/>
      <c r="M971" s="1"/>
      <c r="N971" s="1"/>
      <c r="O971" s="1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 spans="1:29" ht="15.75" customHeight="1" x14ac:dyDescent="0.25">
      <c r="A972" s="1"/>
      <c r="B972" s="35"/>
      <c r="C972" s="35"/>
      <c r="D972" s="1"/>
      <c r="E972" s="35"/>
      <c r="F972" s="35"/>
      <c r="G972" s="35"/>
      <c r="H972" s="35"/>
      <c r="I972" s="1"/>
      <c r="J972" s="1"/>
      <c r="K972" s="35"/>
      <c r="L972" s="1"/>
      <c r="M972" s="1"/>
      <c r="N972" s="1"/>
      <c r="O972" s="1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 spans="1:29" ht="15.75" customHeight="1" x14ac:dyDescent="0.25">
      <c r="A973" s="1"/>
      <c r="B973" s="35"/>
      <c r="C973" s="35"/>
      <c r="D973" s="1"/>
      <c r="E973" s="35"/>
      <c r="F973" s="35"/>
      <c r="G973" s="35"/>
      <c r="H973" s="35"/>
      <c r="I973" s="1"/>
      <c r="J973" s="1"/>
      <c r="K973" s="35"/>
      <c r="L973" s="1"/>
      <c r="M973" s="1"/>
      <c r="N973" s="1"/>
      <c r="O973" s="1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 spans="1:29" ht="15.75" customHeight="1" x14ac:dyDescent="0.25">
      <c r="A974" s="1"/>
      <c r="B974" s="35"/>
      <c r="C974" s="35"/>
      <c r="D974" s="1"/>
      <c r="E974" s="35"/>
      <c r="F974" s="35"/>
      <c r="G974" s="35"/>
      <c r="H974" s="35"/>
      <c r="I974" s="1"/>
      <c r="J974" s="1"/>
      <c r="K974" s="35"/>
      <c r="L974" s="1"/>
      <c r="M974" s="1"/>
      <c r="N974" s="1"/>
      <c r="O974" s="1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 spans="1:29" ht="15.75" customHeight="1" x14ac:dyDescent="0.25">
      <c r="A975" s="1"/>
      <c r="B975" s="35"/>
      <c r="C975" s="35"/>
      <c r="D975" s="1"/>
      <c r="E975" s="35"/>
      <c r="F975" s="35"/>
      <c r="G975" s="35"/>
      <c r="H975" s="35"/>
      <c r="I975" s="1"/>
      <c r="J975" s="1"/>
      <c r="K975" s="35"/>
      <c r="L975" s="1"/>
      <c r="M975" s="1"/>
      <c r="N975" s="1"/>
      <c r="O975" s="1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 spans="1:29" ht="15.75" customHeight="1" x14ac:dyDescent="0.25">
      <c r="A976" s="1"/>
      <c r="B976" s="35"/>
      <c r="C976" s="35"/>
      <c r="D976" s="1"/>
      <c r="E976" s="35"/>
      <c r="F976" s="35"/>
      <c r="G976" s="35"/>
      <c r="H976" s="35"/>
      <c r="I976" s="1"/>
      <c r="J976" s="1"/>
      <c r="K976" s="35"/>
      <c r="L976" s="1"/>
      <c r="M976" s="1"/>
      <c r="N976" s="1"/>
      <c r="O976" s="1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 spans="1:29" ht="15.75" customHeight="1" x14ac:dyDescent="0.25">
      <c r="A977" s="1"/>
      <c r="B977" s="35"/>
      <c r="C977" s="35"/>
      <c r="D977" s="1"/>
      <c r="E977" s="35"/>
      <c r="F977" s="35"/>
      <c r="G977" s="35"/>
      <c r="H977" s="35"/>
      <c r="I977" s="1"/>
      <c r="J977" s="1"/>
      <c r="K977" s="35"/>
      <c r="L977" s="1"/>
      <c r="M977" s="1"/>
      <c r="N977" s="1"/>
      <c r="O977" s="1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 spans="1:29" ht="15.75" customHeight="1" x14ac:dyDescent="0.25">
      <c r="A978" s="1"/>
      <c r="B978" s="35"/>
      <c r="C978" s="35"/>
      <c r="D978" s="1"/>
      <c r="E978" s="35"/>
      <c r="F978" s="35"/>
      <c r="G978" s="35"/>
      <c r="H978" s="35"/>
      <c r="I978" s="1"/>
      <c r="J978" s="1"/>
      <c r="K978" s="35"/>
      <c r="L978" s="1"/>
      <c r="M978" s="1"/>
      <c r="N978" s="1"/>
      <c r="O978" s="1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 spans="1:29" ht="15.75" customHeight="1" x14ac:dyDescent="0.25">
      <c r="A979" s="1"/>
      <c r="B979" s="35"/>
      <c r="C979" s="35"/>
      <c r="D979" s="1"/>
      <c r="E979" s="35"/>
      <c r="F979" s="35"/>
      <c r="G979" s="35"/>
      <c r="H979" s="35"/>
      <c r="I979" s="1"/>
      <c r="J979" s="1"/>
      <c r="K979" s="35"/>
      <c r="L979" s="1"/>
      <c r="M979" s="1"/>
      <c r="N979" s="1"/>
      <c r="O979" s="1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 spans="1:29" ht="15.75" customHeight="1" x14ac:dyDescent="0.25">
      <c r="A980" s="1"/>
      <c r="B980" s="35"/>
      <c r="C980" s="35"/>
      <c r="D980" s="1"/>
      <c r="E980" s="35"/>
      <c r="F980" s="35"/>
      <c r="G980" s="35"/>
      <c r="H980" s="35"/>
      <c r="I980" s="1"/>
      <c r="J980" s="1"/>
      <c r="K980" s="35"/>
      <c r="L980" s="1"/>
      <c r="M980" s="1"/>
      <c r="N980" s="1"/>
      <c r="O980" s="1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 spans="1:29" ht="15.75" customHeight="1" x14ac:dyDescent="0.25">
      <c r="A981" s="1"/>
      <c r="B981" s="35"/>
      <c r="C981" s="35"/>
      <c r="D981" s="1"/>
      <c r="E981" s="35"/>
      <c r="F981" s="35"/>
      <c r="G981" s="35"/>
      <c r="H981" s="35"/>
      <c r="I981" s="1"/>
      <c r="J981" s="1"/>
      <c r="K981" s="35"/>
      <c r="L981" s="1"/>
      <c r="M981" s="1"/>
      <c r="N981" s="1"/>
      <c r="O981" s="1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 ht="15.75" customHeight="1" x14ac:dyDescent="0.25">
      <c r="A982" s="1"/>
      <c r="B982" s="35"/>
      <c r="C982" s="35"/>
      <c r="D982" s="1"/>
      <c r="E982" s="35"/>
      <c r="F982" s="35"/>
      <c r="G982" s="35"/>
      <c r="H982" s="35"/>
      <c r="I982" s="1"/>
      <c r="J982" s="1"/>
      <c r="K982" s="35"/>
      <c r="L982" s="1"/>
      <c r="M982" s="1"/>
      <c r="N982" s="1"/>
      <c r="O982" s="1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 spans="1:29" ht="15.75" customHeight="1" x14ac:dyDescent="0.25">
      <c r="A983" s="1"/>
      <c r="B983" s="35"/>
      <c r="C983" s="35"/>
      <c r="D983" s="1"/>
      <c r="E983" s="35"/>
      <c r="F983" s="35"/>
      <c r="G983" s="35"/>
      <c r="H983" s="35"/>
      <c r="I983" s="1"/>
      <c r="J983" s="1"/>
      <c r="K983" s="35"/>
      <c r="L983" s="1"/>
      <c r="M983" s="1"/>
      <c r="N983" s="1"/>
      <c r="O983" s="1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 spans="1:29" ht="15.75" customHeight="1" x14ac:dyDescent="0.25">
      <c r="A984" s="1"/>
      <c r="B984" s="35"/>
      <c r="C984" s="35"/>
      <c r="D984" s="1"/>
      <c r="E984" s="35"/>
      <c r="F984" s="35"/>
      <c r="G984" s="35"/>
      <c r="H984" s="35"/>
      <c r="I984" s="1"/>
      <c r="J984" s="1"/>
      <c r="K984" s="35"/>
      <c r="L984" s="1"/>
      <c r="M984" s="1"/>
      <c r="N984" s="1"/>
      <c r="O984" s="1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 spans="1:29" ht="15.75" customHeight="1" x14ac:dyDescent="0.25">
      <c r="A985" s="1"/>
      <c r="B985" s="35"/>
      <c r="C985" s="35"/>
      <c r="D985" s="1"/>
      <c r="E985" s="35"/>
      <c r="F985" s="35"/>
      <c r="G985" s="35"/>
      <c r="H985" s="35"/>
      <c r="I985" s="1"/>
      <c r="J985" s="1"/>
      <c r="K985" s="35"/>
      <c r="L985" s="1"/>
      <c r="M985" s="1"/>
      <c r="N985" s="1"/>
      <c r="O985" s="1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 spans="1:29" ht="15.75" customHeight="1" x14ac:dyDescent="0.25">
      <c r="A986" s="1"/>
      <c r="B986" s="35"/>
      <c r="C986" s="35"/>
      <c r="D986" s="1"/>
      <c r="E986" s="35"/>
      <c r="F986" s="35"/>
      <c r="G986" s="35"/>
      <c r="H986" s="35"/>
      <c r="I986" s="1"/>
      <c r="J986" s="1"/>
      <c r="K986" s="35"/>
      <c r="L986" s="1"/>
      <c r="M986" s="1"/>
      <c r="N986" s="1"/>
      <c r="O986" s="1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 spans="1:29" ht="15.75" customHeight="1" x14ac:dyDescent="0.25">
      <c r="A987" s="1"/>
      <c r="B987" s="35"/>
      <c r="C987" s="35"/>
      <c r="D987" s="1"/>
      <c r="E987" s="35"/>
      <c r="F987" s="35"/>
      <c r="G987" s="35"/>
      <c r="H987" s="35"/>
      <c r="I987" s="1"/>
      <c r="J987" s="1"/>
      <c r="K987" s="35"/>
      <c r="L987" s="1"/>
      <c r="M987" s="1"/>
      <c r="N987" s="1"/>
      <c r="O987" s="1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 spans="1:29" ht="15.75" customHeight="1" x14ac:dyDescent="0.25">
      <c r="A988" s="1"/>
      <c r="B988" s="35"/>
      <c r="C988" s="35"/>
      <c r="D988" s="1"/>
      <c r="E988" s="35"/>
      <c r="F988" s="35"/>
      <c r="G988" s="35"/>
      <c r="H988" s="35"/>
      <c r="I988" s="1"/>
      <c r="J988" s="1"/>
      <c r="K988" s="35"/>
      <c r="L988" s="1"/>
      <c r="M988" s="1"/>
      <c r="N988" s="1"/>
      <c r="O988" s="1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 spans="1:29" ht="15.75" customHeight="1" x14ac:dyDescent="0.25">
      <c r="A989" s="1"/>
      <c r="B989" s="35"/>
      <c r="C989" s="35"/>
      <c r="D989" s="1"/>
      <c r="E989" s="35"/>
      <c r="F989" s="35"/>
      <c r="G989" s="35"/>
      <c r="H989" s="35"/>
      <c r="I989" s="1"/>
      <c r="J989" s="1"/>
      <c r="K989" s="35"/>
      <c r="L989" s="1"/>
      <c r="M989" s="1"/>
      <c r="N989" s="1"/>
      <c r="O989" s="1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 spans="1:29" ht="15.75" customHeight="1" x14ac:dyDescent="0.25">
      <c r="A990" s="1"/>
      <c r="B990" s="35"/>
      <c r="C990" s="35"/>
      <c r="D990" s="1"/>
      <c r="E990" s="35"/>
      <c r="F990" s="35"/>
      <c r="G990" s="35"/>
      <c r="H990" s="35"/>
      <c r="I990" s="1"/>
      <c r="J990" s="1"/>
      <c r="K990" s="35"/>
      <c r="L990" s="1"/>
      <c r="M990" s="1"/>
      <c r="N990" s="1"/>
      <c r="O990" s="1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 spans="1:29" ht="15.75" customHeight="1" x14ac:dyDescent="0.25">
      <c r="A991" s="1"/>
      <c r="B991" s="35"/>
      <c r="C991" s="35"/>
      <c r="D991" s="1"/>
      <c r="E991" s="35"/>
      <c r="F991" s="35"/>
      <c r="G991" s="35"/>
      <c r="H991" s="35"/>
      <c r="I991" s="1"/>
      <c r="J991" s="1"/>
      <c r="K991" s="35"/>
      <c r="L991" s="1"/>
      <c r="M991" s="1"/>
      <c r="N991" s="1"/>
      <c r="O991" s="1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 spans="1:29" ht="15.75" customHeight="1" x14ac:dyDescent="0.25">
      <c r="A992" s="1"/>
      <c r="B992" s="35"/>
      <c r="C992" s="35"/>
      <c r="D992" s="1"/>
      <c r="E992" s="35"/>
      <c r="F992" s="35"/>
      <c r="G992" s="35"/>
      <c r="H992" s="35"/>
      <c r="I992" s="1"/>
      <c r="J992" s="1"/>
      <c r="K992" s="35"/>
      <c r="L992" s="1"/>
      <c r="M992" s="1"/>
      <c r="N992" s="1"/>
      <c r="O992" s="1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 spans="1:29" ht="15.75" customHeight="1" x14ac:dyDescent="0.25">
      <c r="A993" s="1"/>
      <c r="B993" s="35"/>
      <c r="C993" s="35"/>
      <c r="D993" s="1"/>
      <c r="E993" s="35"/>
      <c r="F993" s="35"/>
      <c r="G993" s="35"/>
      <c r="H993" s="35"/>
      <c r="I993" s="1"/>
      <c r="J993" s="1"/>
      <c r="K993" s="35"/>
      <c r="L993" s="1"/>
      <c r="M993" s="1"/>
      <c r="N993" s="1"/>
      <c r="O993" s="1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 spans="1:29" ht="15.75" customHeight="1" x14ac:dyDescent="0.25">
      <c r="A994" s="1"/>
      <c r="B994" s="35"/>
      <c r="C994" s="35"/>
      <c r="D994" s="1"/>
      <c r="E994" s="35"/>
      <c r="F994" s="35"/>
      <c r="G994" s="35"/>
      <c r="H994" s="35"/>
      <c r="I994" s="1"/>
      <c r="J994" s="1"/>
      <c r="K994" s="35"/>
      <c r="L994" s="1"/>
      <c r="M994" s="1"/>
      <c r="N994" s="1"/>
      <c r="O994" s="1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 spans="1:29" ht="15.75" customHeight="1" x14ac:dyDescent="0.25">
      <c r="A995" s="1"/>
      <c r="B995" s="35"/>
      <c r="C995" s="35"/>
      <c r="D995" s="1"/>
      <c r="E995" s="35"/>
      <c r="F995" s="35"/>
      <c r="G995" s="35"/>
      <c r="H995" s="35"/>
      <c r="I995" s="1"/>
      <c r="J995" s="1"/>
      <c r="K995" s="35"/>
      <c r="L995" s="1"/>
      <c r="M995" s="1"/>
      <c r="N995" s="1"/>
      <c r="O995" s="1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 spans="1:29" ht="15.75" customHeight="1" x14ac:dyDescent="0.25">
      <c r="A996" s="1"/>
      <c r="B996" s="35"/>
      <c r="C996" s="35"/>
      <c r="D996" s="1"/>
      <c r="E996" s="35"/>
      <c r="F996" s="35"/>
      <c r="G996" s="35"/>
      <c r="H996" s="35"/>
      <c r="I996" s="1"/>
      <c r="J996" s="1"/>
      <c r="K996" s="35"/>
      <c r="L996" s="1"/>
      <c r="M996" s="1"/>
      <c r="N996" s="1"/>
      <c r="O996" s="1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 spans="1:29" ht="15.75" customHeight="1" x14ac:dyDescent="0.25">
      <c r="A997" s="1"/>
      <c r="B997" s="35"/>
      <c r="C997" s="35"/>
      <c r="D997" s="1"/>
      <c r="E997" s="35"/>
      <c r="F997" s="35"/>
      <c r="G997" s="35"/>
      <c r="H997" s="35"/>
      <c r="I997" s="1"/>
      <c r="J997" s="1"/>
      <c r="K997" s="35"/>
      <c r="L997" s="1"/>
      <c r="M997" s="1"/>
      <c r="N997" s="1"/>
      <c r="O997" s="1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 spans="1:29" ht="15.75" customHeight="1" x14ac:dyDescent="0.25">
      <c r="A998" s="1"/>
      <c r="B998" s="35"/>
      <c r="C998" s="35"/>
      <c r="D998" s="1"/>
      <c r="E998" s="35"/>
      <c r="F998" s="35"/>
      <c r="G998" s="35"/>
      <c r="H998" s="35"/>
      <c r="I998" s="1"/>
      <c r="J998" s="1"/>
      <c r="K998" s="35"/>
      <c r="L998" s="1"/>
      <c r="M998" s="1"/>
      <c r="N998" s="1"/>
      <c r="O998" s="1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 spans="1:29" ht="15.75" customHeight="1" x14ac:dyDescent="0.25">
      <c r="A999" s="1"/>
      <c r="B999" s="35"/>
      <c r="C999" s="35"/>
      <c r="D999" s="1"/>
      <c r="E999" s="35"/>
      <c r="F999" s="35"/>
      <c r="G999" s="35"/>
      <c r="H999" s="35"/>
      <c r="I999" s="1"/>
      <c r="J999" s="1"/>
      <c r="K999" s="35"/>
      <c r="L999" s="1"/>
      <c r="M999" s="1"/>
      <c r="N999" s="1"/>
      <c r="O999" s="1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 spans="1:29" ht="15.75" customHeight="1" x14ac:dyDescent="0.25">
      <c r="A1000" s="1"/>
      <c r="B1000" s="35"/>
      <c r="C1000" s="35"/>
      <c r="D1000" s="1"/>
      <c r="E1000" s="35"/>
      <c r="F1000" s="35"/>
      <c r="G1000" s="35"/>
      <c r="H1000" s="35"/>
      <c r="I1000" s="1"/>
      <c r="J1000" s="1"/>
      <c r="K1000" s="35"/>
      <c r="L1000" s="1"/>
      <c r="M1000" s="1"/>
      <c r="N1000" s="1"/>
      <c r="O1000" s="1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 spans="1:29" ht="15.75" customHeight="1" x14ac:dyDescent="0.25">
      <c r="A1001" s="1"/>
      <c r="B1001" s="35"/>
      <c r="C1001" s="35"/>
      <c r="D1001" s="1"/>
      <c r="E1001" s="35"/>
      <c r="F1001" s="35"/>
      <c r="G1001" s="35"/>
      <c r="H1001" s="35"/>
      <c r="I1001" s="1"/>
      <c r="J1001" s="1"/>
      <c r="K1001" s="35"/>
      <c r="L1001" s="1"/>
      <c r="M1001" s="1"/>
      <c r="N1001" s="1"/>
      <c r="O1001" s="1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</sheetData>
  <mergeCells count="4">
    <mergeCell ref="H5:I5"/>
    <mergeCell ref="H6:I6"/>
    <mergeCell ref="H7:I7"/>
    <mergeCell ref="H8:I8"/>
  </mergeCells>
  <conditionalFormatting sqref="C17 D16">
    <cfRule type="expression" dxfId="93" priority="1">
      <formula>AND(#REF!&lt;&gt;1,#REF!=1)</formula>
    </cfRule>
  </conditionalFormatting>
  <dataValidations count="1">
    <dataValidation type="list" allowBlank="1" showErrorMessage="1" sqref="D6" xr:uid="{00000000-0002-0000-0000-000000000000}">
      <formula1>Анкета!лнеечки</formula1>
    </dataValidation>
  </dataValidations>
  <pageMargins left="0.75" right="0.75" top="1" bottom="1" header="0" footer="0"/>
  <pageSetup paperSize="9" scale="8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pane ySplit="18" topLeftCell="A19" activePane="bottomLeft" state="frozen"/>
      <selection pane="bottomLeft" activeCell="B20" sqref="B20"/>
    </sheetView>
  </sheetViews>
  <sheetFormatPr defaultColWidth="14.42578125" defaultRowHeight="15" customHeight="1" x14ac:dyDescent="0.25"/>
  <cols>
    <col min="1" max="1" width="5.7109375" customWidth="1"/>
    <col min="2" max="2" width="7" customWidth="1"/>
    <col min="3" max="3" width="64.42578125" customWidth="1"/>
    <col min="4" max="4" width="8.7109375" customWidth="1"/>
    <col min="5" max="5" width="10" customWidth="1"/>
    <col min="6" max="6" width="8.7109375" customWidth="1"/>
    <col min="7" max="7" width="14.140625" customWidth="1"/>
    <col min="8" max="8" width="8.7109375" customWidth="1"/>
    <col min="9" max="9" width="11.140625" customWidth="1"/>
    <col min="10" max="19" width="8.7109375" customWidth="1"/>
    <col min="20" max="26" width="15.140625" customWidth="1"/>
  </cols>
  <sheetData>
    <row r="1" spans="1:26" ht="12.75" customHeight="1" x14ac:dyDescent="0.25">
      <c r="A1" s="8"/>
      <c r="B1" s="61"/>
      <c r="C1" s="62" t="s">
        <v>26</v>
      </c>
      <c r="D1" s="63">
        <v>109.45</v>
      </c>
      <c r="E1" s="64"/>
      <c r="F1" s="627" t="s">
        <v>27</v>
      </c>
      <c r="G1" s="628"/>
      <c r="H1" s="65" t="s">
        <v>28</v>
      </c>
      <c r="I1" s="66" t="s">
        <v>29</v>
      </c>
      <c r="J1" s="66" t="s">
        <v>30</v>
      </c>
      <c r="K1" s="65" t="s">
        <v>31</v>
      </c>
      <c r="L1" s="65" t="s">
        <v>32</v>
      </c>
      <c r="M1" s="66" t="s">
        <v>33</v>
      </c>
      <c r="N1" s="66" t="s">
        <v>34</v>
      </c>
      <c r="O1" s="67" t="s">
        <v>35</v>
      </c>
      <c r="P1" s="67" t="s">
        <v>36</v>
      </c>
      <c r="Q1" s="67" t="s">
        <v>37</v>
      </c>
      <c r="R1" s="67" t="s">
        <v>38</v>
      </c>
      <c r="S1" s="67" t="s">
        <v>39</v>
      </c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"/>
      <c r="B2" s="61"/>
      <c r="C2" s="68" t="s">
        <v>40</v>
      </c>
      <c r="D2" s="69">
        <f>SUM(H7:S7)</f>
        <v>78.638000000000005</v>
      </c>
      <c r="E2" s="69"/>
      <c r="F2" s="629" t="s">
        <v>41</v>
      </c>
      <c r="G2" s="630"/>
      <c r="H2" s="70">
        <v>24.18</v>
      </c>
      <c r="I2" s="71">
        <v>14.944000000000001</v>
      </c>
      <c r="J2" s="71">
        <v>16.170000000000002</v>
      </c>
      <c r="K2" s="71">
        <v>7.2439999999999998</v>
      </c>
      <c r="L2" s="71"/>
      <c r="M2" s="72"/>
      <c r="N2" s="72"/>
      <c r="O2" s="72"/>
      <c r="P2" s="72"/>
      <c r="Q2" s="71">
        <v>5.85</v>
      </c>
      <c r="R2" s="71">
        <v>10.25</v>
      </c>
      <c r="S2" s="72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"/>
      <c r="B3" s="61"/>
      <c r="C3" s="68" t="s">
        <v>42</v>
      </c>
      <c r="D3" s="69">
        <f>SUM(H5:S5)</f>
        <v>69.990000000000009</v>
      </c>
      <c r="E3" s="69"/>
      <c r="F3" s="631" t="s">
        <v>43</v>
      </c>
      <c r="G3" s="632"/>
      <c r="H3" s="70"/>
      <c r="I3" s="73"/>
      <c r="J3" s="73"/>
      <c r="K3" s="73"/>
      <c r="L3" s="74"/>
      <c r="M3" s="74"/>
      <c r="N3" s="74"/>
      <c r="O3" s="74"/>
      <c r="P3" s="74"/>
      <c r="Q3" s="73"/>
      <c r="R3" s="74"/>
      <c r="S3" s="74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"/>
      <c r="B4" s="61"/>
      <c r="C4" s="68" t="s">
        <v>44</v>
      </c>
      <c r="D4" s="69">
        <f>SUM(H4:S4)</f>
        <v>198.9</v>
      </c>
      <c r="E4" s="69"/>
      <c r="F4" s="633" t="s">
        <v>45</v>
      </c>
      <c r="G4" s="634"/>
      <c r="H4" s="75">
        <f t="shared" ref="H4:S4" si="0">ROUND(H7*H8-H6,2)</f>
        <v>53.76</v>
      </c>
      <c r="I4" s="75">
        <f t="shared" si="0"/>
        <v>36.4</v>
      </c>
      <c r="J4" s="75">
        <f t="shared" si="0"/>
        <v>41.88</v>
      </c>
      <c r="K4" s="75">
        <f t="shared" si="0"/>
        <v>20.62</v>
      </c>
      <c r="L4" s="75">
        <f t="shared" si="0"/>
        <v>0</v>
      </c>
      <c r="M4" s="75">
        <f t="shared" si="0"/>
        <v>0</v>
      </c>
      <c r="N4" s="75">
        <f t="shared" si="0"/>
        <v>0</v>
      </c>
      <c r="O4" s="75">
        <f t="shared" si="0"/>
        <v>0</v>
      </c>
      <c r="P4" s="75">
        <f t="shared" si="0"/>
        <v>0</v>
      </c>
      <c r="Q4" s="75">
        <f t="shared" si="0"/>
        <v>16.3</v>
      </c>
      <c r="R4" s="75">
        <f t="shared" si="0"/>
        <v>29.94</v>
      </c>
      <c r="S4" s="75">
        <f t="shared" si="0"/>
        <v>0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"/>
      <c r="B5" s="61"/>
      <c r="C5" s="68" t="s">
        <v>46</v>
      </c>
      <c r="D5" s="69">
        <f>SUM(H9:S9)</f>
        <v>24.880000000000003</v>
      </c>
      <c r="E5" s="69"/>
      <c r="F5" s="635" t="s">
        <v>47</v>
      </c>
      <c r="G5" s="636"/>
      <c r="H5" s="70">
        <v>28.94</v>
      </c>
      <c r="I5" s="70">
        <v>13.57</v>
      </c>
      <c r="J5" s="70">
        <v>16.100000000000001</v>
      </c>
      <c r="K5" s="70">
        <v>3.25</v>
      </c>
      <c r="L5" s="70"/>
      <c r="M5" s="70"/>
      <c r="N5" s="76"/>
      <c r="O5" s="76"/>
      <c r="P5" s="76"/>
      <c r="Q5" s="70">
        <v>2.1</v>
      </c>
      <c r="R5" s="70">
        <v>6.03</v>
      </c>
      <c r="S5" s="76"/>
      <c r="T5" s="77"/>
      <c r="U5" s="1"/>
      <c r="V5" s="1"/>
      <c r="W5" s="1"/>
      <c r="X5" s="1"/>
      <c r="Y5" s="1"/>
      <c r="Z5" s="1"/>
    </row>
    <row r="6" spans="1:26" ht="12.75" customHeight="1" x14ac:dyDescent="0.25">
      <c r="A6" s="8"/>
      <c r="B6" s="61"/>
      <c r="C6" s="78"/>
      <c r="D6" s="79"/>
      <c r="E6" s="79"/>
      <c r="F6" s="637" t="s">
        <v>48</v>
      </c>
      <c r="G6" s="638"/>
      <c r="H6" s="80">
        <f t="shared" ref="H6:S6" si="1">(H11*H12)+(H13*H14)+(H15*H16)+(H17*H18)</f>
        <v>21.199999999999996</v>
      </c>
      <c r="I6" s="80">
        <f t="shared" si="1"/>
        <v>9.93</v>
      </c>
      <c r="J6" s="80">
        <f t="shared" si="1"/>
        <v>8.25</v>
      </c>
      <c r="K6" s="80">
        <f t="shared" si="1"/>
        <v>1.8399999999999999</v>
      </c>
      <c r="L6" s="80">
        <f t="shared" si="1"/>
        <v>0</v>
      </c>
      <c r="M6" s="80">
        <f t="shared" si="1"/>
        <v>0</v>
      </c>
      <c r="N6" s="80">
        <f t="shared" si="1"/>
        <v>0</v>
      </c>
      <c r="O6" s="80">
        <f t="shared" si="1"/>
        <v>0</v>
      </c>
      <c r="P6" s="80">
        <f t="shared" si="1"/>
        <v>0</v>
      </c>
      <c r="Q6" s="80">
        <f t="shared" si="1"/>
        <v>1.8399999999999999</v>
      </c>
      <c r="R6" s="80">
        <f t="shared" si="1"/>
        <v>1.8399999999999999</v>
      </c>
      <c r="S6" s="80">
        <f t="shared" si="1"/>
        <v>0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8"/>
      <c r="B7" s="61"/>
      <c r="C7" s="78"/>
      <c r="D7" s="79"/>
      <c r="E7" s="79"/>
      <c r="F7" s="639" t="s">
        <v>49</v>
      </c>
      <c r="G7" s="632"/>
      <c r="H7" s="81">
        <f t="shared" ref="H7:S7" si="2">H2+H3</f>
        <v>24.18</v>
      </c>
      <c r="I7" s="82">
        <f t="shared" si="2"/>
        <v>14.944000000000001</v>
      </c>
      <c r="J7" s="82">
        <f t="shared" si="2"/>
        <v>16.170000000000002</v>
      </c>
      <c r="K7" s="82">
        <f t="shared" si="2"/>
        <v>7.2439999999999998</v>
      </c>
      <c r="L7" s="82">
        <f t="shared" si="2"/>
        <v>0</v>
      </c>
      <c r="M7" s="82">
        <f t="shared" si="2"/>
        <v>0</v>
      </c>
      <c r="N7" s="82">
        <f t="shared" si="2"/>
        <v>0</v>
      </c>
      <c r="O7" s="82">
        <f t="shared" si="2"/>
        <v>0</v>
      </c>
      <c r="P7" s="82">
        <f t="shared" si="2"/>
        <v>0</v>
      </c>
      <c r="Q7" s="82">
        <f t="shared" si="2"/>
        <v>5.85</v>
      </c>
      <c r="R7" s="82">
        <f t="shared" si="2"/>
        <v>10.25</v>
      </c>
      <c r="S7" s="82">
        <f t="shared" si="2"/>
        <v>0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8"/>
      <c r="B8" s="61"/>
      <c r="C8" s="1"/>
      <c r="D8" s="83"/>
      <c r="E8" s="83"/>
      <c r="F8" s="639" t="s">
        <v>50</v>
      </c>
      <c r="G8" s="632"/>
      <c r="H8" s="84">
        <v>3.1</v>
      </c>
      <c r="I8" s="84">
        <v>3.1</v>
      </c>
      <c r="J8" s="84">
        <v>3.1</v>
      </c>
      <c r="K8" s="84">
        <v>3.1</v>
      </c>
      <c r="L8" s="84"/>
      <c r="M8" s="85"/>
      <c r="N8" s="85"/>
      <c r="O8" s="85"/>
      <c r="P8" s="85"/>
      <c r="Q8" s="84">
        <v>3.1</v>
      </c>
      <c r="R8" s="84">
        <v>3.1</v>
      </c>
      <c r="S8" s="85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8"/>
      <c r="B9" s="61"/>
      <c r="C9" s="1"/>
      <c r="D9" s="83"/>
      <c r="E9" s="83"/>
      <c r="F9" s="639" t="s">
        <v>51</v>
      </c>
      <c r="G9" s="632"/>
      <c r="H9" s="80">
        <f t="shared" ref="H9:S9" si="3">(H11+(H12*2))+(H13+(H14*2))+(H15+(H16*2))</f>
        <v>7.24</v>
      </c>
      <c r="I9" s="80">
        <f t="shared" si="3"/>
        <v>7.24</v>
      </c>
      <c r="J9" s="80">
        <f t="shared" si="3"/>
        <v>10.4</v>
      </c>
      <c r="K9" s="80">
        <f t="shared" si="3"/>
        <v>0</v>
      </c>
      <c r="L9" s="80">
        <f t="shared" si="3"/>
        <v>0</v>
      </c>
      <c r="M9" s="80">
        <f t="shared" si="3"/>
        <v>0</v>
      </c>
      <c r="N9" s="80">
        <f t="shared" si="3"/>
        <v>0</v>
      </c>
      <c r="O9" s="80">
        <f t="shared" si="3"/>
        <v>0</v>
      </c>
      <c r="P9" s="80">
        <f t="shared" si="3"/>
        <v>0</v>
      </c>
      <c r="Q9" s="80">
        <f t="shared" si="3"/>
        <v>0</v>
      </c>
      <c r="R9" s="80">
        <f t="shared" si="3"/>
        <v>0</v>
      </c>
      <c r="S9" s="80">
        <f t="shared" si="3"/>
        <v>0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8"/>
      <c r="B10" s="61"/>
      <c r="C10" s="86"/>
      <c r="D10" s="644" t="s">
        <v>52</v>
      </c>
      <c r="E10" s="645"/>
      <c r="F10" s="645"/>
      <c r="G10" s="632"/>
      <c r="H10" s="87">
        <v>6</v>
      </c>
      <c r="I10" s="87">
        <v>1</v>
      </c>
      <c r="J10" s="87">
        <v>1</v>
      </c>
      <c r="K10" s="87">
        <v>1</v>
      </c>
      <c r="L10" s="87"/>
      <c r="M10" s="88"/>
      <c r="N10" s="88"/>
      <c r="O10" s="88"/>
      <c r="P10" s="88"/>
      <c r="Q10" s="87">
        <v>1</v>
      </c>
      <c r="R10" s="87">
        <v>1</v>
      </c>
      <c r="S10" s="88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8"/>
      <c r="B11" s="61"/>
      <c r="C11" s="86"/>
      <c r="D11" s="644" t="s">
        <v>53</v>
      </c>
      <c r="E11" s="645"/>
      <c r="F11" s="645"/>
      <c r="G11" s="632"/>
      <c r="H11" s="89">
        <v>3.24</v>
      </c>
      <c r="I11" s="90">
        <v>3.24</v>
      </c>
      <c r="J11" s="90">
        <v>1.2</v>
      </c>
      <c r="K11" s="90"/>
      <c r="L11" s="90"/>
      <c r="M11" s="90"/>
      <c r="N11" s="91"/>
      <c r="O11" s="91"/>
      <c r="P11" s="91"/>
      <c r="Q11" s="90"/>
      <c r="R11" s="91"/>
      <c r="S11" s="9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"/>
      <c r="B12" s="61"/>
      <c r="C12" s="92"/>
      <c r="D12" s="646" t="s">
        <v>54</v>
      </c>
      <c r="E12" s="645"/>
      <c r="F12" s="645"/>
      <c r="G12" s="632"/>
      <c r="H12" s="89">
        <v>2</v>
      </c>
      <c r="I12" s="90">
        <v>2</v>
      </c>
      <c r="J12" s="90">
        <v>2</v>
      </c>
      <c r="K12" s="90"/>
      <c r="L12" s="90"/>
      <c r="M12" s="90"/>
      <c r="N12" s="91"/>
      <c r="O12" s="91"/>
      <c r="P12" s="91"/>
      <c r="Q12" s="90"/>
      <c r="R12" s="91"/>
      <c r="S12" s="9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8"/>
      <c r="B13" s="61"/>
      <c r="C13" s="86"/>
      <c r="D13" s="644" t="s">
        <v>55</v>
      </c>
      <c r="E13" s="645"/>
      <c r="F13" s="645"/>
      <c r="G13" s="632"/>
      <c r="H13" s="89"/>
      <c r="I13" s="90"/>
      <c r="J13" s="90">
        <v>1.2</v>
      </c>
      <c r="K13" s="91"/>
      <c r="L13" s="90"/>
      <c r="M13" s="90"/>
      <c r="N13" s="91"/>
      <c r="O13" s="91"/>
      <c r="P13" s="91"/>
      <c r="Q13" s="91"/>
      <c r="R13" s="91"/>
      <c r="S13" s="9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8"/>
      <c r="B14" s="61"/>
      <c r="C14" s="92"/>
      <c r="D14" s="646" t="s">
        <v>54</v>
      </c>
      <c r="E14" s="645"/>
      <c r="F14" s="645"/>
      <c r="G14" s="632"/>
      <c r="H14" s="89"/>
      <c r="I14" s="90"/>
      <c r="J14" s="90">
        <v>2</v>
      </c>
      <c r="K14" s="91"/>
      <c r="L14" s="90"/>
      <c r="M14" s="90"/>
      <c r="N14" s="91"/>
      <c r="O14" s="91"/>
      <c r="P14" s="91"/>
      <c r="Q14" s="91"/>
      <c r="R14" s="91"/>
      <c r="S14" s="9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8"/>
      <c r="B15" s="61"/>
      <c r="C15" s="86"/>
      <c r="D15" s="644" t="s">
        <v>56</v>
      </c>
      <c r="E15" s="645"/>
      <c r="F15" s="645"/>
      <c r="G15" s="632"/>
      <c r="H15" s="89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8"/>
      <c r="B16" s="61"/>
      <c r="C16" s="92"/>
      <c r="D16" s="646" t="s">
        <v>54</v>
      </c>
      <c r="E16" s="645"/>
      <c r="F16" s="645"/>
      <c r="G16" s="632"/>
      <c r="H16" s="89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8"/>
      <c r="B17" s="61"/>
      <c r="C17" s="86"/>
      <c r="D17" s="644" t="s">
        <v>57</v>
      </c>
      <c r="E17" s="645"/>
      <c r="F17" s="645"/>
      <c r="G17" s="632"/>
      <c r="H17" s="89">
        <f>1.5+1.5+0.8+0.8+0.8+1</f>
        <v>6.3999999999999995</v>
      </c>
      <c r="I17" s="90">
        <v>1.5</v>
      </c>
      <c r="J17" s="90">
        <v>1.5</v>
      </c>
      <c r="K17" s="90">
        <v>0.8</v>
      </c>
      <c r="L17" s="90"/>
      <c r="M17" s="91"/>
      <c r="N17" s="91"/>
      <c r="O17" s="91"/>
      <c r="P17" s="91"/>
      <c r="Q17" s="90">
        <v>0.8</v>
      </c>
      <c r="R17" s="90">
        <v>0.8</v>
      </c>
      <c r="S17" s="9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8"/>
      <c r="B18" s="61"/>
      <c r="C18" s="92"/>
      <c r="D18" s="646" t="s">
        <v>54</v>
      </c>
      <c r="E18" s="645"/>
      <c r="F18" s="645"/>
      <c r="G18" s="632"/>
      <c r="H18" s="89">
        <v>2.2999999999999998</v>
      </c>
      <c r="I18" s="90">
        <v>2.2999999999999998</v>
      </c>
      <c r="J18" s="90">
        <v>2.2999999999999998</v>
      </c>
      <c r="K18" s="90">
        <v>2.2999999999999998</v>
      </c>
      <c r="L18" s="90"/>
      <c r="M18" s="91"/>
      <c r="N18" s="91"/>
      <c r="O18" s="91"/>
      <c r="P18" s="91"/>
      <c r="Q18" s="90">
        <v>2.2999999999999998</v>
      </c>
      <c r="R18" s="90">
        <v>2.2999999999999998</v>
      </c>
      <c r="S18" s="91"/>
      <c r="T18" s="1"/>
      <c r="U18" s="1"/>
      <c r="V18" s="1"/>
      <c r="W18" s="1"/>
      <c r="X18" s="1"/>
      <c r="Y18" s="1"/>
      <c r="Z18" s="1"/>
    </row>
    <row r="19" spans="1:26" x14ac:dyDescent="0.25">
      <c r="A19" s="8"/>
      <c r="B19" s="61"/>
      <c r="C19" s="1"/>
      <c r="D19" s="83"/>
      <c r="E19" s="83"/>
      <c r="F19" s="93"/>
      <c r="G19" s="94"/>
      <c r="H19" s="95"/>
      <c r="I19" s="9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customHeight="1" x14ac:dyDescent="0.25">
      <c r="A20" s="97"/>
      <c r="B20" s="98"/>
      <c r="C20" s="99"/>
      <c r="D20" s="100"/>
      <c r="E20" s="100"/>
      <c r="F20" s="647"/>
      <c r="G20" s="648"/>
      <c r="H20" s="648"/>
      <c r="I20" s="64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8.25" x14ac:dyDescent="0.25">
      <c r="A21" s="101"/>
      <c r="B21" s="102" t="s">
        <v>58</v>
      </c>
      <c r="C21" s="103" t="s">
        <v>59</v>
      </c>
      <c r="D21" s="104" t="s">
        <v>60</v>
      </c>
      <c r="E21" s="104" t="s">
        <v>61</v>
      </c>
      <c r="F21" s="104" t="s">
        <v>62</v>
      </c>
      <c r="G21" s="104" t="s">
        <v>63</v>
      </c>
      <c r="H21" s="105" t="s">
        <v>64</v>
      </c>
      <c r="I21" s="106" t="s">
        <v>65</v>
      </c>
      <c r="J21" s="107">
        <f>Анкета!F6</f>
        <v>1</v>
      </c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spans="1:26" ht="15.75" x14ac:dyDescent="0.25">
      <c r="A22" s="109"/>
      <c r="B22" s="110" t="s">
        <v>66</v>
      </c>
      <c r="C22" s="111" t="s">
        <v>67</v>
      </c>
      <c r="D22" s="112"/>
      <c r="E22" s="112"/>
      <c r="F22" s="113"/>
      <c r="G22" s="114"/>
      <c r="H22" s="115"/>
      <c r="I22" s="116" t="s">
        <v>68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09"/>
      <c r="B23" s="117" t="s">
        <v>69</v>
      </c>
      <c r="C23" s="118" t="s">
        <v>70</v>
      </c>
      <c r="D23" s="119" t="s">
        <v>71</v>
      </c>
      <c r="E23" s="120">
        <v>230</v>
      </c>
      <c r="F23" s="121">
        <f>E23*Анкета!$F$7</f>
        <v>230</v>
      </c>
      <c r="G23" s="121">
        <f t="shared" ref="G23:G34" si="4">ROUND(F23*$J$21,-0.1)</f>
        <v>230</v>
      </c>
      <c r="H23" s="122">
        <f>$D$3</f>
        <v>69.990000000000009</v>
      </c>
      <c r="I23" s="123">
        <f t="shared" ref="I23:I34" si="5">H23*G23</f>
        <v>16097.700000000003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09"/>
      <c r="B24" s="117" t="s">
        <v>72</v>
      </c>
      <c r="C24" s="118" t="s">
        <v>73</v>
      </c>
      <c r="D24" s="119" t="s">
        <v>71</v>
      </c>
      <c r="E24" s="124">
        <v>200</v>
      </c>
      <c r="F24" s="121">
        <f>E24*Анкета!$F$7</f>
        <v>200</v>
      </c>
      <c r="G24" s="121">
        <f t="shared" si="4"/>
        <v>200</v>
      </c>
      <c r="H24" s="125">
        <v>58.04</v>
      </c>
      <c r="I24" s="123">
        <f t="shared" si="5"/>
        <v>11608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09"/>
      <c r="B25" s="117" t="s">
        <v>74</v>
      </c>
      <c r="C25" s="118" t="s">
        <v>75</v>
      </c>
      <c r="D25" s="119" t="s">
        <v>71</v>
      </c>
      <c r="E25" s="120">
        <v>180</v>
      </c>
      <c r="F25" s="121">
        <f>E25*Анкета!$F$7</f>
        <v>180</v>
      </c>
      <c r="G25" s="121">
        <f t="shared" si="4"/>
        <v>180</v>
      </c>
      <c r="H25" s="122">
        <f t="shared" ref="H25:H30" si="6">$D$3</f>
        <v>69.990000000000009</v>
      </c>
      <c r="I25" s="123">
        <f t="shared" si="5"/>
        <v>12598.2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09"/>
      <c r="B26" s="117" t="s">
        <v>76</v>
      </c>
      <c r="C26" s="118" t="s">
        <v>77</v>
      </c>
      <c r="D26" s="119" t="s">
        <v>71</v>
      </c>
      <c r="E26" s="120">
        <v>120</v>
      </c>
      <c r="F26" s="121">
        <f>E26*Анкета!$F$7</f>
        <v>120</v>
      </c>
      <c r="G26" s="121">
        <f t="shared" si="4"/>
        <v>120</v>
      </c>
      <c r="H26" s="122">
        <f t="shared" si="6"/>
        <v>69.990000000000009</v>
      </c>
      <c r="I26" s="123">
        <f t="shared" si="5"/>
        <v>8398.8000000000011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09"/>
      <c r="B27" s="117" t="s">
        <v>78</v>
      </c>
      <c r="C27" s="118" t="s">
        <v>79</v>
      </c>
      <c r="D27" s="119" t="s">
        <v>71</v>
      </c>
      <c r="E27" s="120">
        <v>120</v>
      </c>
      <c r="F27" s="121">
        <f>E27*Анкета!$F$7</f>
        <v>120</v>
      </c>
      <c r="G27" s="121">
        <f t="shared" si="4"/>
        <v>120</v>
      </c>
      <c r="H27" s="122">
        <f t="shared" si="6"/>
        <v>69.990000000000009</v>
      </c>
      <c r="I27" s="123">
        <f t="shared" si="5"/>
        <v>8398.8000000000011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09"/>
      <c r="B28" s="117" t="s">
        <v>80</v>
      </c>
      <c r="C28" s="118" t="s">
        <v>81</v>
      </c>
      <c r="D28" s="119" t="s">
        <v>71</v>
      </c>
      <c r="E28" s="120">
        <v>191.5</v>
      </c>
      <c r="F28" s="121">
        <f>E28*Анкета!$F$7</f>
        <v>191.5</v>
      </c>
      <c r="G28" s="121">
        <f t="shared" si="4"/>
        <v>192</v>
      </c>
      <c r="H28" s="122">
        <f t="shared" si="6"/>
        <v>69.990000000000009</v>
      </c>
      <c r="I28" s="123">
        <f t="shared" si="5"/>
        <v>13438.080000000002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09"/>
      <c r="B29" s="117" t="s">
        <v>82</v>
      </c>
      <c r="C29" s="118" t="s">
        <v>83</v>
      </c>
      <c r="D29" s="119" t="s">
        <v>71</v>
      </c>
      <c r="E29" s="120">
        <v>112.5</v>
      </c>
      <c r="F29" s="121">
        <f>E29*Анкета!$F$7</f>
        <v>112.5</v>
      </c>
      <c r="G29" s="121">
        <f t="shared" si="4"/>
        <v>113</v>
      </c>
      <c r="H29" s="122">
        <f t="shared" si="6"/>
        <v>69.990000000000009</v>
      </c>
      <c r="I29" s="123">
        <f t="shared" si="5"/>
        <v>7908.8700000000008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x14ac:dyDescent="0.25">
      <c r="A30" s="109"/>
      <c r="B30" s="117" t="s">
        <v>84</v>
      </c>
      <c r="C30" s="126" t="s">
        <v>85</v>
      </c>
      <c r="D30" s="119" t="s">
        <v>71</v>
      </c>
      <c r="E30" s="120">
        <v>90</v>
      </c>
      <c r="F30" s="121">
        <f>E30*Анкета!$F$7</f>
        <v>90</v>
      </c>
      <c r="G30" s="121">
        <f t="shared" si="4"/>
        <v>90</v>
      </c>
      <c r="H30" s="122">
        <f t="shared" si="6"/>
        <v>69.990000000000009</v>
      </c>
      <c r="I30" s="123">
        <f t="shared" si="5"/>
        <v>6299.1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09"/>
      <c r="B31" s="117" t="s">
        <v>86</v>
      </c>
      <c r="C31" s="118" t="s">
        <v>87</v>
      </c>
      <c r="D31" s="127" t="s">
        <v>88</v>
      </c>
      <c r="E31" s="120">
        <v>264.5</v>
      </c>
      <c r="F31" s="121">
        <f>E31*Анкета!$F$7</f>
        <v>264.5</v>
      </c>
      <c r="G31" s="121">
        <f t="shared" si="4"/>
        <v>265</v>
      </c>
      <c r="H31" s="122"/>
      <c r="I31" s="123">
        <f t="shared" si="5"/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09"/>
      <c r="B32" s="117" t="s">
        <v>89</v>
      </c>
      <c r="C32" s="118" t="s">
        <v>90</v>
      </c>
      <c r="D32" s="128" t="s">
        <v>91</v>
      </c>
      <c r="E32" s="120">
        <v>54</v>
      </c>
      <c r="F32" s="121">
        <f>E32*Анкета!$F$7</f>
        <v>54</v>
      </c>
      <c r="G32" s="121">
        <f t="shared" si="4"/>
        <v>54</v>
      </c>
      <c r="H32" s="122">
        <f>$D$2</f>
        <v>78.638000000000005</v>
      </c>
      <c r="I32" s="123">
        <f t="shared" si="5"/>
        <v>4246.4520000000002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09"/>
      <c r="B33" s="117" t="s">
        <v>92</v>
      </c>
      <c r="C33" s="118" t="s">
        <v>93</v>
      </c>
      <c r="D33" s="128" t="s">
        <v>91</v>
      </c>
      <c r="E33" s="120">
        <v>256</v>
      </c>
      <c r="F33" s="121">
        <f>E33*Анкета!$F$7</f>
        <v>256</v>
      </c>
      <c r="G33" s="121">
        <f t="shared" si="4"/>
        <v>256</v>
      </c>
      <c r="H33" s="122">
        <f>H2</f>
        <v>24.18</v>
      </c>
      <c r="I33" s="123">
        <f t="shared" si="5"/>
        <v>6190.08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09"/>
      <c r="B34" s="117" t="s">
        <v>94</v>
      </c>
      <c r="C34" s="118" t="s">
        <v>95</v>
      </c>
      <c r="D34" s="128" t="s">
        <v>71</v>
      </c>
      <c r="E34" s="120">
        <v>270</v>
      </c>
      <c r="F34" s="121">
        <f>E34*Анкета!$F$7</f>
        <v>270</v>
      </c>
      <c r="G34" s="121">
        <f t="shared" si="4"/>
        <v>270</v>
      </c>
      <c r="H34" s="122"/>
      <c r="I34" s="123">
        <f t="shared" si="5"/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</row>
    <row r="35" spans="1:26" x14ac:dyDescent="0.25">
      <c r="A35" s="109"/>
      <c r="B35" s="129"/>
      <c r="C35" s="130" t="s">
        <v>96</v>
      </c>
      <c r="D35" s="131"/>
      <c r="E35" s="131"/>
      <c r="F35" s="131"/>
      <c r="G35" s="132"/>
      <c r="H35" s="133"/>
      <c r="I35" s="134">
        <f>SUBTOTAL(9,I24:I25)</f>
        <v>24206.2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09"/>
      <c r="B36" s="110" t="s">
        <v>97</v>
      </c>
      <c r="C36" s="111" t="s">
        <v>98</v>
      </c>
      <c r="D36" s="112"/>
      <c r="E36" s="112"/>
      <c r="F36" s="112"/>
      <c r="G36" s="114"/>
      <c r="H36" s="115"/>
      <c r="I36" s="116" t="s">
        <v>68</v>
      </c>
      <c r="J36" s="1"/>
      <c r="K36" s="640" t="s">
        <v>99</v>
      </c>
      <c r="L36" s="641"/>
      <c r="M36" s="641"/>
      <c r="N36" s="641"/>
      <c r="O36" s="64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09"/>
      <c r="B37" s="117" t="s">
        <v>100</v>
      </c>
      <c r="C37" s="118" t="s">
        <v>101</v>
      </c>
      <c r="D37" s="119" t="s">
        <v>71</v>
      </c>
      <c r="E37" s="120">
        <v>250</v>
      </c>
      <c r="F37" s="121">
        <f>E37*Анкета!$F$7</f>
        <v>250</v>
      </c>
      <c r="G37" s="121">
        <f t="shared" ref="G37:G54" si="7">ROUND(F37*$J$21,-0.1)</f>
        <v>250</v>
      </c>
      <c r="H37" s="122">
        <f>O39</f>
        <v>26.737500000000001</v>
      </c>
      <c r="I37" s="123">
        <f t="shared" ref="I37:I54" si="8">H37*G37</f>
        <v>6684.375</v>
      </c>
      <c r="J37" s="1"/>
      <c r="K37" s="78"/>
      <c r="L37" s="78"/>
      <c r="M37" s="78"/>
      <c r="N37" s="135" t="s">
        <v>102</v>
      </c>
      <c r="O37" s="136">
        <f>0.4+2.58+1.575+3.41+0.66</f>
        <v>8.625</v>
      </c>
      <c r="P37" s="1">
        <f>O37*3.1</f>
        <v>26.737500000000001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09"/>
      <c r="B38" s="117" t="s">
        <v>103</v>
      </c>
      <c r="C38" s="118" t="s">
        <v>104</v>
      </c>
      <c r="D38" s="119" t="s">
        <v>71</v>
      </c>
      <c r="E38" s="120">
        <v>340</v>
      </c>
      <c r="F38" s="121">
        <f>E38*Анкета!$F$7</f>
        <v>340</v>
      </c>
      <c r="G38" s="121">
        <f t="shared" si="7"/>
        <v>340</v>
      </c>
      <c r="H38" s="122"/>
      <c r="I38" s="123">
        <f t="shared" si="8"/>
        <v>0</v>
      </c>
      <c r="J38" s="1"/>
      <c r="K38" s="78"/>
      <c r="L38" s="78"/>
      <c r="M38" s="78"/>
      <c r="N38" s="137" t="s">
        <v>105</v>
      </c>
      <c r="O38" s="13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09"/>
      <c r="B39" s="117" t="s">
        <v>106</v>
      </c>
      <c r="C39" s="118" t="s">
        <v>107</v>
      </c>
      <c r="D39" s="119" t="s">
        <v>71</v>
      </c>
      <c r="E39" s="120">
        <v>390</v>
      </c>
      <c r="F39" s="121">
        <f>E39*Анкета!$F$7</f>
        <v>390</v>
      </c>
      <c r="G39" s="121">
        <f t="shared" si="7"/>
        <v>390</v>
      </c>
      <c r="H39" s="122"/>
      <c r="I39" s="123">
        <f t="shared" si="8"/>
        <v>0</v>
      </c>
      <c r="J39" s="1"/>
      <c r="K39" s="78"/>
      <c r="L39" s="78"/>
      <c r="M39" s="78"/>
      <c r="N39" s="138" t="s">
        <v>108</v>
      </c>
      <c r="O39" s="139">
        <f>O37*H8-O38</f>
        <v>26.737500000000001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09"/>
      <c r="B40" s="117" t="s">
        <v>109</v>
      </c>
      <c r="C40" s="118" t="s">
        <v>110</v>
      </c>
      <c r="D40" s="119" t="s">
        <v>71</v>
      </c>
      <c r="E40" s="120">
        <v>1200</v>
      </c>
      <c r="F40" s="121">
        <f>E40*Анкета!$F$7</f>
        <v>1200</v>
      </c>
      <c r="G40" s="121">
        <f t="shared" si="7"/>
        <v>1200</v>
      </c>
      <c r="H40" s="122"/>
      <c r="I40" s="123">
        <f t="shared" si="8"/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09"/>
      <c r="B41" s="117" t="s">
        <v>111</v>
      </c>
      <c r="C41" s="118" t="s">
        <v>112</v>
      </c>
      <c r="D41" s="128" t="s">
        <v>91</v>
      </c>
      <c r="E41" s="120">
        <v>220</v>
      </c>
      <c r="F41" s="121">
        <f>E41*Анкета!$F$7</f>
        <v>220</v>
      </c>
      <c r="G41" s="121">
        <f t="shared" si="7"/>
        <v>220</v>
      </c>
      <c r="H41" s="125">
        <v>25.95</v>
      </c>
      <c r="I41" s="123">
        <f t="shared" si="8"/>
        <v>5709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09"/>
      <c r="B42" s="117" t="s">
        <v>113</v>
      </c>
      <c r="C42" s="118" t="s">
        <v>114</v>
      </c>
      <c r="D42" s="119" t="s">
        <v>71</v>
      </c>
      <c r="E42" s="120">
        <v>150</v>
      </c>
      <c r="F42" s="121">
        <f>E42*Анкета!$F$7</f>
        <v>150</v>
      </c>
      <c r="G42" s="121">
        <f t="shared" si="7"/>
        <v>150</v>
      </c>
      <c r="H42" s="122"/>
      <c r="I42" s="123">
        <f t="shared" si="8"/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09"/>
      <c r="B43" s="117" t="s">
        <v>115</v>
      </c>
      <c r="C43" s="118" t="s">
        <v>116</v>
      </c>
      <c r="D43" s="119" t="s">
        <v>71</v>
      </c>
      <c r="E43" s="120">
        <v>270</v>
      </c>
      <c r="F43" s="121">
        <f>E43*Анкета!$F$7</f>
        <v>270</v>
      </c>
      <c r="G43" s="121">
        <f t="shared" si="7"/>
        <v>270</v>
      </c>
      <c r="H43" s="122">
        <f>R4+Q4</f>
        <v>46.24</v>
      </c>
      <c r="I43" s="123">
        <f t="shared" si="8"/>
        <v>12484.800000000001</v>
      </c>
      <c r="J43" s="1"/>
      <c r="K43" s="640" t="s">
        <v>117</v>
      </c>
      <c r="L43" s="641"/>
      <c r="M43" s="641"/>
      <c r="N43" s="641"/>
      <c r="O43" s="64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09"/>
      <c r="B44" s="117" t="s">
        <v>118</v>
      </c>
      <c r="C44" s="118" t="s">
        <v>119</v>
      </c>
      <c r="D44" s="119" t="s">
        <v>71</v>
      </c>
      <c r="E44" s="120">
        <v>60</v>
      </c>
      <c r="F44" s="121">
        <f>E44*Анкета!$F$7</f>
        <v>60</v>
      </c>
      <c r="G44" s="121">
        <f t="shared" si="7"/>
        <v>60</v>
      </c>
      <c r="H44" s="125">
        <v>167.9</v>
      </c>
      <c r="I44" s="123">
        <f t="shared" si="8"/>
        <v>10074</v>
      </c>
      <c r="J44" s="1"/>
      <c r="K44" s="78"/>
      <c r="L44" s="78"/>
      <c r="M44" s="78"/>
      <c r="N44" s="135" t="s">
        <v>120</v>
      </c>
      <c r="O44" s="13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09"/>
      <c r="B45" s="117" t="s">
        <v>121</v>
      </c>
      <c r="C45" s="118" t="s">
        <v>122</v>
      </c>
      <c r="D45" s="119" t="s">
        <v>71</v>
      </c>
      <c r="E45" s="120">
        <v>215</v>
      </c>
      <c r="F45" s="121">
        <f>E45*Анкета!$F$7</f>
        <v>215</v>
      </c>
      <c r="G45" s="121">
        <f t="shared" si="7"/>
        <v>215</v>
      </c>
      <c r="H45" s="122">
        <f>D4-H43</f>
        <v>152.66</v>
      </c>
      <c r="I45" s="123">
        <f t="shared" si="8"/>
        <v>32821.9</v>
      </c>
      <c r="J45" s="1"/>
      <c r="K45" s="78"/>
      <c r="L45" s="78"/>
      <c r="M45" s="78"/>
      <c r="N45" s="137" t="s">
        <v>123</v>
      </c>
      <c r="O45" s="13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09"/>
      <c r="B46" s="117" t="s">
        <v>124</v>
      </c>
      <c r="C46" s="118" t="s">
        <v>125</v>
      </c>
      <c r="D46" s="128" t="s">
        <v>91</v>
      </c>
      <c r="E46" s="120">
        <v>99</v>
      </c>
      <c r="F46" s="121">
        <f>E46*Анкета!$F$7</f>
        <v>99</v>
      </c>
      <c r="G46" s="121">
        <f t="shared" si="7"/>
        <v>99</v>
      </c>
      <c r="H46" s="122">
        <f>SUM(H11:S11)+SUM(H13:S13)+SUM(H15:S15)+SUM(H17:S17)</f>
        <v>20.68</v>
      </c>
      <c r="I46" s="123">
        <f t="shared" si="8"/>
        <v>2047.32</v>
      </c>
      <c r="J46" s="1"/>
      <c r="K46" s="78"/>
      <c r="L46" s="78"/>
      <c r="M46" s="78"/>
      <c r="N46" s="138" t="s">
        <v>108</v>
      </c>
      <c r="O46" s="139">
        <f>O44*O45</f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09"/>
      <c r="B47" s="117" t="s">
        <v>126</v>
      </c>
      <c r="C47" s="118" t="s">
        <v>127</v>
      </c>
      <c r="D47" s="128" t="s">
        <v>91</v>
      </c>
      <c r="E47" s="120">
        <v>26.5</v>
      </c>
      <c r="F47" s="121">
        <f>E47*Анкета!$F$7</f>
        <v>26.5</v>
      </c>
      <c r="G47" s="121">
        <f t="shared" si="7"/>
        <v>27</v>
      </c>
      <c r="H47" s="122"/>
      <c r="I47" s="123">
        <f t="shared" si="8"/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09"/>
      <c r="B48" s="117" t="s">
        <v>128</v>
      </c>
      <c r="C48" s="118" t="s">
        <v>129</v>
      </c>
      <c r="D48" s="119" t="s">
        <v>88</v>
      </c>
      <c r="E48" s="120">
        <v>400</v>
      </c>
      <c r="F48" s="121">
        <f>E48*Анкета!$F$7</f>
        <v>400</v>
      </c>
      <c r="G48" s="121">
        <f t="shared" si="7"/>
        <v>400</v>
      </c>
      <c r="H48" s="125">
        <v>5</v>
      </c>
      <c r="I48" s="123">
        <f t="shared" si="8"/>
        <v>2000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09"/>
      <c r="B49" s="117" t="s">
        <v>130</v>
      </c>
      <c r="C49" s="118" t="s">
        <v>131</v>
      </c>
      <c r="D49" s="119" t="s">
        <v>88</v>
      </c>
      <c r="E49" s="120">
        <v>600</v>
      </c>
      <c r="F49" s="121">
        <f>E49*Анкета!$F$7</f>
        <v>600</v>
      </c>
      <c r="G49" s="121">
        <f t="shared" si="7"/>
        <v>600</v>
      </c>
      <c r="H49" s="122"/>
      <c r="I49" s="123">
        <f t="shared" si="8"/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09"/>
      <c r="B50" s="117" t="s">
        <v>132</v>
      </c>
      <c r="C50" s="118" t="s">
        <v>133</v>
      </c>
      <c r="D50" s="119" t="s">
        <v>71</v>
      </c>
      <c r="E50" s="120">
        <v>153</v>
      </c>
      <c r="F50" s="121">
        <f>E50*Анкета!$F$7</f>
        <v>153</v>
      </c>
      <c r="G50" s="121">
        <f t="shared" si="7"/>
        <v>153</v>
      </c>
      <c r="H50" s="122">
        <f>3.1*(1.85+0.72)</f>
        <v>7.9670000000000014</v>
      </c>
      <c r="I50" s="123">
        <f t="shared" si="8"/>
        <v>1218.9510000000002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09"/>
      <c r="B51" s="117" t="s">
        <v>134</v>
      </c>
      <c r="C51" s="118" t="s">
        <v>135</v>
      </c>
      <c r="D51" s="119" t="s">
        <v>71</v>
      </c>
      <c r="E51" s="120">
        <v>120</v>
      </c>
      <c r="F51" s="121">
        <f>E51*Анкета!$F$7</f>
        <v>120</v>
      </c>
      <c r="G51" s="121">
        <f t="shared" si="7"/>
        <v>120</v>
      </c>
      <c r="H51" s="125">
        <v>167.9</v>
      </c>
      <c r="I51" s="123">
        <f t="shared" si="8"/>
        <v>20148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09"/>
      <c r="B52" s="117" t="s">
        <v>136</v>
      </c>
      <c r="C52" s="118" t="s">
        <v>137</v>
      </c>
      <c r="D52" s="119" t="s">
        <v>71</v>
      </c>
      <c r="E52" s="120">
        <v>201.5</v>
      </c>
      <c r="F52" s="121">
        <f>E52*Анкета!$F$7</f>
        <v>201.5</v>
      </c>
      <c r="G52" s="121">
        <f t="shared" si="7"/>
        <v>202</v>
      </c>
      <c r="H52" s="122"/>
      <c r="I52" s="123">
        <f t="shared" si="8"/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09"/>
      <c r="B53" s="117" t="s">
        <v>138</v>
      </c>
      <c r="C53" s="118" t="s">
        <v>139</v>
      </c>
      <c r="D53" s="128" t="s">
        <v>140</v>
      </c>
      <c r="E53" s="120">
        <v>423</v>
      </c>
      <c r="F53" s="121">
        <f>E53*Анкета!$F$7</f>
        <v>423</v>
      </c>
      <c r="G53" s="121">
        <f t="shared" si="7"/>
        <v>423</v>
      </c>
      <c r="H53" s="122"/>
      <c r="I53" s="123">
        <f t="shared" si="8"/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x14ac:dyDescent="0.25">
      <c r="A54" s="109"/>
      <c r="B54" s="117" t="s">
        <v>141</v>
      </c>
      <c r="C54" s="118" t="s">
        <v>142</v>
      </c>
      <c r="D54" s="119" t="s">
        <v>88</v>
      </c>
      <c r="E54" s="120">
        <v>5310</v>
      </c>
      <c r="F54" s="121">
        <f>E54*Анкета!$F$7</f>
        <v>5310</v>
      </c>
      <c r="G54" s="121">
        <f t="shared" si="7"/>
        <v>5310</v>
      </c>
      <c r="H54" s="122"/>
      <c r="I54" s="123">
        <f t="shared" si="8"/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09"/>
      <c r="B55" s="129"/>
      <c r="C55" s="130" t="s">
        <v>143</v>
      </c>
      <c r="D55" s="140"/>
      <c r="E55" s="140"/>
      <c r="F55" s="140"/>
      <c r="G55" s="141"/>
      <c r="H55" s="142"/>
      <c r="I55" s="134">
        <f>SUBTOTAL(9,I37:I51)</f>
        <v>93188.34600000002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09"/>
      <c r="B56" s="110" t="s">
        <v>144</v>
      </c>
      <c r="C56" s="111" t="s">
        <v>145</v>
      </c>
      <c r="D56" s="112"/>
      <c r="E56" s="112"/>
      <c r="F56" s="112"/>
      <c r="G56" s="114"/>
      <c r="H56" s="115"/>
      <c r="I56" s="116" t="s">
        <v>68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09"/>
      <c r="B57" s="117" t="s">
        <v>146</v>
      </c>
      <c r="C57" s="118" t="s">
        <v>147</v>
      </c>
      <c r="D57" s="128" t="s">
        <v>91</v>
      </c>
      <c r="E57" s="120">
        <v>36</v>
      </c>
      <c r="F57" s="121">
        <f>E57*Анкета!$F$7</f>
        <v>36</v>
      </c>
      <c r="G57" s="121">
        <f t="shared" ref="G57:G70" si="9">ROUND(F57*$J$21,-0.1)</f>
        <v>36</v>
      </c>
      <c r="H57" s="122">
        <f>D2-H10-I10-J10-K10-N10-O10-P10-Q7-R7-L10-M10-S7</f>
        <v>53.538000000000004</v>
      </c>
      <c r="I57" s="123">
        <f t="shared" ref="I57:I70" si="10">H57*G57</f>
        <v>1927.3680000000002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x14ac:dyDescent="0.25">
      <c r="A58" s="109"/>
      <c r="B58" s="117" t="s">
        <v>148</v>
      </c>
      <c r="C58" s="118" t="s">
        <v>149</v>
      </c>
      <c r="D58" s="119" t="s">
        <v>71</v>
      </c>
      <c r="E58" s="120">
        <v>178</v>
      </c>
      <c r="F58" s="121">
        <f>E58*Анкета!$F$7</f>
        <v>178</v>
      </c>
      <c r="G58" s="121">
        <f t="shared" si="9"/>
        <v>178</v>
      </c>
      <c r="H58" s="122">
        <f>($D$3-$Q$5-$R$5-$S$5)-$O$65</f>
        <v>61.860000000000014</v>
      </c>
      <c r="I58" s="123">
        <f t="shared" si="10"/>
        <v>11011.080000000002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x14ac:dyDescent="0.25">
      <c r="A59" s="109"/>
      <c r="B59" s="117" t="s">
        <v>150</v>
      </c>
      <c r="C59" s="118" t="s">
        <v>151</v>
      </c>
      <c r="D59" s="119" t="s">
        <v>71</v>
      </c>
      <c r="E59" s="120">
        <v>81</v>
      </c>
      <c r="F59" s="121">
        <f>E59*Анкета!$F$7</f>
        <v>81</v>
      </c>
      <c r="G59" s="121">
        <f t="shared" si="9"/>
        <v>81</v>
      </c>
      <c r="H59" s="125">
        <v>54.94</v>
      </c>
      <c r="I59" s="123">
        <f t="shared" si="10"/>
        <v>4450.1399999999994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09"/>
      <c r="B60" s="117" t="s">
        <v>152</v>
      </c>
      <c r="C60" s="118" t="s">
        <v>153</v>
      </c>
      <c r="D60" s="119" t="s">
        <v>71</v>
      </c>
      <c r="E60" s="120">
        <v>265.5</v>
      </c>
      <c r="F60" s="121">
        <f>E60*Анкета!$F$7</f>
        <v>265.5</v>
      </c>
      <c r="G60" s="121">
        <f t="shared" si="9"/>
        <v>266</v>
      </c>
      <c r="H60" s="122">
        <f>($D$3-$Q$5-$R$5-$S$5)</f>
        <v>61.860000000000014</v>
      </c>
      <c r="I60" s="123">
        <f t="shared" si="10"/>
        <v>16454.760000000002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09"/>
      <c r="B61" s="117" t="s">
        <v>154</v>
      </c>
      <c r="C61" s="118" t="s">
        <v>155</v>
      </c>
      <c r="D61" s="119" t="s">
        <v>71</v>
      </c>
      <c r="E61" s="120">
        <v>69</v>
      </c>
      <c r="F61" s="121">
        <f>E61*Анкета!$F$7</f>
        <v>69</v>
      </c>
      <c r="G61" s="121">
        <f t="shared" si="9"/>
        <v>69</v>
      </c>
      <c r="H61" s="122">
        <f>($D$3-$Q$5-$R$5-$S$5)-$O$65</f>
        <v>61.860000000000014</v>
      </c>
      <c r="I61" s="123">
        <f t="shared" si="10"/>
        <v>4268.3400000000011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09"/>
      <c r="B62" s="117" t="s">
        <v>156</v>
      </c>
      <c r="C62" s="118" t="s">
        <v>157</v>
      </c>
      <c r="D62" s="119" t="s">
        <v>71</v>
      </c>
      <c r="E62" s="120">
        <v>252</v>
      </c>
      <c r="F62" s="121">
        <f>E62*Анкета!$F$7</f>
        <v>252</v>
      </c>
      <c r="G62" s="121">
        <f t="shared" si="9"/>
        <v>252</v>
      </c>
      <c r="H62" s="125">
        <v>3.1</v>
      </c>
      <c r="I62" s="123">
        <f t="shared" si="10"/>
        <v>781.2</v>
      </c>
      <c r="J62" s="640" t="s">
        <v>158</v>
      </c>
      <c r="K62" s="641"/>
      <c r="L62" s="641"/>
      <c r="M62" s="641"/>
      <c r="N62" s="641"/>
      <c r="O62" s="641"/>
      <c r="P62" s="64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09"/>
      <c r="B63" s="117" t="s">
        <v>159</v>
      </c>
      <c r="C63" s="118" t="s">
        <v>160</v>
      </c>
      <c r="D63" s="119" t="s">
        <v>161</v>
      </c>
      <c r="E63" s="120">
        <v>53</v>
      </c>
      <c r="F63" s="121">
        <f>E63*Анкета!$F$7</f>
        <v>53</v>
      </c>
      <c r="G63" s="121">
        <f t="shared" si="9"/>
        <v>53</v>
      </c>
      <c r="H63" s="122">
        <f t="shared" ref="H63:H69" si="11">SUM(H10:S10)</f>
        <v>11</v>
      </c>
      <c r="I63" s="123">
        <f t="shared" si="10"/>
        <v>583</v>
      </c>
      <c r="J63" s="1"/>
      <c r="K63" s="78"/>
      <c r="L63" s="78"/>
      <c r="M63" s="78"/>
      <c r="N63" s="135" t="s">
        <v>120</v>
      </c>
      <c r="O63" s="136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09"/>
      <c r="B64" s="117" t="s">
        <v>162</v>
      </c>
      <c r="C64" s="118" t="s">
        <v>163</v>
      </c>
      <c r="D64" s="119" t="s">
        <v>71</v>
      </c>
      <c r="E64" s="120">
        <v>315</v>
      </c>
      <c r="F64" s="121">
        <f>E64*Анкета!$F$7</f>
        <v>315</v>
      </c>
      <c r="G64" s="121">
        <f t="shared" si="9"/>
        <v>315</v>
      </c>
      <c r="H64" s="122">
        <f t="shared" si="11"/>
        <v>7.6800000000000006</v>
      </c>
      <c r="I64" s="123">
        <f t="shared" si="10"/>
        <v>2419.2000000000003</v>
      </c>
      <c r="J64" s="1"/>
      <c r="K64" s="78"/>
      <c r="L64" s="78"/>
      <c r="M64" s="78"/>
      <c r="N64" s="137" t="s">
        <v>164</v>
      </c>
      <c r="O64" s="136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09"/>
      <c r="B65" s="117" t="s">
        <v>165</v>
      </c>
      <c r="C65" s="118" t="s">
        <v>166</v>
      </c>
      <c r="D65" s="119" t="s">
        <v>71</v>
      </c>
      <c r="E65" s="120">
        <v>230</v>
      </c>
      <c r="F65" s="121">
        <f>E65*Анкета!$F$7</f>
        <v>230</v>
      </c>
      <c r="G65" s="121">
        <f t="shared" si="9"/>
        <v>230</v>
      </c>
      <c r="H65" s="122">
        <f t="shared" si="11"/>
        <v>6</v>
      </c>
      <c r="I65" s="123">
        <f t="shared" si="10"/>
        <v>1380</v>
      </c>
      <c r="J65" s="1"/>
      <c r="K65" s="78"/>
      <c r="L65" s="78"/>
      <c r="M65" s="78"/>
      <c r="N65" s="138" t="s">
        <v>108</v>
      </c>
      <c r="O65" s="139">
        <f>O63*O64</f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09"/>
      <c r="B66" s="117" t="s">
        <v>167</v>
      </c>
      <c r="C66" s="118" t="s">
        <v>168</v>
      </c>
      <c r="D66" s="119" t="s">
        <v>71</v>
      </c>
      <c r="E66" s="120">
        <v>280</v>
      </c>
      <c r="F66" s="121">
        <f>E66*Анкета!$F$7</f>
        <v>280</v>
      </c>
      <c r="G66" s="121">
        <f t="shared" si="9"/>
        <v>280</v>
      </c>
      <c r="H66" s="122">
        <f t="shared" si="11"/>
        <v>1.2</v>
      </c>
      <c r="I66" s="123">
        <f t="shared" si="10"/>
        <v>336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09"/>
      <c r="B67" s="117" t="s">
        <v>169</v>
      </c>
      <c r="C67" s="118" t="s">
        <v>170</v>
      </c>
      <c r="D67" s="119" t="s">
        <v>71</v>
      </c>
      <c r="E67" s="120">
        <v>1190.5</v>
      </c>
      <c r="F67" s="121">
        <f>E67*Анкета!$F$7</f>
        <v>1190.5</v>
      </c>
      <c r="G67" s="121">
        <f t="shared" si="9"/>
        <v>1191</v>
      </c>
      <c r="H67" s="122">
        <f t="shared" si="11"/>
        <v>2</v>
      </c>
      <c r="I67" s="123">
        <f t="shared" si="10"/>
        <v>2382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09"/>
      <c r="B68" s="117" t="s">
        <v>171</v>
      </c>
      <c r="C68" s="118" t="s">
        <v>172</v>
      </c>
      <c r="D68" s="128" t="s">
        <v>91</v>
      </c>
      <c r="E68" s="120">
        <v>423.5</v>
      </c>
      <c r="F68" s="121">
        <f>E68*Анкета!$F$7</f>
        <v>423.5</v>
      </c>
      <c r="G68" s="121">
        <f t="shared" si="9"/>
        <v>424</v>
      </c>
      <c r="H68" s="122">
        <f t="shared" si="11"/>
        <v>0</v>
      </c>
      <c r="I68" s="123">
        <f t="shared" si="10"/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09"/>
      <c r="B69" s="117" t="s">
        <v>173</v>
      </c>
      <c r="C69" s="118" t="s">
        <v>174</v>
      </c>
      <c r="D69" s="128" t="s">
        <v>91</v>
      </c>
      <c r="E69" s="120">
        <v>124.5</v>
      </c>
      <c r="F69" s="121">
        <f>E69*Анкета!$F$7</f>
        <v>124.5</v>
      </c>
      <c r="G69" s="121">
        <f t="shared" si="9"/>
        <v>125</v>
      </c>
      <c r="H69" s="122">
        <f t="shared" si="11"/>
        <v>0</v>
      </c>
      <c r="I69" s="123">
        <f t="shared" si="10"/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x14ac:dyDescent="0.25">
      <c r="A70" s="109"/>
      <c r="B70" s="117" t="s">
        <v>175</v>
      </c>
      <c r="C70" s="118" t="s">
        <v>176</v>
      </c>
      <c r="D70" s="119" t="s">
        <v>71</v>
      </c>
      <c r="E70" s="120">
        <v>202.5</v>
      </c>
      <c r="F70" s="121">
        <f>E70*Анкета!$F$7</f>
        <v>202.5</v>
      </c>
      <c r="G70" s="121">
        <f t="shared" si="9"/>
        <v>203</v>
      </c>
      <c r="H70" s="122">
        <f>($D$3-$Q$5-$R$5-$S$5)</f>
        <v>61.860000000000014</v>
      </c>
      <c r="I70" s="123">
        <f t="shared" si="10"/>
        <v>12557.580000000004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09"/>
      <c r="B71" s="129"/>
      <c r="C71" s="130" t="s">
        <v>177</v>
      </c>
      <c r="D71" s="143"/>
      <c r="E71" s="143"/>
      <c r="F71" s="143"/>
      <c r="G71" s="144"/>
      <c r="H71" s="145"/>
      <c r="I71" s="134">
        <f>SUBTOTAL(9,I57:I69)</f>
        <v>45993.088000000003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09"/>
      <c r="B72" s="110" t="s">
        <v>178</v>
      </c>
      <c r="C72" s="111" t="s">
        <v>179</v>
      </c>
      <c r="D72" s="146"/>
      <c r="E72" s="146"/>
      <c r="F72" s="114"/>
      <c r="G72" s="114"/>
      <c r="H72" s="115"/>
      <c r="I72" s="116" t="s">
        <v>68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09"/>
      <c r="B73" s="129" t="s">
        <v>180</v>
      </c>
      <c r="C73" s="147" t="s">
        <v>181</v>
      </c>
      <c r="D73" s="148" t="str">
        <f t="array" aca="1" ref="D73" ca="1">IFERROR(IMAGE(_xludf.XLOOKUP(C73,#REF!,#REF!, "")), "")</f>
        <v/>
      </c>
      <c r="E73" s="149"/>
      <c r="F73" s="150"/>
      <c r="G73" s="150"/>
      <c r="H73" s="150"/>
      <c r="I73" s="150"/>
      <c r="J73" s="15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09"/>
      <c r="B74" s="117" t="s">
        <v>182</v>
      </c>
      <c r="C74" s="152" t="s">
        <v>183</v>
      </c>
      <c r="D74" s="119" t="s">
        <v>88</v>
      </c>
      <c r="E74" s="120">
        <v>1125</v>
      </c>
      <c r="F74" s="121">
        <f>E74*Анкета!$F$7</f>
        <v>1125</v>
      </c>
      <c r="G74" s="121">
        <f t="shared" ref="G74:G81" si="12">ROUND(F74*$J$21,-0.1)</f>
        <v>1125</v>
      </c>
      <c r="H74" s="122"/>
      <c r="I74" s="123">
        <f t="shared" ref="I74:I81" si="13">H74*G74</f>
        <v>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09"/>
      <c r="B75" s="117" t="s">
        <v>184</v>
      </c>
      <c r="C75" s="152" t="s">
        <v>185</v>
      </c>
      <c r="D75" s="119" t="s">
        <v>88</v>
      </c>
      <c r="E75" s="120">
        <v>1603</v>
      </c>
      <c r="F75" s="121">
        <f>E75*Анкета!$F$7</f>
        <v>1603</v>
      </c>
      <c r="G75" s="121">
        <f t="shared" si="12"/>
        <v>1603</v>
      </c>
      <c r="H75" s="122"/>
      <c r="I75" s="123">
        <f t="shared" si="13"/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09"/>
      <c r="B76" s="117" t="s">
        <v>186</v>
      </c>
      <c r="C76" s="152" t="s">
        <v>187</v>
      </c>
      <c r="D76" s="119" t="s">
        <v>88</v>
      </c>
      <c r="E76" s="120">
        <v>2060</v>
      </c>
      <c r="F76" s="121">
        <f>E76*Анкета!$F$7</f>
        <v>2060</v>
      </c>
      <c r="G76" s="121">
        <f t="shared" si="12"/>
        <v>2060</v>
      </c>
      <c r="H76" s="122"/>
      <c r="I76" s="123">
        <f t="shared" si="13"/>
        <v>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x14ac:dyDescent="0.25">
      <c r="A77" s="109"/>
      <c r="B77" s="117" t="s">
        <v>188</v>
      </c>
      <c r="C77" s="153" t="s">
        <v>189</v>
      </c>
      <c r="D77" s="119" t="s">
        <v>88</v>
      </c>
      <c r="E77" s="120">
        <v>1852</v>
      </c>
      <c r="F77" s="121">
        <f>E77*Анкета!$F$7</f>
        <v>1852</v>
      </c>
      <c r="G77" s="121">
        <f t="shared" si="12"/>
        <v>1852</v>
      </c>
      <c r="H77" s="122"/>
      <c r="I77" s="123">
        <f t="shared" si="13"/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54"/>
      <c r="V77" s="1"/>
      <c r="W77" s="1"/>
      <c r="X77" s="1"/>
      <c r="Y77" s="1"/>
      <c r="Z77" s="1"/>
    </row>
    <row r="78" spans="1:26" x14ac:dyDescent="0.25">
      <c r="A78" s="109"/>
      <c r="B78" s="117" t="s">
        <v>190</v>
      </c>
      <c r="C78" s="152" t="s">
        <v>191</v>
      </c>
      <c r="D78" s="119" t="s">
        <v>88</v>
      </c>
      <c r="E78" s="120">
        <v>635</v>
      </c>
      <c r="F78" s="121">
        <f>E78*Анкета!$F$7</f>
        <v>635</v>
      </c>
      <c r="G78" s="121">
        <f t="shared" si="12"/>
        <v>635</v>
      </c>
      <c r="H78" s="122">
        <v>1</v>
      </c>
      <c r="I78" s="123">
        <f t="shared" si="13"/>
        <v>635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54"/>
      <c r="V78" s="1"/>
      <c r="W78" s="1"/>
      <c r="X78" s="1"/>
      <c r="Y78" s="1"/>
      <c r="Z78" s="1"/>
    </row>
    <row r="79" spans="1:26" x14ac:dyDescent="0.25">
      <c r="A79" s="109"/>
      <c r="B79" s="117" t="s">
        <v>192</v>
      </c>
      <c r="C79" s="152" t="s">
        <v>193</v>
      </c>
      <c r="D79" s="119" t="s">
        <v>88</v>
      </c>
      <c r="E79" s="120">
        <v>300</v>
      </c>
      <c r="F79" s="121">
        <f>E79*Анкета!$F$7</f>
        <v>300</v>
      </c>
      <c r="G79" s="121">
        <f t="shared" si="12"/>
        <v>300</v>
      </c>
      <c r="H79" s="122">
        <v>1</v>
      </c>
      <c r="I79" s="123">
        <f t="shared" si="13"/>
        <v>300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09"/>
      <c r="B80" s="117" t="s">
        <v>194</v>
      </c>
      <c r="C80" s="152" t="s">
        <v>195</v>
      </c>
      <c r="D80" s="119" t="s">
        <v>88</v>
      </c>
      <c r="E80" s="120">
        <v>375.5</v>
      </c>
      <c r="F80" s="121">
        <f>E80*Анкета!$F$7</f>
        <v>375.5</v>
      </c>
      <c r="G80" s="121">
        <f t="shared" si="12"/>
        <v>376</v>
      </c>
      <c r="H80" s="122">
        <v>6</v>
      </c>
      <c r="I80" s="123">
        <f t="shared" si="13"/>
        <v>2256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09"/>
      <c r="B81" s="117" t="s">
        <v>196</v>
      </c>
      <c r="C81" s="153" t="s">
        <v>197</v>
      </c>
      <c r="D81" s="119" t="s">
        <v>88</v>
      </c>
      <c r="E81" s="120">
        <v>1125</v>
      </c>
      <c r="F81" s="121">
        <f>E81*Анкета!$F$7</f>
        <v>1125</v>
      </c>
      <c r="G81" s="121">
        <f t="shared" si="12"/>
        <v>1125</v>
      </c>
      <c r="H81" s="122"/>
      <c r="I81" s="123">
        <f t="shared" si="13"/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09"/>
      <c r="B82" s="129" t="s">
        <v>198</v>
      </c>
      <c r="C82" s="155" t="s">
        <v>199</v>
      </c>
      <c r="D82" s="143"/>
      <c r="E82" s="156"/>
      <c r="F82" s="156"/>
      <c r="G82" s="144"/>
      <c r="H82" s="145"/>
      <c r="I82" s="157" t="s">
        <v>68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09"/>
      <c r="B83" s="117" t="s">
        <v>200</v>
      </c>
      <c r="C83" s="158" t="s">
        <v>201</v>
      </c>
      <c r="D83" s="119" t="s">
        <v>88</v>
      </c>
      <c r="E83" s="120">
        <v>1571</v>
      </c>
      <c r="F83" s="121">
        <f>E83*Анкета!$F$7</f>
        <v>1571</v>
      </c>
      <c r="G83" s="121">
        <f t="shared" ref="G83:G90" si="14">ROUND(F83*$J$21,-0.1)</f>
        <v>1571</v>
      </c>
      <c r="H83" s="122"/>
      <c r="I83" s="123">
        <f t="shared" ref="I83:I90" si="15">H83*G83</f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09"/>
      <c r="B84" s="117" t="s">
        <v>202</v>
      </c>
      <c r="C84" s="158" t="s">
        <v>203</v>
      </c>
      <c r="D84" s="119" t="s">
        <v>88</v>
      </c>
      <c r="E84" s="120">
        <v>1131.5</v>
      </c>
      <c r="F84" s="121">
        <f>E84*Анкета!$F$7</f>
        <v>1131.5</v>
      </c>
      <c r="G84" s="121">
        <f t="shared" si="14"/>
        <v>1132</v>
      </c>
      <c r="H84" s="122">
        <v>1</v>
      </c>
      <c r="I84" s="123">
        <f t="shared" si="15"/>
        <v>1132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09"/>
      <c r="B85" s="117" t="s">
        <v>204</v>
      </c>
      <c r="C85" s="158" t="s">
        <v>205</v>
      </c>
      <c r="D85" s="119" t="s">
        <v>88</v>
      </c>
      <c r="E85" s="120">
        <v>675</v>
      </c>
      <c r="F85" s="121">
        <f>E85*Анкета!$F$7</f>
        <v>675</v>
      </c>
      <c r="G85" s="121">
        <f t="shared" si="14"/>
        <v>675</v>
      </c>
      <c r="H85" s="122">
        <v>1</v>
      </c>
      <c r="I85" s="123">
        <f t="shared" si="15"/>
        <v>675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09"/>
      <c r="B86" s="117" t="s">
        <v>206</v>
      </c>
      <c r="C86" s="158" t="s">
        <v>207</v>
      </c>
      <c r="D86" s="119" t="s">
        <v>88</v>
      </c>
      <c r="E86" s="120">
        <v>202.5</v>
      </c>
      <c r="F86" s="121">
        <f>E86*Анкета!$F$7</f>
        <v>202.5</v>
      </c>
      <c r="G86" s="121">
        <f t="shared" si="14"/>
        <v>203</v>
      </c>
      <c r="H86" s="122"/>
      <c r="I86" s="123">
        <f t="shared" si="15"/>
        <v>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09"/>
      <c r="B87" s="117" t="s">
        <v>208</v>
      </c>
      <c r="C87" s="158" t="s">
        <v>209</v>
      </c>
      <c r="D87" s="119" t="s">
        <v>88</v>
      </c>
      <c r="E87" s="120">
        <v>423.5</v>
      </c>
      <c r="F87" s="121">
        <f>E87*Анкета!$F$7</f>
        <v>423.5</v>
      </c>
      <c r="G87" s="121">
        <f t="shared" si="14"/>
        <v>424</v>
      </c>
      <c r="H87" s="122"/>
      <c r="I87" s="123">
        <f t="shared" si="15"/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09"/>
      <c r="B88" s="117" t="s">
        <v>210</v>
      </c>
      <c r="C88" s="158" t="s">
        <v>211</v>
      </c>
      <c r="D88" s="119" t="s">
        <v>88</v>
      </c>
      <c r="E88" s="120">
        <v>238</v>
      </c>
      <c r="F88" s="121">
        <f>E88*Анкета!$F$7</f>
        <v>238</v>
      </c>
      <c r="G88" s="121">
        <f t="shared" si="14"/>
        <v>238</v>
      </c>
      <c r="H88" s="122">
        <v>1</v>
      </c>
      <c r="I88" s="123">
        <f t="shared" si="15"/>
        <v>238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09"/>
      <c r="B89" s="117" t="s">
        <v>212</v>
      </c>
      <c r="C89" s="158" t="s">
        <v>213</v>
      </c>
      <c r="D89" s="119" t="s">
        <v>88</v>
      </c>
      <c r="E89" s="120">
        <v>159</v>
      </c>
      <c r="F89" s="121">
        <f>E89*Анкета!$F$7</f>
        <v>159</v>
      </c>
      <c r="G89" s="121">
        <f t="shared" si="14"/>
        <v>159</v>
      </c>
      <c r="H89" s="122">
        <v>1</v>
      </c>
      <c r="I89" s="123">
        <f t="shared" si="15"/>
        <v>159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x14ac:dyDescent="0.25">
      <c r="A90" s="109"/>
      <c r="B90" s="117" t="s">
        <v>214</v>
      </c>
      <c r="C90" s="158" t="s">
        <v>215</v>
      </c>
      <c r="D90" s="119" t="s">
        <v>88</v>
      </c>
      <c r="E90" s="120">
        <v>67.5</v>
      </c>
      <c r="F90" s="121">
        <f>E90*Анкета!$F$7</f>
        <v>67.5</v>
      </c>
      <c r="G90" s="121">
        <f t="shared" si="14"/>
        <v>68</v>
      </c>
      <c r="H90" s="122"/>
      <c r="I90" s="123">
        <f t="shared" si="15"/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09"/>
      <c r="B91" s="129" t="s">
        <v>216</v>
      </c>
      <c r="C91" s="155" t="s">
        <v>217</v>
      </c>
      <c r="D91" s="143"/>
      <c r="E91" s="156"/>
      <c r="F91" s="156"/>
      <c r="G91" s="144"/>
      <c r="H91" s="145"/>
      <c r="I91" s="157" t="s">
        <v>68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09"/>
      <c r="B92" s="117" t="s">
        <v>218</v>
      </c>
      <c r="C92" s="158" t="s">
        <v>219</v>
      </c>
      <c r="D92" s="119" t="s">
        <v>88</v>
      </c>
      <c r="E92" s="120">
        <v>500</v>
      </c>
      <c r="F92" s="121">
        <f>E92*Анкета!$F$7</f>
        <v>500</v>
      </c>
      <c r="G92" s="121">
        <f t="shared" ref="G92:G93" si="16">ROUND(F92*$J$21,-0.1)</f>
        <v>500</v>
      </c>
      <c r="H92" s="122">
        <v>1</v>
      </c>
      <c r="I92" s="123">
        <f t="shared" ref="I92:I93" si="17">H92*G92</f>
        <v>500</v>
      </c>
      <c r="J92" s="1"/>
      <c r="K92" s="1"/>
      <c r="L92" s="1"/>
      <c r="M92" s="1" t="s">
        <v>220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09"/>
      <c r="B93" s="117" t="s">
        <v>221</v>
      </c>
      <c r="C93" s="158" t="s">
        <v>222</v>
      </c>
      <c r="D93" s="119" t="s">
        <v>88</v>
      </c>
      <c r="E93" s="120">
        <v>1300</v>
      </c>
      <c r="F93" s="121">
        <f>E93*Анкета!$F$7</f>
        <v>1300</v>
      </c>
      <c r="G93" s="121">
        <f t="shared" si="16"/>
        <v>1300</v>
      </c>
      <c r="H93" s="122"/>
      <c r="I93" s="123">
        <f t="shared" si="17"/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09"/>
      <c r="B94" s="129" t="s">
        <v>223</v>
      </c>
      <c r="C94" s="155" t="s">
        <v>224</v>
      </c>
      <c r="D94" s="143"/>
      <c r="E94" s="156"/>
      <c r="F94" s="156"/>
      <c r="G94" s="144"/>
      <c r="H94" s="145"/>
      <c r="I94" s="157" t="s">
        <v>68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09"/>
      <c r="B95" s="117" t="s">
        <v>162</v>
      </c>
      <c r="C95" s="158" t="s">
        <v>225</v>
      </c>
      <c r="D95" s="128" t="s">
        <v>91</v>
      </c>
      <c r="E95" s="120">
        <v>89</v>
      </c>
      <c r="F95" s="121">
        <f>E95*Анкета!$F$7</f>
        <v>89</v>
      </c>
      <c r="G95" s="121">
        <f t="shared" ref="G95:G99" si="18">ROUND(F95*$J$21,-0.1)</f>
        <v>89</v>
      </c>
      <c r="H95" s="125">
        <v>20</v>
      </c>
      <c r="I95" s="123">
        <f t="shared" ref="I95:I99" si="19">H95*G95</f>
        <v>1780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09"/>
      <c r="B96" s="117" t="s">
        <v>226</v>
      </c>
      <c r="C96" s="158" t="s">
        <v>227</v>
      </c>
      <c r="D96" s="128" t="s">
        <v>91</v>
      </c>
      <c r="E96" s="120">
        <v>317.5</v>
      </c>
      <c r="F96" s="121">
        <f>E96*Анкета!$F$7</f>
        <v>317.5</v>
      </c>
      <c r="G96" s="121">
        <f t="shared" si="18"/>
        <v>318</v>
      </c>
      <c r="H96" s="122"/>
      <c r="I96" s="123">
        <f t="shared" si="19"/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09"/>
      <c r="B97" s="117" t="s">
        <v>228</v>
      </c>
      <c r="C97" s="158" t="s">
        <v>229</v>
      </c>
      <c r="D97" s="128" t="s">
        <v>91</v>
      </c>
      <c r="E97" s="120">
        <v>122</v>
      </c>
      <c r="F97" s="121">
        <f>E97*Анкета!$F$7</f>
        <v>122</v>
      </c>
      <c r="G97" s="121">
        <f t="shared" si="18"/>
        <v>122</v>
      </c>
      <c r="H97" s="122">
        <v>10</v>
      </c>
      <c r="I97" s="123">
        <f t="shared" si="19"/>
        <v>1220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09"/>
      <c r="B98" s="117" t="s">
        <v>230</v>
      </c>
      <c r="C98" s="158" t="s">
        <v>231</v>
      </c>
      <c r="D98" s="119" t="s">
        <v>88</v>
      </c>
      <c r="E98" s="120">
        <v>355</v>
      </c>
      <c r="F98" s="121">
        <f>E98*Анкета!$F$7</f>
        <v>355</v>
      </c>
      <c r="G98" s="121">
        <f t="shared" si="18"/>
        <v>355</v>
      </c>
      <c r="H98" s="122">
        <v>6</v>
      </c>
      <c r="I98" s="123">
        <f t="shared" si="19"/>
        <v>2130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09"/>
      <c r="B99" s="117" t="s">
        <v>232</v>
      </c>
      <c r="C99" s="158" t="s">
        <v>233</v>
      </c>
      <c r="D99" s="119" t="s">
        <v>88</v>
      </c>
      <c r="E99" s="120">
        <v>589.5</v>
      </c>
      <c r="F99" s="121">
        <f>E99*Анкета!$F$7</f>
        <v>589.5</v>
      </c>
      <c r="G99" s="121">
        <f t="shared" si="18"/>
        <v>590</v>
      </c>
      <c r="H99" s="122"/>
      <c r="I99" s="123">
        <f t="shared" si="19"/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09"/>
      <c r="B100" s="129" t="s">
        <v>234</v>
      </c>
      <c r="C100" s="155" t="s">
        <v>235</v>
      </c>
      <c r="D100" s="143"/>
      <c r="E100" s="156"/>
      <c r="F100" s="156"/>
      <c r="G100" s="144"/>
      <c r="H100" s="145"/>
      <c r="I100" s="157" t="s">
        <v>68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09"/>
      <c r="B101" s="117" t="s">
        <v>236</v>
      </c>
      <c r="C101" s="158" t="s">
        <v>237</v>
      </c>
      <c r="D101" s="119" t="s">
        <v>88</v>
      </c>
      <c r="E101" s="120">
        <v>291</v>
      </c>
      <c r="F101" s="121">
        <f>E101*Анкета!$F$7</f>
        <v>291</v>
      </c>
      <c r="G101" s="121">
        <f t="shared" ref="G101:G102" si="20">ROUND(F101*$J$21,-0.1)</f>
        <v>291</v>
      </c>
      <c r="H101" s="122"/>
      <c r="I101" s="123">
        <f t="shared" ref="I101:I102" si="21">H101*G101</f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09"/>
      <c r="B102" s="117" t="s">
        <v>238</v>
      </c>
      <c r="C102" s="158" t="s">
        <v>239</v>
      </c>
      <c r="D102" s="119" t="s">
        <v>88</v>
      </c>
      <c r="E102" s="120">
        <v>220</v>
      </c>
      <c r="F102" s="121">
        <f>E102*Анкета!$F$7</f>
        <v>220</v>
      </c>
      <c r="G102" s="121">
        <f t="shared" si="20"/>
        <v>220</v>
      </c>
      <c r="H102" s="125">
        <v>1</v>
      </c>
      <c r="I102" s="123">
        <f t="shared" si="21"/>
        <v>220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09"/>
      <c r="B103" s="129" t="s">
        <v>240</v>
      </c>
      <c r="C103" s="155" t="s">
        <v>241</v>
      </c>
      <c r="D103" s="143"/>
      <c r="E103" s="156"/>
      <c r="F103" s="156"/>
      <c r="G103" s="144"/>
      <c r="H103" s="145"/>
      <c r="I103" s="157" t="s">
        <v>68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09"/>
      <c r="B104" s="117" t="s">
        <v>242</v>
      </c>
      <c r="C104" s="158" t="s">
        <v>243</v>
      </c>
      <c r="D104" s="119" t="s">
        <v>88</v>
      </c>
      <c r="E104" s="120">
        <v>305</v>
      </c>
      <c r="F104" s="121">
        <f>E104*Анкета!$F$7</f>
        <v>305</v>
      </c>
      <c r="G104" s="121">
        <f t="shared" ref="G104:G109" si="22">ROUND(F104*$J$21,-0.1)</f>
        <v>305</v>
      </c>
      <c r="H104" s="125">
        <v>1</v>
      </c>
      <c r="I104" s="123">
        <f t="shared" ref="I104:I109" si="23">H104*G104</f>
        <v>305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09"/>
      <c r="B105" s="117" t="s">
        <v>244</v>
      </c>
      <c r="C105" s="158" t="s">
        <v>245</v>
      </c>
      <c r="D105" s="119" t="s">
        <v>88</v>
      </c>
      <c r="E105" s="120">
        <v>292.5</v>
      </c>
      <c r="F105" s="121">
        <f>E105*Анкета!$F$7</f>
        <v>292.5</v>
      </c>
      <c r="G105" s="121">
        <f t="shared" si="22"/>
        <v>293</v>
      </c>
      <c r="H105" s="122"/>
      <c r="I105" s="123">
        <f t="shared" si="23"/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09"/>
      <c r="B106" s="117" t="s">
        <v>246</v>
      </c>
      <c r="C106" s="158" t="s">
        <v>247</v>
      </c>
      <c r="D106" s="119" t="s">
        <v>88</v>
      </c>
      <c r="E106" s="120">
        <v>315</v>
      </c>
      <c r="F106" s="121">
        <f>E106*Анкета!$F$7</f>
        <v>315</v>
      </c>
      <c r="G106" s="121">
        <f t="shared" si="22"/>
        <v>315</v>
      </c>
      <c r="H106" s="122">
        <v>1</v>
      </c>
      <c r="I106" s="123">
        <f t="shared" si="23"/>
        <v>315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09"/>
      <c r="B107" s="117" t="s">
        <v>248</v>
      </c>
      <c r="C107" s="158" t="s">
        <v>249</v>
      </c>
      <c r="D107" s="119" t="s">
        <v>88</v>
      </c>
      <c r="E107" s="120">
        <v>495</v>
      </c>
      <c r="F107" s="121">
        <f>E107*Анкета!$F$7</f>
        <v>495</v>
      </c>
      <c r="G107" s="121">
        <f t="shared" si="22"/>
        <v>495</v>
      </c>
      <c r="H107" s="122">
        <v>1</v>
      </c>
      <c r="I107" s="123">
        <f t="shared" si="23"/>
        <v>495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09"/>
      <c r="B108" s="117" t="s">
        <v>250</v>
      </c>
      <c r="C108" s="158" t="s">
        <v>251</v>
      </c>
      <c r="D108" s="119" t="s">
        <v>88</v>
      </c>
      <c r="E108" s="120">
        <v>544.5</v>
      </c>
      <c r="F108" s="121">
        <f>E108*Анкета!$F$7</f>
        <v>544.5</v>
      </c>
      <c r="G108" s="121">
        <f t="shared" si="22"/>
        <v>545</v>
      </c>
      <c r="H108" s="122"/>
      <c r="I108" s="123">
        <f t="shared" si="23"/>
        <v>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09"/>
      <c r="B109" s="117" t="s">
        <v>252</v>
      </c>
      <c r="C109" s="158" t="s">
        <v>253</v>
      </c>
      <c r="D109" s="119" t="s">
        <v>88</v>
      </c>
      <c r="E109" s="120">
        <v>132.5</v>
      </c>
      <c r="F109" s="121">
        <f>E109*Анкета!$F$7</f>
        <v>132.5</v>
      </c>
      <c r="G109" s="121">
        <f t="shared" si="22"/>
        <v>133</v>
      </c>
      <c r="H109" s="122"/>
      <c r="I109" s="123">
        <f t="shared" si="23"/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09"/>
      <c r="B110" s="129" t="s">
        <v>254</v>
      </c>
      <c r="C110" s="155" t="s">
        <v>255</v>
      </c>
      <c r="D110" s="143"/>
      <c r="E110" s="156"/>
      <c r="F110" s="156"/>
      <c r="G110" s="144"/>
      <c r="H110" s="145"/>
      <c r="I110" s="157" t="s">
        <v>68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x14ac:dyDescent="0.25">
      <c r="A111" s="109"/>
      <c r="B111" s="117" t="s">
        <v>256</v>
      </c>
      <c r="C111" s="158" t="s">
        <v>257</v>
      </c>
      <c r="D111" s="119" t="s">
        <v>88</v>
      </c>
      <c r="E111" s="120">
        <v>800</v>
      </c>
      <c r="F111" s="121">
        <f>E111*Анкета!$F$7</f>
        <v>800</v>
      </c>
      <c r="G111" s="121">
        <f t="shared" ref="G111:G115" si="24">ROUND(F111*$J$21,-0.1)</f>
        <v>800</v>
      </c>
      <c r="H111" s="122"/>
      <c r="I111" s="123">
        <f t="shared" ref="I111:I115" si="25">H111*G111</f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09"/>
      <c r="B112" s="117" t="s">
        <v>258</v>
      </c>
      <c r="C112" s="118" t="s">
        <v>259</v>
      </c>
      <c r="D112" s="119" t="s">
        <v>88</v>
      </c>
      <c r="E112" s="120">
        <v>184.5</v>
      </c>
      <c r="F112" s="121">
        <f>E112*Анкета!$F$7</f>
        <v>184.5</v>
      </c>
      <c r="G112" s="121">
        <f t="shared" si="24"/>
        <v>185</v>
      </c>
      <c r="H112" s="122"/>
      <c r="I112" s="123">
        <f t="shared" si="25"/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09"/>
      <c r="B113" s="117" t="s">
        <v>260</v>
      </c>
      <c r="C113" s="118" t="s">
        <v>261</v>
      </c>
      <c r="D113" s="119" t="s">
        <v>88</v>
      </c>
      <c r="E113" s="120">
        <v>355</v>
      </c>
      <c r="F113" s="121">
        <f>E113*Анкета!$F$7</f>
        <v>355</v>
      </c>
      <c r="G113" s="121">
        <f t="shared" si="24"/>
        <v>355</v>
      </c>
      <c r="H113" s="122"/>
      <c r="I113" s="123">
        <f t="shared" si="25"/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09"/>
      <c r="B114" s="117" t="s">
        <v>262</v>
      </c>
      <c r="C114" s="118" t="s">
        <v>263</v>
      </c>
      <c r="D114" s="119" t="s">
        <v>264</v>
      </c>
      <c r="E114" s="120">
        <v>445</v>
      </c>
      <c r="F114" s="121">
        <f>E114*Анкета!$F$7</f>
        <v>445</v>
      </c>
      <c r="G114" s="121">
        <f t="shared" si="24"/>
        <v>445</v>
      </c>
      <c r="H114" s="122">
        <v>1</v>
      </c>
      <c r="I114" s="123">
        <f t="shared" si="25"/>
        <v>445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09"/>
      <c r="B115" s="117" t="s">
        <v>265</v>
      </c>
      <c r="C115" s="158" t="s">
        <v>266</v>
      </c>
      <c r="D115" s="119" t="s">
        <v>88</v>
      </c>
      <c r="E115" s="124">
        <v>250</v>
      </c>
      <c r="F115" s="121">
        <f>E115*Анкета!$F$7</f>
        <v>250</v>
      </c>
      <c r="G115" s="121">
        <f t="shared" si="24"/>
        <v>250</v>
      </c>
      <c r="H115" s="125">
        <v>3</v>
      </c>
      <c r="I115" s="123">
        <f t="shared" si="25"/>
        <v>750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09"/>
      <c r="B116" s="129"/>
      <c r="C116" s="130" t="s">
        <v>267</v>
      </c>
      <c r="D116" s="131"/>
      <c r="E116" s="131"/>
      <c r="F116" s="131"/>
      <c r="G116" s="132"/>
      <c r="H116" s="133"/>
      <c r="I116" s="134">
        <f>SUBTOTAL(9,I78:I115)</f>
        <v>13555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09"/>
      <c r="B117" s="110" t="s">
        <v>268</v>
      </c>
      <c r="C117" s="111" t="s">
        <v>269</v>
      </c>
      <c r="D117" s="112"/>
      <c r="E117" s="112"/>
      <c r="F117" s="112"/>
      <c r="G117" s="114"/>
      <c r="H117" s="115"/>
      <c r="I117" s="116" t="s">
        <v>68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x14ac:dyDescent="0.25">
      <c r="A118" s="109"/>
      <c r="B118" s="117" t="s">
        <v>270</v>
      </c>
      <c r="C118" s="153" t="s">
        <v>271</v>
      </c>
      <c r="D118" s="159" t="s">
        <v>88</v>
      </c>
      <c r="E118" s="120">
        <v>67.5</v>
      </c>
      <c r="F118" s="121">
        <f>E118*Анкета!$F$7</f>
        <v>67.5</v>
      </c>
      <c r="G118" s="121">
        <f t="shared" ref="G118:G127" si="26">ROUND(F118*$J$21,-0.1)</f>
        <v>68</v>
      </c>
      <c r="H118" s="122"/>
      <c r="I118" s="123">
        <f t="shared" ref="I118:I127" si="27">H118*G118</f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09"/>
      <c r="B119" s="117" t="s">
        <v>272</v>
      </c>
      <c r="C119" s="153" t="s">
        <v>273</v>
      </c>
      <c r="D119" s="159" t="s">
        <v>88</v>
      </c>
      <c r="E119" s="120">
        <v>36</v>
      </c>
      <c r="F119" s="121">
        <f>E119*Анкета!$F$7</f>
        <v>36</v>
      </c>
      <c r="G119" s="121">
        <f t="shared" si="26"/>
        <v>36</v>
      </c>
      <c r="H119" s="122"/>
      <c r="I119" s="123">
        <f t="shared" si="27"/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09"/>
      <c r="B120" s="117" t="s">
        <v>274</v>
      </c>
      <c r="C120" s="153" t="s">
        <v>275</v>
      </c>
      <c r="D120" s="128" t="s">
        <v>91</v>
      </c>
      <c r="E120" s="120">
        <v>45</v>
      </c>
      <c r="F120" s="121">
        <f>E120*Анкета!$F$7</f>
        <v>45</v>
      </c>
      <c r="G120" s="121">
        <f t="shared" si="26"/>
        <v>45</v>
      </c>
      <c r="H120" s="122"/>
      <c r="I120" s="123">
        <f t="shared" si="27"/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09"/>
      <c r="B121" s="117" t="s">
        <v>276</v>
      </c>
      <c r="C121" s="153" t="s">
        <v>277</v>
      </c>
      <c r="D121" s="128" t="s">
        <v>91</v>
      </c>
      <c r="E121" s="120">
        <v>16</v>
      </c>
      <c r="F121" s="121">
        <f>E121*Анкета!$F$7</f>
        <v>16</v>
      </c>
      <c r="G121" s="121">
        <f t="shared" si="26"/>
        <v>16</v>
      </c>
      <c r="H121" s="122"/>
      <c r="I121" s="123">
        <f t="shared" si="27"/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09"/>
      <c r="B122" s="117" t="s">
        <v>278</v>
      </c>
      <c r="C122" s="153" t="s">
        <v>279</v>
      </c>
      <c r="D122" s="128" t="s">
        <v>88</v>
      </c>
      <c r="E122" s="120">
        <v>90</v>
      </c>
      <c r="F122" s="121">
        <f>E122*Анкета!$F$7</f>
        <v>90</v>
      </c>
      <c r="G122" s="121">
        <f t="shared" si="26"/>
        <v>90</v>
      </c>
      <c r="H122" s="122"/>
      <c r="I122" s="123">
        <f t="shared" si="27"/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09"/>
      <c r="B123" s="117" t="s">
        <v>280</v>
      </c>
      <c r="C123" s="153" t="s">
        <v>281</v>
      </c>
      <c r="D123" s="128" t="s">
        <v>91</v>
      </c>
      <c r="E123" s="120">
        <v>27.5</v>
      </c>
      <c r="F123" s="121">
        <f>E123*Анкета!$F$7</f>
        <v>27.5</v>
      </c>
      <c r="G123" s="121">
        <f t="shared" si="26"/>
        <v>28</v>
      </c>
      <c r="H123" s="122"/>
      <c r="I123" s="123">
        <f t="shared" si="27"/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09"/>
      <c r="B124" s="117" t="s">
        <v>282</v>
      </c>
      <c r="C124" s="153" t="s">
        <v>283</v>
      </c>
      <c r="D124" s="159" t="s">
        <v>88</v>
      </c>
      <c r="E124" s="120">
        <v>116</v>
      </c>
      <c r="F124" s="121">
        <f>E124*Анкета!$F$7</f>
        <v>116</v>
      </c>
      <c r="G124" s="121">
        <f t="shared" si="26"/>
        <v>116</v>
      </c>
      <c r="H124" s="122"/>
      <c r="I124" s="123">
        <f t="shared" si="27"/>
        <v>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09"/>
      <c r="B125" s="117" t="s">
        <v>284</v>
      </c>
      <c r="C125" s="153" t="s">
        <v>285</v>
      </c>
      <c r="D125" s="119" t="s">
        <v>88</v>
      </c>
      <c r="E125" s="120">
        <v>317.5</v>
      </c>
      <c r="F125" s="121">
        <f>E125*Анкета!$F$7</f>
        <v>317.5</v>
      </c>
      <c r="G125" s="121">
        <f t="shared" si="26"/>
        <v>318</v>
      </c>
      <c r="H125" s="122"/>
      <c r="I125" s="123">
        <f t="shared" si="27"/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09"/>
      <c r="B126" s="117" t="s">
        <v>286</v>
      </c>
      <c r="C126" s="153" t="s">
        <v>287</v>
      </c>
      <c r="D126" s="119" t="s">
        <v>88</v>
      </c>
      <c r="E126" s="120">
        <v>1270</v>
      </c>
      <c r="F126" s="121">
        <f>E126*Анкета!$F$7</f>
        <v>1270</v>
      </c>
      <c r="G126" s="121">
        <f t="shared" si="26"/>
        <v>1270</v>
      </c>
      <c r="H126" s="122"/>
      <c r="I126" s="123">
        <f t="shared" si="27"/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x14ac:dyDescent="0.25">
      <c r="A127" s="109"/>
      <c r="B127" s="117" t="s">
        <v>288</v>
      </c>
      <c r="C127" s="160" t="s">
        <v>289</v>
      </c>
      <c r="D127" s="119" t="s">
        <v>71</v>
      </c>
      <c r="E127" s="120">
        <v>250</v>
      </c>
      <c r="F127" s="121">
        <f>E127*Анкета!$F$7</f>
        <v>250</v>
      </c>
      <c r="G127" s="121">
        <f t="shared" si="26"/>
        <v>250</v>
      </c>
      <c r="H127" s="122">
        <f>D3</f>
        <v>69.990000000000009</v>
      </c>
      <c r="I127" s="123">
        <f t="shared" si="27"/>
        <v>17497.500000000004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09"/>
      <c r="B128" s="129"/>
      <c r="C128" s="130" t="s">
        <v>290</v>
      </c>
      <c r="D128" s="131"/>
      <c r="E128" s="131"/>
      <c r="F128" s="131"/>
      <c r="G128" s="132"/>
      <c r="H128" s="133"/>
      <c r="I128" s="134">
        <f>SUMIF(A118:$A127, 1, I118:I127)</f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09"/>
      <c r="B129" s="110" t="s">
        <v>291</v>
      </c>
      <c r="C129" s="111" t="s">
        <v>292</v>
      </c>
      <c r="D129" s="112"/>
      <c r="E129" s="112"/>
      <c r="F129" s="112"/>
      <c r="G129" s="114"/>
      <c r="H129" s="115"/>
      <c r="I129" s="116" t="s">
        <v>68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09"/>
      <c r="B130" s="129" t="s">
        <v>293</v>
      </c>
      <c r="C130" s="155" t="s">
        <v>294</v>
      </c>
      <c r="D130" s="161"/>
      <c r="E130" s="161"/>
      <c r="F130" s="132"/>
      <c r="G130" s="132"/>
      <c r="H130" s="133"/>
      <c r="I130" s="157" t="s">
        <v>68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09"/>
      <c r="B131" s="117" t="s">
        <v>295</v>
      </c>
      <c r="C131" s="118" t="s">
        <v>296</v>
      </c>
      <c r="D131" s="162" t="s">
        <v>71</v>
      </c>
      <c r="E131" s="120">
        <v>50</v>
      </c>
      <c r="F131" s="121">
        <f>E131*Анкета!$F$7</f>
        <v>50</v>
      </c>
      <c r="G131" s="121">
        <f t="shared" ref="G131:G137" si="28">ROUND(F131*$J$21,-0.1)</f>
        <v>50</v>
      </c>
      <c r="H131" s="125">
        <v>58.01</v>
      </c>
      <c r="I131" s="123">
        <f t="shared" ref="I131:I137" si="29">H131*G131</f>
        <v>2900.5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09"/>
      <c r="B132" s="117" t="s">
        <v>297</v>
      </c>
      <c r="C132" s="118" t="s">
        <v>298</v>
      </c>
      <c r="D132" s="128" t="s">
        <v>91</v>
      </c>
      <c r="E132" s="120">
        <v>194.5</v>
      </c>
      <c r="F132" s="121">
        <f>E132*Анкета!$F$7</f>
        <v>194.5</v>
      </c>
      <c r="G132" s="121">
        <f t="shared" si="28"/>
        <v>195</v>
      </c>
      <c r="H132" s="122">
        <f>H2+I2+J2+K2+N2+O2+P2+Q2+R2+L2+M2+S2</f>
        <v>78.638000000000005</v>
      </c>
      <c r="I132" s="123">
        <f t="shared" si="29"/>
        <v>15334.410000000002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09"/>
      <c r="B133" s="117" t="s">
        <v>299</v>
      </c>
      <c r="C133" s="118" t="s">
        <v>300</v>
      </c>
      <c r="D133" s="128" t="s">
        <v>71</v>
      </c>
      <c r="E133" s="120">
        <v>300</v>
      </c>
      <c r="F133" s="121">
        <v>100</v>
      </c>
      <c r="G133" s="121">
        <f t="shared" si="28"/>
        <v>100</v>
      </c>
      <c r="H133" s="122">
        <f>H131</f>
        <v>58.01</v>
      </c>
      <c r="I133" s="123">
        <f t="shared" si="29"/>
        <v>5801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09"/>
      <c r="B134" s="117" t="s">
        <v>301</v>
      </c>
      <c r="C134" s="163" t="s">
        <v>302</v>
      </c>
      <c r="D134" s="119" t="s">
        <v>71</v>
      </c>
      <c r="E134" s="120">
        <v>110</v>
      </c>
      <c r="F134" s="121">
        <f>E134*Анкета!$F$7</f>
        <v>110</v>
      </c>
      <c r="G134" s="121">
        <f t="shared" si="28"/>
        <v>110</v>
      </c>
      <c r="H134" s="122">
        <f>H131</f>
        <v>58.01</v>
      </c>
      <c r="I134" s="123">
        <f t="shared" si="29"/>
        <v>6381.0999999999995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09"/>
      <c r="B135" s="117" t="s">
        <v>303</v>
      </c>
      <c r="C135" s="118" t="s">
        <v>304</v>
      </c>
      <c r="D135" s="119" t="s">
        <v>71</v>
      </c>
      <c r="E135" s="124">
        <v>700</v>
      </c>
      <c r="F135" s="121">
        <f>E135*Анкета!$F$7</f>
        <v>700</v>
      </c>
      <c r="G135" s="121">
        <f t="shared" si="28"/>
        <v>700</v>
      </c>
      <c r="H135" s="122">
        <f>H133</f>
        <v>58.01</v>
      </c>
      <c r="I135" s="123">
        <f t="shared" si="29"/>
        <v>40607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09"/>
      <c r="B136" s="117" t="s">
        <v>305</v>
      </c>
      <c r="C136" s="118" t="s">
        <v>306</v>
      </c>
      <c r="D136" s="119" t="s">
        <v>71</v>
      </c>
      <c r="E136" s="120">
        <v>260</v>
      </c>
      <c r="F136" s="121">
        <f>E136*Анкета!$F$7</f>
        <v>260</v>
      </c>
      <c r="G136" s="121">
        <f t="shared" si="28"/>
        <v>260</v>
      </c>
      <c r="H136" s="122">
        <f t="shared" ref="H136:H137" si="30">$D$3</f>
        <v>69.990000000000009</v>
      </c>
      <c r="I136" s="123">
        <f t="shared" si="29"/>
        <v>18197.400000000001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09"/>
      <c r="B137" s="117" t="s">
        <v>307</v>
      </c>
      <c r="C137" s="118" t="s">
        <v>308</v>
      </c>
      <c r="D137" s="119" t="s">
        <v>71</v>
      </c>
      <c r="E137" s="120">
        <v>110</v>
      </c>
      <c r="F137" s="121">
        <f>E137*Анкета!$F$7</f>
        <v>110</v>
      </c>
      <c r="G137" s="121">
        <f t="shared" si="28"/>
        <v>110</v>
      </c>
      <c r="H137" s="122">
        <f t="shared" si="30"/>
        <v>69.990000000000009</v>
      </c>
      <c r="I137" s="123">
        <f t="shared" si="29"/>
        <v>7698.9000000000015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09"/>
      <c r="B138" s="129" t="s">
        <v>309</v>
      </c>
      <c r="C138" s="164" t="s">
        <v>310</v>
      </c>
      <c r="D138" s="143"/>
      <c r="E138" s="156"/>
      <c r="F138" s="156"/>
      <c r="G138" s="144"/>
      <c r="H138" s="145"/>
      <c r="I138" s="157" t="s">
        <v>68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x14ac:dyDescent="0.25">
      <c r="A139" s="109"/>
      <c r="B139" s="117" t="s">
        <v>311</v>
      </c>
      <c r="C139" s="165" t="s">
        <v>312</v>
      </c>
      <c r="D139" s="128" t="s">
        <v>71</v>
      </c>
      <c r="E139" s="120">
        <v>200</v>
      </c>
      <c r="F139" s="121">
        <f>E139*Анкета!$F$7</f>
        <v>200</v>
      </c>
      <c r="G139" s="121">
        <f t="shared" ref="G139:G141" si="31">ROUND(F139*$J$21,-0.1)</f>
        <v>200</v>
      </c>
      <c r="H139" s="122">
        <f t="shared" ref="H139:H141" si="32">$D$3</f>
        <v>69.990000000000009</v>
      </c>
      <c r="I139" s="123">
        <f t="shared" ref="I139:I141" si="33">H139*G139</f>
        <v>13998.000000000002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x14ac:dyDescent="0.25">
      <c r="A140" s="109"/>
      <c r="B140" s="117" t="s">
        <v>313</v>
      </c>
      <c r="C140" s="165" t="s">
        <v>314</v>
      </c>
      <c r="D140" s="128" t="s">
        <v>71</v>
      </c>
      <c r="E140" s="124">
        <v>750</v>
      </c>
      <c r="F140" s="121">
        <f>E140*Анкета!$F$7</f>
        <v>750</v>
      </c>
      <c r="G140" s="121">
        <f t="shared" si="31"/>
        <v>750</v>
      </c>
      <c r="H140" s="122">
        <f t="shared" si="32"/>
        <v>69.990000000000009</v>
      </c>
      <c r="I140" s="123">
        <f t="shared" si="33"/>
        <v>52492.500000000007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.75" x14ac:dyDescent="0.25">
      <c r="A141" s="109"/>
      <c r="B141" s="117" t="s">
        <v>315</v>
      </c>
      <c r="C141" s="166" t="s">
        <v>316</v>
      </c>
      <c r="D141" s="128" t="s">
        <v>71</v>
      </c>
      <c r="E141" s="120">
        <v>700</v>
      </c>
      <c r="F141" s="121">
        <f>E141*Анкета!$F$7</f>
        <v>700</v>
      </c>
      <c r="G141" s="121">
        <f t="shared" si="31"/>
        <v>700</v>
      </c>
      <c r="H141" s="122">
        <f t="shared" si="32"/>
        <v>69.990000000000009</v>
      </c>
      <c r="I141" s="123">
        <f t="shared" si="33"/>
        <v>48993.000000000007</v>
      </c>
      <c r="J141" s="16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09">
        <v>1</v>
      </c>
      <c r="B142" s="129" t="s">
        <v>317</v>
      </c>
      <c r="C142" s="164" t="s">
        <v>318</v>
      </c>
      <c r="D142" s="143"/>
      <c r="E142" s="156"/>
      <c r="F142" s="156"/>
      <c r="G142" s="144"/>
      <c r="H142" s="145"/>
      <c r="I142" s="157" t="s">
        <v>68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09">
        <v>1</v>
      </c>
      <c r="B143" s="117" t="s">
        <v>319</v>
      </c>
      <c r="C143" s="158" t="s">
        <v>320</v>
      </c>
      <c r="D143" s="168" t="s">
        <v>71</v>
      </c>
      <c r="E143" s="124">
        <v>1000</v>
      </c>
      <c r="F143" s="121">
        <f>E143*Анкета!$F$7</f>
        <v>1000</v>
      </c>
      <c r="G143" s="121">
        <f t="shared" ref="G143:G157" si="34">ROUND(F143*$J$21,-0.1)</f>
        <v>1000</v>
      </c>
      <c r="H143" s="122">
        <f t="shared" ref="H143:H144" si="35">$D$3</f>
        <v>69.990000000000009</v>
      </c>
      <c r="I143" s="123">
        <f t="shared" ref="I143:I157" si="36">H143*G143</f>
        <v>69990.000000000015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09"/>
      <c r="B144" s="117" t="s">
        <v>321</v>
      </c>
      <c r="C144" s="158" t="s">
        <v>322</v>
      </c>
      <c r="D144" s="168" t="s">
        <v>71</v>
      </c>
      <c r="E144" s="120">
        <v>600</v>
      </c>
      <c r="F144" s="121">
        <f>E144*Анкета!$F$7</f>
        <v>600</v>
      </c>
      <c r="G144" s="121">
        <f t="shared" si="34"/>
        <v>600</v>
      </c>
      <c r="H144" s="122">
        <f t="shared" si="35"/>
        <v>69.990000000000009</v>
      </c>
      <c r="I144" s="123">
        <f t="shared" si="36"/>
        <v>41994.000000000007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09">
        <v>1</v>
      </c>
      <c r="B145" s="117" t="s">
        <v>323</v>
      </c>
      <c r="C145" s="169" t="s">
        <v>324</v>
      </c>
      <c r="D145" s="119" t="s">
        <v>71</v>
      </c>
      <c r="E145" s="124">
        <v>400</v>
      </c>
      <c r="F145" s="121">
        <f>E145*Анкета!$F$7</f>
        <v>400</v>
      </c>
      <c r="G145" s="121">
        <f t="shared" si="34"/>
        <v>400</v>
      </c>
      <c r="H145" s="122">
        <f>H143</f>
        <v>69.990000000000009</v>
      </c>
      <c r="I145" s="123">
        <f t="shared" si="36"/>
        <v>27996.000000000004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x14ac:dyDescent="0.25">
      <c r="A146" s="109">
        <v>1</v>
      </c>
      <c r="B146" s="117" t="s">
        <v>325</v>
      </c>
      <c r="C146" s="118" t="s">
        <v>326</v>
      </c>
      <c r="D146" s="119" t="s">
        <v>71</v>
      </c>
      <c r="E146" s="124">
        <v>400</v>
      </c>
      <c r="F146" s="121">
        <f>E146*Анкета!$F$7</f>
        <v>400</v>
      </c>
      <c r="G146" s="121">
        <f t="shared" si="34"/>
        <v>400</v>
      </c>
      <c r="H146" s="122">
        <f t="shared" ref="H146:H147" si="37">H143</f>
        <v>69.990000000000009</v>
      </c>
      <c r="I146" s="123">
        <f t="shared" si="36"/>
        <v>27996.000000000004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x14ac:dyDescent="0.25">
      <c r="A147" s="109"/>
      <c r="B147" s="117" t="s">
        <v>327</v>
      </c>
      <c r="C147" s="170" t="s">
        <v>328</v>
      </c>
      <c r="D147" s="119" t="s">
        <v>71</v>
      </c>
      <c r="E147" s="120">
        <v>300</v>
      </c>
      <c r="F147" s="121">
        <f>E147*Анкета!$F$7</f>
        <v>300</v>
      </c>
      <c r="G147" s="121">
        <f t="shared" si="34"/>
        <v>300</v>
      </c>
      <c r="H147" s="122">
        <f t="shared" si="37"/>
        <v>69.990000000000009</v>
      </c>
      <c r="I147" s="123">
        <f t="shared" si="36"/>
        <v>20997.000000000004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x14ac:dyDescent="0.25">
      <c r="A148" s="109"/>
      <c r="B148" s="117" t="s">
        <v>329</v>
      </c>
      <c r="C148" s="118" t="s">
        <v>330</v>
      </c>
      <c r="D148" s="128" t="s">
        <v>91</v>
      </c>
      <c r="E148" s="120">
        <v>300</v>
      </c>
      <c r="F148" s="121">
        <f>E148*Анкета!$F$7</f>
        <v>300</v>
      </c>
      <c r="G148" s="121">
        <f t="shared" si="34"/>
        <v>300</v>
      </c>
      <c r="H148" s="122">
        <f>SUM(H3:S3)*2</f>
        <v>0</v>
      </c>
      <c r="I148" s="123">
        <f t="shared" si="36"/>
        <v>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x14ac:dyDescent="0.25">
      <c r="A149" s="109"/>
      <c r="B149" s="117" t="s">
        <v>331</v>
      </c>
      <c r="C149" s="153" t="s">
        <v>332</v>
      </c>
      <c r="D149" s="128" t="s">
        <v>91</v>
      </c>
      <c r="E149" s="120">
        <v>200</v>
      </c>
      <c r="F149" s="121">
        <f>E149*Анкета!$F$7</f>
        <v>200</v>
      </c>
      <c r="G149" s="121">
        <f t="shared" si="34"/>
        <v>200</v>
      </c>
      <c r="H149" s="122">
        <f>SUM(H3:S3)*2</f>
        <v>0</v>
      </c>
      <c r="I149" s="123">
        <f t="shared" si="36"/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x14ac:dyDescent="0.25">
      <c r="A150" s="109"/>
      <c r="B150" s="117" t="s">
        <v>333</v>
      </c>
      <c r="C150" s="153" t="s">
        <v>334</v>
      </c>
      <c r="D150" s="128" t="s">
        <v>88</v>
      </c>
      <c r="E150" s="120">
        <v>1700</v>
      </c>
      <c r="F150" s="121">
        <f>E150*Анкета!$F$7</f>
        <v>1700</v>
      </c>
      <c r="G150" s="121">
        <f t="shared" si="34"/>
        <v>1700</v>
      </c>
      <c r="H150" s="122">
        <f>$D$3</f>
        <v>69.990000000000009</v>
      </c>
      <c r="I150" s="123">
        <f t="shared" si="36"/>
        <v>118983.00000000001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x14ac:dyDescent="0.25">
      <c r="A151" s="109"/>
      <c r="B151" s="117" t="s">
        <v>335</v>
      </c>
      <c r="C151" s="153" t="s">
        <v>336</v>
      </c>
      <c r="D151" s="128" t="s">
        <v>91</v>
      </c>
      <c r="E151" s="120">
        <v>900</v>
      </c>
      <c r="F151" s="121">
        <f>E151*Анкета!$F$7</f>
        <v>900</v>
      </c>
      <c r="G151" s="121">
        <f t="shared" si="34"/>
        <v>900</v>
      </c>
      <c r="H151" s="122"/>
      <c r="I151" s="123">
        <f t="shared" si="36"/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x14ac:dyDescent="0.25">
      <c r="A152" s="109"/>
      <c r="B152" s="117" t="s">
        <v>337</v>
      </c>
      <c r="C152" s="160" t="s">
        <v>338</v>
      </c>
      <c r="D152" s="128" t="s">
        <v>91</v>
      </c>
      <c r="E152" s="120">
        <v>700</v>
      </c>
      <c r="F152" s="121">
        <f>E152*Анкета!$F$7</f>
        <v>700</v>
      </c>
      <c r="G152" s="121">
        <f t="shared" si="34"/>
        <v>700</v>
      </c>
      <c r="H152" s="122">
        <f>4.321+3.3</f>
        <v>7.6209999999999996</v>
      </c>
      <c r="I152" s="123">
        <f t="shared" si="36"/>
        <v>5334.7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09"/>
      <c r="B153" s="117" t="s">
        <v>339</v>
      </c>
      <c r="C153" s="118" t="s">
        <v>340</v>
      </c>
      <c r="D153" s="128" t="s">
        <v>91</v>
      </c>
      <c r="E153" s="120">
        <v>100</v>
      </c>
      <c r="F153" s="121">
        <f>E153*Анкета!$F$7</f>
        <v>100</v>
      </c>
      <c r="G153" s="121">
        <f t="shared" si="34"/>
        <v>100</v>
      </c>
      <c r="H153" s="122">
        <f>H149</f>
        <v>0</v>
      </c>
      <c r="I153" s="123">
        <f t="shared" si="36"/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x14ac:dyDescent="0.25">
      <c r="A154" s="109"/>
      <c r="B154" s="117" t="s">
        <v>341</v>
      </c>
      <c r="C154" s="118" t="s">
        <v>342</v>
      </c>
      <c r="D154" s="128" t="s">
        <v>91</v>
      </c>
      <c r="E154" s="124">
        <v>350</v>
      </c>
      <c r="F154" s="121">
        <f>E154*Анкета!$F$7</f>
        <v>350</v>
      </c>
      <c r="G154" s="121">
        <f t="shared" si="34"/>
        <v>350</v>
      </c>
      <c r="H154" s="122">
        <f>4+4+2.88+1.2</f>
        <v>12.079999999999998</v>
      </c>
      <c r="I154" s="123">
        <f t="shared" si="36"/>
        <v>4227.9999999999991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x14ac:dyDescent="0.25">
      <c r="A155" s="109"/>
      <c r="B155" s="117" t="s">
        <v>343</v>
      </c>
      <c r="C155" s="163" t="s">
        <v>344</v>
      </c>
      <c r="D155" s="128" t="s">
        <v>91</v>
      </c>
      <c r="E155" s="120">
        <v>1100</v>
      </c>
      <c r="F155" s="121">
        <f>E155*Анкета!$F$7</f>
        <v>1100</v>
      </c>
      <c r="G155" s="121">
        <f t="shared" si="34"/>
        <v>1100</v>
      </c>
      <c r="H155" s="122"/>
      <c r="I155" s="123">
        <f t="shared" si="36"/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09"/>
      <c r="B156" s="117" t="s">
        <v>345</v>
      </c>
      <c r="C156" s="153" t="s">
        <v>346</v>
      </c>
      <c r="D156" s="128" t="s">
        <v>91</v>
      </c>
      <c r="E156" s="120">
        <v>250</v>
      </c>
      <c r="F156" s="121">
        <f>E156*Анкета!$F$7</f>
        <v>250</v>
      </c>
      <c r="G156" s="121">
        <f t="shared" si="34"/>
        <v>250</v>
      </c>
      <c r="H156" s="122"/>
      <c r="I156" s="123">
        <f t="shared" si="36"/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x14ac:dyDescent="0.25">
      <c r="A157" s="109"/>
      <c r="B157" s="117" t="s">
        <v>347</v>
      </c>
      <c r="C157" s="153" t="s">
        <v>348</v>
      </c>
      <c r="D157" s="128" t="s">
        <v>91</v>
      </c>
      <c r="E157" s="124">
        <v>450</v>
      </c>
      <c r="F157" s="121">
        <f>E157*Анкета!$F$7</f>
        <v>450</v>
      </c>
      <c r="G157" s="121">
        <f t="shared" si="34"/>
        <v>450</v>
      </c>
      <c r="H157" s="125">
        <f>H154</f>
        <v>12.079999999999998</v>
      </c>
      <c r="I157" s="123">
        <f t="shared" si="36"/>
        <v>5435.9999999999991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09">
        <v>1</v>
      </c>
      <c r="B158" s="129" t="s">
        <v>317</v>
      </c>
      <c r="C158" s="164" t="s">
        <v>318</v>
      </c>
      <c r="D158" s="143"/>
      <c r="E158" s="156"/>
      <c r="F158" s="156"/>
      <c r="G158" s="144"/>
      <c r="H158" s="145"/>
      <c r="I158" s="157" t="s">
        <v>68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09">
        <v>1</v>
      </c>
      <c r="B159" s="117" t="s">
        <v>349</v>
      </c>
      <c r="C159" s="118" t="s">
        <v>350</v>
      </c>
      <c r="D159" s="119" t="s">
        <v>351</v>
      </c>
      <c r="E159" s="124">
        <v>30</v>
      </c>
      <c r="F159" s="121">
        <f>E159*Анкета!$F$7</f>
        <v>30</v>
      </c>
      <c r="G159" s="121">
        <f t="shared" ref="G159:G172" si="38">ROUND(F159*$J$21,-0.1)</f>
        <v>30</v>
      </c>
      <c r="H159" s="125">
        <f>D3</f>
        <v>69.990000000000009</v>
      </c>
      <c r="I159" s="123">
        <f t="shared" ref="I159:I172" si="39">H159*G159</f>
        <v>2099.7000000000003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09"/>
      <c r="B160" s="117" t="s">
        <v>352</v>
      </c>
      <c r="C160" s="118" t="s">
        <v>353</v>
      </c>
      <c r="D160" s="119" t="s">
        <v>91</v>
      </c>
      <c r="E160" s="124">
        <v>100</v>
      </c>
      <c r="F160" s="121">
        <f>E160*Анкета!$F$7</f>
        <v>100</v>
      </c>
      <c r="G160" s="121">
        <f t="shared" si="38"/>
        <v>100</v>
      </c>
      <c r="H160" s="125">
        <v>107.1</v>
      </c>
      <c r="I160" s="123">
        <f t="shared" si="39"/>
        <v>10710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09"/>
      <c r="B161" s="117" t="s">
        <v>354</v>
      </c>
      <c r="C161" s="163" t="s">
        <v>355</v>
      </c>
      <c r="D161" s="119" t="s">
        <v>71</v>
      </c>
      <c r="E161" s="120">
        <v>130</v>
      </c>
      <c r="F161" s="121">
        <f>E161*Анкета!$F$7</f>
        <v>130</v>
      </c>
      <c r="G161" s="121">
        <f t="shared" si="38"/>
        <v>130</v>
      </c>
      <c r="H161" s="122">
        <f>D1</f>
        <v>109.45</v>
      </c>
      <c r="I161" s="123">
        <f t="shared" si="39"/>
        <v>14228.5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09">
        <v>1</v>
      </c>
      <c r="B162" s="117" t="s">
        <v>356</v>
      </c>
      <c r="C162" s="171" t="s">
        <v>357</v>
      </c>
      <c r="D162" s="119" t="s">
        <v>351</v>
      </c>
      <c r="E162" s="124">
        <v>300</v>
      </c>
      <c r="F162" s="121">
        <f>E162*Анкета!$F$7</f>
        <v>300</v>
      </c>
      <c r="G162" s="121">
        <f t="shared" si="38"/>
        <v>300</v>
      </c>
      <c r="H162" s="125">
        <f>H159</f>
        <v>69.990000000000009</v>
      </c>
      <c r="I162" s="123">
        <f t="shared" si="39"/>
        <v>20997.000000000004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09">
        <v>1</v>
      </c>
      <c r="B163" s="117" t="s">
        <v>358</v>
      </c>
      <c r="C163" s="118" t="s">
        <v>359</v>
      </c>
      <c r="D163" s="119" t="s">
        <v>71</v>
      </c>
      <c r="E163" s="120">
        <v>90</v>
      </c>
      <c r="F163" s="121">
        <f>E163*Анкета!$F$7</f>
        <v>90</v>
      </c>
      <c r="G163" s="121">
        <f t="shared" si="38"/>
        <v>90</v>
      </c>
      <c r="H163" s="122">
        <f t="shared" ref="H163:H165" si="40">H162</f>
        <v>69.990000000000009</v>
      </c>
      <c r="I163" s="123">
        <f t="shared" si="39"/>
        <v>6299.1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x14ac:dyDescent="0.25">
      <c r="A164" s="109">
        <v>1</v>
      </c>
      <c r="B164" s="117" t="s">
        <v>360</v>
      </c>
      <c r="C164" s="118" t="s">
        <v>361</v>
      </c>
      <c r="D164" s="119" t="s">
        <v>71</v>
      </c>
      <c r="E164" s="124">
        <v>500</v>
      </c>
      <c r="F164" s="121">
        <f>E164*Анкета!$F$7</f>
        <v>500</v>
      </c>
      <c r="G164" s="121">
        <f t="shared" si="38"/>
        <v>500</v>
      </c>
      <c r="H164" s="122">
        <f t="shared" si="40"/>
        <v>69.990000000000009</v>
      </c>
      <c r="I164" s="123">
        <f t="shared" si="39"/>
        <v>34995.000000000007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09"/>
      <c r="B165" s="117" t="s">
        <v>362</v>
      </c>
      <c r="C165" s="118" t="s">
        <v>363</v>
      </c>
      <c r="D165" s="119" t="s">
        <v>71</v>
      </c>
      <c r="E165" s="120">
        <v>100</v>
      </c>
      <c r="F165" s="121">
        <f>E165*Анкета!$F$7</f>
        <v>100</v>
      </c>
      <c r="G165" s="121">
        <f t="shared" si="38"/>
        <v>100</v>
      </c>
      <c r="H165" s="122">
        <f t="shared" si="40"/>
        <v>69.990000000000009</v>
      </c>
      <c r="I165" s="123">
        <f t="shared" si="39"/>
        <v>6999.0000000000009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09">
        <v>1</v>
      </c>
      <c r="B166" s="117" t="s">
        <v>364</v>
      </c>
      <c r="C166" s="170" t="s">
        <v>365</v>
      </c>
      <c r="D166" s="119" t="s">
        <v>71</v>
      </c>
      <c r="E166" s="124">
        <v>500</v>
      </c>
      <c r="F166" s="172">
        <v>500</v>
      </c>
      <c r="G166" s="121">
        <f t="shared" si="38"/>
        <v>500</v>
      </c>
      <c r="H166" s="122">
        <f>H164</f>
        <v>69.990000000000009</v>
      </c>
      <c r="I166" s="123">
        <f t="shared" si="39"/>
        <v>34995.000000000007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x14ac:dyDescent="0.25">
      <c r="A167" s="109"/>
      <c r="B167" s="117" t="s">
        <v>366</v>
      </c>
      <c r="C167" s="118" t="s">
        <v>367</v>
      </c>
      <c r="D167" s="128" t="s">
        <v>91</v>
      </c>
      <c r="E167" s="124">
        <v>650</v>
      </c>
      <c r="F167" s="121">
        <f>E167*Анкета!$F$7</f>
        <v>650</v>
      </c>
      <c r="G167" s="121">
        <f t="shared" si="38"/>
        <v>650</v>
      </c>
      <c r="H167" s="125">
        <v>12.48</v>
      </c>
      <c r="I167" s="123">
        <f t="shared" si="39"/>
        <v>8112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x14ac:dyDescent="0.25">
      <c r="A168" s="109">
        <v>1</v>
      </c>
      <c r="B168" s="117" t="s">
        <v>368</v>
      </c>
      <c r="C168" s="118" t="s">
        <v>369</v>
      </c>
      <c r="D168" s="119" t="s">
        <v>71</v>
      </c>
      <c r="E168" s="124">
        <v>100</v>
      </c>
      <c r="F168" s="121">
        <f>E168*Анкета!$F$7</f>
        <v>100</v>
      </c>
      <c r="G168" s="121">
        <f t="shared" si="38"/>
        <v>100</v>
      </c>
      <c r="H168" s="125">
        <f>H159</f>
        <v>69.990000000000009</v>
      </c>
      <c r="I168" s="123">
        <f t="shared" si="39"/>
        <v>6999.0000000000009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09">
        <v>1</v>
      </c>
      <c r="B169" s="117" t="s">
        <v>370</v>
      </c>
      <c r="C169" s="118" t="s">
        <v>371</v>
      </c>
      <c r="D169" s="119" t="s">
        <v>71</v>
      </c>
      <c r="E169" s="124">
        <v>500</v>
      </c>
      <c r="F169" s="121">
        <f>E169*Анкета!$F$7</f>
        <v>500</v>
      </c>
      <c r="G169" s="121">
        <f t="shared" si="38"/>
        <v>500</v>
      </c>
      <c r="H169" s="122">
        <f>H166</f>
        <v>69.990000000000009</v>
      </c>
      <c r="I169" s="123">
        <f t="shared" si="39"/>
        <v>34995.000000000007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09"/>
      <c r="B170" s="117" t="s">
        <v>372</v>
      </c>
      <c r="C170" s="118" t="s">
        <v>373</v>
      </c>
      <c r="D170" s="128" t="s">
        <v>91</v>
      </c>
      <c r="E170" s="124">
        <v>500</v>
      </c>
      <c r="F170" s="121">
        <f>E170*Анкета!$F$7</f>
        <v>500</v>
      </c>
      <c r="G170" s="121">
        <f t="shared" si="38"/>
        <v>500</v>
      </c>
      <c r="H170" s="122">
        <f>H168</f>
        <v>69.990000000000009</v>
      </c>
      <c r="I170" s="123">
        <f t="shared" si="39"/>
        <v>34995.000000000007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09"/>
      <c r="B171" s="117" t="s">
        <v>374</v>
      </c>
      <c r="C171" s="166" t="s">
        <v>375</v>
      </c>
      <c r="D171" s="128" t="s">
        <v>91</v>
      </c>
      <c r="E171" s="120">
        <v>100</v>
      </c>
      <c r="F171" s="121">
        <f>E171*Анкета!$F$7</f>
        <v>100</v>
      </c>
      <c r="G171" s="121">
        <f t="shared" si="38"/>
        <v>100</v>
      </c>
      <c r="H171" s="122">
        <f>$D$3</f>
        <v>69.990000000000009</v>
      </c>
      <c r="I171" s="123">
        <f t="shared" si="39"/>
        <v>6999.0000000000009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09">
        <v>1</v>
      </c>
      <c r="B172" s="117" t="s">
        <v>376</v>
      </c>
      <c r="C172" s="170" t="s">
        <v>377</v>
      </c>
      <c r="D172" s="173" t="s">
        <v>71</v>
      </c>
      <c r="E172" s="124">
        <v>50</v>
      </c>
      <c r="F172" s="121">
        <f>E172*Анкета!$F$7</f>
        <v>50</v>
      </c>
      <c r="G172" s="121">
        <f t="shared" si="38"/>
        <v>50</v>
      </c>
      <c r="H172" s="122">
        <f>H166</f>
        <v>69.990000000000009</v>
      </c>
      <c r="I172" s="123">
        <f t="shared" si="39"/>
        <v>3499.5000000000005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09"/>
      <c r="B173" s="129" t="s">
        <v>378</v>
      </c>
      <c r="C173" s="174" t="s">
        <v>379</v>
      </c>
      <c r="D173" s="143"/>
      <c r="E173" s="156"/>
      <c r="F173" s="156"/>
      <c r="G173" s="144"/>
      <c r="H173" s="145"/>
      <c r="I173" s="175" t="s">
        <v>68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09"/>
      <c r="B174" s="117" t="s">
        <v>380</v>
      </c>
      <c r="C174" s="118" t="s">
        <v>381</v>
      </c>
      <c r="D174" s="119" t="s">
        <v>71</v>
      </c>
      <c r="E174" s="120">
        <v>350</v>
      </c>
      <c r="F174" s="121">
        <f>E174*Анкета!$F$7</f>
        <v>350</v>
      </c>
      <c r="G174" s="121">
        <f t="shared" ref="G174:G178" si="41">ROUND(F174*$J$21,-0.1)</f>
        <v>350</v>
      </c>
      <c r="H174" s="122">
        <f t="shared" ref="H174:H178" si="42">$D$3</f>
        <v>69.990000000000009</v>
      </c>
      <c r="I174" s="123">
        <f t="shared" ref="I174:I178" si="43">H174*G174</f>
        <v>24496.500000000004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.75" x14ac:dyDescent="0.25">
      <c r="A175" s="109"/>
      <c r="B175" s="117" t="s">
        <v>382</v>
      </c>
      <c r="C175" s="166" t="s">
        <v>383</v>
      </c>
      <c r="D175" s="128" t="s">
        <v>88</v>
      </c>
      <c r="E175" s="120">
        <v>400</v>
      </c>
      <c r="F175" s="121">
        <f>E175*Анкета!$F$7</f>
        <v>400</v>
      </c>
      <c r="G175" s="121">
        <f t="shared" si="41"/>
        <v>400</v>
      </c>
      <c r="H175" s="122">
        <f t="shared" si="42"/>
        <v>69.990000000000009</v>
      </c>
      <c r="I175" s="123">
        <f t="shared" si="43"/>
        <v>27996.000000000004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09"/>
      <c r="B176" s="117" t="s">
        <v>384</v>
      </c>
      <c r="C176" s="118" t="s">
        <v>385</v>
      </c>
      <c r="D176" s="119" t="s">
        <v>71</v>
      </c>
      <c r="E176" s="120">
        <v>700</v>
      </c>
      <c r="F176" s="121">
        <f>E176*Анкета!$F$7</f>
        <v>700</v>
      </c>
      <c r="G176" s="121">
        <f t="shared" si="41"/>
        <v>700</v>
      </c>
      <c r="H176" s="122">
        <f t="shared" si="42"/>
        <v>69.990000000000009</v>
      </c>
      <c r="I176" s="123">
        <f t="shared" si="43"/>
        <v>48993.000000000007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09"/>
      <c r="B177" s="117" t="s">
        <v>386</v>
      </c>
      <c r="C177" s="118" t="s">
        <v>387</v>
      </c>
      <c r="D177" s="128" t="s">
        <v>91</v>
      </c>
      <c r="E177" s="120">
        <v>300</v>
      </c>
      <c r="F177" s="121">
        <f>E177*Анкета!$F$7</f>
        <v>300</v>
      </c>
      <c r="G177" s="121">
        <f t="shared" si="41"/>
        <v>300</v>
      </c>
      <c r="H177" s="122">
        <f t="shared" si="42"/>
        <v>69.990000000000009</v>
      </c>
      <c r="I177" s="123">
        <f t="shared" si="43"/>
        <v>20997.000000000004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09"/>
      <c r="B178" s="117" t="s">
        <v>388</v>
      </c>
      <c r="C178" s="118" t="s">
        <v>389</v>
      </c>
      <c r="D178" s="119" t="s">
        <v>71</v>
      </c>
      <c r="E178" s="120">
        <v>450</v>
      </c>
      <c r="F178" s="121">
        <f>E178*Анкета!$F$7</f>
        <v>450</v>
      </c>
      <c r="G178" s="121">
        <f t="shared" si="41"/>
        <v>450</v>
      </c>
      <c r="H178" s="122">
        <f t="shared" si="42"/>
        <v>69.990000000000009</v>
      </c>
      <c r="I178" s="123">
        <f t="shared" si="43"/>
        <v>31495.500000000004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09"/>
      <c r="B179" s="129" t="s">
        <v>390</v>
      </c>
      <c r="C179" s="174" t="s">
        <v>391</v>
      </c>
      <c r="D179" s="143"/>
      <c r="E179" s="156"/>
      <c r="F179" s="156"/>
      <c r="G179" s="144"/>
      <c r="H179" s="145"/>
      <c r="I179" s="176" t="s">
        <v>68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.75" x14ac:dyDescent="0.25">
      <c r="A180" s="109"/>
      <c r="B180" s="117" t="s">
        <v>392</v>
      </c>
      <c r="C180" s="166" t="s">
        <v>393</v>
      </c>
      <c r="D180" s="128" t="s">
        <v>91</v>
      </c>
      <c r="E180" s="120">
        <v>300</v>
      </c>
      <c r="F180" s="121">
        <f>E180*Анкета!$F$7</f>
        <v>300</v>
      </c>
      <c r="G180" s="121">
        <f t="shared" ref="G180:G184" si="44">ROUND(F180*$J$21,-0.1)</f>
        <v>300</v>
      </c>
      <c r="H180" s="122">
        <f>$D$2</f>
        <v>78.638000000000005</v>
      </c>
      <c r="I180" s="123">
        <f t="shared" ref="I180:I184" si="45">H180*G180</f>
        <v>23591.4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.75" x14ac:dyDescent="0.25">
      <c r="A181" s="109"/>
      <c r="B181" s="117" t="s">
        <v>394</v>
      </c>
      <c r="C181" s="166" t="s">
        <v>395</v>
      </c>
      <c r="D181" s="128" t="s">
        <v>91</v>
      </c>
      <c r="E181" s="120">
        <v>350</v>
      </c>
      <c r="F181" s="121">
        <f>E181*Анкета!$F$7</f>
        <v>350</v>
      </c>
      <c r="G181" s="121">
        <f t="shared" si="44"/>
        <v>350</v>
      </c>
      <c r="H181" s="122"/>
      <c r="I181" s="123">
        <f t="shared" si="45"/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.75" x14ac:dyDescent="0.25">
      <c r="A182" s="109"/>
      <c r="B182" s="117" t="s">
        <v>396</v>
      </c>
      <c r="C182" s="166" t="s">
        <v>397</v>
      </c>
      <c r="D182" s="128" t="s">
        <v>91</v>
      </c>
      <c r="E182" s="120">
        <v>360</v>
      </c>
      <c r="F182" s="121">
        <f>E182*Анкета!$F$7</f>
        <v>360</v>
      </c>
      <c r="G182" s="121">
        <f t="shared" si="44"/>
        <v>360</v>
      </c>
      <c r="H182" s="122">
        <f t="shared" ref="H182:H184" si="46">$D$2</f>
        <v>78.638000000000005</v>
      </c>
      <c r="I182" s="123">
        <f t="shared" si="45"/>
        <v>28309.68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.75" x14ac:dyDescent="0.25">
      <c r="A183" s="109"/>
      <c r="B183" s="117" t="s">
        <v>398</v>
      </c>
      <c r="C183" s="166" t="s">
        <v>399</v>
      </c>
      <c r="D183" s="119" t="s">
        <v>91</v>
      </c>
      <c r="E183" s="120">
        <v>420</v>
      </c>
      <c r="F183" s="121">
        <f>E183*Анкета!$F$7</f>
        <v>420</v>
      </c>
      <c r="G183" s="121">
        <f t="shared" si="44"/>
        <v>420</v>
      </c>
      <c r="H183" s="122">
        <f t="shared" si="46"/>
        <v>78.638000000000005</v>
      </c>
      <c r="I183" s="123">
        <f t="shared" si="45"/>
        <v>33027.96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09"/>
      <c r="B184" s="117" t="s">
        <v>400</v>
      </c>
      <c r="C184" s="118" t="s">
        <v>401</v>
      </c>
      <c r="D184" s="128" t="s">
        <v>91</v>
      </c>
      <c r="E184" s="120">
        <v>150</v>
      </c>
      <c r="F184" s="121">
        <f>E184*Анкета!$F$7</f>
        <v>150</v>
      </c>
      <c r="G184" s="121">
        <f t="shared" si="44"/>
        <v>150</v>
      </c>
      <c r="H184" s="122">
        <f t="shared" si="46"/>
        <v>78.638000000000005</v>
      </c>
      <c r="I184" s="123">
        <f t="shared" si="45"/>
        <v>11795.7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09">
        <v>1</v>
      </c>
      <c r="B185" s="129" t="s">
        <v>402</v>
      </c>
      <c r="C185" s="174" t="s">
        <v>403</v>
      </c>
      <c r="D185" s="143"/>
      <c r="E185" s="156"/>
      <c r="F185" s="156"/>
      <c r="G185" s="144"/>
      <c r="H185" s="145"/>
      <c r="I185" s="176" t="s">
        <v>68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x14ac:dyDescent="0.25">
      <c r="A186" s="109">
        <v>1</v>
      </c>
      <c r="B186" s="117" t="s">
        <v>404</v>
      </c>
      <c r="C186" s="118" t="s">
        <v>405</v>
      </c>
      <c r="D186" s="119" t="s">
        <v>406</v>
      </c>
      <c r="E186" s="124">
        <v>100</v>
      </c>
      <c r="F186" s="121">
        <f>E186*Анкета!$F$7</f>
        <v>100</v>
      </c>
      <c r="G186" s="121">
        <f t="shared" ref="G186:G193" si="47">ROUND(F186*$J$21,-0.1)</f>
        <v>100</v>
      </c>
      <c r="H186" s="125">
        <v>27</v>
      </c>
      <c r="I186" s="123">
        <f t="shared" ref="I186:I193" si="48">H186*G186</f>
        <v>2700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x14ac:dyDescent="0.25">
      <c r="A187" s="109">
        <v>1</v>
      </c>
      <c r="B187" s="117" t="s">
        <v>407</v>
      </c>
      <c r="C187" s="118" t="s">
        <v>408</v>
      </c>
      <c r="D187" s="162" t="s">
        <v>406</v>
      </c>
      <c r="E187" s="124">
        <v>1000</v>
      </c>
      <c r="F187" s="121">
        <f>E187*Анкета!$F$7</f>
        <v>1000</v>
      </c>
      <c r="G187" s="121">
        <f t="shared" si="47"/>
        <v>1000</v>
      </c>
      <c r="H187" s="125">
        <v>21</v>
      </c>
      <c r="I187" s="123">
        <f t="shared" si="48"/>
        <v>21000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09">
        <v>1</v>
      </c>
      <c r="B188" s="117" t="s">
        <v>409</v>
      </c>
      <c r="C188" s="118" t="s">
        <v>410</v>
      </c>
      <c r="D188" s="119" t="s">
        <v>406</v>
      </c>
      <c r="E188" s="124">
        <v>700</v>
      </c>
      <c r="F188" s="121">
        <f>E188*Анкета!$F$7</f>
        <v>700</v>
      </c>
      <c r="G188" s="121">
        <f t="shared" si="47"/>
        <v>700</v>
      </c>
      <c r="H188" s="125">
        <v>5</v>
      </c>
      <c r="I188" s="123">
        <f t="shared" si="48"/>
        <v>3500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09"/>
      <c r="B189" s="117" t="s">
        <v>411</v>
      </c>
      <c r="C189" s="118" t="s">
        <v>412</v>
      </c>
      <c r="D189" s="119" t="s">
        <v>406</v>
      </c>
      <c r="E189" s="120">
        <v>300</v>
      </c>
      <c r="F189" s="121">
        <f>E189*Анкета!$F$7</f>
        <v>300</v>
      </c>
      <c r="G189" s="121">
        <f t="shared" si="47"/>
        <v>300</v>
      </c>
      <c r="H189" s="122"/>
      <c r="I189" s="123">
        <f t="shared" si="48"/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09"/>
      <c r="B190" s="117" t="s">
        <v>413</v>
      </c>
      <c r="C190" s="166" t="s">
        <v>414</v>
      </c>
      <c r="D190" s="128" t="s">
        <v>88</v>
      </c>
      <c r="E190" s="120">
        <v>200</v>
      </c>
      <c r="F190" s="121">
        <f>E190*Анкета!$F$7</f>
        <v>200</v>
      </c>
      <c r="G190" s="121">
        <f t="shared" si="47"/>
        <v>200</v>
      </c>
      <c r="H190" s="122"/>
      <c r="I190" s="123">
        <f t="shared" si="48"/>
        <v>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09"/>
      <c r="B191" s="117" t="s">
        <v>415</v>
      </c>
      <c r="C191" s="118" t="s">
        <v>416</v>
      </c>
      <c r="D191" s="119" t="s">
        <v>406</v>
      </c>
      <c r="E191" s="120">
        <v>1200</v>
      </c>
      <c r="F191" s="121">
        <f>E191*Анкета!$F$7</f>
        <v>1200</v>
      </c>
      <c r="G191" s="121">
        <f t="shared" si="47"/>
        <v>1200</v>
      </c>
      <c r="H191" s="125">
        <v>1</v>
      </c>
      <c r="I191" s="123">
        <f t="shared" si="48"/>
        <v>1200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09"/>
      <c r="B192" s="117" t="s">
        <v>417</v>
      </c>
      <c r="C192" s="118" t="s">
        <v>418</v>
      </c>
      <c r="D192" s="128" t="s">
        <v>91</v>
      </c>
      <c r="E192" s="124">
        <v>120</v>
      </c>
      <c r="F192" s="121">
        <f>E192*Анкета!$F$7</f>
        <v>120</v>
      </c>
      <c r="G192" s="121">
        <f t="shared" si="47"/>
        <v>120</v>
      </c>
      <c r="H192" s="125">
        <v>2.95</v>
      </c>
      <c r="I192" s="123">
        <f t="shared" si="48"/>
        <v>354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09"/>
      <c r="B193" s="117" t="s">
        <v>419</v>
      </c>
      <c r="C193" s="118" t="s">
        <v>420</v>
      </c>
      <c r="D193" s="119" t="s">
        <v>88</v>
      </c>
      <c r="E193" s="120">
        <v>500</v>
      </c>
      <c r="F193" s="121">
        <f>E193*Анкета!$F$7</f>
        <v>500</v>
      </c>
      <c r="G193" s="121">
        <f t="shared" si="47"/>
        <v>500</v>
      </c>
      <c r="H193" s="122"/>
      <c r="I193" s="123">
        <f t="shared" si="48"/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09">
        <v>1</v>
      </c>
      <c r="B194" s="129" t="s">
        <v>421</v>
      </c>
      <c r="C194" s="164" t="s">
        <v>422</v>
      </c>
      <c r="D194" s="143"/>
      <c r="E194" s="156"/>
      <c r="F194" s="156"/>
      <c r="G194" s="156"/>
      <c r="H194" s="145"/>
      <c r="I194" s="157" t="s">
        <v>68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09">
        <v>1</v>
      </c>
      <c r="B195" s="117" t="s">
        <v>423</v>
      </c>
      <c r="C195" s="118" t="s">
        <v>424</v>
      </c>
      <c r="D195" s="128" t="s">
        <v>91</v>
      </c>
      <c r="E195" s="120">
        <v>500</v>
      </c>
      <c r="F195" s="121">
        <f>E195*Анкета!$F$7</f>
        <v>500</v>
      </c>
      <c r="G195" s="121">
        <f t="shared" ref="G195:G198" si="49">ROUND(F195*$J$21,-0.1)</f>
        <v>500</v>
      </c>
      <c r="H195" s="125">
        <v>7</v>
      </c>
      <c r="I195" s="123">
        <f t="shared" ref="I195:I198" si="50">H195*G195</f>
        <v>3500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09"/>
      <c r="B196" s="117" t="s">
        <v>425</v>
      </c>
      <c r="C196" s="166" t="s">
        <v>426</v>
      </c>
      <c r="D196" s="128" t="s">
        <v>88</v>
      </c>
      <c r="E196" s="120">
        <v>700</v>
      </c>
      <c r="F196" s="121">
        <f>E196*Анкета!$F$7</f>
        <v>700</v>
      </c>
      <c r="G196" s="121">
        <f t="shared" si="49"/>
        <v>700</v>
      </c>
      <c r="H196" s="125">
        <v>1</v>
      </c>
      <c r="I196" s="123">
        <f t="shared" si="50"/>
        <v>700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09"/>
      <c r="B197" s="117" t="s">
        <v>427</v>
      </c>
      <c r="C197" s="166" t="s">
        <v>428</v>
      </c>
      <c r="D197" s="128" t="s">
        <v>88</v>
      </c>
      <c r="E197" s="124">
        <v>650</v>
      </c>
      <c r="F197" s="121">
        <f>E197*Анкета!$F$7</f>
        <v>650</v>
      </c>
      <c r="G197" s="121">
        <f t="shared" si="49"/>
        <v>650</v>
      </c>
      <c r="H197" s="125">
        <v>1</v>
      </c>
      <c r="I197" s="123">
        <f t="shared" si="50"/>
        <v>650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09"/>
      <c r="B198" s="117" t="s">
        <v>429</v>
      </c>
      <c r="C198" s="118" t="s">
        <v>430</v>
      </c>
      <c r="D198" s="128" t="s">
        <v>88</v>
      </c>
      <c r="E198" s="120">
        <v>250</v>
      </c>
      <c r="F198" s="121">
        <f>E198*Анкета!$F$7</f>
        <v>250</v>
      </c>
      <c r="G198" s="121">
        <f t="shared" si="49"/>
        <v>250</v>
      </c>
      <c r="H198" s="125">
        <v>1</v>
      </c>
      <c r="I198" s="123">
        <f t="shared" si="50"/>
        <v>250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09"/>
      <c r="B199" s="129" t="s">
        <v>431</v>
      </c>
      <c r="C199" s="164" t="s">
        <v>432</v>
      </c>
      <c r="D199" s="143"/>
      <c r="E199" s="156"/>
      <c r="F199" s="156"/>
      <c r="G199" s="144"/>
      <c r="H199" s="145"/>
      <c r="I199" s="157" t="s">
        <v>68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09"/>
      <c r="B200" s="117" t="s">
        <v>433</v>
      </c>
      <c r="C200" s="118" t="s">
        <v>434</v>
      </c>
      <c r="D200" s="177" t="s">
        <v>351</v>
      </c>
      <c r="E200" s="120">
        <v>500</v>
      </c>
      <c r="F200" s="121">
        <f>E200*Анкета!$F$7</f>
        <v>500</v>
      </c>
      <c r="G200" s="121">
        <f t="shared" ref="G200:G203" si="51">ROUND(F200*$J$21,-0.1)</f>
        <v>500</v>
      </c>
      <c r="H200" s="122"/>
      <c r="I200" s="123">
        <f t="shared" ref="I200:I203" si="52">H200*G200</f>
        <v>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09"/>
      <c r="B201" s="117" t="s">
        <v>435</v>
      </c>
      <c r="C201" s="118" t="s">
        <v>436</v>
      </c>
      <c r="D201" s="177" t="s">
        <v>71</v>
      </c>
      <c r="E201" s="120">
        <v>800</v>
      </c>
      <c r="F201" s="121">
        <f>E201*Анкета!$F$7</f>
        <v>800</v>
      </c>
      <c r="G201" s="121">
        <f t="shared" si="51"/>
        <v>800</v>
      </c>
      <c r="H201" s="122">
        <f>$D$3</f>
        <v>69.990000000000009</v>
      </c>
      <c r="I201" s="123">
        <f t="shared" si="52"/>
        <v>55992.000000000007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09"/>
      <c r="B202" s="117" t="s">
        <v>437</v>
      </c>
      <c r="C202" s="118" t="s">
        <v>438</v>
      </c>
      <c r="D202" s="177" t="s">
        <v>71</v>
      </c>
      <c r="E202" s="120">
        <v>300</v>
      </c>
      <c r="F202" s="121">
        <f>E202*Анкета!$F$7</f>
        <v>300</v>
      </c>
      <c r="G202" s="121">
        <f t="shared" si="51"/>
        <v>300</v>
      </c>
      <c r="H202" s="122"/>
      <c r="I202" s="123">
        <f t="shared" si="52"/>
        <v>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09"/>
      <c r="B203" s="117" t="s">
        <v>439</v>
      </c>
      <c r="C203" s="118" t="s">
        <v>440</v>
      </c>
      <c r="D203" s="177" t="s">
        <v>71</v>
      </c>
      <c r="E203" s="120">
        <v>269</v>
      </c>
      <c r="F203" s="121">
        <f>E203*Анкета!$F$7</f>
        <v>269</v>
      </c>
      <c r="G203" s="121">
        <f t="shared" si="51"/>
        <v>269</v>
      </c>
      <c r="H203" s="122">
        <f>$D$3</f>
        <v>69.990000000000009</v>
      </c>
      <c r="I203" s="123">
        <f t="shared" si="52"/>
        <v>18827.310000000001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09">
        <v>1</v>
      </c>
      <c r="B204" s="129"/>
      <c r="C204" s="130" t="s">
        <v>441</v>
      </c>
      <c r="D204" s="131"/>
      <c r="E204" s="131"/>
      <c r="F204" s="131"/>
      <c r="G204" s="132"/>
      <c r="H204" s="133"/>
      <c r="I204" s="134">
        <f>SUBTOTAL(9,I131:I203)</f>
        <v>1121657.3600000001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09">
        <v>1</v>
      </c>
      <c r="B205" s="110" t="s">
        <v>442</v>
      </c>
      <c r="C205" s="111" t="s">
        <v>443</v>
      </c>
      <c r="D205" s="112"/>
      <c r="E205" s="112"/>
      <c r="F205" s="112"/>
      <c r="G205" s="114"/>
      <c r="H205" s="115"/>
      <c r="I205" s="116" t="s">
        <v>68</v>
      </c>
      <c r="J205" s="1"/>
      <c r="K205" s="640" t="s">
        <v>444</v>
      </c>
      <c r="L205" s="641"/>
      <c r="M205" s="641"/>
      <c r="N205" s="641"/>
      <c r="O205" s="64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09">
        <v>1</v>
      </c>
      <c r="B206" s="129" t="s">
        <v>445</v>
      </c>
      <c r="C206" s="174" t="s">
        <v>446</v>
      </c>
      <c r="D206" s="178"/>
      <c r="E206" s="178"/>
      <c r="F206" s="178"/>
      <c r="G206" s="132"/>
      <c r="H206" s="133"/>
      <c r="I206" s="157" t="s">
        <v>68</v>
      </c>
      <c r="J206" s="1"/>
      <c r="K206" s="78"/>
      <c r="L206" s="78"/>
      <c r="M206" s="78"/>
      <c r="N206" s="135" t="s">
        <v>102</v>
      </c>
      <c r="O206" s="13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09">
        <v>1</v>
      </c>
      <c r="B207" s="117" t="s">
        <v>447</v>
      </c>
      <c r="C207" s="179" t="s">
        <v>448</v>
      </c>
      <c r="D207" s="128" t="s">
        <v>71</v>
      </c>
      <c r="E207" s="124">
        <v>950</v>
      </c>
      <c r="F207" s="121">
        <f>E207*Анкета!$F$7</f>
        <v>950</v>
      </c>
      <c r="G207" s="121">
        <f t="shared" ref="G207:G211" si="53">ROUND(F207*$J$21,-0.1)</f>
        <v>950</v>
      </c>
      <c r="H207" s="125">
        <f>16.35+3</f>
        <v>19.350000000000001</v>
      </c>
      <c r="I207" s="123">
        <f t="shared" ref="I207:I211" si="54">H207*G207</f>
        <v>18382.5</v>
      </c>
      <c r="J207" s="1"/>
      <c r="K207" s="78"/>
      <c r="L207" s="78"/>
      <c r="M207" s="78"/>
      <c r="N207" s="137" t="s">
        <v>105</v>
      </c>
      <c r="O207" s="13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09">
        <v>1</v>
      </c>
      <c r="B208" s="117" t="s">
        <v>449</v>
      </c>
      <c r="C208" s="166" t="s">
        <v>450</v>
      </c>
      <c r="D208" s="128" t="s">
        <v>91</v>
      </c>
      <c r="E208" s="120">
        <v>200</v>
      </c>
      <c r="F208" s="121">
        <f>E208*Анкета!$F$7</f>
        <v>200</v>
      </c>
      <c r="G208" s="121">
        <f t="shared" si="53"/>
        <v>200</v>
      </c>
      <c r="H208" s="122">
        <f>3+3.83+1.65</f>
        <v>8.48</v>
      </c>
      <c r="I208" s="123">
        <f t="shared" si="54"/>
        <v>1696</v>
      </c>
      <c r="J208" s="1"/>
      <c r="K208" s="78"/>
      <c r="L208" s="78"/>
      <c r="M208" s="78"/>
      <c r="N208" s="138" t="s">
        <v>108</v>
      </c>
      <c r="O208" s="13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09"/>
      <c r="B209" s="117" t="s">
        <v>451</v>
      </c>
      <c r="C209" s="179" t="s">
        <v>452</v>
      </c>
      <c r="D209" s="128" t="s">
        <v>71</v>
      </c>
      <c r="E209" s="120">
        <v>900</v>
      </c>
      <c r="F209" s="121">
        <f>E209*Анкета!$F$7</f>
        <v>900</v>
      </c>
      <c r="G209" s="121">
        <f t="shared" si="53"/>
        <v>900</v>
      </c>
      <c r="H209" s="122">
        <f>O208</f>
        <v>0</v>
      </c>
      <c r="I209" s="123">
        <f t="shared" si="54"/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09"/>
      <c r="B210" s="117" t="s">
        <v>453</v>
      </c>
      <c r="C210" s="179" t="s">
        <v>454</v>
      </c>
      <c r="D210" s="128" t="s">
        <v>71</v>
      </c>
      <c r="E210" s="120">
        <v>1320</v>
      </c>
      <c r="F210" s="121">
        <f>E210*Анкета!$F$7</f>
        <v>1320</v>
      </c>
      <c r="G210" s="121">
        <f t="shared" si="53"/>
        <v>1320</v>
      </c>
      <c r="H210" s="122">
        <f>O208</f>
        <v>0</v>
      </c>
      <c r="I210" s="123">
        <f t="shared" si="54"/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09">
        <v>1</v>
      </c>
      <c r="B211" s="117" t="s">
        <v>455</v>
      </c>
      <c r="C211" s="166" t="s">
        <v>456</v>
      </c>
      <c r="D211" s="128" t="s">
        <v>457</v>
      </c>
      <c r="E211" s="124">
        <v>450</v>
      </c>
      <c r="F211" s="121">
        <f>E211*Анкета!$F$7</f>
        <v>450</v>
      </c>
      <c r="G211" s="121">
        <f t="shared" si="53"/>
        <v>450</v>
      </c>
      <c r="H211" s="125">
        <v>4</v>
      </c>
      <c r="I211" s="123">
        <f t="shared" si="54"/>
        <v>1800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09">
        <v>1</v>
      </c>
      <c r="B212" s="129" t="s">
        <v>458</v>
      </c>
      <c r="C212" s="155" t="s">
        <v>459</v>
      </c>
      <c r="D212" s="143"/>
      <c r="E212" s="156"/>
      <c r="F212" s="156"/>
      <c r="G212" s="144"/>
      <c r="H212" s="145"/>
      <c r="I212" s="157" t="s">
        <v>68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x14ac:dyDescent="0.25">
      <c r="A213" s="109"/>
      <c r="B213" s="117" t="s">
        <v>460</v>
      </c>
      <c r="C213" s="165" t="s">
        <v>461</v>
      </c>
      <c r="D213" s="128" t="s">
        <v>71</v>
      </c>
      <c r="E213" s="120">
        <v>45</v>
      </c>
      <c r="F213" s="121">
        <f>E213*Анкета!$F$7</f>
        <v>45</v>
      </c>
      <c r="G213" s="121">
        <f t="shared" ref="G213:G226" si="55">ROUND(F213*$J$21,-0.1)</f>
        <v>45</v>
      </c>
      <c r="H213" s="122"/>
      <c r="I213" s="123">
        <f t="shared" ref="I213:I226" si="56">H213*G213</f>
        <v>0</v>
      </c>
      <c r="J213" s="1"/>
      <c r="K213" s="1"/>
      <c r="L213" s="1"/>
      <c r="M213" s="1">
        <f>101.8</f>
        <v>101.8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09">
        <v>1</v>
      </c>
      <c r="B214" s="117" t="s">
        <v>462</v>
      </c>
      <c r="C214" s="165" t="s">
        <v>463</v>
      </c>
      <c r="D214" s="128" t="s">
        <v>71</v>
      </c>
      <c r="E214" s="124">
        <v>30</v>
      </c>
      <c r="F214" s="121">
        <f>E214*Анкета!$F$7</f>
        <v>30</v>
      </c>
      <c r="G214" s="121">
        <f t="shared" si="55"/>
        <v>30</v>
      </c>
      <c r="H214" s="125">
        <f>D4-H234</f>
        <v>174.22710000000001</v>
      </c>
      <c r="I214" s="123">
        <f t="shared" si="56"/>
        <v>5226.8130000000001</v>
      </c>
      <c r="J214" s="1"/>
      <c r="K214" s="1"/>
      <c r="L214" s="1"/>
      <c r="M214" s="1">
        <f>57.2*3.07-13.8</f>
        <v>161.804</v>
      </c>
      <c r="N214" s="1">
        <v>26.3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x14ac:dyDescent="0.25">
      <c r="A215" s="109">
        <v>1</v>
      </c>
      <c r="B215" s="117" t="s">
        <v>464</v>
      </c>
      <c r="C215" s="180" t="s">
        <v>465</v>
      </c>
      <c r="D215" s="128" t="s">
        <v>71</v>
      </c>
      <c r="E215" s="120">
        <v>50</v>
      </c>
      <c r="F215" s="121">
        <f>E215*Анкета!$F$7</f>
        <v>50</v>
      </c>
      <c r="G215" s="121">
        <f t="shared" si="55"/>
        <v>50</v>
      </c>
      <c r="H215" s="125">
        <f>H214</f>
        <v>174.22710000000001</v>
      </c>
      <c r="I215" s="123">
        <f t="shared" si="56"/>
        <v>8711.3549999999996</v>
      </c>
      <c r="J215" s="1"/>
      <c r="K215" s="1"/>
      <c r="L215" s="1">
        <f>M215/3</f>
        <v>87.867999999999995</v>
      </c>
      <c r="M215" s="1">
        <f>M214+M213</f>
        <v>263.60399999999998</v>
      </c>
      <c r="N215" s="1">
        <v>23.8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x14ac:dyDescent="0.25">
      <c r="A216" s="109"/>
      <c r="B216" s="117" t="s">
        <v>466</v>
      </c>
      <c r="C216" s="165" t="s">
        <v>467</v>
      </c>
      <c r="D216" s="128" t="s">
        <v>91</v>
      </c>
      <c r="E216" s="120">
        <v>190</v>
      </c>
      <c r="F216" s="121">
        <f>E216*Анкета!$F$7</f>
        <v>190</v>
      </c>
      <c r="G216" s="121">
        <f t="shared" si="55"/>
        <v>190</v>
      </c>
      <c r="H216" s="122"/>
      <c r="I216" s="123">
        <f t="shared" si="56"/>
        <v>0</v>
      </c>
      <c r="J216" s="1"/>
      <c r="K216" s="1"/>
      <c r="L216" s="1"/>
      <c r="M216" s="1"/>
      <c r="N216" s="1">
        <f>SUM(N214:N215)</f>
        <v>50.1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.75" x14ac:dyDescent="0.25">
      <c r="A217" s="109">
        <v>1</v>
      </c>
      <c r="B217" s="117" t="s">
        <v>468</v>
      </c>
      <c r="C217" s="166" t="s">
        <v>469</v>
      </c>
      <c r="D217" s="128" t="s">
        <v>71</v>
      </c>
      <c r="E217" s="124">
        <v>180</v>
      </c>
      <c r="F217" s="121">
        <f>E217*Анкета!$F$7</f>
        <v>180</v>
      </c>
      <c r="G217" s="121">
        <f t="shared" si="55"/>
        <v>180</v>
      </c>
      <c r="H217" s="125">
        <f>H214</f>
        <v>174.22710000000001</v>
      </c>
      <c r="I217" s="123">
        <f t="shared" si="56"/>
        <v>31360.878000000001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.75" x14ac:dyDescent="0.25">
      <c r="A218" s="109"/>
      <c r="B218" s="117" t="s">
        <v>470</v>
      </c>
      <c r="C218" s="166" t="s">
        <v>471</v>
      </c>
      <c r="D218" s="128" t="s">
        <v>71</v>
      </c>
      <c r="E218" s="120">
        <v>340</v>
      </c>
      <c r="F218" s="121">
        <f>E218*Анкета!$F$7</f>
        <v>340</v>
      </c>
      <c r="G218" s="181">
        <f t="shared" si="55"/>
        <v>340</v>
      </c>
      <c r="H218" s="122">
        <f>$D$4</f>
        <v>198.9</v>
      </c>
      <c r="I218" s="123">
        <f t="shared" si="56"/>
        <v>67626</v>
      </c>
      <c r="J218" s="1"/>
      <c r="K218" s="1"/>
      <c r="L218" s="1"/>
      <c r="M218" s="1">
        <f>M215-N216</f>
        <v>213.50399999999999</v>
      </c>
      <c r="N218" s="1"/>
      <c r="O218" s="1"/>
      <c r="P218" s="154" t="s">
        <v>220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.75" x14ac:dyDescent="0.25">
      <c r="A219" s="109">
        <v>1</v>
      </c>
      <c r="B219" s="117" t="s">
        <v>472</v>
      </c>
      <c r="C219" s="166" t="s">
        <v>473</v>
      </c>
      <c r="D219" s="128" t="s">
        <v>71</v>
      </c>
      <c r="E219" s="124">
        <v>600</v>
      </c>
      <c r="F219" s="121">
        <f>E219*Анкета!$F$7</f>
        <v>600</v>
      </c>
      <c r="G219" s="181">
        <f t="shared" si="55"/>
        <v>600</v>
      </c>
      <c r="H219" s="125">
        <f>H214</f>
        <v>174.22710000000001</v>
      </c>
      <c r="I219" s="123">
        <f t="shared" si="56"/>
        <v>104536.26000000001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.75" x14ac:dyDescent="0.25">
      <c r="A220" s="109"/>
      <c r="B220" s="117" t="s">
        <v>474</v>
      </c>
      <c r="C220" s="182" t="s">
        <v>475</v>
      </c>
      <c r="D220" s="128" t="s">
        <v>71</v>
      </c>
      <c r="E220" s="124">
        <v>450</v>
      </c>
      <c r="F220" s="121">
        <f>E220*Анкета!$F$7</f>
        <v>450</v>
      </c>
      <c r="G220" s="181">
        <f t="shared" si="55"/>
        <v>450</v>
      </c>
      <c r="H220" s="125">
        <f>H214</f>
        <v>174.22710000000001</v>
      </c>
      <c r="I220" s="123">
        <f t="shared" si="56"/>
        <v>78402.195000000007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.75" x14ac:dyDescent="0.25">
      <c r="A221" s="109"/>
      <c r="B221" s="117" t="s">
        <v>476</v>
      </c>
      <c r="C221" s="182" t="s">
        <v>477</v>
      </c>
      <c r="D221" s="128" t="s">
        <v>71</v>
      </c>
      <c r="E221" s="120">
        <v>420</v>
      </c>
      <c r="F221" s="121">
        <f>E221*Анкета!$F$7</f>
        <v>420</v>
      </c>
      <c r="G221" s="121">
        <f t="shared" si="55"/>
        <v>420</v>
      </c>
      <c r="H221" s="122">
        <f>$D$4</f>
        <v>198.9</v>
      </c>
      <c r="I221" s="123">
        <f t="shared" si="56"/>
        <v>83538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09"/>
      <c r="B222" s="117" t="s">
        <v>478</v>
      </c>
      <c r="C222" s="166" t="s">
        <v>479</v>
      </c>
      <c r="D222" s="128" t="s">
        <v>71</v>
      </c>
      <c r="E222" s="124">
        <v>500</v>
      </c>
      <c r="F222" s="121">
        <f>E222*Анкета!$F$7</f>
        <v>500</v>
      </c>
      <c r="G222" s="121">
        <f t="shared" si="55"/>
        <v>500</v>
      </c>
      <c r="H222" s="122">
        <f>H214</f>
        <v>174.22710000000001</v>
      </c>
      <c r="I222" s="123">
        <f t="shared" si="56"/>
        <v>87113.55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.75" x14ac:dyDescent="0.25">
      <c r="A223" s="109"/>
      <c r="B223" s="117" t="s">
        <v>480</v>
      </c>
      <c r="C223" s="182" t="s">
        <v>481</v>
      </c>
      <c r="D223" s="128" t="s">
        <v>71</v>
      </c>
      <c r="E223" s="120">
        <v>440</v>
      </c>
      <c r="F223" s="121">
        <f>E223*Анкета!$F$7</f>
        <v>440</v>
      </c>
      <c r="G223" s="121">
        <f t="shared" si="55"/>
        <v>440</v>
      </c>
      <c r="H223" s="125">
        <v>22.4</v>
      </c>
      <c r="I223" s="123">
        <f t="shared" si="56"/>
        <v>9856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09"/>
      <c r="B224" s="117" t="s">
        <v>482</v>
      </c>
      <c r="C224" s="179" t="s">
        <v>483</v>
      </c>
      <c r="D224" s="128" t="s">
        <v>71</v>
      </c>
      <c r="E224" s="120">
        <v>220</v>
      </c>
      <c r="F224" s="121">
        <f>E224*Анкета!$F$7</f>
        <v>220</v>
      </c>
      <c r="G224" s="121">
        <f t="shared" si="55"/>
        <v>220</v>
      </c>
      <c r="H224" s="122">
        <f>D2-Q7-R7-S7+H8*4*H10+I8*4*I10+J8*4*J10+K8*4*K10+L8*4*L10+M8*4*M10+N8*4*N10</f>
        <v>174.13800000000003</v>
      </c>
      <c r="I224" s="123">
        <f t="shared" si="56"/>
        <v>38310.360000000008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09"/>
      <c r="B225" s="117" t="s">
        <v>484</v>
      </c>
      <c r="C225" s="182" t="s">
        <v>485</v>
      </c>
      <c r="D225" s="128" t="s">
        <v>91</v>
      </c>
      <c r="E225" s="120">
        <v>350</v>
      </c>
      <c r="F225" s="121">
        <f>E225*Анкета!$F$7</f>
        <v>350</v>
      </c>
      <c r="G225" s="121">
        <f t="shared" si="55"/>
        <v>350</v>
      </c>
      <c r="H225" s="125">
        <v>28.71</v>
      </c>
      <c r="I225" s="123">
        <f t="shared" si="56"/>
        <v>10048.5</v>
      </c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"/>
      <c r="U225" s="1"/>
      <c r="V225" s="1"/>
      <c r="W225" s="1"/>
      <c r="X225" s="1"/>
      <c r="Y225" s="1"/>
      <c r="Z225" s="1"/>
    </row>
    <row r="226" spans="1:26" ht="24.75" x14ac:dyDescent="0.25">
      <c r="A226" s="109"/>
      <c r="B226" s="117" t="s">
        <v>486</v>
      </c>
      <c r="C226" s="166" t="s">
        <v>487</v>
      </c>
      <c r="D226" s="128" t="s">
        <v>71</v>
      </c>
      <c r="E226" s="120">
        <v>130</v>
      </c>
      <c r="F226" s="121">
        <f>E226*Анкета!$F$7</f>
        <v>130</v>
      </c>
      <c r="G226" s="121">
        <f t="shared" si="55"/>
        <v>130</v>
      </c>
      <c r="H226" s="122">
        <f>Q4+R4+S4</f>
        <v>46.24</v>
      </c>
      <c r="I226" s="123">
        <f t="shared" si="56"/>
        <v>6011.2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09"/>
      <c r="B227" s="129" t="s">
        <v>488</v>
      </c>
      <c r="C227" s="174" t="s">
        <v>489</v>
      </c>
      <c r="D227" s="143"/>
      <c r="E227" s="156"/>
      <c r="F227" s="156"/>
      <c r="G227" s="144"/>
      <c r="H227" s="145"/>
      <c r="I227" s="175" t="s">
        <v>68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09">
        <v>1</v>
      </c>
      <c r="B228" s="117" t="s">
        <v>490</v>
      </c>
      <c r="C228" s="179" t="s">
        <v>491</v>
      </c>
      <c r="D228" s="128" t="s">
        <v>71</v>
      </c>
      <c r="E228" s="124">
        <v>180</v>
      </c>
      <c r="F228" s="121">
        <f>E228*Анкета!$F$7</f>
        <v>180</v>
      </c>
      <c r="G228" s="121">
        <f t="shared" ref="G228:G231" si="57">ROUND(F228*$J$21,-0.1)</f>
        <v>180</v>
      </c>
      <c r="H228" s="125">
        <f>28.62+15.67</f>
        <v>44.29</v>
      </c>
      <c r="I228" s="123">
        <f t="shared" ref="I228:I231" si="58">H228*G228</f>
        <v>7972.2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09">
        <v>1</v>
      </c>
      <c r="B229" s="117" t="s">
        <v>492</v>
      </c>
      <c r="C229" s="179" t="s">
        <v>493</v>
      </c>
      <c r="D229" s="128" t="s">
        <v>71</v>
      </c>
      <c r="E229" s="124">
        <v>400</v>
      </c>
      <c r="F229" s="121">
        <f>E229*Анкета!$F$7</f>
        <v>400</v>
      </c>
      <c r="G229" s="121">
        <f t="shared" si="57"/>
        <v>400</v>
      </c>
      <c r="H229" s="125">
        <v>24.6</v>
      </c>
      <c r="I229" s="123">
        <f t="shared" si="58"/>
        <v>9840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09"/>
      <c r="B230" s="117" t="s">
        <v>494</v>
      </c>
      <c r="C230" s="179" t="s">
        <v>495</v>
      </c>
      <c r="D230" s="128" t="s">
        <v>71</v>
      </c>
      <c r="E230" s="120">
        <v>400</v>
      </c>
      <c r="F230" s="121">
        <f>E230*Анкета!$F$7</f>
        <v>400</v>
      </c>
      <c r="G230" s="121">
        <f t="shared" si="57"/>
        <v>400</v>
      </c>
      <c r="H230" s="122">
        <f>$D$4-Q4-R4-S4</f>
        <v>152.66</v>
      </c>
      <c r="I230" s="123">
        <f t="shared" si="58"/>
        <v>61064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09"/>
      <c r="B231" s="117" t="s">
        <v>496</v>
      </c>
      <c r="C231" s="166" t="s">
        <v>497</v>
      </c>
      <c r="D231" s="128" t="s">
        <v>71</v>
      </c>
      <c r="E231" s="120">
        <v>2000</v>
      </c>
      <c r="F231" s="121">
        <f>E231*Анкета!$F$7</f>
        <v>2000</v>
      </c>
      <c r="G231" s="121">
        <f t="shared" si="57"/>
        <v>2000</v>
      </c>
      <c r="H231" s="122">
        <v>2</v>
      </c>
      <c r="I231" s="123">
        <f t="shared" si="58"/>
        <v>4000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09">
        <v>1</v>
      </c>
      <c r="B232" s="129" t="s">
        <v>498</v>
      </c>
      <c r="C232" s="164" t="s">
        <v>499</v>
      </c>
      <c r="D232" s="143"/>
      <c r="E232" s="156"/>
      <c r="F232" s="156"/>
      <c r="G232" s="144"/>
      <c r="H232" s="145"/>
      <c r="I232" s="157" t="s">
        <v>68</v>
      </c>
      <c r="J232" s="1"/>
      <c r="K232" s="640" t="s">
        <v>500</v>
      </c>
      <c r="L232" s="641"/>
      <c r="M232" s="641"/>
      <c r="N232" s="641"/>
      <c r="O232" s="64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09">
        <v>1</v>
      </c>
      <c r="B233" s="117" t="s">
        <v>501</v>
      </c>
      <c r="C233" s="182" t="s">
        <v>502</v>
      </c>
      <c r="D233" s="168" t="s">
        <v>71</v>
      </c>
      <c r="E233" s="124">
        <v>800</v>
      </c>
      <c r="F233" s="121">
        <f>E233*Анкета!$F$7</f>
        <v>800</v>
      </c>
      <c r="G233" s="121">
        <f t="shared" ref="G233:G241" si="59">ROUND(F233*$J$21,-0.1)</f>
        <v>800</v>
      </c>
      <c r="H233" s="125">
        <f>(4.539+3.42)*3.1</f>
        <v>24.672899999999998</v>
      </c>
      <c r="I233" s="123">
        <f t="shared" ref="I233:I241" si="60">H233*G233</f>
        <v>19738.32</v>
      </c>
      <c r="J233" s="1"/>
      <c r="K233" s="78"/>
      <c r="L233" s="78"/>
      <c r="M233" s="78"/>
      <c r="N233" s="135" t="s">
        <v>102</v>
      </c>
      <c r="O233" s="136">
        <f>0.7+0.75+1.57+1.25+1.25+2+3.4</f>
        <v>10.92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09">
        <v>1</v>
      </c>
      <c r="B234" s="117" t="s">
        <v>503</v>
      </c>
      <c r="C234" s="179" t="s">
        <v>504</v>
      </c>
      <c r="D234" s="168" t="s">
        <v>71</v>
      </c>
      <c r="E234" s="120">
        <v>200</v>
      </c>
      <c r="F234" s="121">
        <f>E234*Анкета!$F$7</f>
        <v>200</v>
      </c>
      <c r="G234" s="121">
        <f t="shared" si="59"/>
        <v>200</v>
      </c>
      <c r="H234" s="125">
        <f t="shared" ref="H234:H235" si="61">H233</f>
        <v>24.672899999999998</v>
      </c>
      <c r="I234" s="123">
        <f t="shared" si="60"/>
        <v>4934.58</v>
      </c>
      <c r="J234" s="1"/>
      <c r="K234" s="78"/>
      <c r="L234" s="78"/>
      <c r="M234" s="78"/>
      <c r="N234" s="137" t="s">
        <v>105</v>
      </c>
      <c r="O234" s="183">
        <v>3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.75" x14ac:dyDescent="0.25">
      <c r="A235" s="109"/>
      <c r="B235" s="117" t="s">
        <v>505</v>
      </c>
      <c r="C235" s="166" t="s">
        <v>506</v>
      </c>
      <c r="D235" s="128" t="s">
        <v>71</v>
      </c>
      <c r="E235" s="120">
        <v>200</v>
      </c>
      <c r="F235" s="121">
        <f>E235*Анкета!$F$7</f>
        <v>200</v>
      </c>
      <c r="G235" s="121">
        <f t="shared" si="59"/>
        <v>200</v>
      </c>
      <c r="H235" s="125">
        <f t="shared" si="61"/>
        <v>24.672899999999998</v>
      </c>
      <c r="I235" s="123">
        <f t="shared" si="60"/>
        <v>4934.58</v>
      </c>
      <c r="J235" s="1"/>
      <c r="K235" s="78"/>
      <c r="L235" s="78"/>
      <c r="M235" s="78"/>
      <c r="N235" s="138" t="s">
        <v>108</v>
      </c>
      <c r="O235" s="139">
        <f>O233*H8-O234*2.1</f>
        <v>27.552000000000003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09"/>
      <c r="B236" s="117" t="s">
        <v>507</v>
      </c>
      <c r="C236" s="179" t="s">
        <v>508</v>
      </c>
      <c r="D236" s="128" t="s">
        <v>88</v>
      </c>
      <c r="E236" s="120">
        <v>1200</v>
      </c>
      <c r="F236" s="121">
        <f>E236*Анкета!$F$7</f>
        <v>1200</v>
      </c>
      <c r="G236" s="121">
        <f t="shared" si="59"/>
        <v>1200</v>
      </c>
      <c r="H236" s="125">
        <v>1</v>
      </c>
      <c r="I236" s="123">
        <f t="shared" si="60"/>
        <v>1200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09"/>
      <c r="B237" s="117" t="s">
        <v>509</v>
      </c>
      <c r="C237" s="179" t="s">
        <v>510</v>
      </c>
      <c r="D237" s="128" t="s">
        <v>71</v>
      </c>
      <c r="E237" s="120">
        <v>300</v>
      </c>
      <c r="F237" s="121">
        <f>E237*Анкета!$F$7</f>
        <v>300</v>
      </c>
      <c r="G237" s="121">
        <f t="shared" si="59"/>
        <v>300</v>
      </c>
      <c r="H237" s="122">
        <f>$D$4-Q4-R4-S4</f>
        <v>152.66</v>
      </c>
      <c r="I237" s="123">
        <f t="shared" si="60"/>
        <v>45798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.75" x14ac:dyDescent="0.25">
      <c r="A238" s="109">
        <v>1</v>
      </c>
      <c r="B238" s="117" t="s">
        <v>511</v>
      </c>
      <c r="C238" s="166" t="s">
        <v>512</v>
      </c>
      <c r="D238" s="128" t="s">
        <v>71</v>
      </c>
      <c r="E238" s="124">
        <v>100</v>
      </c>
      <c r="F238" s="121">
        <f>E238*Анкета!$F$7</f>
        <v>100</v>
      </c>
      <c r="G238" s="121">
        <f t="shared" si="59"/>
        <v>100</v>
      </c>
      <c r="H238" s="125">
        <v>55.2</v>
      </c>
      <c r="I238" s="123">
        <f t="shared" si="60"/>
        <v>5520</v>
      </c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spans="1:26" ht="24.75" x14ac:dyDescent="0.25">
      <c r="A239" s="109">
        <v>1</v>
      </c>
      <c r="B239" s="117" t="s">
        <v>513</v>
      </c>
      <c r="C239" s="166" t="s">
        <v>514</v>
      </c>
      <c r="D239" s="128" t="s">
        <v>91</v>
      </c>
      <c r="E239" s="124">
        <v>1200</v>
      </c>
      <c r="F239" s="121">
        <f>E239*Анкета!$F$7</f>
        <v>1200</v>
      </c>
      <c r="G239" s="121">
        <f t="shared" si="59"/>
        <v>1200</v>
      </c>
      <c r="H239" s="125">
        <f>1.2+3.546+3.242+3.682</f>
        <v>11.67</v>
      </c>
      <c r="I239" s="123">
        <f t="shared" si="60"/>
        <v>14004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.75" x14ac:dyDescent="0.25">
      <c r="A240" s="109"/>
      <c r="B240" s="117" t="s">
        <v>515</v>
      </c>
      <c r="C240" s="166" t="s">
        <v>516</v>
      </c>
      <c r="D240" s="128" t="s">
        <v>91</v>
      </c>
      <c r="E240" s="124">
        <v>400</v>
      </c>
      <c r="F240" s="121">
        <f>E240*Анкета!$F$7</f>
        <v>400</v>
      </c>
      <c r="G240" s="121">
        <f t="shared" si="59"/>
        <v>400</v>
      </c>
      <c r="H240" s="125">
        <v>6.2</v>
      </c>
      <c r="I240" s="123">
        <f t="shared" si="60"/>
        <v>2480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.75" x14ac:dyDescent="0.25">
      <c r="A241" s="109"/>
      <c r="B241" s="117" t="s">
        <v>517</v>
      </c>
      <c r="C241" s="166" t="s">
        <v>518</v>
      </c>
      <c r="D241" s="128" t="s">
        <v>91</v>
      </c>
      <c r="E241" s="120">
        <v>950</v>
      </c>
      <c r="F241" s="121">
        <f>E241*Анкета!$F$7</f>
        <v>950</v>
      </c>
      <c r="G241" s="121">
        <f t="shared" si="59"/>
        <v>950</v>
      </c>
      <c r="H241" s="122"/>
      <c r="I241" s="123">
        <f t="shared" si="60"/>
        <v>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09"/>
      <c r="B242" s="129" t="s">
        <v>519</v>
      </c>
      <c r="C242" s="164" t="s">
        <v>520</v>
      </c>
      <c r="D242" s="143"/>
      <c r="E242" s="156"/>
      <c r="F242" s="156"/>
      <c r="G242" s="156"/>
      <c r="H242" s="145"/>
      <c r="I242" s="157" t="s">
        <v>68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09"/>
      <c r="B243" s="117" t="s">
        <v>521</v>
      </c>
      <c r="C243" s="166" t="s">
        <v>522</v>
      </c>
      <c r="D243" s="168" t="s">
        <v>71</v>
      </c>
      <c r="E243" s="120">
        <v>300</v>
      </c>
      <c r="F243" s="121">
        <f>E243*Анкета!$F$7</f>
        <v>300</v>
      </c>
      <c r="G243" s="121">
        <f t="shared" ref="G243:G247" si="62">ROUND(F243*$J$21,-0.1)</f>
        <v>300</v>
      </c>
      <c r="H243" s="122">
        <f t="shared" ref="H243:H246" si="63">$D$4</f>
        <v>198.9</v>
      </c>
      <c r="I243" s="123">
        <f t="shared" ref="I243:I247" si="64">H243*G243</f>
        <v>59670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09"/>
      <c r="B244" s="117" t="s">
        <v>523</v>
      </c>
      <c r="C244" s="179" t="s">
        <v>524</v>
      </c>
      <c r="D244" s="168" t="s">
        <v>71</v>
      </c>
      <c r="E244" s="120">
        <v>1000</v>
      </c>
      <c r="F244" s="121">
        <f>E244*Анкета!$F$7</f>
        <v>1000</v>
      </c>
      <c r="G244" s="121">
        <f t="shared" si="62"/>
        <v>1000</v>
      </c>
      <c r="H244" s="122">
        <f t="shared" si="63"/>
        <v>198.9</v>
      </c>
      <c r="I244" s="123">
        <f t="shared" si="64"/>
        <v>198900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09"/>
      <c r="B245" s="117" t="s">
        <v>525</v>
      </c>
      <c r="C245" s="179" t="s">
        <v>526</v>
      </c>
      <c r="D245" s="128" t="s">
        <v>71</v>
      </c>
      <c r="E245" s="120">
        <v>1000</v>
      </c>
      <c r="F245" s="121">
        <f>E245*Анкета!$F$7</f>
        <v>1000</v>
      </c>
      <c r="G245" s="121">
        <f t="shared" si="62"/>
        <v>1000</v>
      </c>
      <c r="H245" s="122">
        <f t="shared" si="63"/>
        <v>198.9</v>
      </c>
      <c r="I245" s="123">
        <f t="shared" si="64"/>
        <v>198900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.75" x14ac:dyDescent="0.25">
      <c r="A246" s="109"/>
      <c r="B246" s="117" t="s">
        <v>527</v>
      </c>
      <c r="C246" s="166" t="s">
        <v>528</v>
      </c>
      <c r="D246" s="128" t="s">
        <v>71</v>
      </c>
      <c r="E246" s="120">
        <v>400</v>
      </c>
      <c r="F246" s="121">
        <f>E246*Анкета!$F$7</f>
        <v>400</v>
      </c>
      <c r="G246" s="121">
        <f t="shared" si="62"/>
        <v>400</v>
      </c>
      <c r="H246" s="122">
        <f t="shared" si="63"/>
        <v>198.9</v>
      </c>
      <c r="I246" s="123">
        <f t="shared" si="64"/>
        <v>79560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09"/>
      <c r="B247" s="117" t="s">
        <v>529</v>
      </c>
      <c r="C247" s="179" t="s">
        <v>530</v>
      </c>
      <c r="D247" s="128" t="s">
        <v>91</v>
      </c>
      <c r="E247" s="120">
        <v>160</v>
      </c>
      <c r="F247" s="121">
        <f>E247*Анкета!$F$7</f>
        <v>160</v>
      </c>
      <c r="G247" s="121">
        <f t="shared" si="62"/>
        <v>160</v>
      </c>
      <c r="H247" s="122">
        <f>D2</f>
        <v>78.638000000000005</v>
      </c>
      <c r="I247" s="123">
        <f t="shared" si="64"/>
        <v>12582.080000000002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09">
        <v>1</v>
      </c>
      <c r="B248" s="129" t="s">
        <v>531</v>
      </c>
      <c r="C248" s="164" t="s">
        <v>532</v>
      </c>
      <c r="D248" s="143"/>
      <c r="E248" s="156"/>
      <c r="F248" s="156"/>
      <c r="G248" s="144"/>
      <c r="H248" s="145"/>
      <c r="I248" s="157" t="s">
        <v>68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.75" x14ac:dyDescent="0.25">
      <c r="A249" s="109">
        <v>1</v>
      </c>
      <c r="B249" s="117" t="s">
        <v>533</v>
      </c>
      <c r="C249" s="166" t="s">
        <v>534</v>
      </c>
      <c r="D249" s="128" t="s">
        <v>91</v>
      </c>
      <c r="E249" s="124">
        <v>600</v>
      </c>
      <c r="F249" s="121">
        <f>E249*Анкета!$F$7</f>
        <v>600</v>
      </c>
      <c r="G249" s="121">
        <f t="shared" ref="G249:G251" si="65">ROUND(F249*$J$21,-0.1)</f>
        <v>600</v>
      </c>
      <c r="H249" s="125">
        <f>D5+9+2.1+2.1+2.1+2.1+0.8+0.8</f>
        <v>43.88</v>
      </c>
      <c r="I249" s="123">
        <f t="shared" ref="I249:I251" si="66">H249*G249</f>
        <v>26328</v>
      </c>
      <c r="J249" s="1"/>
      <c r="K249" s="1">
        <f>2.24+2.24+2.24+2.23+2.23</f>
        <v>11.180000000000001</v>
      </c>
      <c r="L249" s="1">
        <f>4*4</f>
        <v>16</v>
      </c>
      <c r="M249" s="1">
        <f>2.1+2.1+1.89</f>
        <v>6.09</v>
      </c>
      <c r="N249" s="1">
        <f>2.1+2.1+1.3</f>
        <v>5.5</v>
      </c>
      <c r="O249" s="1">
        <f>0.9+0.8+0.93</f>
        <v>2.6300000000000003</v>
      </c>
      <c r="P249" s="1">
        <f>6*2.1</f>
        <v>12.600000000000001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09"/>
      <c r="B250" s="117" t="s">
        <v>535</v>
      </c>
      <c r="C250" s="166" t="s">
        <v>536</v>
      </c>
      <c r="D250" s="128" t="s">
        <v>91</v>
      </c>
      <c r="E250" s="120">
        <v>350</v>
      </c>
      <c r="F250" s="121">
        <f>E250*Анкета!$F$7</f>
        <v>350</v>
      </c>
      <c r="G250" s="121">
        <f t="shared" si="65"/>
        <v>350</v>
      </c>
      <c r="H250" s="122"/>
      <c r="I250" s="123">
        <f t="shared" si="66"/>
        <v>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09"/>
      <c r="B251" s="117" t="s">
        <v>537</v>
      </c>
      <c r="C251" s="179" t="s">
        <v>538</v>
      </c>
      <c r="D251" s="128" t="s">
        <v>91</v>
      </c>
      <c r="E251" s="120">
        <v>200</v>
      </c>
      <c r="F251" s="121">
        <f>E251*Анкета!$F$7</f>
        <v>200</v>
      </c>
      <c r="G251" s="121">
        <f t="shared" si="65"/>
        <v>200</v>
      </c>
      <c r="H251" s="122"/>
      <c r="I251" s="123">
        <f t="shared" si="66"/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09">
        <v>1</v>
      </c>
      <c r="B252" s="129" t="s">
        <v>539</v>
      </c>
      <c r="C252" s="185" t="s">
        <v>540</v>
      </c>
      <c r="D252" s="143"/>
      <c r="E252" s="156"/>
      <c r="F252" s="156"/>
      <c r="G252" s="144"/>
      <c r="H252" s="145"/>
      <c r="I252" s="157" t="s">
        <v>68</v>
      </c>
      <c r="J252" s="1"/>
      <c r="K252" s="640" t="s">
        <v>541</v>
      </c>
      <c r="L252" s="641"/>
      <c r="M252" s="641"/>
      <c r="N252" s="641"/>
      <c r="O252" s="64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09">
        <v>1</v>
      </c>
      <c r="B253" s="117" t="s">
        <v>542</v>
      </c>
      <c r="C253" s="179" t="s">
        <v>543</v>
      </c>
      <c r="D253" s="128" t="s">
        <v>91</v>
      </c>
      <c r="E253" s="124">
        <v>30</v>
      </c>
      <c r="F253" s="121">
        <f>E253*Анкета!$F$7</f>
        <v>30</v>
      </c>
      <c r="G253" s="121">
        <f t="shared" ref="G253:G273" si="67">ROUND(F253*$J$21,-0.1)</f>
        <v>30</v>
      </c>
      <c r="H253" s="125">
        <f>H249+3.1</f>
        <v>46.980000000000004</v>
      </c>
      <c r="I253" s="123">
        <f t="shared" ref="I253:I273" si="68">H253*G253</f>
        <v>1409.4</v>
      </c>
      <c r="J253" s="1"/>
      <c r="K253" s="78"/>
      <c r="L253" s="78"/>
      <c r="M253" s="78"/>
      <c r="N253" s="135" t="s">
        <v>120</v>
      </c>
      <c r="O253" s="136">
        <v>0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09"/>
      <c r="B254" s="117" t="s">
        <v>352</v>
      </c>
      <c r="C254" s="179" t="s">
        <v>353</v>
      </c>
      <c r="D254" s="128" t="s">
        <v>91</v>
      </c>
      <c r="E254" s="120">
        <v>100</v>
      </c>
      <c r="F254" s="121">
        <f>E254*Анкета!$F$7</f>
        <v>100</v>
      </c>
      <c r="G254" s="121">
        <f t="shared" si="67"/>
        <v>100</v>
      </c>
      <c r="H254" s="122"/>
      <c r="I254" s="123">
        <f t="shared" si="68"/>
        <v>0</v>
      </c>
      <c r="J254" s="1"/>
      <c r="K254" s="78"/>
      <c r="L254" s="78"/>
      <c r="M254" s="78"/>
      <c r="N254" s="137" t="s">
        <v>123</v>
      </c>
      <c r="O254" s="136">
        <v>0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09"/>
      <c r="B255" s="117" t="s">
        <v>544</v>
      </c>
      <c r="C255" s="186" t="s">
        <v>545</v>
      </c>
      <c r="D255" s="128" t="s">
        <v>71</v>
      </c>
      <c r="E255" s="120">
        <v>120</v>
      </c>
      <c r="F255" s="121">
        <f>E255*Анкета!$F$7</f>
        <v>120</v>
      </c>
      <c r="G255" s="121">
        <f t="shared" si="67"/>
        <v>120</v>
      </c>
      <c r="H255" s="122"/>
      <c r="I255" s="123">
        <f t="shared" si="68"/>
        <v>0</v>
      </c>
      <c r="J255" s="1"/>
      <c r="K255" s="78"/>
      <c r="L255" s="78"/>
      <c r="M255" s="78"/>
      <c r="N255" s="138" t="s">
        <v>108</v>
      </c>
      <c r="O255" s="139">
        <f>O253*O254</f>
        <v>0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09">
        <v>1</v>
      </c>
      <c r="B256" s="117" t="s">
        <v>546</v>
      </c>
      <c r="C256" s="186" t="s">
        <v>547</v>
      </c>
      <c r="D256" s="128" t="s">
        <v>71</v>
      </c>
      <c r="E256" s="124">
        <v>200</v>
      </c>
      <c r="F256" s="121">
        <f>E256*Анкета!$F$7</f>
        <v>200</v>
      </c>
      <c r="G256" s="121">
        <f t="shared" si="67"/>
        <v>200</v>
      </c>
      <c r="H256" s="125">
        <f>9.61+(4.17*3)+H4+I4+J4+K4</f>
        <v>174.78</v>
      </c>
      <c r="I256" s="123">
        <f t="shared" si="68"/>
        <v>34956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09">
        <v>1</v>
      </c>
      <c r="B257" s="117" t="s">
        <v>548</v>
      </c>
      <c r="C257" s="179" t="s">
        <v>549</v>
      </c>
      <c r="D257" s="128" t="s">
        <v>71</v>
      </c>
      <c r="E257" s="120">
        <v>60</v>
      </c>
      <c r="F257" s="121">
        <f>E257*Анкета!$F$7</f>
        <v>60</v>
      </c>
      <c r="G257" s="121">
        <f t="shared" si="67"/>
        <v>60</v>
      </c>
      <c r="H257" s="125">
        <f>H256</f>
        <v>174.78</v>
      </c>
      <c r="I257" s="123">
        <f t="shared" si="68"/>
        <v>10486.8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09">
        <v>1</v>
      </c>
      <c r="B258" s="117" t="s">
        <v>550</v>
      </c>
      <c r="C258" s="179" t="s">
        <v>551</v>
      </c>
      <c r="D258" s="128" t="s">
        <v>71</v>
      </c>
      <c r="E258" s="124">
        <v>500</v>
      </c>
      <c r="F258" s="121">
        <f>E258*Анкета!$F$7</f>
        <v>500</v>
      </c>
      <c r="G258" s="121">
        <f t="shared" si="67"/>
        <v>500</v>
      </c>
      <c r="H258" s="125">
        <f>H256</f>
        <v>174.78</v>
      </c>
      <c r="I258" s="123">
        <f t="shared" si="68"/>
        <v>87390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09"/>
      <c r="B259" s="117" t="s">
        <v>552</v>
      </c>
      <c r="C259" s="179" t="s">
        <v>553</v>
      </c>
      <c r="D259" s="128" t="s">
        <v>71</v>
      </c>
      <c r="E259" s="120">
        <v>150</v>
      </c>
      <c r="F259" s="121">
        <f>E259*Анкета!$F$7</f>
        <v>150</v>
      </c>
      <c r="G259" s="121">
        <f t="shared" si="67"/>
        <v>150</v>
      </c>
      <c r="H259" s="122"/>
      <c r="I259" s="123">
        <f t="shared" si="68"/>
        <v>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09"/>
      <c r="B260" s="117" t="s">
        <v>554</v>
      </c>
      <c r="C260" s="179" t="s">
        <v>555</v>
      </c>
      <c r="D260" s="128" t="s">
        <v>71</v>
      </c>
      <c r="E260" s="120">
        <v>90</v>
      </c>
      <c r="F260" s="121">
        <f>E260*Анкета!$F$7</f>
        <v>90</v>
      </c>
      <c r="G260" s="121">
        <f t="shared" si="67"/>
        <v>90</v>
      </c>
      <c r="H260" s="122">
        <f>H258</f>
        <v>174.78</v>
      </c>
      <c r="I260" s="123">
        <f t="shared" si="68"/>
        <v>15730.2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.75" x14ac:dyDescent="0.25">
      <c r="A261" s="109">
        <v>1</v>
      </c>
      <c r="B261" s="117" t="s">
        <v>556</v>
      </c>
      <c r="C261" s="166" t="s">
        <v>557</v>
      </c>
      <c r="D261" s="128" t="s">
        <v>71</v>
      </c>
      <c r="E261" s="124">
        <v>500</v>
      </c>
      <c r="F261" s="121">
        <f>E261*Анкета!$F$7</f>
        <v>500</v>
      </c>
      <c r="G261" s="121">
        <f t="shared" si="67"/>
        <v>500</v>
      </c>
      <c r="H261" s="122">
        <f>H258-9.61</f>
        <v>165.17000000000002</v>
      </c>
      <c r="I261" s="123">
        <f t="shared" si="68"/>
        <v>82585.000000000015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.75" x14ac:dyDescent="0.25">
      <c r="A262" s="109"/>
      <c r="B262" s="117" t="s">
        <v>558</v>
      </c>
      <c r="C262" s="166" t="s">
        <v>559</v>
      </c>
      <c r="D262" s="128" t="s">
        <v>71</v>
      </c>
      <c r="E262" s="120">
        <v>1500</v>
      </c>
      <c r="F262" s="121">
        <f>E262*Анкета!$F$7</f>
        <v>1500</v>
      </c>
      <c r="G262" s="121">
        <f t="shared" si="67"/>
        <v>1500</v>
      </c>
      <c r="H262" s="122">
        <f t="shared" ref="H262:H263" si="69">H260</f>
        <v>174.78</v>
      </c>
      <c r="I262" s="123">
        <f t="shared" si="68"/>
        <v>262170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09">
        <v>1</v>
      </c>
      <c r="B263" s="117" t="s">
        <v>560</v>
      </c>
      <c r="C263" s="187" t="s">
        <v>561</v>
      </c>
      <c r="D263" s="188" t="s">
        <v>71</v>
      </c>
      <c r="E263" s="120">
        <v>100</v>
      </c>
      <c r="F263" s="121">
        <f>E263*Анкета!$F$7</f>
        <v>100</v>
      </c>
      <c r="G263" s="121">
        <f t="shared" si="67"/>
        <v>100</v>
      </c>
      <c r="H263" s="122">
        <f t="shared" si="69"/>
        <v>165.17000000000002</v>
      </c>
      <c r="I263" s="123">
        <f t="shared" si="68"/>
        <v>16517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09">
        <v>1</v>
      </c>
      <c r="B264" s="117" t="s">
        <v>562</v>
      </c>
      <c r="C264" s="179" t="s">
        <v>563</v>
      </c>
      <c r="D264" s="128" t="s">
        <v>71</v>
      </c>
      <c r="E264" s="124">
        <v>500</v>
      </c>
      <c r="F264" s="121">
        <f>E264*Анкета!$F$7</f>
        <v>500</v>
      </c>
      <c r="G264" s="121">
        <f t="shared" si="67"/>
        <v>500</v>
      </c>
      <c r="H264" s="125">
        <f>H263</f>
        <v>165.17000000000002</v>
      </c>
      <c r="I264" s="123">
        <f t="shared" si="68"/>
        <v>82585.000000000015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09"/>
      <c r="B265" s="117" t="s">
        <v>564</v>
      </c>
      <c r="C265" s="166" t="s">
        <v>565</v>
      </c>
      <c r="D265" s="128" t="s">
        <v>91</v>
      </c>
      <c r="E265" s="120">
        <v>100</v>
      </c>
      <c r="F265" s="121">
        <f>E265*Анкета!$F$7</f>
        <v>100</v>
      </c>
      <c r="G265" s="121">
        <f t="shared" si="67"/>
        <v>100</v>
      </c>
      <c r="H265" s="122"/>
      <c r="I265" s="123">
        <f t="shared" si="68"/>
        <v>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.75" x14ac:dyDescent="0.25">
      <c r="A266" s="109">
        <v>1</v>
      </c>
      <c r="B266" s="117" t="s">
        <v>566</v>
      </c>
      <c r="C266" s="166" t="s">
        <v>567</v>
      </c>
      <c r="D266" s="128" t="s">
        <v>91</v>
      </c>
      <c r="E266" s="124">
        <v>1150</v>
      </c>
      <c r="F266" s="121">
        <f>E266*Анкета!$F$7</f>
        <v>1150</v>
      </c>
      <c r="G266" s="121">
        <f t="shared" si="67"/>
        <v>1150</v>
      </c>
      <c r="H266" s="125">
        <f>H253-2.1-2.1-2.1-0.8-0.8-2.1</f>
        <v>36.980000000000004</v>
      </c>
      <c r="I266" s="123">
        <f t="shared" si="68"/>
        <v>42527.000000000007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09">
        <v>1</v>
      </c>
      <c r="B267" s="117" t="s">
        <v>568</v>
      </c>
      <c r="C267" s="179" t="s">
        <v>569</v>
      </c>
      <c r="D267" s="128" t="s">
        <v>91</v>
      </c>
      <c r="E267" s="124">
        <v>500</v>
      </c>
      <c r="F267" s="121">
        <f>E267*Анкета!$F$7</f>
        <v>500</v>
      </c>
      <c r="G267" s="121">
        <f t="shared" si="67"/>
        <v>500</v>
      </c>
      <c r="H267" s="125">
        <f>H266</f>
        <v>36.980000000000004</v>
      </c>
      <c r="I267" s="123">
        <f t="shared" si="68"/>
        <v>18490.000000000004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09"/>
      <c r="B268" s="117" t="s">
        <v>570</v>
      </c>
      <c r="C268" s="179" t="s">
        <v>571</v>
      </c>
      <c r="D268" s="128" t="s">
        <v>71</v>
      </c>
      <c r="E268" s="120">
        <v>30</v>
      </c>
      <c r="F268" s="121">
        <f>E268*Анкета!$F$7</f>
        <v>30</v>
      </c>
      <c r="G268" s="121">
        <f t="shared" si="67"/>
        <v>30</v>
      </c>
      <c r="H268" s="122"/>
      <c r="I268" s="123">
        <f t="shared" si="68"/>
        <v>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09"/>
      <c r="B269" s="117" t="s">
        <v>572</v>
      </c>
      <c r="C269" s="166" t="s">
        <v>573</v>
      </c>
      <c r="D269" s="128" t="s">
        <v>71</v>
      </c>
      <c r="E269" s="120">
        <v>350</v>
      </c>
      <c r="F269" s="121">
        <f>E269*Анкета!$F$7</f>
        <v>350</v>
      </c>
      <c r="G269" s="121">
        <f t="shared" si="67"/>
        <v>350</v>
      </c>
      <c r="H269" s="125">
        <f>H257</f>
        <v>174.78</v>
      </c>
      <c r="I269" s="123">
        <f t="shared" si="68"/>
        <v>61173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09">
        <v>1</v>
      </c>
      <c r="B270" s="117" t="s">
        <v>574</v>
      </c>
      <c r="C270" s="166" t="s">
        <v>575</v>
      </c>
      <c r="D270" s="128" t="s">
        <v>71</v>
      </c>
      <c r="E270" s="120">
        <v>300</v>
      </c>
      <c r="F270" s="121">
        <f>E270*Анкета!$F$7</f>
        <v>300</v>
      </c>
      <c r="G270" s="121">
        <f t="shared" si="67"/>
        <v>300</v>
      </c>
      <c r="H270" s="125">
        <v>9.61</v>
      </c>
      <c r="I270" s="123">
        <f t="shared" si="68"/>
        <v>2883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09"/>
      <c r="B271" s="117" t="s">
        <v>576</v>
      </c>
      <c r="C271" s="179" t="s">
        <v>577</v>
      </c>
      <c r="D271" s="128" t="s">
        <v>71</v>
      </c>
      <c r="E271" s="124">
        <v>350</v>
      </c>
      <c r="F271" s="121">
        <f>E271*Анкета!$F$7</f>
        <v>350</v>
      </c>
      <c r="G271" s="121">
        <f t="shared" si="67"/>
        <v>350</v>
      </c>
      <c r="H271" s="122">
        <f>H258</f>
        <v>174.78</v>
      </c>
      <c r="I271" s="123">
        <f t="shared" si="68"/>
        <v>61173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09"/>
      <c r="B272" s="117" t="s">
        <v>578</v>
      </c>
      <c r="C272" s="179" t="s">
        <v>579</v>
      </c>
      <c r="D272" s="128" t="s">
        <v>71</v>
      </c>
      <c r="E272" s="124">
        <v>250</v>
      </c>
      <c r="F272" s="121">
        <f>E272*Анкета!$F$7</f>
        <v>250</v>
      </c>
      <c r="G272" s="121">
        <f t="shared" si="67"/>
        <v>250</v>
      </c>
      <c r="H272" s="122">
        <f t="shared" ref="H272:H273" si="70">H271</f>
        <v>174.78</v>
      </c>
      <c r="I272" s="123">
        <f t="shared" si="68"/>
        <v>43695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09">
        <v>1</v>
      </c>
      <c r="B273" s="117" t="s">
        <v>580</v>
      </c>
      <c r="C273" s="189" t="s">
        <v>581</v>
      </c>
      <c r="D273" s="128" t="s">
        <v>71</v>
      </c>
      <c r="E273" s="124">
        <v>50</v>
      </c>
      <c r="F273" s="121">
        <f>E273*Анкета!$F$7</f>
        <v>50</v>
      </c>
      <c r="G273" s="121">
        <f t="shared" si="67"/>
        <v>50</v>
      </c>
      <c r="H273" s="122">
        <f t="shared" si="70"/>
        <v>174.78</v>
      </c>
      <c r="I273" s="123">
        <f t="shared" si="68"/>
        <v>8739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09"/>
      <c r="B274" s="129" t="s">
        <v>582</v>
      </c>
      <c r="C274" s="174" t="s">
        <v>583</v>
      </c>
      <c r="D274" s="143"/>
      <c r="E274" s="156"/>
      <c r="F274" s="156"/>
      <c r="G274" s="144"/>
      <c r="H274" s="145"/>
      <c r="I274" s="157" t="s">
        <v>68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09"/>
      <c r="B275" s="117" t="s">
        <v>584</v>
      </c>
      <c r="C275" s="179" t="s">
        <v>585</v>
      </c>
      <c r="D275" s="128" t="s">
        <v>71</v>
      </c>
      <c r="E275" s="120">
        <v>320</v>
      </c>
      <c r="F275" s="121">
        <f>E275*Анкета!$F$7</f>
        <v>320</v>
      </c>
      <c r="G275" s="121">
        <f t="shared" ref="G275:G283" si="71">ROUND(F275*$J$21,-0.1)</f>
        <v>320</v>
      </c>
      <c r="H275" s="122">
        <f>$D$4-$Q$4-$R$4-$O$255-$S$4</f>
        <v>152.66</v>
      </c>
      <c r="I275" s="123">
        <f t="shared" ref="I275:I283" si="72">H275*G275</f>
        <v>48851.199999999997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09"/>
      <c r="B276" s="117" t="s">
        <v>586</v>
      </c>
      <c r="C276" s="179" t="s">
        <v>587</v>
      </c>
      <c r="D276" s="128" t="s">
        <v>71</v>
      </c>
      <c r="E276" s="120">
        <v>900</v>
      </c>
      <c r="F276" s="121">
        <f>E276*Анкета!$F$7</f>
        <v>900</v>
      </c>
      <c r="G276" s="121">
        <f t="shared" si="71"/>
        <v>900</v>
      </c>
      <c r="H276" s="122">
        <f>4.11+(4.151*0.26)+(0.485*2.798)+8.49+3.06*2.754+1*3</f>
        <v>26.463529999999999</v>
      </c>
      <c r="I276" s="123">
        <f t="shared" si="72"/>
        <v>23817.177</v>
      </c>
      <c r="J276" s="1"/>
      <c r="K276" s="1"/>
      <c r="L276" s="15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09"/>
      <c r="B277" s="117" t="s">
        <v>588</v>
      </c>
      <c r="C277" s="179" t="s">
        <v>589</v>
      </c>
      <c r="D277" s="128" t="s">
        <v>71</v>
      </c>
      <c r="E277" s="120">
        <v>600</v>
      </c>
      <c r="F277" s="121">
        <f>E277*Анкета!$F$7</f>
        <v>600</v>
      </c>
      <c r="G277" s="121">
        <f t="shared" si="71"/>
        <v>600</v>
      </c>
      <c r="H277" s="122"/>
      <c r="I277" s="123">
        <f t="shared" si="72"/>
        <v>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09"/>
      <c r="B278" s="117" t="s">
        <v>590</v>
      </c>
      <c r="C278" s="179" t="s">
        <v>591</v>
      </c>
      <c r="D278" s="128" t="s">
        <v>71</v>
      </c>
      <c r="E278" s="120">
        <v>528</v>
      </c>
      <c r="F278" s="121">
        <f>E278*Анкета!$F$7</f>
        <v>528</v>
      </c>
      <c r="G278" s="121">
        <f t="shared" si="71"/>
        <v>528</v>
      </c>
      <c r="H278" s="122"/>
      <c r="I278" s="123">
        <f t="shared" si="72"/>
        <v>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09"/>
      <c r="B279" s="117" t="s">
        <v>592</v>
      </c>
      <c r="C279" s="179" t="s">
        <v>593</v>
      </c>
      <c r="D279" s="128" t="s">
        <v>71</v>
      </c>
      <c r="E279" s="120">
        <v>1000</v>
      </c>
      <c r="F279" s="121">
        <f>E279*Анкета!$F$7</f>
        <v>1000</v>
      </c>
      <c r="G279" s="121">
        <f t="shared" si="71"/>
        <v>1000</v>
      </c>
      <c r="H279" s="122"/>
      <c r="I279" s="123">
        <f t="shared" si="72"/>
        <v>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09"/>
      <c r="B280" s="117" t="s">
        <v>594</v>
      </c>
      <c r="C280" s="166" t="s">
        <v>595</v>
      </c>
      <c r="D280" s="128" t="s">
        <v>71</v>
      </c>
      <c r="E280" s="120">
        <v>900</v>
      </c>
      <c r="F280" s="121">
        <f>E280*Анкета!$F$7</f>
        <v>900</v>
      </c>
      <c r="G280" s="121">
        <f t="shared" si="71"/>
        <v>900</v>
      </c>
      <c r="H280" s="122"/>
      <c r="I280" s="123">
        <f t="shared" si="72"/>
        <v>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09"/>
      <c r="B281" s="117" t="s">
        <v>596</v>
      </c>
      <c r="C281" s="179" t="s">
        <v>597</v>
      </c>
      <c r="D281" s="128" t="s">
        <v>71</v>
      </c>
      <c r="E281" s="124">
        <v>3000</v>
      </c>
      <c r="F281" s="121">
        <f>E281*Анкета!$F$7</f>
        <v>3000</v>
      </c>
      <c r="G281" s="121">
        <f t="shared" si="71"/>
        <v>3000</v>
      </c>
      <c r="H281" s="122">
        <f>H256-H264-H276</f>
        <v>-16.853530000000013</v>
      </c>
      <c r="I281" s="123">
        <f t="shared" si="72"/>
        <v>-50560.59000000004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.75" x14ac:dyDescent="0.25">
      <c r="A282" s="109"/>
      <c r="B282" s="117" t="s">
        <v>598</v>
      </c>
      <c r="C282" s="166" t="s">
        <v>599</v>
      </c>
      <c r="D282" s="128" t="s">
        <v>91</v>
      </c>
      <c r="E282" s="120">
        <v>400</v>
      </c>
      <c r="F282" s="121">
        <f>E282*Анкета!$F$7</f>
        <v>400</v>
      </c>
      <c r="G282" s="121">
        <f t="shared" si="71"/>
        <v>400</v>
      </c>
      <c r="H282" s="122"/>
      <c r="I282" s="123">
        <f t="shared" si="72"/>
        <v>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09"/>
      <c r="B283" s="117" t="s">
        <v>600</v>
      </c>
      <c r="C283" s="190" t="s">
        <v>601</v>
      </c>
      <c r="D283" s="128" t="s">
        <v>91</v>
      </c>
      <c r="E283" s="120">
        <v>200</v>
      </c>
      <c r="F283" s="121">
        <f>E283*Анкета!$F$7</f>
        <v>200</v>
      </c>
      <c r="G283" s="121">
        <f t="shared" si="71"/>
        <v>200</v>
      </c>
      <c r="H283" s="122"/>
      <c r="I283" s="123">
        <f t="shared" si="72"/>
        <v>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09">
        <v>1</v>
      </c>
      <c r="B284" s="129" t="s">
        <v>602</v>
      </c>
      <c r="C284" s="191" t="s">
        <v>603</v>
      </c>
      <c r="D284" s="143"/>
      <c r="E284" s="156"/>
      <c r="F284" s="156"/>
      <c r="G284" s="144"/>
      <c r="H284" s="145"/>
      <c r="I284" s="157" t="s">
        <v>68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.75" x14ac:dyDescent="0.25">
      <c r="A285" s="109"/>
      <c r="B285" s="117" t="s">
        <v>604</v>
      </c>
      <c r="C285" s="166" t="s">
        <v>605</v>
      </c>
      <c r="D285" s="128" t="s">
        <v>71</v>
      </c>
      <c r="E285" s="120">
        <v>950</v>
      </c>
      <c r="F285" s="121">
        <f>E285*Анкета!$F$7</f>
        <v>950</v>
      </c>
      <c r="G285" s="121">
        <f t="shared" ref="G285:G308" si="73">ROUND(F285*$J$21,-0.1)</f>
        <v>950</v>
      </c>
      <c r="H285" s="122">
        <f>$Q$4+$R$4+$O$255+$S$4</f>
        <v>46.24</v>
      </c>
      <c r="I285" s="123">
        <f t="shared" ref="I285:I308" si="74">H285*G285</f>
        <v>43928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.75" x14ac:dyDescent="0.25">
      <c r="A286" s="109"/>
      <c r="B286" s="117" t="s">
        <v>606</v>
      </c>
      <c r="C286" s="166" t="s">
        <v>607</v>
      </c>
      <c r="D286" s="128" t="s">
        <v>71</v>
      </c>
      <c r="E286" s="120">
        <v>1100</v>
      </c>
      <c r="F286" s="121">
        <f>E286*Анкета!$F$7</f>
        <v>1100</v>
      </c>
      <c r="G286" s="121">
        <f t="shared" si="73"/>
        <v>1100</v>
      </c>
      <c r="H286" s="122"/>
      <c r="I286" s="123">
        <f t="shared" si="74"/>
        <v>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.75" x14ac:dyDescent="0.25">
      <c r="A287" s="109"/>
      <c r="B287" s="117" t="s">
        <v>608</v>
      </c>
      <c r="C287" s="166" t="s">
        <v>609</v>
      </c>
      <c r="D287" s="128" t="s">
        <v>71</v>
      </c>
      <c r="E287" s="120">
        <v>1400</v>
      </c>
      <c r="F287" s="121">
        <f>E287*Анкета!$F$7</f>
        <v>1400</v>
      </c>
      <c r="G287" s="121">
        <f t="shared" si="73"/>
        <v>1400</v>
      </c>
      <c r="H287" s="122">
        <f t="shared" ref="H287:H289" si="75">$Q$4+$R$4+$O$255+$S$4</f>
        <v>46.24</v>
      </c>
      <c r="I287" s="123">
        <f t="shared" si="74"/>
        <v>64736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.75" x14ac:dyDescent="0.25">
      <c r="A288" s="109"/>
      <c r="B288" s="117" t="s">
        <v>610</v>
      </c>
      <c r="C288" s="166" t="s">
        <v>611</v>
      </c>
      <c r="D288" s="128" t="s">
        <v>71</v>
      </c>
      <c r="E288" s="120">
        <v>1300</v>
      </c>
      <c r="F288" s="121">
        <f>E288*Анкета!$F$7</f>
        <v>1300</v>
      </c>
      <c r="G288" s="121">
        <f t="shared" si="73"/>
        <v>1300</v>
      </c>
      <c r="H288" s="122">
        <f t="shared" si="75"/>
        <v>46.24</v>
      </c>
      <c r="I288" s="123">
        <f t="shared" si="74"/>
        <v>60112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.75" x14ac:dyDescent="0.25">
      <c r="A289" s="109"/>
      <c r="B289" s="117" t="s">
        <v>612</v>
      </c>
      <c r="C289" s="166" t="s">
        <v>613</v>
      </c>
      <c r="D289" s="128" t="s">
        <v>71</v>
      </c>
      <c r="E289" s="120">
        <v>1150</v>
      </c>
      <c r="F289" s="121">
        <f>E289*Анкета!$F$7</f>
        <v>1150</v>
      </c>
      <c r="G289" s="121">
        <f t="shared" si="73"/>
        <v>1150</v>
      </c>
      <c r="H289" s="122">
        <f t="shared" si="75"/>
        <v>46.24</v>
      </c>
      <c r="I289" s="123">
        <f t="shared" si="74"/>
        <v>53176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.75" x14ac:dyDescent="0.25">
      <c r="A290" s="109">
        <v>1</v>
      </c>
      <c r="B290" s="117" t="s">
        <v>614</v>
      </c>
      <c r="C290" s="166" t="s">
        <v>615</v>
      </c>
      <c r="D290" s="128" t="s">
        <v>71</v>
      </c>
      <c r="E290" s="124">
        <v>2300</v>
      </c>
      <c r="F290" s="121">
        <f>E290*Анкета!$F$7</f>
        <v>2300</v>
      </c>
      <c r="G290" s="121">
        <f t="shared" si="73"/>
        <v>2300</v>
      </c>
      <c r="H290" s="125">
        <f>6.84+(4.59*3)+6.06</f>
        <v>26.669999999999998</v>
      </c>
      <c r="I290" s="123">
        <f t="shared" si="74"/>
        <v>61340.999999999993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.75" x14ac:dyDescent="0.25">
      <c r="A291" s="109"/>
      <c r="B291" s="117" t="s">
        <v>616</v>
      </c>
      <c r="C291" s="166" t="s">
        <v>617</v>
      </c>
      <c r="D291" s="128" t="s">
        <v>71</v>
      </c>
      <c r="E291" s="124">
        <v>5000</v>
      </c>
      <c r="F291" s="121">
        <f>E291*Анкета!$F$7</f>
        <v>5000</v>
      </c>
      <c r="G291" s="121">
        <f t="shared" si="73"/>
        <v>5000</v>
      </c>
      <c r="H291" s="125">
        <f>13.75-2.2*0.7</f>
        <v>12.21</v>
      </c>
      <c r="I291" s="123">
        <f t="shared" si="74"/>
        <v>61050.000000000007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.75" x14ac:dyDescent="0.25">
      <c r="A292" s="109"/>
      <c r="B292" s="117" t="s">
        <v>618</v>
      </c>
      <c r="C292" s="166" t="s">
        <v>619</v>
      </c>
      <c r="D292" s="128" t="s">
        <v>71</v>
      </c>
      <c r="E292" s="120">
        <v>2000</v>
      </c>
      <c r="F292" s="121">
        <f>E292*Анкета!$F$7</f>
        <v>2000</v>
      </c>
      <c r="G292" s="121">
        <f t="shared" si="73"/>
        <v>2000</v>
      </c>
      <c r="H292" s="122"/>
      <c r="I292" s="123">
        <f t="shared" si="74"/>
        <v>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09"/>
      <c r="B293" s="117" t="s">
        <v>620</v>
      </c>
      <c r="C293" s="179" t="s">
        <v>621</v>
      </c>
      <c r="D293" s="128" t="s">
        <v>71</v>
      </c>
      <c r="E293" s="120">
        <v>2000</v>
      </c>
      <c r="F293" s="121">
        <f>E293*Анкета!$F$7</f>
        <v>2000</v>
      </c>
      <c r="G293" s="121">
        <f t="shared" si="73"/>
        <v>2000</v>
      </c>
      <c r="H293" s="122"/>
      <c r="I293" s="123">
        <f t="shared" si="74"/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.75" x14ac:dyDescent="0.25">
      <c r="A294" s="109">
        <v>1</v>
      </c>
      <c r="B294" s="117" t="s">
        <v>622</v>
      </c>
      <c r="C294" s="166" t="s">
        <v>623</v>
      </c>
      <c r="D294" s="128" t="s">
        <v>624</v>
      </c>
      <c r="E294" s="124">
        <v>2300</v>
      </c>
      <c r="F294" s="121">
        <f>E294*Анкета!$F$7</f>
        <v>2300</v>
      </c>
      <c r="G294" s="121">
        <f t="shared" si="73"/>
        <v>2300</v>
      </c>
      <c r="H294" s="125">
        <f>2.1*4+0.8+0.8</f>
        <v>10.000000000000002</v>
      </c>
      <c r="I294" s="123">
        <f t="shared" si="74"/>
        <v>23000.000000000004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09"/>
      <c r="B295" s="117" t="s">
        <v>625</v>
      </c>
      <c r="C295" s="179" t="s">
        <v>626</v>
      </c>
      <c r="D295" s="128" t="s">
        <v>71</v>
      </c>
      <c r="E295" s="124">
        <v>5000</v>
      </c>
      <c r="F295" s="121">
        <f>E295*Анкета!$F$7</f>
        <v>5000</v>
      </c>
      <c r="G295" s="121">
        <f t="shared" si="73"/>
        <v>5000</v>
      </c>
      <c r="H295" s="122">
        <f>1.5*2.6</f>
        <v>3.9000000000000004</v>
      </c>
      <c r="I295" s="123">
        <f t="shared" si="74"/>
        <v>19500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09"/>
      <c r="B296" s="117" t="s">
        <v>627</v>
      </c>
      <c r="C296" s="179" t="s">
        <v>628</v>
      </c>
      <c r="D296" s="128" t="s">
        <v>88</v>
      </c>
      <c r="E296" s="120">
        <v>400</v>
      </c>
      <c r="F296" s="121">
        <f>E296*Анкета!$F$7</f>
        <v>400</v>
      </c>
      <c r="G296" s="121">
        <f t="shared" si="73"/>
        <v>400</v>
      </c>
      <c r="H296" s="122"/>
      <c r="I296" s="123">
        <f t="shared" si="74"/>
        <v>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09"/>
      <c r="B297" s="117" t="s">
        <v>629</v>
      </c>
      <c r="C297" s="179" t="s">
        <v>630</v>
      </c>
      <c r="D297" s="128" t="s">
        <v>91</v>
      </c>
      <c r="E297" s="120">
        <v>1200</v>
      </c>
      <c r="F297" s="121">
        <f>E297*Анкета!$F$7</f>
        <v>1200</v>
      </c>
      <c r="G297" s="121">
        <f t="shared" si="73"/>
        <v>1200</v>
      </c>
      <c r="H297" s="122"/>
      <c r="I297" s="123">
        <f t="shared" si="74"/>
        <v>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09"/>
      <c r="B298" s="117" t="s">
        <v>631</v>
      </c>
      <c r="C298" s="179" t="s">
        <v>632</v>
      </c>
      <c r="D298" s="128" t="s">
        <v>71</v>
      </c>
      <c r="E298" s="120">
        <v>1200</v>
      </c>
      <c r="F298" s="121">
        <f>E298*Анкета!$F$7</f>
        <v>1200</v>
      </c>
      <c r="G298" s="121">
        <f t="shared" si="73"/>
        <v>1200</v>
      </c>
      <c r="H298" s="122"/>
      <c r="I298" s="123">
        <f t="shared" si="74"/>
        <v>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09">
        <v>1</v>
      </c>
      <c r="B299" s="117" t="s">
        <v>633</v>
      </c>
      <c r="C299" s="189" t="s">
        <v>634</v>
      </c>
      <c r="D299" s="128" t="s">
        <v>71</v>
      </c>
      <c r="E299" s="124">
        <v>300</v>
      </c>
      <c r="F299" s="121">
        <f>E299*Анкета!$F$7</f>
        <v>300</v>
      </c>
      <c r="G299" s="121">
        <f t="shared" si="73"/>
        <v>300</v>
      </c>
      <c r="H299" s="125">
        <f>H290</f>
        <v>26.669999999999998</v>
      </c>
      <c r="I299" s="123">
        <f t="shared" si="74"/>
        <v>8000.9999999999991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09"/>
      <c r="B300" s="117" t="s">
        <v>635</v>
      </c>
      <c r="C300" s="179" t="s">
        <v>636</v>
      </c>
      <c r="D300" s="128" t="s">
        <v>71</v>
      </c>
      <c r="E300" s="120">
        <v>450</v>
      </c>
      <c r="F300" s="121">
        <f>E300*Анкета!$F$7</f>
        <v>450</v>
      </c>
      <c r="G300" s="121">
        <f t="shared" si="73"/>
        <v>450</v>
      </c>
      <c r="H300" s="122"/>
      <c r="I300" s="123">
        <f t="shared" si="74"/>
        <v>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09"/>
      <c r="B301" s="117" t="s">
        <v>637</v>
      </c>
      <c r="C301" s="179" t="s">
        <v>638</v>
      </c>
      <c r="D301" s="128" t="s">
        <v>71</v>
      </c>
      <c r="E301" s="120">
        <v>405</v>
      </c>
      <c r="F301" s="121">
        <f>E301*Анкета!$F$7</f>
        <v>405</v>
      </c>
      <c r="G301" s="121">
        <f t="shared" si="73"/>
        <v>405</v>
      </c>
      <c r="H301" s="122"/>
      <c r="I301" s="123">
        <f t="shared" si="74"/>
        <v>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09">
        <v>1</v>
      </c>
      <c r="B302" s="117" t="s">
        <v>639</v>
      </c>
      <c r="C302" s="179" t="s">
        <v>640</v>
      </c>
      <c r="D302" s="128" t="s">
        <v>91</v>
      </c>
      <c r="E302" s="124">
        <v>650</v>
      </c>
      <c r="F302" s="121">
        <f>E302*Анкета!$F$7</f>
        <v>650</v>
      </c>
      <c r="G302" s="121">
        <f t="shared" si="73"/>
        <v>650</v>
      </c>
      <c r="H302" s="125">
        <f>3+3+1+1+10</f>
        <v>18</v>
      </c>
      <c r="I302" s="123">
        <f t="shared" si="74"/>
        <v>11700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09"/>
      <c r="B303" s="117" t="s">
        <v>641</v>
      </c>
      <c r="C303" s="179" t="s">
        <v>642</v>
      </c>
      <c r="D303" s="128" t="s">
        <v>91</v>
      </c>
      <c r="E303" s="120">
        <v>200</v>
      </c>
      <c r="F303" s="121">
        <f>E303*Анкета!$F$7</f>
        <v>200</v>
      </c>
      <c r="G303" s="121">
        <f t="shared" si="73"/>
        <v>200</v>
      </c>
      <c r="H303" s="122"/>
      <c r="I303" s="123">
        <f t="shared" si="74"/>
        <v>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09"/>
      <c r="B304" s="117" t="s">
        <v>643</v>
      </c>
      <c r="C304" s="179" t="s">
        <v>644</v>
      </c>
      <c r="D304" s="128" t="s">
        <v>91</v>
      </c>
      <c r="E304" s="120">
        <v>250</v>
      </c>
      <c r="F304" s="121">
        <f>E304*Анкета!$F$7</f>
        <v>250</v>
      </c>
      <c r="G304" s="121">
        <f t="shared" si="73"/>
        <v>250</v>
      </c>
      <c r="H304" s="122"/>
      <c r="I304" s="123">
        <f t="shared" si="74"/>
        <v>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09">
        <v>1</v>
      </c>
      <c r="B305" s="117" t="s">
        <v>645</v>
      </c>
      <c r="C305" s="179" t="s">
        <v>646</v>
      </c>
      <c r="D305" s="128" t="s">
        <v>88</v>
      </c>
      <c r="E305" s="124">
        <v>350</v>
      </c>
      <c r="F305" s="121">
        <f>E305*Анкета!$F$7</f>
        <v>350</v>
      </c>
      <c r="G305" s="121">
        <f t="shared" si="73"/>
        <v>350</v>
      </c>
      <c r="H305" s="125">
        <f>5+2+3+3+3+4</f>
        <v>20</v>
      </c>
      <c r="I305" s="123">
        <f t="shared" si="74"/>
        <v>7000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09"/>
      <c r="B306" s="117" t="s">
        <v>647</v>
      </c>
      <c r="C306" s="179" t="s">
        <v>648</v>
      </c>
      <c r="D306" s="128" t="s">
        <v>91</v>
      </c>
      <c r="E306" s="120">
        <v>200</v>
      </c>
      <c r="F306" s="121">
        <f>E306*Анкета!$F$7</f>
        <v>200</v>
      </c>
      <c r="G306" s="121">
        <f t="shared" si="73"/>
        <v>200</v>
      </c>
      <c r="H306" s="122"/>
      <c r="I306" s="123">
        <f t="shared" si="74"/>
        <v>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09"/>
      <c r="B307" s="117" t="s">
        <v>649</v>
      </c>
      <c r="C307" s="192" t="s">
        <v>650</v>
      </c>
      <c r="D307" s="119" t="s">
        <v>91</v>
      </c>
      <c r="E307" s="120">
        <v>895.5</v>
      </c>
      <c r="F307" s="121">
        <f>E307*Анкета!$F$7</f>
        <v>895.5</v>
      </c>
      <c r="G307" s="121">
        <f t="shared" si="73"/>
        <v>896</v>
      </c>
      <c r="H307" s="122"/>
      <c r="I307" s="123">
        <f t="shared" si="74"/>
        <v>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x14ac:dyDescent="0.25">
      <c r="A308" s="109"/>
      <c r="B308" s="117" t="s">
        <v>651</v>
      </c>
      <c r="C308" s="192" t="s">
        <v>652</v>
      </c>
      <c r="D308" s="119" t="s">
        <v>71</v>
      </c>
      <c r="E308" s="120">
        <v>200</v>
      </c>
      <c r="F308" s="121">
        <f>E308*Анкета!$F$7</f>
        <v>200</v>
      </c>
      <c r="G308" s="121">
        <f t="shared" si="73"/>
        <v>200</v>
      </c>
      <c r="H308" s="122"/>
      <c r="I308" s="123">
        <f t="shared" si="74"/>
        <v>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09">
        <v>1</v>
      </c>
      <c r="B309" s="129"/>
      <c r="C309" s="130" t="s">
        <v>653</v>
      </c>
      <c r="D309" s="193"/>
      <c r="E309" s="193"/>
      <c r="F309" s="193"/>
      <c r="G309" s="194"/>
      <c r="H309" s="195"/>
      <c r="I309" s="134">
        <f>SUBTOTAL(9,I256:I308)</f>
        <v>1266751.787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09">
        <v>1</v>
      </c>
      <c r="B310" s="110" t="s">
        <v>654</v>
      </c>
      <c r="C310" s="111" t="s">
        <v>655</v>
      </c>
      <c r="D310" s="112"/>
      <c r="E310" s="112"/>
      <c r="F310" s="112"/>
      <c r="G310" s="114"/>
      <c r="H310" s="115"/>
      <c r="I310" s="116" t="s">
        <v>68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09">
        <v>1</v>
      </c>
      <c r="B311" s="129" t="s">
        <v>656</v>
      </c>
      <c r="C311" s="196" t="s">
        <v>657</v>
      </c>
      <c r="D311" s="197"/>
      <c r="E311" s="197"/>
      <c r="F311" s="194"/>
      <c r="G311" s="132"/>
      <c r="H311" s="195"/>
      <c r="I311" s="157" t="s">
        <v>68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09"/>
      <c r="B312" s="117" t="s">
        <v>658</v>
      </c>
      <c r="C312" s="179" t="s">
        <v>659</v>
      </c>
      <c r="D312" s="128" t="s">
        <v>71</v>
      </c>
      <c r="E312" s="120">
        <v>60</v>
      </c>
      <c r="F312" s="121">
        <f>E312*Анкета!$F$7</f>
        <v>60</v>
      </c>
      <c r="G312" s="121">
        <f t="shared" ref="G312:G322" si="76">ROUND(F312*$J$21,-0.1)</f>
        <v>60</v>
      </c>
      <c r="H312" s="122"/>
      <c r="I312" s="123">
        <f t="shared" ref="I312:I322" si="77">H312*G312</f>
        <v>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09">
        <v>1</v>
      </c>
      <c r="B313" s="117" t="s">
        <v>660</v>
      </c>
      <c r="C313" s="179" t="s">
        <v>661</v>
      </c>
      <c r="D313" s="128" t="s">
        <v>71</v>
      </c>
      <c r="E313" s="120">
        <v>30</v>
      </c>
      <c r="F313" s="121">
        <f>E313*Анкета!$F$7</f>
        <v>30</v>
      </c>
      <c r="G313" s="121">
        <f t="shared" si="76"/>
        <v>30</v>
      </c>
      <c r="H313" s="125">
        <f>1.68+2.15+16.1+28.94+13.57+2.1+3.25</f>
        <v>67.790000000000006</v>
      </c>
      <c r="I313" s="123">
        <f t="shared" si="77"/>
        <v>2033.7000000000003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x14ac:dyDescent="0.25">
      <c r="A314" s="109"/>
      <c r="B314" s="117" t="s">
        <v>662</v>
      </c>
      <c r="C314" s="118" t="s">
        <v>663</v>
      </c>
      <c r="D314" s="128" t="s">
        <v>71</v>
      </c>
      <c r="E314" s="120">
        <v>230</v>
      </c>
      <c r="F314" s="121">
        <f>E314*Анкета!$F$7</f>
        <v>230</v>
      </c>
      <c r="G314" s="121">
        <f t="shared" si="76"/>
        <v>230</v>
      </c>
      <c r="H314" s="122"/>
      <c r="I314" s="123">
        <f t="shared" si="77"/>
        <v>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09"/>
      <c r="B315" s="117" t="s">
        <v>664</v>
      </c>
      <c r="C315" s="179" t="s">
        <v>665</v>
      </c>
      <c r="D315" s="128" t="s">
        <v>71</v>
      </c>
      <c r="E315" s="120">
        <v>122</v>
      </c>
      <c r="F315" s="121">
        <f>E315*Анкета!$F$7</f>
        <v>122</v>
      </c>
      <c r="G315" s="121">
        <f t="shared" si="76"/>
        <v>122</v>
      </c>
      <c r="H315" s="122">
        <f>H313</f>
        <v>67.790000000000006</v>
      </c>
      <c r="I315" s="123">
        <f t="shared" si="77"/>
        <v>8270.380000000001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09"/>
      <c r="B316" s="117" t="s">
        <v>666</v>
      </c>
      <c r="C316" s="198" t="s">
        <v>667</v>
      </c>
      <c r="D316" s="128" t="s">
        <v>71</v>
      </c>
      <c r="E316" s="120">
        <v>300</v>
      </c>
      <c r="F316" s="121">
        <f>E316*Анкета!$F$7</f>
        <v>300</v>
      </c>
      <c r="G316" s="121">
        <f t="shared" si="76"/>
        <v>300</v>
      </c>
      <c r="H316" s="122"/>
      <c r="I316" s="123">
        <f t="shared" si="77"/>
        <v>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09">
        <v>1</v>
      </c>
      <c r="B317" s="117" t="s">
        <v>668</v>
      </c>
      <c r="C317" s="199" t="s">
        <v>669</v>
      </c>
      <c r="D317" s="128" t="s">
        <v>71</v>
      </c>
      <c r="E317" s="120">
        <v>450</v>
      </c>
      <c r="F317" s="121">
        <f>E317*Анкета!$F$7</f>
        <v>450</v>
      </c>
      <c r="G317" s="121">
        <f t="shared" si="76"/>
        <v>450</v>
      </c>
      <c r="H317" s="122">
        <f>H313</f>
        <v>67.790000000000006</v>
      </c>
      <c r="I317" s="123">
        <f t="shared" si="77"/>
        <v>30505.500000000004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09"/>
      <c r="B318" s="117" t="s">
        <v>670</v>
      </c>
      <c r="C318" s="179" t="s">
        <v>671</v>
      </c>
      <c r="D318" s="128" t="s">
        <v>71</v>
      </c>
      <c r="E318" s="120">
        <v>200</v>
      </c>
      <c r="F318" s="121">
        <f>E318*Анкета!$F$7</f>
        <v>200</v>
      </c>
      <c r="G318" s="121">
        <f t="shared" si="76"/>
        <v>200</v>
      </c>
      <c r="H318" s="122"/>
      <c r="I318" s="123">
        <f t="shared" si="77"/>
        <v>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.75" x14ac:dyDescent="0.25">
      <c r="A319" s="109"/>
      <c r="B319" s="117" t="s">
        <v>672</v>
      </c>
      <c r="C319" s="166" t="s">
        <v>673</v>
      </c>
      <c r="D319" s="128" t="s">
        <v>71</v>
      </c>
      <c r="E319" s="124">
        <v>600</v>
      </c>
      <c r="F319" s="121">
        <f>E319*Анкета!$F$7</f>
        <v>600</v>
      </c>
      <c r="G319" s="121">
        <f t="shared" si="76"/>
        <v>600</v>
      </c>
      <c r="H319" s="122">
        <f>H315</f>
        <v>67.790000000000006</v>
      </c>
      <c r="I319" s="123">
        <f t="shared" si="77"/>
        <v>40674.000000000007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09">
        <v>1</v>
      </c>
      <c r="B320" s="117" t="s">
        <v>674</v>
      </c>
      <c r="C320" s="179" t="s">
        <v>675</v>
      </c>
      <c r="D320" s="128" t="s">
        <v>71</v>
      </c>
      <c r="E320" s="120">
        <v>300</v>
      </c>
      <c r="F320" s="121">
        <f>E320*Анкета!$F$7</f>
        <v>300</v>
      </c>
      <c r="G320" s="121">
        <f t="shared" si="76"/>
        <v>300</v>
      </c>
      <c r="H320" s="125">
        <f>H313</f>
        <v>67.790000000000006</v>
      </c>
      <c r="I320" s="123">
        <f t="shared" si="77"/>
        <v>20337.000000000004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09">
        <v>1</v>
      </c>
      <c r="B321" s="117" t="s">
        <v>676</v>
      </c>
      <c r="C321" s="179" t="s">
        <v>677</v>
      </c>
      <c r="D321" s="128" t="s">
        <v>91</v>
      </c>
      <c r="E321" s="120">
        <v>31</v>
      </c>
      <c r="F321" s="121">
        <f>E321*Анкета!$F$7</f>
        <v>31</v>
      </c>
      <c r="G321" s="121">
        <f t="shared" si="76"/>
        <v>31</v>
      </c>
      <c r="H321" s="122">
        <f>D2</f>
        <v>78.638000000000005</v>
      </c>
      <c r="I321" s="123">
        <f t="shared" si="77"/>
        <v>2437.7780000000002</v>
      </c>
      <c r="J321" s="1"/>
      <c r="K321" s="1" t="s">
        <v>220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.75" x14ac:dyDescent="0.25">
      <c r="A322" s="109">
        <v>1</v>
      </c>
      <c r="B322" s="117" t="s">
        <v>678</v>
      </c>
      <c r="C322" s="166" t="s">
        <v>679</v>
      </c>
      <c r="D322" s="128" t="s">
        <v>71</v>
      </c>
      <c r="E322" s="124">
        <v>5000</v>
      </c>
      <c r="F322" s="121">
        <f>E322*Анкета!$F$7</f>
        <v>5000</v>
      </c>
      <c r="G322" s="121">
        <f t="shared" si="76"/>
        <v>5000</v>
      </c>
      <c r="H322" s="122">
        <v>1</v>
      </c>
      <c r="I322" s="123">
        <f t="shared" si="77"/>
        <v>5000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09">
        <v>1</v>
      </c>
      <c r="B323" s="129" t="s">
        <v>680</v>
      </c>
      <c r="C323" s="200" t="s">
        <v>681</v>
      </c>
      <c r="D323" s="143"/>
      <c r="E323" s="156"/>
      <c r="F323" s="156"/>
      <c r="G323" s="144"/>
      <c r="H323" s="145"/>
      <c r="I323" s="176" t="s">
        <v>68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09">
        <v>1</v>
      </c>
      <c r="B324" s="117" t="s">
        <v>682</v>
      </c>
      <c r="C324" s="118" t="s">
        <v>683</v>
      </c>
      <c r="D324" s="128" t="s">
        <v>71</v>
      </c>
      <c r="E324" s="124">
        <v>150</v>
      </c>
      <c r="F324" s="121">
        <f>E324*Анкета!$F$7</f>
        <v>150</v>
      </c>
      <c r="G324" s="121">
        <f t="shared" ref="G324:G328" si="78">ROUND(F324*$J$21,-0.1)</f>
        <v>150</v>
      </c>
      <c r="H324" s="125">
        <f>Q8+R8+S8</f>
        <v>6.2</v>
      </c>
      <c r="I324" s="123">
        <f t="shared" ref="I324:I328" si="79">H324*G324</f>
        <v>930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09">
        <v>1</v>
      </c>
      <c r="B325" s="117" t="s">
        <v>684</v>
      </c>
      <c r="C325" s="190" t="s">
        <v>685</v>
      </c>
      <c r="D325" s="128" t="s">
        <v>91</v>
      </c>
      <c r="E325" s="124">
        <v>100</v>
      </c>
      <c r="F325" s="121">
        <f>E325*Анкета!$F$7</f>
        <v>100</v>
      </c>
      <c r="G325" s="121">
        <f t="shared" si="78"/>
        <v>100</v>
      </c>
      <c r="H325" s="125">
        <f>Q2+R2</f>
        <v>16.100000000000001</v>
      </c>
      <c r="I325" s="123">
        <f t="shared" si="79"/>
        <v>1610.0000000000002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09"/>
      <c r="B326" s="117" t="s">
        <v>686</v>
      </c>
      <c r="C326" s="190" t="s">
        <v>687</v>
      </c>
      <c r="D326" s="128" t="s">
        <v>71</v>
      </c>
      <c r="E326" s="124">
        <v>350</v>
      </c>
      <c r="F326" s="121">
        <f>E326*Анкета!$F$7</f>
        <v>350</v>
      </c>
      <c r="G326" s="121">
        <f t="shared" si="78"/>
        <v>350</v>
      </c>
      <c r="H326" s="125">
        <v>116.26</v>
      </c>
      <c r="I326" s="123">
        <f t="shared" si="79"/>
        <v>40691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09">
        <v>1</v>
      </c>
      <c r="B327" s="117" t="s">
        <v>688</v>
      </c>
      <c r="C327" s="118" t="s">
        <v>689</v>
      </c>
      <c r="D327" s="128" t="s">
        <v>71</v>
      </c>
      <c r="E327" s="124">
        <v>300</v>
      </c>
      <c r="F327" s="121">
        <f>E327*Анкета!$F$7</f>
        <v>300</v>
      </c>
      <c r="G327" s="121">
        <f t="shared" si="78"/>
        <v>300</v>
      </c>
      <c r="H327" s="122">
        <f>H5+I5+J5+K5</f>
        <v>61.860000000000007</v>
      </c>
      <c r="I327" s="123">
        <f t="shared" si="79"/>
        <v>18558.000000000004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.75" x14ac:dyDescent="0.25">
      <c r="A328" s="109"/>
      <c r="B328" s="117" t="s">
        <v>690</v>
      </c>
      <c r="C328" s="166" t="s">
        <v>691</v>
      </c>
      <c r="D328" s="128" t="s">
        <v>71</v>
      </c>
      <c r="E328" s="120">
        <v>600</v>
      </c>
      <c r="F328" s="121">
        <f>E328*Анкета!$F$7</f>
        <v>600</v>
      </c>
      <c r="G328" s="121">
        <f t="shared" si="78"/>
        <v>600</v>
      </c>
      <c r="H328" s="122">
        <f>D3-Q5-R5-S5</f>
        <v>61.860000000000014</v>
      </c>
      <c r="I328" s="123">
        <f t="shared" si="79"/>
        <v>37116.000000000007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09">
        <v>1</v>
      </c>
      <c r="B329" s="129" t="s">
        <v>692</v>
      </c>
      <c r="C329" s="196" t="s">
        <v>693</v>
      </c>
      <c r="D329" s="143"/>
      <c r="E329" s="156"/>
      <c r="F329" s="156"/>
      <c r="G329" s="144"/>
      <c r="H329" s="145"/>
      <c r="I329" s="157" t="s">
        <v>68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09">
        <v>1</v>
      </c>
      <c r="B330" s="117" t="s">
        <v>694</v>
      </c>
      <c r="C330" s="179" t="s">
        <v>695</v>
      </c>
      <c r="D330" s="128" t="s">
        <v>71</v>
      </c>
      <c r="E330" s="120">
        <v>433.5</v>
      </c>
      <c r="F330" s="121">
        <f>E330*Анкета!$F$7</f>
        <v>433.5</v>
      </c>
      <c r="G330" s="121">
        <f t="shared" ref="G330:G333" si="80">ROUND(F330*$J$21,-0.1)</f>
        <v>434</v>
      </c>
      <c r="H330" s="125">
        <v>2.15</v>
      </c>
      <c r="I330" s="123">
        <f t="shared" ref="I330:I333" si="81">H330*G330</f>
        <v>933.09999999999991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09"/>
      <c r="B331" s="117" t="s">
        <v>696</v>
      </c>
      <c r="C331" s="179" t="s">
        <v>697</v>
      </c>
      <c r="D331" s="128" t="s">
        <v>71</v>
      </c>
      <c r="E331" s="120">
        <v>161</v>
      </c>
      <c r="F331" s="121">
        <f>E331*Анкета!$F$7</f>
        <v>161</v>
      </c>
      <c r="G331" s="121">
        <f t="shared" si="80"/>
        <v>161</v>
      </c>
      <c r="H331" s="122"/>
      <c r="I331" s="123">
        <f t="shared" si="81"/>
        <v>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09">
        <v>1</v>
      </c>
      <c r="B332" s="117" t="s">
        <v>698</v>
      </c>
      <c r="C332" s="179" t="s">
        <v>699</v>
      </c>
      <c r="D332" s="128" t="s">
        <v>88</v>
      </c>
      <c r="E332" s="120">
        <v>450</v>
      </c>
      <c r="F332" s="121">
        <f>E332*Анкета!$F$7</f>
        <v>450</v>
      </c>
      <c r="G332" s="121">
        <f t="shared" si="80"/>
        <v>450</v>
      </c>
      <c r="H332" s="125">
        <v>1</v>
      </c>
      <c r="I332" s="123">
        <f t="shared" si="81"/>
        <v>450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09"/>
      <c r="B333" s="117" t="s">
        <v>700</v>
      </c>
      <c r="C333" s="118" t="s">
        <v>701</v>
      </c>
      <c r="D333" s="128" t="s">
        <v>88</v>
      </c>
      <c r="E333" s="120">
        <v>600</v>
      </c>
      <c r="F333" s="121">
        <f>E333*Анкета!$F$7</f>
        <v>600</v>
      </c>
      <c r="G333" s="121">
        <f t="shared" si="80"/>
        <v>600</v>
      </c>
      <c r="H333" s="125">
        <v>1</v>
      </c>
      <c r="I333" s="123">
        <f t="shared" si="81"/>
        <v>600</v>
      </c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  <c r="U333" s="184"/>
      <c r="V333" s="184"/>
      <c r="W333" s="184"/>
      <c r="X333" s="184"/>
      <c r="Y333" s="184"/>
      <c r="Z333" s="184"/>
    </row>
    <row r="334" spans="1:26" ht="15.75" x14ac:dyDescent="0.25">
      <c r="A334" s="109"/>
      <c r="B334" s="129" t="s">
        <v>702</v>
      </c>
      <c r="C334" s="196" t="s">
        <v>703</v>
      </c>
      <c r="D334" s="143"/>
      <c r="E334" s="156"/>
      <c r="F334" s="156"/>
      <c r="G334" s="144"/>
      <c r="H334" s="145"/>
      <c r="I334" s="157" t="s">
        <v>68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09"/>
      <c r="B335" s="117" t="s">
        <v>704</v>
      </c>
      <c r="C335" s="179" t="s">
        <v>705</v>
      </c>
      <c r="D335" s="128" t="s">
        <v>71</v>
      </c>
      <c r="E335" s="120">
        <v>28</v>
      </c>
      <c r="F335" s="121">
        <f>E335*Анкета!$F$7</f>
        <v>28</v>
      </c>
      <c r="G335" s="121">
        <f t="shared" ref="G335:G338" si="82">ROUND(F335*$J$21,-0.1)</f>
        <v>28</v>
      </c>
      <c r="H335" s="122">
        <f>D3-Q5-R5-S5</f>
        <v>61.860000000000014</v>
      </c>
      <c r="I335" s="123">
        <f t="shared" ref="I335:I338" si="83">H335*G335</f>
        <v>1732.0800000000004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x14ac:dyDescent="0.25">
      <c r="A336" s="109"/>
      <c r="B336" s="117" t="s">
        <v>706</v>
      </c>
      <c r="C336" s="118" t="s">
        <v>707</v>
      </c>
      <c r="D336" s="128" t="s">
        <v>71</v>
      </c>
      <c r="E336" s="120">
        <v>500</v>
      </c>
      <c r="F336" s="121">
        <f>E336*Анкета!$F$7</f>
        <v>500</v>
      </c>
      <c r="G336" s="121">
        <f t="shared" si="82"/>
        <v>500</v>
      </c>
      <c r="H336" s="122">
        <f>H335</f>
        <v>61.860000000000014</v>
      </c>
      <c r="I336" s="123">
        <f t="shared" si="83"/>
        <v>30930.000000000007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x14ac:dyDescent="0.25">
      <c r="A337" s="109"/>
      <c r="B337" s="117" t="s">
        <v>708</v>
      </c>
      <c r="C337" s="118" t="s">
        <v>709</v>
      </c>
      <c r="D337" s="128" t="s">
        <v>71</v>
      </c>
      <c r="E337" s="120">
        <v>700</v>
      </c>
      <c r="F337" s="121">
        <f>E337*Анкета!$F$7</f>
        <v>700</v>
      </c>
      <c r="G337" s="121">
        <f t="shared" si="82"/>
        <v>700</v>
      </c>
      <c r="H337" s="122">
        <f>H335</f>
        <v>61.860000000000014</v>
      </c>
      <c r="I337" s="123">
        <f t="shared" si="83"/>
        <v>43302.000000000007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x14ac:dyDescent="0.25">
      <c r="A338" s="109"/>
      <c r="B338" s="117" t="s">
        <v>710</v>
      </c>
      <c r="C338" s="118" t="s">
        <v>711</v>
      </c>
      <c r="D338" s="128" t="s">
        <v>71</v>
      </c>
      <c r="E338" s="120">
        <v>220</v>
      </c>
      <c r="F338" s="121">
        <f>E338*Анкета!$F$7</f>
        <v>220</v>
      </c>
      <c r="G338" s="121">
        <f t="shared" si="82"/>
        <v>220</v>
      </c>
      <c r="H338" s="122">
        <f>H335</f>
        <v>61.860000000000014</v>
      </c>
      <c r="I338" s="123">
        <f t="shared" si="83"/>
        <v>13609.200000000003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09">
        <v>1</v>
      </c>
      <c r="B339" s="129" t="s">
        <v>712</v>
      </c>
      <c r="C339" s="196" t="s">
        <v>713</v>
      </c>
      <c r="D339" s="143"/>
      <c r="E339" s="156"/>
      <c r="F339" s="156"/>
      <c r="G339" s="144"/>
      <c r="H339" s="145"/>
      <c r="I339" s="157" t="s">
        <v>68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09"/>
      <c r="B340" s="117" t="s">
        <v>714</v>
      </c>
      <c r="C340" s="179" t="s">
        <v>715</v>
      </c>
      <c r="D340" s="128" t="s">
        <v>71</v>
      </c>
      <c r="E340" s="120">
        <v>330</v>
      </c>
      <c r="F340" s="121">
        <f>E340*Анкета!$F$7</f>
        <v>330</v>
      </c>
      <c r="G340" s="121">
        <f t="shared" ref="G340:G354" si="84">ROUND(F340*$J$21,-0.1)</f>
        <v>330</v>
      </c>
      <c r="H340" s="122">
        <f t="shared" ref="H340:H341" si="85">$D$3-$Q$5-$R$5-$S$5</f>
        <v>61.860000000000014</v>
      </c>
      <c r="I340" s="123">
        <f t="shared" ref="I340:I354" si="86">H340*G340</f>
        <v>20413.800000000003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09"/>
      <c r="B341" s="117" t="s">
        <v>716</v>
      </c>
      <c r="C341" s="179" t="s">
        <v>717</v>
      </c>
      <c r="D341" s="128" t="s">
        <v>71</v>
      </c>
      <c r="E341" s="120">
        <v>370</v>
      </c>
      <c r="F341" s="121">
        <f>E341*Анкета!$F$7</f>
        <v>370</v>
      </c>
      <c r="G341" s="121">
        <f t="shared" si="84"/>
        <v>370</v>
      </c>
      <c r="H341" s="122">
        <f t="shared" si="85"/>
        <v>61.860000000000014</v>
      </c>
      <c r="I341" s="123">
        <f t="shared" si="86"/>
        <v>22888.200000000004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09"/>
      <c r="B342" s="117" t="s">
        <v>718</v>
      </c>
      <c r="C342" s="179" t="s">
        <v>719</v>
      </c>
      <c r="D342" s="128" t="s">
        <v>71</v>
      </c>
      <c r="E342" s="124">
        <v>1500</v>
      </c>
      <c r="F342" s="121">
        <f>E342*Анкета!$F$7</f>
        <v>1500</v>
      </c>
      <c r="G342" s="121">
        <f t="shared" si="84"/>
        <v>1500</v>
      </c>
      <c r="H342" s="122"/>
      <c r="I342" s="123">
        <f t="shared" si="86"/>
        <v>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x14ac:dyDescent="0.25">
      <c r="A343" s="109"/>
      <c r="B343" s="117" t="s">
        <v>720</v>
      </c>
      <c r="C343" s="118" t="s">
        <v>721</v>
      </c>
      <c r="D343" s="128" t="s">
        <v>71</v>
      </c>
      <c r="E343" s="120">
        <v>1500</v>
      </c>
      <c r="F343" s="121">
        <f>E343*Анкета!$F$7</f>
        <v>1500</v>
      </c>
      <c r="G343" s="121">
        <f t="shared" si="84"/>
        <v>1500</v>
      </c>
      <c r="H343" s="122">
        <f t="shared" ref="H343:H344" si="87">$D$3-$Q$5-$R$5-$S$5</f>
        <v>61.860000000000014</v>
      </c>
      <c r="I343" s="123">
        <f t="shared" si="86"/>
        <v>92790.000000000015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x14ac:dyDescent="0.25">
      <c r="A344" s="109"/>
      <c r="B344" s="117" t="s">
        <v>722</v>
      </c>
      <c r="C344" s="118" t="s">
        <v>723</v>
      </c>
      <c r="D344" s="128" t="s">
        <v>71</v>
      </c>
      <c r="E344" s="120">
        <v>1900</v>
      </c>
      <c r="F344" s="121">
        <f>E344*Анкета!$F$7</f>
        <v>1900</v>
      </c>
      <c r="G344" s="121">
        <f t="shared" si="84"/>
        <v>1900</v>
      </c>
      <c r="H344" s="122">
        <f t="shared" si="87"/>
        <v>61.860000000000014</v>
      </c>
      <c r="I344" s="123">
        <f t="shared" si="86"/>
        <v>117534.00000000003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x14ac:dyDescent="0.25">
      <c r="A345" s="109">
        <v>1</v>
      </c>
      <c r="B345" s="117" t="s">
        <v>724</v>
      </c>
      <c r="C345" s="118" t="s">
        <v>725</v>
      </c>
      <c r="D345" s="128" t="s">
        <v>71</v>
      </c>
      <c r="E345" s="124">
        <v>1800</v>
      </c>
      <c r="F345" s="121">
        <f>E345*Анкета!$F$7</f>
        <v>1800</v>
      </c>
      <c r="G345" s="121">
        <f t="shared" si="84"/>
        <v>1800</v>
      </c>
      <c r="H345" s="125">
        <v>53.14</v>
      </c>
      <c r="I345" s="123">
        <f t="shared" si="86"/>
        <v>95652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x14ac:dyDescent="0.25">
      <c r="A346" s="109"/>
      <c r="B346" s="117" t="s">
        <v>726</v>
      </c>
      <c r="C346" s="118" t="s">
        <v>727</v>
      </c>
      <c r="D346" s="128" t="s">
        <v>71</v>
      </c>
      <c r="E346" s="120">
        <v>1400</v>
      </c>
      <c r="F346" s="121">
        <f>E346*Анкета!$F$7</f>
        <v>1400</v>
      </c>
      <c r="G346" s="121">
        <f t="shared" si="84"/>
        <v>1400</v>
      </c>
      <c r="H346" s="122"/>
      <c r="I346" s="123">
        <f t="shared" si="86"/>
        <v>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09"/>
      <c r="B347" s="117" t="s">
        <v>728</v>
      </c>
      <c r="C347" s="118" t="s">
        <v>729</v>
      </c>
      <c r="D347" s="128" t="s">
        <v>71</v>
      </c>
      <c r="E347" s="120">
        <v>550</v>
      </c>
      <c r="F347" s="121">
        <f>E347*Анкета!$F$7</f>
        <v>550</v>
      </c>
      <c r="G347" s="121">
        <f t="shared" si="84"/>
        <v>550</v>
      </c>
      <c r="H347" s="122">
        <f t="shared" ref="H347:H349" si="88">$D$3-$Q$5-$R$5-$S$5</f>
        <v>61.860000000000014</v>
      </c>
      <c r="I347" s="123">
        <f t="shared" si="86"/>
        <v>34023.000000000007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x14ac:dyDescent="0.25">
      <c r="A348" s="109"/>
      <c r="B348" s="117" t="s">
        <v>730</v>
      </c>
      <c r="C348" s="118" t="s">
        <v>731</v>
      </c>
      <c r="D348" s="128" t="s">
        <v>71</v>
      </c>
      <c r="E348" s="120">
        <v>1550</v>
      </c>
      <c r="F348" s="121">
        <f>E348*Анкета!$F$7</f>
        <v>1550</v>
      </c>
      <c r="G348" s="121">
        <f t="shared" si="84"/>
        <v>1550</v>
      </c>
      <c r="H348" s="122">
        <f t="shared" si="88"/>
        <v>61.860000000000014</v>
      </c>
      <c r="I348" s="123">
        <f t="shared" si="86"/>
        <v>95883.000000000015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09"/>
      <c r="B349" s="117" t="s">
        <v>732</v>
      </c>
      <c r="C349" s="190" t="s">
        <v>733</v>
      </c>
      <c r="D349" s="128" t="s">
        <v>71</v>
      </c>
      <c r="E349" s="120">
        <v>350</v>
      </c>
      <c r="F349" s="121">
        <f>E349*Анкета!$F$7</f>
        <v>350</v>
      </c>
      <c r="G349" s="121">
        <f t="shared" si="84"/>
        <v>350</v>
      </c>
      <c r="H349" s="122">
        <f t="shared" si="88"/>
        <v>61.860000000000014</v>
      </c>
      <c r="I349" s="123">
        <f t="shared" si="86"/>
        <v>21651.000000000004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09"/>
      <c r="B350" s="117" t="s">
        <v>734</v>
      </c>
      <c r="C350" s="118" t="s">
        <v>735</v>
      </c>
      <c r="D350" s="128" t="s">
        <v>71</v>
      </c>
      <c r="E350" s="120">
        <v>300</v>
      </c>
      <c r="F350" s="121">
        <f>E350*Анкета!$F$7</f>
        <v>300</v>
      </c>
      <c r="G350" s="121">
        <f t="shared" si="84"/>
        <v>300</v>
      </c>
      <c r="H350" s="122"/>
      <c r="I350" s="123">
        <f t="shared" si="86"/>
        <v>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x14ac:dyDescent="0.25">
      <c r="A351" s="109"/>
      <c r="B351" s="117" t="s">
        <v>736</v>
      </c>
      <c r="C351" s="118" t="s">
        <v>737</v>
      </c>
      <c r="D351" s="128" t="s">
        <v>71</v>
      </c>
      <c r="E351" s="120">
        <v>400</v>
      </c>
      <c r="F351" s="121">
        <f>E351*Анкета!$F$7</f>
        <v>400</v>
      </c>
      <c r="G351" s="121">
        <f t="shared" si="84"/>
        <v>400</v>
      </c>
      <c r="H351" s="122">
        <f t="shared" ref="H351:H353" si="89">$D$3-$Q$5-$R$5-$S$5</f>
        <v>61.860000000000014</v>
      </c>
      <c r="I351" s="123">
        <f t="shared" si="86"/>
        <v>24744.000000000007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09"/>
      <c r="B352" s="117" t="s">
        <v>738</v>
      </c>
      <c r="C352" s="190" t="s">
        <v>739</v>
      </c>
      <c r="D352" s="128" t="s">
        <v>71</v>
      </c>
      <c r="E352" s="120">
        <v>300</v>
      </c>
      <c r="F352" s="121">
        <f>E352*Анкета!$F$7</f>
        <v>300</v>
      </c>
      <c r="G352" s="121">
        <f t="shared" si="84"/>
        <v>300</v>
      </c>
      <c r="H352" s="122">
        <f t="shared" si="89"/>
        <v>61.860000000000014</v>
      </c>
      <c r="I352" s="123">
        <f t="shared" si="86"/>
        <v>18558.000000000004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09"/>
      <c r="B353" s="117" t="s">
        <v>740</v>
      </c>
      <c r="C353" s="118" t="s">
        <v>741</v>
      </c>
      <c r="D353" s="128" t="s">
        <v>71</v>
      </c>
      <c r="E353" s="120">
        <v>180</v>
      </c>
      <c r="F353" s="121">
        <f>E353*Анкета!$F$7</f>
        <v>180</v>
      </c>
      <c r="G353" s="121">
        <f t="shared" si="84"/>
        <v>180</v>
      </c>
      <c r="H353" s="122">
        <f t="shared" si="89"/>
        <v>61.860000000000014</v>
      </c>
      <c r="I353" s="123">
        <f t="shared" si="86"/>
        <v>11134.800000000003</v>
      </c>
      <c r="J353" s="184"/>
      <c r="K353" s="184"/>
      <c r="L353" s="184"/>
      <c r="M353" s="184"/>
      <c r="N353" s="184"/>
      <c r="O353" s="184"/>
      <c r="P353" s="184"/>
      <c r="Q353" s="184"/>
      <c r="R353" s="184"/>
      <c r="S353" s="184"/>
      <c r="T353" s="184"/>
      <c r="U353" s="184"/>
      <c r="V353" s="184"/>
      <c r="W353" s="184"/>
      <c r="X353" s="184"/>
      <c r="Y353" s="184"/>
      <c r="Z353" s="184"/>
    </row>
    <row r="354" spans="1:26" ht="24" x14ac:dyDescent="0.25">
      <c r="A354" s="109">
        <v>1</v>
      </c>
      <c r="B354" s="117" t="s">
        <v>742</v>
      </c>
      <c r="C354" s="118" t="s">
        <v>743</v>
      </c>
      <c r="D354" s="128" t="s">
        <v>71</v>
      </c>
      <c r="E354" s="120">
        <v>80</v>
      </c>
      <c r="F354" s="121">
        <f>E354*Анкета!$F$7</f>
        <v>80</v>
      </c>
      <c r="G354" s="121">
        <f t="shared" si="84"/>
        <v>80</v>
      </c>
      <c r="H354" s="125">
        <f>H345</f>
        <v>53.14</v>
      </c>
      <c r="I354" s="123">
        <f t="shared" si="86"/>
        <v>4251.2</v>
      </c>
      <c r="J354" s="184"/>
      <c r="K354" s="184"/>
      <c r="L354" s="184"/>
      <c r="M354" s="184"/>
      <c r="N354" s="184"/>
      <c r="O354" s="184"/>
      <c r="P354" s="184"/>
      <c r="Q354" s="184"/>
      <c r="R354" s="184"/>
      <c r="S354" s="184"/>
      <c r="T354" s="184"/>
      <c r="U354" s="184"/>
      <c r="V354" s="184"/>
      <c r="W354" s="184"/>
      <c r="X354" s="184"/>
      <c r="Y354" s="184"/>
      <c r="Z354" s="184"/>
    </row>
    <row r="355" spans="1:26" ht="15.75" x14ac:dyDescent="0.25">
      <c r="A355" s="109"/>
      <c r="B355" s="129" t="s">
        <v>744</v>
      </c>
      <c r="C355" s="155" t="s">
        <v>745</v>
      </c>
      <c r="D355" s="143"/>
      <c r="E355" s="156"/>
      <c r="F355" s="156"/>
      <c r="G355" s="144"/>
      <c r="H355" s="145"/>
      <c r="I355" s="157" t="s">
        <v>68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09"/>
      <c r="B356" s="117" t="s">
        <v>746</v>
      </c>
      <c r="C356" s="179" t="s">
        <v>747</v>
      </c>
      <c r="D356" s="128" t="s">
        <v>71</v>
      </c>
      <c r="E356" s="120">
        <v>280</v>
      </c>
      <c r="F356" s="121">
        <f>E356*Анкета!$F$7</f>
        <v>280</v>
      </c>
      <c r="G356" s="121">
        <f t="shared" ref="G356:G361" si="90">ROUND(F356*$J$21,-0.1)</f>
        <v>280</v>
      </c>
      <c r="H356" s="122">
        <f t="shared" ref="H356:H357" si="91">$D$3-$Q$5-$R$5-$S$5</f>
        <v>61.860000000000014</v>
      </c>
      <c r="I356" s="123">
        <f t="shared" ref="I356:I361" si="92">H356*G356</f>
        <v>17320.800000000003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09"/>
      <c r="B357" s="117" t="s">
        <v>748</v>
      </c>
      <c r="C357" s="179" t="s">
        <v>749</v>
      </c>
      <c r="D357" s="128" t="s">
        <v>91</v>
      </c>
      <c r="E357" s="120">
        <v>200</v>
      </c>
      <c r="F357" s="121">
        <f>E357*Анкета!$F$7</f>
        <v>200</v>
      </c>
      <c r="G357" s="121">
        <f t="shared" si="90"/>
        <v>200</v>
      </c>
      <c r="H357" s="122">
        <f t="shared" si="91"/>
        <v>61.860000000000014</v>
      </c>
      <c r="I357" s="123">
        <f t="shared" si="92"/>
        <v>12372.000000000004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09"/>
      <c r="B358" s="117" t="s">
        <v>750</v>
      </c>
      <c r="C358" s="179" t="s">
        <v>751</v>
      </c>
      <c r="D358" s="128" t="s">
        <v>71</v>
      </c>
      <c r="E358" s="120">
        <v>350</v>
      </c>
      <c r="F358" s="121">
        <f>E358*Анкета!$F$7</f>
        <v>350</v>
      </c>
      <c r="G358" s="121">
        <f t="shared" si="90"/>
        <v>350</v>
      </c>
      <c r="H358" s="125">
        <v>24.78</v>
      </c>
      <c r="I358" s="123">
        <f t="shared" si="92"/>
        <v>8673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09"/>
      <c r="B359" s="117" t="s">
        <v>750</v>
      </c>
      <c r="C359" s="179" t="s">
        <v>752</v>
      </c>
      <c r="D359" s="128" t="s">
        <v>71</v>
      </c>
      <c r="E359" s="120">
        <v>550</v>
      </c>
      <c r="F359" s="121">
        <f>E359*Анкета!$F$7</f>
        <v>550</v>
      </c>
      <c r="G359" s="121">
        <f t="shared" si="90"/>
        <v>550</v>
      </c>
      <c r="H359" s="125">
        <v>56</v>
      </c>
      <c r="I359" s="123">
        <f t="shared" si="92"/>
        <v>30800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09"/>
      <c r="B360" s="117" t="s">
        <v>753</v>
      </c>
      <c r="C360" s="179" t="s">
        <v>754</v>
      </c>
      <c r="D360" s="128" t="s">
        <v>71</v>
      </c>
      <c r="E360" s="120">
        <v>500</v>
      </c>
      <c r="F360" s="121">
        <f>E360*Анкета!$F$7</f>
        <v>500</v>
      </c>
      <c r="G360" s="121">
        <f t="shared" si="90"/>
        <v>500</v>
      </c>
      <c r="H360" s="122">
        <f t="shared" ref="H360:H361" si="93">$D$3-$Q$5-$R$5-$S$5</f>
        <v>61.860000000000014</v>
      </c>
      <c r="I360" s="123">
        <f t="shared" si="92"/>
        <v>30930.000000000007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09"/>
      <c r="B361" s="117" t="s">
        <v>755</v>
      </c>
      <c r="C361" s="179" t="s">
        <v>756</v>
      </c>
      <c r="D361" s="128" t="s">
        <v>71</v>
      </c>
      <c r="E361" s="120">
        <v>700</v>
      </c>
      <c r="F361" s="121">
        <f>E361*Анкета!$F$7</f>
        <v>700</v>
      </c>
      <c r="G361" s="121">
        <f t="shared" si="90"/>
        <v>700</v>
      </c>
      <c r="H361" s="122">
        <f t="shared" si="93"/>
        <v>61.860000000000014</v>
      </c>
      <c r="I361" s="123">
        <f t="shared" si="92"/>
        <v>43302.000000000007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09">
        <v>1</v>
      </c>
      <c r="B362" s="129" t="s">
        <v>757</v>
      </c>
      <c r="C362" s="155" t="s">
        <v>758</v>
      </c>
      <c r="D362" s="143"/>
      <c r="E362" s="156"/>
      <c r="F362" s="156"/>
      <c r="G362" s="144"/>
      <c r="H362" s="145"/>
      <c r="I362" s="157" t="s">
        <v>68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.75" x14ac:dyDescent="0.25">
      <c r="A363" s="109"/>
      <c r="B363" s="117" t="s">
        <v>759</v>
      </c>
      <c r="C363" s="166" t="s">
        <v>760</v>
      </c>
      <c r="D363" s="128" t="s">
        <v>71</v>
      </c>
      <c r="E363" s="120">
        <v>950</v>
      </c>
      <c r="F363" s="121">
        <f>E363*Анкета!$F$7</f>
        <v>950</v>
      </c>
      <c r="G363" s="121">
        <f t="shared" ref="G363:G381" si="94">ROUND(F363*$J$21,-0.1)</f>
        <v>950</v>
      </c>
      <c r="H363" s="122">
        <f t="shared" ref="H363:H365" si="95">$Q$5+$R$5+$S$5</f>
        <v>8.1300000000000008</v>
      </c>
      <c r="I363" s="123">
        <f t="shared" ref="I363:I381" si="96">H363*G363</f>
        <v>7723.5000000000009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.75" x14ac:dyDescent="0.25">
      <c r="A364" s="109"/>
      <c r="B364" s="117" t="s">
        <v>761</v>
      </c>
      <c r="C364" s="166" t="s">
        <v>762</v>
      </c>
      <c r="D364" s="128" t="s">
        <v>71</v>
      </c>
      <c r="E364" s="120">
        <v>1400</v>
      </c>
      <c r="F364" s="121">
        <f>E364*Анкета!$F$7</f>
        <v>1400</v>
      </c>
      <c r="G364" s="121">
        <f t="shared" si="94"/>
        <v>1400</v>
      </c>
      <c r="H364" s="122">
        <f t="shared" si="95"/>
        <v>8.1300000000000008</v>
      </c>
      <c r="I364" s="123">
        <f t="shared" si="96"/>
        <v>11382.000000000002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.75" x14ac:dyDescent="0.25">
      <c r="A365" s="109"/>
      <c r="B365" s="117" t="s">
        <v>763</v>
      </c>
      <c r="C365" s="166" t="s">
        <v>764</v>
      </c>
      <c r="D365" s="128" t="s">
        <v>71</v>
      </c>
      <c r="E365" s="120">
        <v>1100</v>
      </c>
      <c r="F365" s="121">
        <f>E365*Анкета!$F$7</f>
        <v>1100</v>
      </c>
      <c r="G365" s="121">
        <f t="shared" si="94"/>
        <v>1100</v>
      </c>
      <c r="H365" s="122">
        <f t="shared" si="95"/>
        <v>8.1300000000000008</v>
      </c>
      <c r="I365" s="123">
        <f t="shared" si="96"/>
        <v>8943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.75" x14ac:dyDescent="0.25">
      <c r="A366" s="109">
        <v>1</v>
      </c>
      <c r="B366" s="117" t="s">
        <v>765</v>
      </c>
      <c r="C366" s="166" t="s">
        <v>766</v>
      </c>
      <c r="D366" s="128" t="s">
        <v>71</v>
      </c>
      <c r="E366" s="124">
        <v>2000</v>
      </c>
      <c r="F366" s="121">
        <f>E366*Анкета!$F$7</f>
        <v>2000</v>
      </c>
      <c r="G366" s="121">
        <f t="shared" si="94"/>
        <v>2000</v>
      </c>
      <c r="H366" s="125">
        <v>16.82</v>
      </c>
      <c r="I366" s="123">
        <f t="shared" si="96"/>
        <v>33640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.75" x14ac:dyDescent="0.25">
      <c r="A367" s="109"/>
      <c r="B367" s="117" t="s">
        <v>767</v>
      </c>
      <c r="C367" s="166" t="s">
        <v>768</v>
      </c>
      <c r="D367" s="128" t="s">
        <v>71</v>
      </c>
      <c r="E367" s="120">
        <v>1500</v>
      </c>
      <c r="F367" s="121">
        <f>E367*Анкета!$F$7</f>
        <v>1500</v>
      </c>
      <c r="G367" s="121">
        <f t="shared" si="94"/>
        <v>1500</v>
      </c>
      <c r="H367" s="122">
        <f>$Q$5+$R$5+$S$5</f>
        <v>8.1300000000000008</v>
      </c>
      <c r="I367" s="123">
        <f t="shared" si="96"/>
        <v>12195.000000000002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.75" x14ac:dyDescent="0.25">
      <c r="A368" s="109"/>
      <c r="B368" s="117" t="s">
        <v>769</v>
      </c>
      <c r="C368" s="166" t="s">
        <v>770</v>
      </c>
      <c r="D368" s="128" t="s">
        <v>71</v>
      </c>
      <c r="E368" s="120">
        <v>1200</v>
      </c>
      <c r="F368" s="121">
        <f>E368*Анкета!$F$7</f>
        <v>1200</v>
      </c>
      <c r="G368" s="121">
        <f t="shared" si="94"/>
        <v>1200</v>
      </c>
      <c r="H368" s="122">
        <f>D2-H359</f>
        <v>22.638000000000005</v>
      </c>
      <c r="I368" s="123">
        <f t="shared" si="96"/>
        <v>27165.600000000006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.75" x14ac:dyDescent="0.25">
      <c r="A369" s="109"/>
      <c r="B369" s="117" t="s">
        <v>771</v>
      </c>
      <c r="C369" s="166" t="s">
        <v>772</v>
      </c>
      <c r="D369" s="128" t="s">
        <v>71</v>
      </c>
      <c r="E369" s="124">
        <v>2300</v>
      </c>
      <c r="F369" s="121">
        <f>E369*Анкета!$F$7</f>
        <v>2300</v>
      </c>
      <c r="G369" s="121">
        <f t="shared" si="94"/>
        <v>2300</v>
      </c>
      <c r="H369" s="125">
        <f>7.01+3.18</f>
        <v>10.19</v>
      </c>
      <c r="I369" s="123">
        <f t="shared" si="96"/>
        <v>23437</v>
      </c>
      <c r="J369" s="201"/>
      <c r="K369" s="201"/>
      <c r="L369" s="201"/>
      <c r="M369" s="201"/>
      <c r="N369" s="20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.75" x14ac:dyDescent="0.25">
      <c r="A370" s="109"/>
      <c r="B370" s="117" t="s">
        <v>773</v>
      </c>
      <c r="C370" s="166" t="s">
        <v>774</v>
      </c>
      <c r="D370" s="128" t="s">
        <v>71</v>
      </c>
      <c r="E370" s="124">
        <v>5000</v>
      </c>
      <c r="F370" s="121">
        <f>E370*Анкета!$F$7</f>
        <v>5000</v>
      </c>
      <c r="G370" s="121">
        <f t="shared" si="94"/>
        <v>5000</v>
      </c>
      <c r="H370" s="125">
        <f>116.3-H369</f>
        <v>106.11</v>
      </c>
      <c r="I370" s="123">
        <f t="shared" si="96"/>
        <v>530550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09"/>
      <c r="B371" s="117" t="s">
        <v>775</v>
      </c>
      <c r="C371" s="179" t="s">
        <v>776</v>
      </c>
      <c r="D371" s="128" t="s">
        <v>71</v>
      </c>
      <c r="E371" s="120">
        <v>2000</v>
      </c>
      <c r="F371" s="121">
        <f>E371*Анкета!$F$7</f>
        <v>2000</v>
      </c>
      <c r="G371" s="121">
        <f t="shared" si="94"/>
        <v>2000</v>
      </c>
      <c r="H371" s="122">
        <f>$Q$5+$R$5+$S$5</f>
        <v>8.1300000000000008</v>
      </c>
      <c r="I371" s="123">
        <f t="shared" si="96"/>
        <v>16260.000000000002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09"/>
      <c r="B372" s="117" t="s">
        <v>777</v>
      </c>
      <c r="C372" s="179" t="s">
        <v>778</v>
      </c>
      <c r="D372" s="128" t="s">
        <v>88</v>
      </c>
      <c r="E372" s="120">
        <v>400</v>
      </c>
      <c r="F372" s="121">
        <f>E372*Анкета!$F$7</f>
        <v>400</v>
      </c>
      <c r="G372" s="121">
        <f t="shared" si="94"/>
        <v>400</v>
      </c>
      <c r="H372" s="122"/>
      <c r="I372" s="123">
        <f t="shared" si="96"/>
        <v>0</v>
      </c>
      <c r="J372" s="184"/>
      <c r="K372" s="184"/>
      <c r="L372" s="184"/>
      <c r="M372" s="184"/>
      <c r="N372" s="184"/>
      <c r="O372" s="184"/>
      <c r="P372" s="184"/>
      <c r="Q372" s="184"/>
      <c r="R372" s="184"/>
      <c r="S372" s="184"/>
      <c r="T372" s="184"/>
      <c r="U372" s="184"/>
      <c r="V372" s="184"/>
      <c r="W372" s="184"/>
      <c r="X372" s="184"/>
      <c r="Y372" s="184"/>
      <c r="Z372" s="184"/>
    </row>
    <row r="373" spans="1:26" x14ac:dyDescent="0.25">
      <c r="A373" s="109"/>
      <c r="B373" s="117" t="s">
        <v>779</v>
      </c>
      <c r="C373" s="118" t="s">
        <v>780</v>
      </c>
      <c r="D373" s="128" t="s">
        <v>71</v>
      </c>
      <c r="E373" s="120">
        <v>1600</v>
      </c>
      <c r="F373" s="121">
        <f>E373*Анкета!$F$7</f>
        <v>1600</v>
      </c>
      <c r="G373" s="121">
        <f t="shared" si="94"/>
        <v>1600</v>
      </c>
      <c r="H373" s="125">
        <v>1.8</v>
      </c>
      <c r="I373" s="123">
        <f t="shared" si="96"/>
        <v>2880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09"/>
      <c r="B374" s="117" t="s">
        <v>781</v>
      </c>
      <c r="C374" s="179" t="s">
        <v>782</v>
      </c>
      <c r="D374" s="128" t="s">
        <v>91</v>
      </c>
      <c r="E374" s="124">
        <v>1200</v>
      </c>
      <c r="F374" s="121">
        <f>E374*Анкета!$F$7</f>
        <v>1200</v>
      </c>
      <c r="G374" s="121">
        <f t="shared" si="94"/>
        <v>1200</v>
      </c>
      <c r="H374" s="125">
        <f>1.75+1.75+1.75</f>
        <v>5.25</v>
      </c>
      <c r="I374" s="123">
        <f t="shared" si="96"/>
        <v>6300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09"/>
      <c r="B375" s="117" t="s">
        <v>783</v>
      </c>
      <c r="C375" s="179" t="s">
        <v>784</v>
      </c>
      <c r="D375" s="128" t="s">
        <v>91</v>
      </c>
      <c r="E375" s="124">
        <v>1200</v>
      </c>
      <c r="F375" s="121">
        <f>E375*Анкета!$F$7</f>
        <v>1200</v>
      </c>
      <c r="G375" s="121">
        <f t="shared" si="94"/>
        <v>1200</v>
      </c>
      <c r="H375" s="122">
        <f>4*1.99+1+1.41+1+1.41</f>
        <v>12.780000000000001</v>
      </c>
      <c r="I375" s="123">
        <f t="shared" si="96"/>
        <v>15336.000000000002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09"/>
      <c r="B376" s="117" t="s">
        <v>785</v>
      </c>
      <c r="C376" s="179" t="s">
        <v>786</v>
      </c>
      <c r="D376" s="128" t="s">
        <v>91</v>
      </c>
      <c r="E376" s="124">
        <v>1200</v>
      </c>
      <c r="F376" s="121">
        <f>E376*Анкета!$F$7</f>
        <v>1200</v>
      </c>
      <c r="G376" s="121">
        <f t="shared" si="94"/>
        <v>1200</v>
      </c>
      <c r="H376" s="122">
        <f>H375</f>
        <v>12.780000000000001</v>
      </c>
      <c r="I376" s="123">
        <f t="shared" si="96"/>
        <v>15336.000000000002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09"/>
      <c r="B377" s="117" t="s">
        <v>787</v>
      </c>
      <c r="C377" s="179" t="s">
        <v>788</v>
      </c>
      <c r="D377" s="128" t="s">
        <v>91</v>
      </c>
      <c r="E377" s="124">
        <v>650</v>
      </c>
      <c r="F377" s="121">
        <f>E377*Анкета!$F$7</f>
        <v>650</v>
      </c>
      <c r="G377" s="121">
        <f t="shared" si="94"/>
        <v>650</v>
      </c>
      <c r="H377" s="122">
        <f>H375</f>
        <v>12.780000000000001</v>
      </c>
      <c r="I377" s="123">
        <f t="shared" si="96"/>
        <v>8307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09">
        <v>1</v>
      </c>
      <c r="B378" s="117" t="s">
        <v>633</v>
      </c>
      <c r="C378" s="189" t="s">
        <v>789</v>
      </c>
      <c r="D378" s="128" t="s">
        <v>71</v>
      </c>
      <c r="E378" s="124">
        <v>300</v>
      </c>
      <c r="F378" s="121">
        <f>E378*Анкета!$F$7</f>
        <v>300</v>
      </c>
      <c r="G378" s="121">
        <f t="shared" si="94"/>
        <v>300</v>
      </c>
      <c r="H378" s="125">
        <v>16.82</v>
      </c>
      <c r="I378" s="123">
        <f t="shared" si="96"/>
        <v>5046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09"/>
      <c r="B379" s="117" t="s">
        <v>790</v>
      </c>
      <c r="C379" s="179" t="s">
        <v>791</v>
      </c>
      <c r="D379" s="128" t="s">
        <v>71</v>
      </c>
      <c r="E379" s="124">
        <v>800</v>
      </c>
      <c r="F379" s="121">
        <f>E379*Анкета!$F$7</f>
        <v>800</v>
      </c>
      <c r="G379" s="121">
        <f t="shared" si="94"/>
        <v>800</v>
      </c>
      <c r="H379" s="125">
        <v>116.3</v>
      </c>
      <c r="I379" s="123">
        <f t="shared" si="96"/>
        <v>93040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09"/>
      <c r="B380" s="117" t="s">
        <v>792</v>
      </c>
      <c r="C380" s="179" t="s">
        <v>793</v>
      </c>
      <c r="D380" s="128" t="s">
        <v>91</v>
      </c>
      <c r="E380" s="120">
        <v>200</v>
      </c>
      <c r="F380" s="121">
        <f>E380*Анкета!$F$7</f>
        <v>200</v>
      </c>
      <c r="G380" s="121">
        <f t="shared" si="94"/>
        <v>200</v>
      </c>
      <c r="H380" s="122"/>
      <c r="I380" s="123">
        <f t="shared" si="96"/>
        <v>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09"/>
      <c r="B381" s="117" t="s">
        <v>643</v>
      </c>
      <c r="C381" s="179" t="s">
        <v>794</v>
      </c>
      <c r="D381" s="128" t="s">
        <v>91</v>
      </c>
      <c r="E381" s="120">
        <v>250</v>
      </c>
      <c r="F381" s="121">
        <f>E381*Анкета!$F$7</f>
        <v>250</v>
      </c>
      <c r="G381" s="121">
        <f t="shared" si="94"/>
        <v>250</v>
      </c>
      <c r="H381" s="122"/>
      <c r="I381" s="123">
        <f t="shared" si="96"/>
        <v>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09">
        <v>1</v>
      </c>
      <c r="B382" s="129" t="s">
        <v>795</v>
      </c>
      <c r="C382" s="174" t="s">
        <v>796</v>
      </c>
      <c r="D382" s="143"/>
      <c r="E382" s="156"/>
      <c r="F382" s="156"/>
      <c r="G382" s="144"/>
      <c r="H382" s="145"/>
      <c r="I382" s="157" t="s">
        <v>68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x14ac:dyDescent="0.25">
      <c r="A383" s="109"/>
      <c r="B383" s="117" t="s">
        <v>797</v>
      </c>
      <c r="C383" s="118" t="s">
        <v>798</v>
      </c>
      <c r="D383" s="128" t="s">
        <v>91</v>
      </c>
      <c r="E383" s="120">
        <v>400</v>
      </c>
      <c r="F383" s="121">
        <f>E383*Анкета!$F$7</f>
        <v>400</v>
      </c>
      <c r="G383" s="121">
        <f t="shared" ref="G383:G390" si="97">ROUND(F383*$J$21,-0.1)</f>
        <v>400</v>
      </c>
      <c r="H383" s="122">
        <f>0.54+1.49+0.36+1.78+1.85+0.42+2.05</f>
        <v>8.4899999999999984</v>
      </c>
      <c r="I383" s="123">
        <f t="shared" ref="I383:I390" si="98">H383*G383</f>
        <v>3395.9999999999995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09"/>
      <c r="B384" s="117" t="s">
        <v>799</v>
      </c>
      <c r="C384" s="179" t="s">
        <v>800</v>
      </c>
      <c r="D384" s="128" t="s">
        <v>91</v>
      </c>
      <c r="E384" s="120">
        <v>130</v>
      </c>
      <c r="F384" s="121">
        <f>E384*Анкета!$F$7</f>
        <v>130</v>
      </c>
      <c r="G384" s="121">
        <f t="shared" si="97"/>
        <v>130</v>
      </c>
      <c r="H384" s="122">
        <f>$D$2-$Q$7-$R$7-$S$7-$H$10-$I$10-$J$10-$K$10-$L$10-$M$10-$N$10-$O$10-$P$10-$H$17-$I$17-$J$17-$K$17-$L$17-$M$17-$N$17-$O$17-$P$17</f>
        <v>43.338000000000015</v>
      </c>
      <c r="I384" s="123">
        <f t="shared" si="98"/>
        <v>5633.9400000000023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x14ac:dyDescent="0.25">
      <c r="A385" s="109">
        <v>1</v>
      </c>
      <c r="B385" s="117" t="s">
        <v>801</v>
      </c>
      <c r="C385" s="118" t="s">
        <v>802</v>
      </c>
      <c r="D385" s="128" t="s">
        <v>91</v>
      </c>
      <c r="E385" s="120">
        <v>400</v>
      </c>
      <c r="F385" s="121">
        <f>E385*Анкета!$F$7</f>
        <v>400</v>
      </c>
      <c r="G385" s="121">
        <f t="shared" si="97"/>
        <v>400</v>
      </c>
      <c r="H385" s="125">
        <f>I2+J2</f>
        <v>31.114000000000004</v>
      </c>
      <c r="I385" s="123">
        <f t="shared" si="98"/>
        <v>12445.600000000002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09">
        <v>1</v>
      </c>
      <c r="B386" s="117" t="s">
        <v>801</v>
      </c>
      <c r="C386" s="179" t="s">
        <v>803</v>
      </c>
      <c r="D386" s="128" t="s">
        <v>91</v>
      </c>
      <c r="E386" s="120">
        <v>200</v>
      </c>
      <c r="F386" s="121">
        <f>E386*Анкета!$F$7</f>
        <v>200</v>
      </c>
      <c r="G386" s="121">
        <f t="shared" si="97"/>
        <v>200</v>
      </c>
      <c r="H386" s="122">
        <f>H385</f>
        <v>31.114000000000004</v>
      </c>
      <c r="I386" s="123">
        <f t="shared" si="98"/>
        <v>6222.8000000000011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09"/>
      <c r="B387" s="117" t="s">
        <v>804</v>
      </c>
      <c r="C387" s="179" t="s">
        <v>805</v>
      </c>
      <c r="D387" s="128" t="s">
        <v>91</v>
      </c>
      <c r="E387" s="120">
        <v>200</v>
      </c>
      <c r="F387" s="121">
        <f>E387*Анкета!$F$7</f>
        <v>200</v>
      </c>
      <c r="G387" s="121">
        <f t="shared" si="97"/>
        <v>200</v>
      </c>
      <c r="H387" s="122">
        <f>0.8+0.8+0.8+1</f>
        <v>3.4000000000000004</v>
      </c>
      <c r="I387" s="123">
        <f t="shared" si="98"/>
        <v>680.00000000000011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09"/>
      <c r="B388" s="117" t="s">
        <v>806</v>
      </c>
      <c r="C388" s="179" t="s">
        <v>807</v>
      </c>
      <c r="D388" s="128" t="s">
        <v>91</v>
      </c>
      <c r="E388" s="120">
        <v>600</v>
      </c>
      <c r="F388" s="121">
        <f>E388*Анкета!$F$7</f>
        <v>600</v>
      </c>
      <c r="G388" s="121">
        <f t="shared" si="97"/>
        <v>600</v>
      </c>
      <c r="H388" s="125">
        <v>3.4750000000000001</v>
      </c>
      <c r="I388" s="123">
        <f t="shared" si="98"/>
        <v>2085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09">
        <v>1</v>
      </c>
      <c r="B389" s="117" t="s">
        <v>808</v>
      </c>
      <c r="C389" s="179" t="s">
        <v>809</v>
      </c>
      <c r="D389" s="128" t="s">
        <v>91</v>
      </c>
      <c r="E389" s="124">
        <v>350</v>
      </c>
      <c r="F389" s="121">
        <f>E389*Анкета!$F$7</f>
        <v>350</v>
      </c>
      <c r="G389" s="121">
        <f t="shared" si="97"/>
        <v>350</v>
      </c>
      <c r="H389" s="125">
        <v>31.42</v>
      </c>
      <c r="I389" s="123">
        <f t="shared" si="98"/>
        <v>10997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09"/>
      <c r="B390" s="117" t="s">
        <v>810</v>
      </c>
      <c r="C390" s="179" t="s">
        <v>811</v>
      </c>
      <c r="D390" s="128" t="s">
        <v>91</v>
      </c>
      <c r="E390" s="124">
        <v>550</v>
      </c>
      <c r="F390" s="121">
        <f>E390*Анкета!$F$7</f>
        <v>550</v>
      </c>
      <c r="G390" s="121">
        <f t="shared" si="97"/>
        <v>550</v>
      </c>
      <c r="H390" s="125">
        <v>28.71</v>
      </c>
      <c r="I390" s="123">
        <f t="shared" si="98"/>
        <v>15790.5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09">
        <v>1</v>
      </c>
      <c r="B391" s="129"/>
      <c r="C391" s="130" t="s">
        <v>812</v>
      </c>
      <c r="D391" s="193"/>
      <c r="E391" s="193"/>
      <c r="F391" s="193"/>
      <c r="G391" s="194"/>
      <c r="H391" s="195"/>
      <c r="I391" s="134">
        <f>SUBTOTAL(9,I313:I390)</f>
        <v>1877432.4780000004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09">
        <v>1</v>
      </c>
      <c r="B392" s="110" t="s">
        <v>813</v>
      </c>
      <c r="C392" s="111" t="s">
        <v>814</v>
      </c>
      <c r="D392" s="112"/>
      <c r="E392" s="112"/>
      <c r="F392" s="112"/>
      <c r="G392" s="114"/>
      <c r="H392" s="115"/>
      <c r="I392" s="116" t="s">
        <v>68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09">
        <v>1</v>
      </c>
      <c r="B393" s="129" t="s">
        <v>815</v>
      </c>
      <c r="C393" s="155" t="s">
        <v>816</v>
      </c>
      <c r="D393" s="178"/>
      <c r="E393" s="178"/>
      <c r="F393" s="178"/>
      <c r="G393" s="132"/>
      <c r="H393" s="195"/>
      <c r="I393" s="15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09"/>
      <c r="B394" s="117" t="s">
        <v>817</v>
      </c>
      <c r="C394" s="158" t="s">
        <v>818</v>
      </c>
      <c r="D394" s="128" t="s">
        <v>88</v>
      </c>
      <c r="E394" s="120">
        <v>4500</v>
      </c>
      <c r="F394" s="121">
        <f>E394*Анкета!$F$7</f>
        <v>4500</v>
      </c>
      <c r="G394" s="121">
        <f t="shared" ref="G394:G402" si="99">ROUND(F394*$J$21,-0.1)</f>
        <v>4500</v>
      </c>
      <c r="H394" s="122"/>
      <c r="I394" s="123">
        <f t="shared" ref="I394:I402" si="100">H394*G394</f>
        <v>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09"/>
      <c r="B395" s="117" t="s">
        <v>819</v>
      </c>
      <c r="C395" s="158" t="s">
        <v>820</v>
      </c>
      <c r="D395" s="128" t="s">
        <v>88</v>
      </c>
      <c r="E395" s="120">
        <v>6000</v>
      </c>
      <c r="F395" s="121">
        <f>E395*Анкета!$F$7</f>
        <v>6000</v>
      </c>
      <c r="G395" s="121">
        <f t="shared" si="99"/>
        <v>6000</v>
      </c>
      <c r="H395" s="122"/>
      <c r="I395" s="123">
        <f t="shared" si="100"/>
        <v>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x14ac:dyDescent="0.25">
      <c r="A396" s="109"/>
      <c r="B396" s="117" t="s">
        <v>821</v>
      </c>
      <c r="C396" s="158" t="s">
        <v>822</v>
      </c>
      <c r="D396" s="128" t="s">
        <v>88</v>
      </c>
      <c r="E396" s="120">
        <v>9000</v>
      </c>
      <c r="F396" s="121">
        <f>E396*Анкета!$F$7</f>
        <v>9000</v>
      </c>
      <c r="G396" s="121">
        <f t="shared" si="99"/>
        <v>9000</v>
      </c>
      <c r="H396" s="122"/>
      <c r="I396" s="123">
        <f t="shared" si="100"/>
        <v>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09"/>
      <c r="B397" s="117" t="s">
        <v>823</v>
      </c>
      <c r="C397" s="158" t="s">
        <v>824</v>
      </c>
      <c r="D397" s="128" t="s">
        <v>88</v>
      </c>
      <c r="E397" s="120">
        <v>1667</v>
      </c>
      <c r="F397" s="121">
        <f>E397*Анкета!$F$7</f>
        <v>1667</v>
      </c>
      <c r="G397" s="121">
        <f t="shared" si="99"/>
        <v>1667</v>
      </c>
      <c r="H397" s="122"/>
      <c r="I397" s="123">
        <f t="shared" si="100"/>
        <v>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09"/>
      <c r="B398" s="117" t="s">
        <v>825</v>
      </c>
      <c r="C398" s="158" t="s">
        <v>826</v>
      </c>
      <c r="D398" s="128" t="s">
        <v>88</v>
      </c>
      <c r="E398" s="120">
        <v>1500</v>
      </c>
      <c r="F398" s="121">
        <f>E398*Анкета!$F$7</f>
        <v>1500</v>
      </c>
      <c r="G398" s="121">
        <f t="shared" si="99"/>
        <v>1500</v>
      </c>
      <c r="H398" s="122"/>
      <c r="I398" s="123">
        <f t="shared" si="100"/>
        <v>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09"/>
      <c r="B399" s="117" t="s">
        <v>827</v>
      </c>
      <c r="C399" s="158" t="s">
        <v>828</v>
      </c>
      <c r="D399" s="128" t="s">
        <v>88</v>
      </c>
      <c r="E399" s="120">
        <v>2000</v>
      </c>
      <c r="F399" s="121">
        <f>E399*Анкета!$F$7</f>
        <v>2000</v>
      </c>
      <c r="G399" s="121">
        <f t="shared" si="99"/>
        <v>2000</v>
      </c>
      <c r="H399" s="122"/>
      <c r="I399" s="123">
        <f t="shared" si="100"/>
        <v>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09"/>
      <c r="B400" s="117" t="s">
        <v>829</v>
      </c>
      <c r="C400" s="158" t="s">
        <v>830</v>
      </c>
      <c r="D400" s="128" t="s">
        <v>88</v>
      </c>
      <c r="E400" s="120">
        <v>3000</v>
      </c>
      <c r="F400" s="121">
        <f>E400*Анкета!$F$7</f>
        <v>3000</v>
      </c>
      <c r="G400" s="121">
        <f t="shared" si="99"/>
        <v>3000</v>
      </c>
      <c r="H400" s="122">
        <v>1</v>
      </c>
      <c r="I400" s="123">
        <f t="shared" si="100"/>
        <v>3000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09"/>
      <c r="B401" s="117" t="s">
        <v>831</v>
      </c>
      <c r="C401" s="158" t="s">
        <v>832</v>
      </c>
      <c r="D401" s="128" t="s">
        <v>88</v>
      </c>
      <c r="E401" s="120">
        <v>1500</v>
      </c>
      <c r="F401" s="121">
        <f>E401*Анкета!$F$7</f>
        <v>1500</v>
      </c>
      <c r="G401" s="121">
        <f t="shared" si="99"/>
        <v>1500</v>
      </c>
      <c r="H401" s="122">
        <v>1</v>
      </c>
      <c r="I401" s="123">
        <f t="shared" si="100"/>
        <v>1500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09">
        <v>1</v>
      </c>
      <c r="B402" s="117" t="s">
        <v>833</v>
      </c>
      <c r="C402" s="158" t="s">
        <v>834</v>
      </c>
      <c r="D402" s="128" t="s">
        <v>88</v>
      </c>
      <c r="E402" s="120">
        <v>2500</v>
      </c>
      <c r="F402" s="121">
        <f>E402*Анкета!$F$7</f>
        <v>2500</v>
      </c>
      <c r="G402" s="121">
        <f t="shared" si="99"/>
        <v>2500</v>
      </c>
      <c r="H402" s="125">
        <v>1</v>
      </c>
      <c r="I402" s="123">
        <f t="shared" si="100"/>
        <v>2500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09"/>
      <c r="B403" s="129" t="s">
        <v>835</v>
      </c>
      <c r="C403" s="155" t="s">
        <v>836</v>
      </c>
      <c r="D403" s="143"/>
      <c r="E403" s="156"/>
      <c r="F403" s="156"/>
      <c r="G403" s="144"/>
      <c r="H403" s="145"/>
      <c r="I403" s="15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09"/>
      <c r="B404" s="117" t="s">
        <v>837</v>
      </c>
      <c r="C404" s="158" t="s">
        <v>838</v>
      </c>
      <c r="D404" s="128" t="s">
        <v>88</v>
      </c>
      <c r="E404" s="120">
        <v>4500</v>
      </c>
      <c r="F404" s="121">
        <f>E404*Анкета!$F$7</f>
        <v>4500</v>
      </c>
      <c r="G404" s="121">
        <f t="shared" ref="G404:G413" si="101">ROUND(F404*$J$21,-0.1)</f>
        <v>4500</v>
      </c>
      <c r="H404" s="122"/>
      <c r="I404" s="123">
        <f t="shared" ref="I404:I413" si="102">H404*G404</f>
        <v>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09"/>
      <c r="B405" s="117" t="s">
        <v>839</v>
      </c>
      <c r="C405" s="158" t="s">
        <v>840</v>
      </c>
      <c r="D405" s="128" t="s">
        <v>88</v>
      </c>
      <c r="E405" s="120">
        <v>3200</v>
      </c>
      <c r="F405" s="121">
        <f>E405*Анкета!$F$7</f>
        <v>3200</v>
      </c>
      <c r="G405" s="121">
        <f t="shared" si="101"/>
        <v>3200</v>
      </c>
      <c r="H405" s="122"/>
      <c r="I405" s="123">
        <f t="shared" si="102"/>
        <v>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09"/>
      <c r="B406" s="117" t="s">
        <v>841</v>
      </c>
      <c r="C406" s="158" t="s">
        <v>842</v>
      </c>
      <c r="D406" s="128" t="s">
        <v>88</v>
      </c>
      <c r="E406" s="120">
        <v>2500</v>
      </c>
      <c r="F406" s="121">
        <f>E406*Анкета!$F$7</f>
        <v>2500</v>
      </c>
      <c r="G406" s="121">
        <f t="shared" si="101"/>
        <v>2500</v>
      </c>
      <c r="H406" s="122"/>
      <c r="I406" s="123">
        <f t="shared" si="102"/>
        <v>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09"/>
      <c r="B407" s="117" t="s">
        <v>843</v>
      </c>
      <c r="C407" s="158" t="s">
        <v>844</v>
      </c>
      <c r="D407" s="128" t="s">
        <v>88</v>
      </c>
      <c r="E407" s="120">
        <v>4000</v>
      </c>
      <c r="F407" s="121">
        <f>E407*Анкета!$F$7</f>
        <v>4000</v>
      </c>
      <c r="G407" s="121">
        <f t="shared" si="101"/>
        <v>4000</v>
      </c>
      <c r="H407" s="122"/>
      <c r="I407" s="123">
        <f t="shared" si="102"/>
        <v>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09"/>
      <c r="B408" s="117" t="s">
        <v>845</v>
      </c>
      <c r="C408" s="158" t="s">
        <v>846</v>
      </c>
      <c r="D408" s="128" t="s">
        <v>91</v>
      </c>
      <c r="E408" s="120">
        <v>150</v>
      </c>
      <c r="F408" s="121">
        <f>E408*Анкета!$F$7</f>
        <v>150</v>
      </c>
      <c r="G408" s="121">
        <f t="shared" si="101"/>
        <v>150</v>
      </c>
      <c r="H408" s="122">
        <f>1.7+0.7+0.7</f>
        <v>3.0999999999999996</v>
      </c>
      <c r="I408" s="123">
        <f t="shared" si="102"/>
        <v>464.99999999999994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x14ac:dyDescent="0.25">
      <c r="A409" s="109"/>
      <c r="B409" s="117" t="s">
        <v>847</v>
      </c>
      <c r="C409" s="158" t="s">
        <v>848</v>
      </c>
      <c r="D409" s="128" t="s">
        <v>88</v>
      </c>
      <c r="E409" s="124">
        <v>3500</v>
      </c>
      <c r="F409" s="121">
        <f>E409*Анкета!$F$7</f>
        <v>3500</v>
      </c>
      <c r="G409" s="121">
        <f t="shared" si="101"/>
        <v>3500</v>
      </c>
      <c r="H409" s="125">
        <v>1</v>
      </c>
      <c r="I409" s="123">
        <f t="shared" si="102"/>
        <v>3500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09"/>
      <c r="B410" s="117" t="s">
        <v>849</v>
      </c>
      <c r="C410" s="158" t="s">
        <v>850</v>
      </c>
      <c r="D410" s="128" t="s">
        <v>88</v>
      </c>
      <c r="E410" s="120">
        <v>1800</v>
      </c>
      <c r="F410" s="121">
        <f>E410*Анкета!$F$7</f>
        <v>1800</v>
      </c>
      <c r="G410" s="121">
        <f t="shared" si="101"/>
        <v>1800</v>
      </c>
      <c r="H410" s="122"/>
      <c r="I410" s="123">
        <f t="shared" si="102"/>
        <v>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09"/>
      <c r="B411" s="117" t="s">
        <v>851</v>
      </c>
      <c r="C411" s="158" t="s">
        <v>852</v>
      </c>
      <c r="D411" s="128" t="s">
        <v>88</v>
      </c>
      <c r="E411" s="120">
        <v>400</v>
      </c>
      <c r="F411" s="121">
        <f>E411*Анкета!$F$7</f>
        <v>400</v>
      </c>
      <c r="G411" s="121">
        <f t="shared" si="101"/>
        <v>400</v>
      </c>
      <c r="H411" s="122"/>
      <c r="I411" s="123">
        <f t="shared" si="102"/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09"/>
      <c r="B412" s="117" t="s">
        <v>853</v>
      </c>
      <c r="C412" s="158" t="s">
        <v>854</v>
      </c>
      <c r="D412" s="128" t="s">
        <v>88</v>
      </c>
      <c r="E412" s="120">
        <v>800</v>
      </c>
      <c r="F412" s="121">
        <f>E412*Анкета!$F$7</f>
        <v>800</v>
      </c>
      <c r="G412" s="121">
        <f t="shared" si="101"/>
        <v>800</v>
      </c>
      <c r="H412" s="122"/>
      <c r="I412" s="123">
        <f t="shared" si="102"/>
        <v>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09"/>
      <c r="B413" s="117" t="s">
        <v>855</v>
      </c>
      <c r="C413" s="158" t="s">
        <v>856</v>
      </c>
      <c r="D413" s="128" t="s">
        <v>88</v>
      </c>
      <c r="E413" s="120">
        <v>2500</v>
      </c>
      <c r="F413" s="121">
        <f>E413*Анкета!$F$7</f>
        <v>2500</v>
      </c>
      <c r="G413" s="121">
        <f t="shared" si="101"/>
        <v>2500</v>
      </c>
      <c r="H413" s="122"/>
      <c r="I413" s="123">
        <f t="shared" si="102"/>
        <v>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09">
        <v>1</v>
      </c>
      <c r="B414" s="129" t="s">
        <v>857</v>
      </c>
      <c r="C414" s="155" t="s">
        <v>858</v>
      </c>
      <c r="D414" s="143"/>
      <c r="E414" s="156"/>
      <c r="F414" s="156"/>
      <c r="G414" s="144"/>
      <c r="H414" s="145"/>
      <c r="I414" s="15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09"/>
      <c r="B415" s="117" t="s">
        <v>859</v>
      </c>
      <c r="C415" s="158" t="s">
        <v>860</v>
      </c>
      <c r="D415" s="128" t="s">
        <v>88</v>
      </c>
      <c r="E415" s="120">
        <v>2000</v>
      </c>
      <c r="F415" s="121">
        <f>E415*Анкета!$F$7</f>
        <v>2000</v>
      </c>
      <c r="G415" s="121">
        <f t="shared" ref="G415:G419" si="103">ROUND(F415*$J$21,-0.1)</f>
        <v>2000</v>
      </c>
      <c r="H415" s="122">
        <v>2</v>
      </c>
      <c r="I415" s="123">
        <f t="shared" ref="I415:I419" si="104">H415*G415</f>
        <v>4000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x14ac:dyDescent="0.25">
      <c r="A416" s="109">
        <v>1</v>
      </c>
      <c r="B416" s="117" t="s">
        <v>861</v>
      </c>
      <c r="C416" s="158" t="s">
        <v>862</v>
      </c>
      <c r="D416" s="128" t="s">
        <v>88</v>
      </c>
      <c r="E416" s="124">
        <v>3000</v>
      </c>
      <c r="F416" s="121">
        <f>E416*Анкета!$F$7</f>
        <v>3000</v>
      </c>
      <c r="G416" s="121">
        <f t="shared" si="103"/>
        <v>3000</v>
      </c>
      <c r="H416" s="125">
        <v>1</v>
      </c>
      <c r="I416" s="123">
        <f t="shared" si="104"/>
        <v>3000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x14ac:dyDescent="0.25">
      <c r="A417" s="109"/>
      <c r="B417" s="117" t="s">
        <v>863</v>
      </c>
      <c r="C417" s="158" t="s">
        <v>864</v>
      </c>
      <c r="D417" s="128" t="s">
        <v>88</v>
      </c>
      <c r="E417" s="120">
        <v>6000</v>
      </c>
      <c r="F417" s="121">
        <f>E417*Анкета!$F$7</f>
        <v>6000</v>
      </c>
      <c r="G417" s="121">
        <f t="shared" si="103"/>
        <v>6000</v>
      </c>
      <c r="H417" s="122"/>
      <c r="I417" s="123">
        <f t="shared" si="104"/>
        <v>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09">
        <v>1</v>
      </c>
      <c r="B418" s="117" t="s">
        <v>865</v>
      </c>
      <c r="C418" s="158" t="s">
        <v>866</v>
      </c>
      <c r="D418" s="128" t="s">
        <v>88</v>
      </c>
      <c r="E418" s="124">
        <v>3500</v>
      </c>
      <c r="F418" s="121">
        <f>E418*Анкета!$F$7</f>
        <v>3500</v>
      </c>
      <c r="G418" s="121">
        <f t="shared" si="103"/>
        <v>3500</v>
      </c>
      <c r="H418" s="125">
        <v>1</v>
      </c>
      <c r="I418" s="123">
        <f t="shared" si="104"/>
        <v>3500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09"/>
      <c r="B419" s="117" t="s">
        <v>867</v>
      </c>
      <c r="C419" s="166" t="s">
        <v>868</v>
      </c>
      <c r="D419" s="128" t="s">
        <v>88</v>
      </c>
      <c r="E419" s="120">
        <v>3000</v>
      </c>
      <c r="F419" s="121">
        <f>E419*Анкета!$F$7</f>
        <v>3000</v>
      </c>
      <c r="G419" s="121">
        <f t="shared" si="103"/>
        <v>3000</v>
      </c>
      <c r="H419" s="122"/>
      <c r="I419" s="123">
        <f t="shared" si="104"/>
        <v>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09">
        <v>1</v>
      </c>
      <c r="B420" s="129" t="s">
        <v>869</v>
      </c>
      <c r="C420" s="155" t="s">
        <v>870</v>
      </c>
      <c r="D420" s="143"/>
      <c r="E420" s="156"/>
      <c r="F420" s="156"/>
      <c r="G420" s="144"/>
      <c r="H420" s="145"/>
      <c r="I420" s="15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x14ac:dyDescent="0.25">
      <c r="A421" s="109">
        <v>1</v>
      </c>
      <c r="B421" s="117" t="s">
        <v>871</v>
      </c>
      <c r="C421" s="158" t="s">
        <v>872</v>
      </c>
      <c r="D421" s="128" t="s">
        <v>873</v>
      </c>
      <c r="E421" s="124">
        <v>2000</v>
      </c>
      <c r="F421" s="121">
        <f>E421*Анкета!$F$7</f>
        <v>2000</v>
      </c>
      <c r="G421" s="121">
        <f t="shared" ref="G421:G446" si="105">ROUND(F421*$J$21,-0.1)</f>
        <v>2000</v>
      </c>
      <c r="H421" s="202">
        <v>15</v>
      </c>
      <c r="I421" s="123">
        <f t="shared" ref="I421:I446" si="106">H421*G421</f>
        <v>30000</v>
      </c>
      <c r="J421" s="643" t="s">
        <v>874</v>
      </c>
      <c r="K421" s="641"/>
      <c r="L421" s="641"/>
      <c r="M421" s="641"/>
      <c r="N421" s="641"/>
      <c r="O421" s="62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09"/>
      <c r="B422" s="117" t="s">
        <v>875</v>
      </c>
      <c r="C422" s="158" t="s">
        <v>876</v>
      </c>
      <c r="D422" s="128" t="s">
        <v>873</v>
      </c>
      <c r="E422" s="120">
        <v>2500</v>
      </c>
      <c r="F422" s="121">
        <f>E422*Анкета!$F$7</f>
        <v>2500</v>
      </c>
      <c r="G422" s="121">
        <f t="shared" si="105"/>
        <v>2500</v>
      </c>
      <c r="H422" s="203"/>
      <c r="I422" s="123">
        <f t="shared" si="106"/>
        <v>0</v>
      </c>
      <c r="J422" s="643" t="s">
        <v>877</v>
      </c>
      <c r="K422" s="641"/>
      <c r="L422" s="641"/>
      <c r="M422" s="641"/>
      <c r="N422" s="641"/>
      <c r="O422" s="62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09">
        <v>1</v>
      </c>
      <c r="B423" s="117" t="s">
        <v>878</v>
      </c>
      <c r="C423" s="158" t="s">
        <v>879</v>
      </c>
      <c r="D423" s="128" t="s">
        <v>873</v>
      </c>
      <c r="E423" s="124">
        <v>1500</v>
      </c>
      <c r="F423" s="121">
        <f>E423*Анкета!$F$7</f>
        <v>1500</v>
      </c>
      <c r="G423" s="121">
        <f t="shared" si="105"/>
        <v>1500</v>
      </c>
      <c r="H423" s="202">
        <v>6</v>
      </c>
      <c r="I423" s="123">
        <f t="shared" si="106"/>
        <v>9000</v>
      </c>
      <c r="J423" s="643" t="s">
        <v>877</v>
      </c>
      <c r="K423" s="641"/>
      <c r="L423" s="641"/>
      <c r="M423" s="641"/>
      <c r="N423" s="641"/>
      <c r="O423" s="62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09">
        <v>1</v>
      </c>
      <c r="B424" s="117" t="s">
        <v>880</v>
      </c>
      <c r="C424" s="158" t="s">
        <v>881</v>
      </c>
      <c r="D424" s="128" t="s">
        <v>91</v>
      </c>
      <c r="E424" s="120">
        <v>350</v>
      </c>
      <c r="F424" s="121">
        <f>E424*Анкета!$F$7</f>
        <v>350</v>
      </c>
      <c r="G424" s="121">
        <f t="shared" si="105"/>
        <v>350</v>
      </c>
      <c r="H424" s="125">
        <v>6</v>
      </c>
      <c r="I424" s="123">
        <f t="shared" si="106"/>
        <v>2100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x14ac:dyDescent="0.25">
      <c r="A425" s="109"/>
      <c r="B425" s="117" t="s">
        <v>882</v>
      </c>
      <c r="C425" s="158" t="s">
        <v>883</v>
      </c>
      <c r="D425" s="128" t="s">
        <v>873</v>
      </c>
      <c r="E425" s="120">
        <v>1600</v>
      </c>
      <c r="F425" s="121">
        <f>E425*Анкета!$F$7</f>
        <v>1600</v>
      </c>
      <c r="G425" s="121">
        <f t="shared" si="105"/>
        <v>1600</v>
      </c>
      <c r="H425" s="203"/>
      <c r="I425" s="123">
        <f t="shared" si="106"/>
        <v>0</v>
      </c>
      <c r="J425" s="643" t="s">
        <v>877</v>
      </c>
      <c r="K425" s="641"/>
      <c r="L425" s="641"/>
      <c r="M425" s="641"/>
      <c r="N425" s="641"/>
      <c r="O425" s="62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x14ac:dyDescent="0.25">
      <c r="A426" s="109"/>
      <c r="B426" s="117" t="s">
        <v>884</v>
      </c>
      <c r="C426" s="158" t="s">
        <v>885</v>
      </c>
      <c r="D426" s="128" t="s">
        <v>91</v>
      </c>
      <c r="E426" s="120">
        <v>360</v>
      </c>
      <c r="F426" s="121">
        <f>E426*Анкета!$F$7</f>
        <v>360</v>
      </c>
      <c r="G426" s="121">
        <f t="shared" si="105"/>
        <v>360</v>
      </c>
      <c r="H426" s="122"/>
      <c r="I426" s="123">
        <f t="shared" si="106"/>
        <v>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09"/>
      <c r="B427" s="117" t="s">
        <v>886</v>
      </c>
      <c r="C427" s="158" t="s">
        <v>887</v>
      </c>
      <c r="D427" s="128" t="s">
        <v>91</v>
      </c>
      <c r="E427" s="120">
        <v>220</v>
      </c>
      <c r="F427" s="121">
        <f>E427*Анкета!$F$7</f>
        <v>220</v>
      </c>
      <c r="G427" s="121">
        <f t="shared" si="105"/>
        <v>220</v>
      </c>
      <c r="H427" s="122"/>
      <c r="I427" s="123">
        <f t="shared" si="106"/>
        <v>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09"/>
      <c r="B428" s="117" t="s">
        <v>888</v>
      </c>
      <c r="C428" s="204" t="s">
        <v>889</v>
      </c>
      <c r="D428" s="128" t="s">
        <v>890</v>
      </c>
      <c r="E428" s="120">
        <v>3000</v>
      </c>
      <c r="F428" s="121">
        <f>E428*Анкета!$F$7</f>
        <v>3000</v>
      </c>
      <c r="G428" s="121">
        <f t="shared" si="105"/>
        <v>3000</v>
      </c>
      <c r="H428" s="122">
        <v>1</v>
      </c>
      <c r="I428" s="123">
        <f t="shared" si="106"/>
        <v>3000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.75" x14ac:dyDescent="0.25">
      <c r="A429" s="109"/>
      <c r="B429" s="117" t="s">
        <v>891</v>
      </c>
      <c r="C429" s="166" t="s">
        <v>892</v>
      </c>
      <c r="D429" s="128" t="s">
        <v>890</v>
      </c>
      <c r="E429" s="120">
        <v>12000</v>
      </c>
      <c r="F429" s="121">
        <f>E429*Анкета!$F$7</f>
        <v>12000</v>
      </c>
      <c r="G429" s="121">
        <f t="shared" si="105"/>
        <v>12000</v>
      </c>
      <c r="H429" s="125">
        <v>1</v>
      </c>
      <c r="I429" s="123">
        <f t="shared" si="106"/>
        <v>12000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.75" x14ac:dyDescent="0.25">
      <c r="A430" s="109"/>
      <c r="B430" s="117" t="s">
        <v>893</v>
      </c>
      <c r="C430" s="166" t="s">
        <v>894</v>
      </c>
      <c r="D430" s="128" t="s">
        <v>890</v>
      </c>
      <c r="E430" s="120">
        <v>22000</v>
      </c>
      <c r="F430" s="121">
        <f>E430*Анкета!$F$7</f>
        <v>22000</v>
      </c>
      <c r="G430" s="121">
        <f t="shared" si="105"/>
        <v>22000</v>
      </c>
      <c r="H430" s="125">
        <v>1</v>
      </c>
      <c r="I430" s="123">
        <f t="shared" si="106"/>
        <v>22000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09">
        <v>1</v>
      </c>
      <c r="B431" s="117" t="s">
        <v>895</v>
      </c>
      <c r="C431" s="171" t="s">
        <v>896</v>
      </c>
      <c r="D431" s="128" t="s">
        <v>890</v>
      </c>
      <c r="E431" s="124">
        <v>1000</v>
      </c>
      <c r="F431" s="121">
        <f>E431*Анкета!$F$7</f>
        <v>1000</v>
      </c>
      <c r="G431" s="121">
        <f t="shared" si="105"/>
        <v>1000</v>
      </c>
      <c r="H431" s="125">
        <v>1</v>
      </c>
      <c r="I431" s="123">
        <f t="shared" si="106"/>
        <v>1000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09">
        <v>1</v>
      </c>
      <c r="B432" s="117" t="s">
        <v>897</v>
      </c>
      <c r="C432" s="166" t="s">
        <v>898</v>
      </c>
      <c r="D432" s="128" t="s">
        <v>88</v>
      </c>
      <c r="E432" s="120">
        <v>980</v>
      </c>
      <c r="F432" s="121">
        <f>E432*Анкета!$F$7</f>
        <v>980</v>
      </c>
      <c r="G432" s="121">
        <f t="shared" si="105"/>
        <v>980</v>
      </c>
      <c r="H432" s="125">
        <v>1</v>
      </c>
      <c r="I432" s="123">
        <f t="shared" si="106"/>
        <v>980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09"/>
      <c r="B433" s="117" t="s">
        <v>899</v>
      </c>
      <c r="C433" s="158" t="s">
        <v>900</v>
      </c>
      <c r="D433" s="128" t="s">
        <v>88</v>
      </c>
      <c r="E433" s="120">
        <v>4500</v>
      </c>
      <c r="F433" s="121">
        <f>E433*Анкета!$F$7</f>
        <v>4500</v>
      </c>
      <c r="G433" s="121">
        <f t="shared" si="105"/>
        <v>4500</v>
      </c>
      <c r="H433" s="125">
        <v>1</v>
      </c>
      <c r="I433" s="123">
        <f t="shared" si="106"/>
        <v>4500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09"/>
      <c r="B434" s="117" t="s">
        <v>901</v>
      </c>
      <c r="C434" s="166" t="s">
        <v>902</v>
      </c>
      <c r="D434" s="128" t="s">
        <v>91</v>
      </c>
      <c r="E434" s="124">
        <v>650</v>
      </c>
      <c r="F434" s="121">
        <f>E434*Анкета!$F$7</f>
        <v>650</v>
      </c>
      <c r="G434" s="121">
        <f t="shared" si="105"/>
        <v>650</v>
      </c>
      <c r="H434" s="125">
        <v>15</v>
      </c>
      <c r="I434" s="123">
        <f t="shared" si="106"/>
        <v>9750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.75" x14ac:dyDescent="0.25">
      <c r="A435" s="109"/>
      <c r="B435" s="117" t="s">
        <v>903</v>
      </c>
      <c r="C435" s="166" t="s">
        <v>904</v>
      </c>
      <c r="D435" s="128" t="s">
        <v>88</v>
      </c>
      <c r="E435" s="120">
        <v>2475</v>
      </c>
      <c r="F435" s="121">
        <f>E435*Анкета!$F$7</f>
        <v>2475</v>
      </c>
      <c r="G435" s="121">
        <f t="shared" si="105"/>
        <v>2475</v>
      </c>
      <c r="H435" s="122"/>
      <c r="I435" s="123">
        <f t="shared" si="106"/>
        <v>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09"/>
      <c r="B436" s="117" t="s">
        <v>905</v>
      </c>
      <c r="C436" s="166" t="s">
        <v>906</v>
      </c>
      <c r="D436" s="128" t="s">
        <v>88</v>
      </c>
      <c r="E436" s="120">
        <v>3150</v>
      </c>
      <c r="F436" s="121">
        <f>E436*Анкета!$F$7</f>
        <v>3150</v>
      </c>
      <c r="G436" s="121">
        <f t="shared" si="105"/>
        <v>3150</v>
      </c>
      <c r="H436" s="125">
        <v>1</v>
      </c>
      <c r="I436" s="123">
        <f t="shared" si="106"/>
        <v>3150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09"/>
      <c r="B437" s="117" t="s">
        <v>907</v>
      </c>
      <c r="C437" s="166" t="s">
        <v>908</v>
      </c>
      <c r="D437" s="128" t="s">
        <v>88</v>
      </c>
      <c r="E437" s="120">
        <v>3600</v>
      </c>
      <c r="F437" s="121">
        <f>E437*Анкета!$F$7</f>
        <v>3600</v>
      </c>
      <c r="G437" s="121">
        <f t="shared" si="105"/>
        <v>3600</v>
      </c>
      <c r="H437" s="125">
        <v>1</v>
      </c>
      <c r="I437" s="123">
        <f t="shared" si="106"/>
        <v>3600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09"/>
      <c r="B438" s="117" t="s">
        <v>909</v>
      </c>
      <c r="C438" s="166" t="s">
        <v>910</v>
      </c>
      <c r="D438" s="128" t="s">
        <v>911</v>
      </c>
      <c r="E438" s="120">
        <v>2250</v>
      </c>
      <c r="F438" s="121">
        <f>E438*Анкета!$F$7</f>
        <v>2250</v>
      </c>
      <c r="G438" s="121">
        <f t="shared" si="105"/>
        <v>2250</v>
      </c>
      <c r="H438" s="125">
        <v>1</v>
      </c>
      <c r="I438" s="123">
        <f t="shared" si="106"/>
        <v>2250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09"/>
      <c r="B439" s="117" t="s">
        <v>912</v>
      </c>
      <c r="C439" s="205" t="s">
        <v>913</v>
      </c>
      <c r="D439" s="128" t="s">
        <v>88</v>
      </c>
      <c r="E439" s="120">
        <v>220</v>
      </c>
      <c r="F439" s="121">
        <f>E439*Анкета!$F$7</f>
        <v>220</v>
      </c>
      <c r="G439" s="121">
        <f t="shared" si="105"/>
        <v>220</v>
      </c>
      <c r="H439" s="122"/>
      <c r="I439" s="123">
        <f t="shared" si="106"/>
        <v>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09">
        <v>1</v>
      </c>
      <c r="B440" s="117" t="s">
        <v>914</v>
      </c>
      <c r="C440" s="166" t="s">
        <v>915</v>
      </c>
      <c r="D440" s="128" t="s">
        <v>88</v>
      </c>
      <c r="E440" s="120">
        <v>417</v>
      </c>
      <c r="F440" s="121">
        <f>E440*Анкета!$F$7</f>
        <v>417</v>
      </c>
      <c r="G440" s="121">
        <f t="shared" si="105"/>
        <v>417</v>
      </c>
      <c r="H440" s="125">
        <v>2</v>
      </c>
      <c r="I440" s="123">
        <f t="shared" si="106"/>
        <v>834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09">
        <v>1</v>
      </c>
      <c r="B441" s="117" t="s">
        <v>916</v>
      </c>
      <c r="C441" s="205" t="s">
        <v>917</v>
      </c>
      <c r="D441" s="128" t="s">
        <v>873</v>
      </c>
      <c r="E441" s="120">
        <v>300</v>
      </c>
      <c r="F441" s="121">
        <f>E441*Анкета!$F$7</f>
        <v>300</v>
      </c>
      <c r="G441" s="121">
        <f t="shared" si="105"/>
        <v>300</v>
      </c>
      <c r="H441" s="125">
        <v>15</v>
      </c>
      <c r="I441" s="123">
        <f t="shared" si="106"/>
        <v>4500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09"/>
      <c r="B442" s="117" t="s">
        <v>916</v>
      </c>
      <c r="C442" s="158" t="s">
        <v>918</v>
      </c>
      <c r="D442" s="128" t="s">
        <v>88</v>
      </c>
      <c r="E442" s="120">
        <v>400</v>
      </c>
      <c r="F442" s="121">
        <f>E442*Анкета!$F$7</f>
        <v>400</v>
      </c>
      <c r="G442" s="121">
        <f t="shared" si="105"/>
        <v>400</v>
      </c>
      <c r="H442" s="122">
        <v>6</v>
      </c>
      <c r="I442" s="123">
        <f t="shared" si="106"/>
        <v>2400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09">
        <v>1</v>
      </c>
      <c r="B443" s="117" t="s">
        <v>919</v>
      </c>
      <c r="C443" s="158" t="s">
        <v>920</v>
      </c>
      <c r="D443" s="128" t="s">
        <v>88</v>
      </c>
      <c r="E443" s="120">
        <v>700</v>
      </c>
      <c r="F443" s="121">
        <f>E443*Анкета!$F$7</f>
        <v>700</v>
      </c>
      <c r="G443" s="121">
        <f t="shared" si="105"/>
        <v>700</v>
      </c>
      <c r="H443" s="125">
        <v>2</v>
      </c>
      <c r="I443" s="123">
        <f t="shared" si="106"/>
        <v>1400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09"/>
      <c r="B444" s="117" t="s">
        <v>921</v>
      </c>
      <c r="C444" s="158" t="s">
        <v>922</v>
      </c>
      <c r="D444" s="128" t="s">
        <v>88</v>
      </c>
      <c r="E444" s="120">
        <v>700</v>
      </c>
      <c r="F444" s="121">
        <f>E444*Анкета!$F$7</f>
        <v>700</v>
      </c>
      <c r="G444" s="121">
        <f t="shared" si="105"/>
        <v>700</v>
      </c>
      <c r="H444" s="122"/>
      <c r="I444" s="123">
        <f t="shared" si="106"/>
        <v>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09"/>
      <c r="B445" s="117" t="s">
        <v>923</v>
      </c>
      <c r="C445" s="158" t="s">
        <v>924</v>
      </c>
      <c r="D445" s="128" t="s">
        <v>88</v>
      </c>
      <c r="E445" s="120">
        <v>700</v>
      </c>
      <c r="F445" s="121">
        <f>E445*Анкета!$F$7</f>
        <v>700</v>
      </c>
      <c r="G445" s="121">
        <f t="shared" si="105"/>
        <v>700</v>
      </c>
      <c r="H445" s="122"/>
      <c r="I445" s="123">
        <f t="shared" si="106"/>
        <v>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.75" x14ac:dyDescent="0.25">
      <c r="A446" s="109">
        <v>1</v>
      </c>
      <c r="B446" s="117" t="s">
        <v>925</v>
      </c>
      <c r="C446" s="166" t="s">
        <v>926</v>
      </c>
      <c r="D446" s="128" t="s">
        <v>927</v>
      </c>
      <c r="E446" s="120">
        <v>2100</v>
      </c>
      <c r="F446" s="121">
        <f>E446*Анкета!$F$7</f>
        <v>2100</v>
      </c>
      <c r="G446" s="121">
        <f t="shared" si="105"/>
        <v>2100</v>
      </c>
      <c r="H446" s="122">
        <v>1</v>
      </c>
      <c r="I446" s="123">
        <f t="shared" si="106"/>
        <v>2100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09">
        <v>1</v>
      </c>
      <c r="B447" s="129" t="s">
        <v>928</v>
      </c>
      <c r="C447" s="155" t="s">
        <v>929</v>
      </c>
      <c r="D447" s="143"/>
      <c r="E447" s="156"/>
      <c r="F447" s="156"/>
      <c r="G447" s="144"/>
      <c r="H447" s="145"/>
      <c r="I447" s="15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09"/>
      <c r="B448" s="117" t="s">
        <v>930</v>
      </c>
      <c r="C448" s="158" t="s">
        <v>931</v>
      </c>
      <c r="D448" s="128" t="s">
        <v>88</v>
      </c>
      <c r="E448" s="120">
        <v>1300</v>
      </c>
      <c r="F448" s="121">
        <f>E448*Анкета!$F$7</f>
        <v>1300</v>
      </c>
      <c r="G448" s="121">
        <f t="shared" ref="G448:G450" si="107">ROUND(F448*$J$21,-0.1)</f>
        <v>1300</v>
      </c>
      <c r="H448" s="122"/>
      <c r="I448" s="123">
        <f t="shared" ref="I448:I450" si="108">H448*G448</f>
        <v>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09"/>
      <c r="B449" s="117" t="s">
        <v>932</v>
      </c>
      <c r="C449" s="158" t="s">
        <v>933</v>
      </c>
      <c r="D449" s="128" t="s">
        <v>88</v>
      </c>
      <c r="E449" s="120">
        <v>3100</v>
      </c>
      <c r="F449" s="121">
        <f>E449*Анкета!$F$7</f>
        <v>3100</v>
      </c>
      <c r="G449" s="121">
        <f t="shared" si="107"/>
        <v>3100</v>
      </c>
      <c r="H449" s="122"/>
      <c r="I449" s="123">
        <f t="shared" si="108"/>
        <v>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09">
        <v>1</v>
      </c>
      <c r="B450" s="117" t="s">
        <v>934</v>
      </c>
      <c r="C450" s="158" t="s">
        <v>935</v>
      </c>
      <c r="D450" s="128" t="s">
        <v>88</v>
      </c>
      <c r="E450" s="124">
        <v>1500</v>
      </c>
      <c r="F450" s="121">
        <f>E450*Анкета!$F$7</f>
        <v>1500</v>
      </c>
      <c r="G450" s="121">
        <f t="shared" si="107"/>
        <v>1500</v>
      </c>
      <c r="H450" s="125">
        <v>1</v>
      </c>
      <c r="I450" s="123">
        <f t="shared" si="108"/>
        <v>1500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09">
        <v>1</v>
      </c>
      <c r="B451" s="129" t="s">
        <v>936</v>
      </c>
      <c r="C451" s="155" t="s">
        <v>937</v>
      </c>
      <c r="D451" s="143"/>
      <c r="E451" s="156"/>
      <c r="F451" s="156"/>
      <c r="G451" s="144"/>
      <c r="H451" s="145"/>
      <c r="I451" s="15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09">
        <v>1</v>
      </c>
      <c r="B452" s="117" t="s">
        <v>938</v>
      </c>
      <c r="C452" s="158" t="s">
        <v>939</v>
      </c>
      <c r="D452" s="128" t="s">
        <v>88</v>
      </c>
      <c r="E452" s="120">
        <v>1300</v>
      </c>
      <c r="F452" s="121">
        <f>E452*Анкета!$F$7</f>
        <v>1300</v>
      </c>
      <c r="G452" s="121">
        <f t="shared" ref="G452:G458" si="109">ROUND(F452*$J$21,-0.1)</f>
        <v>1300</v>
      </c>
      <c r="H452" s="125">
        <v>3</v>
      </c>
      <c r="I452" s="123">
        <f t="shared" ref="I452:I458" si="110">H452*G452</f>
        <v>3900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09"/>
      <c r="B453" s="117" t="s">
        <v>940</v>
      </c>
      <c r="C453" s="158" t="s">
        <v>941</v>
      </c>
      <c r="D453" s="128" t="s">
        <v>88</v>
      </c>
      <c r="E453" s="120">
        <v>2000</v>
      </c>
      <c r="F453" s="121">
        <f>E453*Анкета!$F$7</f>
        <v>2000</v>
      </c>
      <c r="G453" s="121">
        <f t="shared" si="109"/>
        <v>2000</v>
      </c>
      <c r="H453" s="122">
        <v>2</v>
      </c>
      <c r="I453" s="123">
        <f t="shared" si="110"/>
        <v>4000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09">
        <v>1</v>
      </c>
      <c r="B454" s="117" t="s">
        <v>942</v>
      </c>
      <c r="C454" s="158" t="s">
        <v>943</v>
      </c>
      <c r="D454" s="128" t="s">
        <v>88</v>
      </c>
      <c r="E454" s="120">
        <v>1800</v>
      </c>
      <c r="F454" s="172">
        <v>2000</v>
      </c>
      <c r="G454" s="121">
        <f t="shared" si="109"/>
        <v>2000</v>
      </c>
      <c r="H454" s="125">
        <v>1</v>
      </c>
      <c r="I454" s="123">
        <f t="shared" si="110"/>
        <v>2000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09"/>
      <c r="B455" s="117" t="s">
        <v>944</v>
      </c>
      <c r="C455" s="158" t="s">
        <v>945</v>
      </c>
      <c r="D455" s="128" t="s">
        <v>88</v>
      </c>
      <c r="E455" s="120">
        <v>1500</v>
      </c>
      <c r="F455" s="121">
        <f>E455*Анкета!$F$7</f>
        <v>1500</v>
      </c>
      <c r="G455" s="121">
        <f t="shared" si="109"/>
        <v>1500</v>
      </c>
      <c r="H455" s="125">
        <v>2</v>
      </c>
      <c r="I455" s="123">
        <f t="shared" si="110"/>
        <v>3000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09"/>
      <c r="B456" s="117" t="s">
        <v>946</v>
      </c>
      <c r="C456" s="158" t="s">
        <v>947</v>
      </c>
      <c r="D456" s="128" t="s">
        <v>88</v>
      </c>
      <c r="E456" s="124">
        <v>1500</v>
      </c>
      <c r="F456" s="121">
        <f>E456*Анкета!$F$7</f>
        <v>1500</v>
      </c>
      <c r="G456" s="121">
        <f t="shared" si="109"/>
        <v>1500</v>
      </c>
      <c r="H456" s="125">
        <v>2</v>
      </c>
      <c r="I456" s="123">
        <f t="shared" si="110"/>
        <v>3000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09"/>
      <c r="B457" s="117" t="s">
        <v>948</v>
      </c>
      <c r="C457" s="166" t="s">
        <v>949</v>
      </c>
      <c r="D457" s="128" t="s">
        <v>88</v>
      </c>
      <c r="E457" s="120">
        <v>3000</v>
      </c>
      <c r="F457" s="121">
        <f>E457*Анкета!$F$7</f>
        <v>3000</v>
      </c>
      <c r="G457" s="121">
        <f t="shared" si="109"/>
        <v>3000</v>
      </c>
      <c r="H457" s="125">
        <v>1</v>
      </c>
      <c r="I457" s="123">
        <f t="shared" si="110"/>
        <v>3000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09"/>
      <c r="B458" s="117" t="s">
        <v>950</v>
      </c>
      <c r="C458" s="166" t="s">
        <v>951</v>
      </c>
      <c r="D458" s="128" t="s">
        <v>88</v>
      </c>
      <c r="E458" s="124">
        <v>1600</v>
      </c>
      <c r="F458" s="121">
        <f>E458*Анкета!$F$7</f>
        <v>1600</v>
      </c>
      <c r="G458" s="121">
        <f t="shared" si="109"/>
        <v>1600</v>
      </c>
      <c r="H458" s="125">
        <v>1</v>
      </c>
      <c r="I458" s="123">
        <f t="shared" si="110"/>
        <v>1600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09">
        <v>1</v>
      </c>
      <c r="B459" s="129" t="s">
        <v>952</v>
      </c>
      <c r="C459" s="155" t="s">
        <v>953</v>
      </c>
      <c r="D459" s="143"/>
      <c r="E459" s="156"/>
      <c r="F459" s="156"/>
      <c r="G459" s="144"/>
      <c r="H459" s="145"/>
      <c r="I459" s="15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09">
        <v>1</v>
      </c>
      <c r="B460" s="117" t="s">
        <v>954</v>
      </c>
      <c r="C460" s="158" t="s">
        <v>955</v>
      </c>
      <c r="D460" s="128" t="s">
        <v>88</v>
      </c>
      <c r="E460" s="120">
        <v>1500</v>
      </c>
      <c r="F460" s="121">
        <f>E460*Анкета!$F$7</f>
        <v>1500</v>
      </c>
      <c r="G460" s="121">
        <f t="shared" ref="G460:G468" si="111">ROUND(F460*$J$21,-0.1)</f>
        <v>1500</v>
      </c>
      <c r="H460" s="125">
        <v>3</v>
      </c>
      <c r="I460" s="123">
        <f t="shared" ref="I460:I468" si="112">H460*G460</f>
        <v>4500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09"/>
      <c r="B461" s="117" t="s">
        <v>956</v>
      </c>
      <c r="C461" s="158" t="s">
        <v>957</v>
      </c>
      <c r="D461" s="128" t="s">
        <v>88</v>
      </c>
      <c r="E461" s="124">
        <v>1500</v>
      </c>
      <c r="F461" s="121">
        <f>E461*Анкета!$F$7</f>
        <v>1500</v>
      </c>
      <c r="G461" s="121">
        <f t="shared" si="111"/>
        <v>1500</v>
      </c>
      <c r="H461" s="125">
        <v>1</v>
      </c>
      <c r="I461" s="123">
        <f t="shared" si="112"/>
        <v>1500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09"/>
      <c r="B462" s="117" t="s">
        <v>958</v>
      </c>
      <c r="C462" s="158" t="s">
        <v>959</v>
      </c>
      <c r="D462" s="128" t="s">
        <v>88</v>
      </c>
      <c r="E462" s="120">
        <v>1500</v>
      </c>
      <c r="F462" s="121">
        <f>E462*Анкета!$F$7</f>
        <v>1500</v>
      </c>
      <c r="G462" s="121">
        <f t="shared" si="111"/>
        <v>1500</v>
      </c>
      <c r="H462" s="122"/>
      <c r="I462" s="123">
        <f t="shared" si="112"/>
        <v>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09">
        <v>1</v>
      </c>
      <c r="B463" s="117" t="s">
        <v>960</v>
      </c>
      <c r="C463" s="158" t="s">
        <v>961</v>
      </c>
      <c r="D463" s="128" t="s">
        <v>88</v>
      </c>
      <c r="E463" s="120">
        <v>1900</v>
      </c>
      <c r="F463" s="121">
        <f>E463*Анкета!$F$7</f>
        <v>1900</v>
      </c>
      <c r="G463" s="121">
        <f t="shared" si="111"/>
        <v>1900</v>
      </c>
      <c r="H463" s="125">
        <v>1</v>
      </c>
      <c r="I463" s="123">
        <f t="shared" si="112"/>
        <v>1900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09">
        <v>1</v>
      </c>
      <c r="B464" s="117" t="s">
        <v>962</v>
      </c>
      <c r="C464" s="158" t="s">
        <v>963</v>
      </c>
      <c r="D464" s="128" t="s">
        <v>88</v>
      </c>
      <c r="E464" s="124">
        <v>3000</v>
      </c>
      <c r="F464" s="121">
        <f>E464*Анкета!$F$7</f>
        <v>3000</v>
      </c>
      <c r="G464" s="121">
        <f t="shared" si="111"/>
        <v>3000</v>
      </c>
      <c r="H464" s="125">
        <v>1</v>
      </c>
      <c r="I464" s="123">
        <f t="shared" si="112"/>
        <v>3000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09"/>
      <c r="B465" s="117" t="s">
        <v>964</v>
      </c>
      <c r="C465" s="158" t="s">
        <v>965</v>
      </c>
      <c r="D465" s="128" t="s">
        <v>88</v>
      </c>
      <c r="E465" s="124">
        <v>300</v>
      </c>
      <c r="F465" s="121">
        <f>E465*Анкета!$F$7</f>
        <v>300</v>
      </c>
      <c r="G465" s="121">
        <f t="shared" si="111"/>
        <v>300</v>
      </c>
      <c r="H465" s="125">
        <v>1</v>
      </c>
      <c r="I465" s="123">
        <f t="shared" si="112"/>
        <v>300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09">
        <v>1</v>
      </c>
      <c r="B466" s="117" t="s">
        <v>966</v>
      </c>
      <c r="C466" s="158" t="s">
        <v>967</v>
      </c>
      <c r="D466" s="128" t="s">
        <v>88</v>
      </c>
      <c r="E466" s="124">
        <v>300</v>
      </c>
      <c r="F466" s="121">
        <f>E466*Анкета!$F$7</f>
        <v>300</v>
      </c>
      <c r="G466" s="121">
        <f t="shared" si="111"/>
        <v>300</v>
      </c>
      <c r="H466" s="125">
        <v>1</v>
      </c>
      <c r="I466" s="123">
        <f t="shared" si="112"/>
        <v>300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09"/>
      <c r="B467" s="117" t="s">
        <v>968</v>
      </c>
      <c r="C467" s="153" t="s">
        <v>969</v>
      </c>
      <c r="D467" s="128" t="s">
        <v>88</v>
      </c>
      <c r="E467" s="120">
        <v>1200</v>
      </c>
      <c r="F467" s="121">
        <f>E467*Анкета!$F$7</f>
        <v>1200</v>
      </c>
      <c r="G467" s="121">
        <f t="shared" si="111"/>
        <v>1200</v>
      </c>
      <c r="H467" s="125">
        <v>1</v>
      </c>
      <c r="I467" s="123">
        <f t="shared" si="112"/>
        <v>1200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09"/>
      <c r="B468" s="117" t="s">
        <v>970</v>
      </c>
      <c r="C468" s="153" t="s">
        <v>971</v>
      </c>
      <c r="D468" s="128" t="s">
        <v>88</v>
      </c>
      <c r="E468" s="120">
        <v>250</v>
      </c>
      <c r="F468" s="121">
        <f>E468*Анкета!$F$7</f>
        <v>250</v>
      </c>
      <c r="G468" s="121">
        <f t="shared" si="111"/>
        <v>250</v>
      </c>
      <c r="H468" s="122"/>
      <c r="I468" s="123">
        <f t="shared" si="112"/>
        <v>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09"/>
      <c r="B469" s="129" t="s">
        <v>972</v>
      </c>
      <c r="C469" s="155" t="s">
        <v>973</v>
      </c>
      <c r="D469" s="143"/>
      <c r="E469" s="156"/>
      <c r="F469" s="156"/>
      <c r="G469" s="144"/>
      <c r="H469" s="145"/>
      <c r="I469" s="15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09"/>
      <c r="B470" s="117" t="s">
        <v>974</v>
      </c>
      <c r="C470" s="158" t="s">
        <v>975</v>
      </c>
      <c r="D470" s="128" t="s">
        <v>88</v>
      </c>
      <c r="E470" s="120">
        <v>2500</v>
      </c>
      <c r="F470" s="121">
        <f>E470*Анкета!$F$7</f>
        <v>2500</v>
      </c>
      <c r="G470" s="121">
        <f>ROUND(F470*$J$21,-0.1)</f>
        <v>2500</v>
      </c>
      <c r="H470" s="122"/>
      <c r="I470" s="123">
        <f>H470*G470</f>
        <v>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09">
        <v>1</v>
      </c>
      <c r="B471" s="129" t="s">
        <v>976</v>
      </c>
      <c r="C471" s="155" t="s">
        <v>977</v>
      </c>
      <c r="D471" s="143"/>
      <c r="E471" s="156"/>
      <c r="F471" s="156"/>
      <c r="G471" s="144"/>
      <c r="H471" s="145"/>
      <c r="I471" s="15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09">
        <v>1</v>
      </c>
      <c r="B472" s="117" t="s">
        <v>978</v>
      </c>
      <c r="C472" s="158" t="s">
        <v>979</v>
      </c>
      <c r="D472" s="128" t="s">
        <v>88</v>
      </c>
      <c r="E472" s="124">
        <v>550</v>
      </c>
      <c r="F472" s="121">
        <f>E472*Анкета!$F$7</f>
        <v>550</v>
      </c>
      <c r="G472" s="121">
        <f t="shared" ref="G472:G481" si="113">ROUND(F472*$J$21,-0.1)</f>
        <v>550</v>
      </c>
      <c r="H472" s="125">
        <v>4</v>
      </c>
      <c r="I472" s="123">
        <f t="shared" ref="I472:I481" si="114">H472*G472</f>
        <v>2200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x14ac:dyDescent="0.25">
      <c r="A473" s="109">
        <v>1</v>
      </c>
      <c r="B473" s="117" t="s">
        <v>980</v>
      </c>
      <c r="C473" s="158" t="s">
        <v>981</v>
      </c>
      <c r="D473" s="128" t="s">
        <v>88</v>
      </c>
      <c r="E473" s="120">
        <v>1600</v>
      </c>
      <c r="F473" s="121">
        <f>E473*Анкета!$F$7</f>
        <v>1600</v>
      </c>
      <c r="G473" s="121">
        <f t="shared" si="113"/>
        <v>1600</v>
      </c>
      <c r="H473" s="125">
        <v>4</v>
      </c>
      <c r="I473" s="123">
        <f t="shared" si="114"/>
        <v>6400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09"/>
      <c r="B474" s="117" t="s">
        <v>982</v>
      </c>
      <c r="C474" s="158" t="s">
        <v>983</v>
      </c>
      <c r="D474" s="128" t="s">
        <v>88</v>
      </c>
      <c r="E474" s="120">
        <v>900</v>
      </c>
      <c r="F474" s="121">
        <f>E474*Анкета!$F$7</f>
        <v>900</v>
      </c>
      <c r="G474" s="121">
        <f t="shared" si="113"/>
        <v>900</v>
      </c>
      <c r="H474" s="122">
        <v>6</v>
      </c>
      <c r="I474" s="123">
        <f t="shared" si="114"/>
        <v>5400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x14ac:dyDescent="0.25">
      <c r="A475" s="109"/>
      <c r="B475" s="117" t="s">
        <v>984</v>
      </c>
      <c r="C475" s="158" t="s">
        <v>985</v>
      </c>
      <c r="D475" s="128" t="s">
        <v>88</v>
      </c>
      <c r="E475" s="120">
        <v>2500</v>
      </c>
      <c r="F475" s="121">
        <f>E475*Анкета!$F$7</f>
        <v>2500</v>
      </c>
      <c r="G475" s="121">
        <f t="shared" si="113"/>
        <v>2500</v>
      </c>
      <c r="H475" s="122"/>
      <c r="I475" s="123">
        <f t="shared" si="114"/>
        <v>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x14ac:dyDescent="0.25">
      <c r="A476" s="109"/>
      <c r="B476" s="117" t="s">
        <v>986</v>
      </c>
      <c r="C476" s="158" t="s">
        <v>987</v>
      </c>
      <c r="D476" s="128" t="s">
        <v>88</v>
      </c>
      <c r="E476" s="120">
        <v>9000</v>
      </c>
      <c r="F476" s="121">
        <f>E476*Анкета!$F$7</f>
        <v>9000</v>
      </c>
      <c r="G476" s="121">
        <f t="shared" si="113"/>
        <v>9000</v>
      </c>
      <c r="H476" s="125">
        <v>1</v>
      </c>
      <c r="I476" s="123">
        <f t="shared" si="114"/>
        <v>9000</v>
      </c>
      <c r="J476" s="206"/>
      <c r="K476" s="206"/>
      <c r="L476" s="206"/>
      <c r="M476" s="206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  <c r="Z476" s="206"/>
    </row>
    <row r="477" spans="1:26" x14ac:dyDescent="0.25">
      <c r="A477" s="109"/>
      <c r="B477" s="117" t="s">
        <v>988</v>
      </c>
      <c r="C477" s="166" t="s">
        <v>989</v>
      </c>
      <c r="D477" s="128" t="s">
        <v>88</v>
      </c>
      <c r="E477" s="124">
        <v>5000</v>
      </c>
      <c r="F477" s="121">
        <f>E477*Анкета!$F$7</f>
        <v>5000</v>
      </c>
      <c r="G477" s="121">
        <f t="shared" si="113"/>
        <v>5000</v>
      </c>
      <c r="H477" s="125">
        <v>6</v>
      </c>
      <c r="I477" s="123">
        <f t="shared" si="114"/>
        <v>30000</v>
      </c>
      <c r="J477" s="206"/>
      <c r="K477" s="206"/>
      <c r="L477" s="206"/>
      <c r="M477" s="206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  <c r="Z477" s="206"/>
    </row>
    <row r="478" spans="1:26" x14ac:dyDescent="0.25">
      <c r="A478" s="109"/>
      <c r="B478" s="117" t="s">
        <v>990</v>
      </c>
      <c r="C478" s="166" t="s">
        <v>991</v>
      </c>
      <c r="D478" s="128" t="s">
        <v>71</v>
      </c>
      <c r="E478" s="124">
        <v>750</v>
      </c>
      <c r="F478" s="121">
        <f>E478*Анкета!$F$7</f>
        <v>750</v>
      </c>
      <c r="G478" s="121">
        <f t="shared" si="113"/>
        <v>750</v>
      </c>
      <c r="H478" s="125">
        <v>116.3</v>
      </c>
      <c r="I478" s="123">
        <f t="shared" si="114"/>
        <v>87225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09"/>
      <c r="B479" s="117" t="s">
        <v>921</v>
      </c>
      <c r="C479" s="158" t="s">
        <v>922</v>
      </c>
      <c r="D479" s="128" t="s">
        <v>88</v>
      </c>
      <c r="E479" s="120">
        <v>416.5</v>
      </c>
      <c r="F479" s="121">
        <f>E479*Анкета!$F$7</f>
        <v>416.5</v>
      </c>
      <c r="G479" s="121">
        <f t="shared" si="113"/>
        <v>417</v>
      </c>
      <c r="H479" s="122"/>
      <c r="I479" s="123">
        <f t="shared" si="114"/>
        <v>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09"/>
      <c r="B480" s="117" t="s">
        <v>992</v>
      </c>
      <c r="C480" s="158" t="s">
        <v>993</v>
      </c>
      <c r="D480" s="128" t="s">
        <v>88</v>
      </c>
      <c r="E480" s="124">
        <v>4000</v>
      </c>
      <c r="F480" s="121">
        <f>E480*Анкета!$F$7</f>
        <v>4000</v>
      </c>
      <c r="G480" s="121">
        <f t="shared" si="113"/>
        <v>4000</v>
      </c>
      <c r="H480" s="125">
        <v>3</v>
      </c>
      <c r="I480" s="123">
        <f t="shared" si="114"/>
        <v>12000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x14ac:dyDescent="0.25">
      <c r="A481" s="109"/>
      <c r="B481" s="117" t="s">
        <v>994</v>
      </c>
      <c r="C481" s="158" t="s">
        <v>995</v>
      </c>
      <c r="D481" s="128" t="s">
        <v>88</v>
      </c>
      <c r="E481" s="120">
        <v>1500</v>
      </c>
      <c r="F481" s="121">
        <f>E481*Анкета!$F$7</f>
        <v>1500</v>
      </c>
      <c r="G481" s="121">
        <f t="shared" si="113"/>
        <v>1500</v>
      </c>
      <c r="H481" s="122"/>
      <c r="I481" s="123">
        <f t="shared" si="114"/>
        <v>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09">
        <v>1</v>
      </c>
      <c r="B482" s="129"/>
      <c r="C482" s="207" t="s">
        <v>996</v>
      </c>
      <c r="D482" s="178"/>
      <c r="E482" s="178"/>
      <c r="F482" s="178"/>
      <c r="G482" s="132"/>
      <c r="H482" s="133"/>
      <c r="I482" s="134">
        <f>SUBTOTAL(9,I400:I481)</f>
        <v>322954</v>
      </c>
      <c r="J482" s="1"/>
      <c r="K482" s="1">
        <f>125*3000</f>
        <v>375000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09">
        <v>1</v>
      </c>
      <c r="B483" s="110" t="s">
        <v>997</v>
      </c>
      <c r="C483" s="111" t="s">
        <v>998</v>
      </c>
      <c r="D483" s="112"/>
      <c r="E483" s="112"/>
      <c r="F483" s="112"/>
      <c r="G483" s="114"/>
      <c r="H483" s="115"/>
      <c r="I483" s="116" t="s">
        <v>68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09">
        <v>1</v>
      </c>
      <c r="B484" s="129" t="s">
        <v>999</v>
      </c>
      <c r="C484" s="208" t="s">
        <v>1000</v>
      </c>
      <c r="D484" s="143"/>
      <c r="E484" s="143"/>
      <c r="F484" s="143"/>
      <c r="G484" s="144"/>
      <c r="H484" s="145"/>
      <c r="I484" s="209" t="s">
        <v>68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09"/>
      <c r="B485" s="117" t="s">
        <v>1001</v>
      </c>
      <c r="C485" s="158" t="s">
        <v>1002</v>
      </c>
      <c r="D485" s="128" t="s">
        <v>91</v>
      </c>
      <c r="E485" s="120">
        <v>270</v>
      </c>
      <c r="F485" s="121">
        <f>E485*Анкета!$F$7</f>
        <v>270</v>
      </c>
      <c r="G485" s="121">
        <f t="shared" ref="G485:G487" si="115">ROUND(F485*$J$21,-0.1)</f>
        <v>270</v>
      </c>
      <c r="H485" s="122"/>
      <c r="I485" s="210">
        <f t="shared" ref="I485:I502" si="116">H485*G485</f>
        <v>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09">
        <v>1</v>
      </c>
      <c r="B486" s="117" t="s">
        <v>1003</v>
      </c>
      <c r="C486" s="158" t="s">
        <v>1004</v>
      </c>
      <c r="D486" s="128" t="s">
        <v>91</v>
      </c>
      <c r="E486" s="120">
        <v>150</v>
      </c>
      <c r="F486" s="121">
        <f>E486*Анкета!$F$7</f>
        <v>150</v>
      </c>
      <c r="G486" s="121">
        <f t="shared" si="115"/>
        <v>150</v>
      </c>
      <c r="H486" s="125">
        <f>34*2+(13*3)</f>
        <v>107</v>
      </c>
      <c r="I486" s="210">
        <f t="shared" si="116"/>
        <v>16050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09">
        <v>1</v>
      </c>
      <c r="B487" s="117" t="s">
        <v>1005</v>
      </c>
      <c r="C487" s="158" t="s">
        <v>1006</v>
      </c>
      <c r="D487" s="128" t="s">
        <v>91</v>
      </c>
      <c r="E487" s="124">
        <v>140</v>
      </c>
      <c r="F487" s="121">
        <f>E487*Анкета!$F$7</f>
        <v>140</v>
      </c>
      <c r="G487" s="121">
        <f t="shared" si="115"/>
        <v>140</v>
      </c>
      <c r="H487" s="125">
        <f>H486</f>
        <v>107</v>
      </c>
      <c r="I487" s="210">
        <f t="shared" si="116"/>
        <v>14980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09"/>
      <c r="B488" s="117" t="s">
        <v>1007</v>
      </c>
      <c r="C488" s="158" t="s">
        <v>1008</v>
      </c>
      <c r="D488" s="128" t="s">
        <v>91</v>
      </c>
      <c r="E488" s="120">
        <v>400</v>
      </c>
      <c r="F488" s="121">
        <f>E488*Анкета!$F$7</f>
        <v>400</v>
      </c>
      <c r="G488" s="121">
        <f t="shared" ref="G488:G490" si="117">ROUND(F488*$J$21,-1)</f>
        <v>400</v>
      </c>
      <c r="H488" s="122"/>
      <c r="I488" s="210">
        <f t="shared" si="116"/>
        <v>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09"/>
      <c r="B489" s="117" t="s">
        <v>1009</v>
      </c>
      <c r="C489" s="158" t="s">
        <v>1010</v>
      </c>
      <c r="D489" s="128" t="s">
        <v>91</v>
      </c>
      <c r="E489" s="120">
        <v>220</v>
      </c>
      <c r="F489" s="121">
        <f>E489*Анкета!$F$7</f>
        <v>220</v>
      </c>
      <c r="G489" s="121">
        <f t="shared" si="117"/>
        <v>220</v>
      </c>
      <c r="H489" s="122"/>
      <c r="I489" s="210">
        <f t="shared" si="116"/>
        <v>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09"/>
      <c r="B490" s="117" t="s">
        <v>1011</v>
      </c>
      <c r="C490" s="158" t="s">
        <v>1012</v>
      </c>
      <c r="D490" s="128" t="s">
        <v>91</v>
      </c>
      <c r="E490" s="120">
        <v>70</v>
      </c>
      <c r="F490" s="121">
        <f>E490*Анкета!$F$7</f>
        <v>70</v>
      </c>
      <c r="G490" s="121">
        <f t="shared" si="117"/>
        <v>70</v>
      </c>
      <c r="H490" s="122"/>
      <c r="I490" s="210">
        <f t="shared" si="116"/>
        <v>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09"/>
      <c r="B491" s="117" t="s">
        <v>1013</v>
      </c>
      <c r="C491" s="158" t="s">
        <v>1014</v>
      </c>
      <c r="D491" s="128" t="s">
        <v>88</v>
      </c>
      <c r="E491" s="120">
        <v>270</v>
      </c>
      <c r="F491" s="121">
        <f>E491*Анкета!$F$7</f>
        <v>270</v>
      </c>
      <c r="G491" s="121">
        <f t="shared" ref="G491:G502" si="118">ROUND(F491*$J$21,-0.1)</f>
        <v>270</v>
      </c>
      <c r="H491" s="122"/>
      <c r="I491" s="210">
        <f t="shared" si="116"/>
        <v>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09"/>
      <c r="B492" s="117" t="s">
        <v>1015</v>
      </c>
      <c r="C492" s="158" t="s">
        <v>1016</v>
      </c>
      <c r="D492" s="128" t="s">
        <v>88</v>
      </c>
      <c r="E492" s="120">
        <v>202.5</v>
      </c>
      <c r="F492" s="121">
        <f>E492*Анкета!$F$7</f>
        <v>202.5</v>
      </c>
      <c r="G492" s="121">
        <f t="shared" si="118"/>
        <v>203</v>
      </c>
      <c r="H492" s="122"/>
      <c r="I492" s="210">
        <f t="shared" si="116"/>
        <v>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09">
        <v>1</v>
      </c>
      <c r="B493" s="117" t="s">
        <v>1017</v>
      </c>
      <c r="C493" s="158" t="s">
        <v>1018</v>
      </c>
      <c r="D493" s="128" t="s">
        <v>88</v>
      </c>
      <c r="E493" s="124">
        <v>150</v>
      </c>
      <c r="F493" s="121">
        <f>E493*Анкета!$F$7</f>
        <v>150</v>
      </c>
      <c r="G493" s="121">
        <f t="shared" si="118"/>
        <v>150</v>
      </c>
      <c r="H493" s="125">
        <v>47</v>
      </c>
      <c r="I493" s="210">
        <f t="shared" si="116"/>
        <v>7050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09"/>
      <c r="B494" s="117" t="s">
        <v>1019</v>
      </c>
      <c r="C494" s="158" t="s">
        <v>1020</v>
      </c>
      <c r="D494" s="128" t="s">
        <v>88</v>
      </c>
      <c r="E494" s="120">
        <v>540</v>
      </c>
      <c r="F494" s="121">
        <f>E494*Анкета!$F$7</f>
        <v>540</v>
      </c>
      <c r="G494" s="121">
        <f t="shared" si="118"/>
        <v>540</v>
      </c>
      <c r="H494" s="122"/>
      <c r="I494" s="210">
        <f t="shared" si="116"/>
        <v>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09"/>
      <c r="B495" s="117" t="s">
        <v>1021</v>
      </c>
      <c r="C495" s="158" t="s">
        <v>1022</v>
      </c>
      <c r="D495" s="128" t="s">
        <v>88</v>
      </c>
      <c r="E495" s="120">
        <v>250</v>
      </c>
      <c r="F495" s="121">
        <f>E495*Анкета!$F$7</f>
        <v>250</v>
      </c>
      <c r="G495" s="121">
        <f t="shared" si="118"/>
        <v>250</v>
      </c>
      <c r="H495" s="122"/>
      <c r="I495" s="210">
        <f t="shared" si="116"/>
        <v>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09"/>
      <c r="B496" s="117" t="s">
        <v>1023</v>
      </c>
      <c r="C496" s="158" t="s">
        <v>1024</v>
      </c>
      <c r="D496" s="128" t="s">
        <v>88</v>
      </c>
      <c r="E496" s="120">
        <v>194.5</v>
      </c>
      <c r="F496" s="121">
        <f>E496*Анкета!$F$7</f>
        <v>194.5</v>
      </c>
      <c r="G496" s="121">
        <f t="shared" si="118"/>
        <v>195</v>
      </c>
      <c r="H496" s="125">
        <v>1</v>
      </c>
      <c r="I496" s="210">
        <f t="shared" si="116"/>
        <v>195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09"/>
      <c r="B497" s="117" t="s">
        <v>1025</v>
      </c>
      <c r="C497" s="158" t="s">
        <v>1026</v>
      </c>
      <c r="D497" s="128" t="s">
        <v>88</v>
      </c>
      <c r="E497" s="120">
        <v>2025</v>
      </c>
      <c r="F497" s="121">
        <f>E497*Анкета!$F$7</f>
        <v>2025</v>
      </c>
      <c r="G497" s="121">
        <f t="shared" si="118"/>
        <v>2025</v>
      </c>
      <c r="H497" s="122"/>
      <c r="I497" s="210">
        <f t="shared" si="116"/>
        <v>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09"/>
      <c r="B498" s="117" t="s">
        <v>1027</v>
      </c>
      <c r="C498" s="158" t="s">
        <v>1028</v>
      </c>
      <c r="D498" s="128" t="s">
        <v>88</v>
      </c>
      <c r="E498" s="120">
        <v>1350</v>
      </c>
      <c r="F498" s="121">
        <f>E498*Анкета!$F$7</f>
        <v>1350</v>
      </c>
      <c r="G498" s="121">
        <f t="shared" si="118"/>
        <v>1350</v>
      </c>
      <c r="H498" s="122"/>
      <c r="I498" s="210">
        <f t="shared" si="116"/>
        <v>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09"/>
      <c r="B499" s="117" t="s">
        <v>1029</v>
      </c>
      <c r="C499" s="158" t="s">
        <v>1030</v>
      </c>
      <c r="D499" s="128" t="s">
        <v>88</v>
      </c>
      <c r="E499" s="120">
        <v>528</v>
      </c>
      <c r="F499" s="121">
        <f>E499*Анкета!$F$7</f>
        <v>528</v>
      </c>
      <c r="G499" s="121">
        <f t="shared" si="118"/>
        <v>528</v>
      </c>
      <c r="H499" s="122"/>
      <c r="I499" s="210">
        <f t="shared" si="116"/>
        <v>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09"/>
      <c r="B500" s="117" t="s">
        <v>1031</v>
      </c>
      <c r="C500" s="158" t="s">
        <v>1032</v>
      </c>
      <c r="D500" s="128" t="s">
        <v>88</v>
      </c>
      <c r="E500" s="120">
        <v>2700</v>
      </c>
      <c r="F500" s="121">
        <f>E500*Анкета!$F$7</f>
        <v>2700</v>
      </c>
      <c r="G500" s="121">
        <f t="shared" si="118"/>
        <v>2700</v>
      </c>
      <c r="H500" s="122"/>
      <c r="I500" s="210">
        <f t="shared" si="116"/>
        <v>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09"/>
      <c r="B501" s="117" t="s">
        <v>1033</v>
      </c>
      <c r="C501" s="158" t="s">
        <v>1034</v>
      </c>
      <c r="D501" s="128" t="s">
        <v>88</v>
      </c>
      <c r="E501" s="120">
        <v>1800</v>
      </c>
      <c r="F501" s="121">
        <f>E501*Анкета!$F$7</f>
        <v>1800</v>
      </c>
      <c r="G501" s="121">
        <f t="shared" si="118"/>
        <v>1800</v>
      </c>
      <c r="H501" s="122"/>
      <c r="I501" s="210">
        <f t="shared" si="116"/>
        <v>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09"/>
      <c r="B502" s="117" t="s">
        <v>1035</v>
      </c>
      <c r="C502" s="158" t="s">
        <v>1036</v>
      </c>
      <c r="D502" s="128" t="s">
        <v>88</v>
      </c>
      <c r="E502" s="120">
        <v>900</v>
      </c>
      <c r="F502" s="121">
        <f>E502*Анкета!$F$7</f>
        <v>900</v>
      </c>
      <c r="G502" s="121">
        <f t="shared" si="118"/>
        <v>900</v>
      </c>
      <c r="H502" s="122"/>
      <c r="I502" s="210">
        <f t="shared" si="116"/>
        <v>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09">
        <v>1</v>
      </c>
      <c r="B503" s="129"/>
      <c r="C503" s="207" t="s">
        <v>1037</v>
      </c>
      <c r="D503" s="178"/>
      <c r="E503" s="178"/>
      <c r="F503" s="178"/>
      <c r="G503" s="132"/>
      <c r="H503" s="133"/>
      <c r="I503" s="134">
        <f>SUBTOTAL(9,I486:I502)</f>
        <v>38275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09">
        <v>1</v>
      </c>
      <c r="B504" s="110" t="s">
        <v>1038</v>
      </c>
      <c r="C504" s="111" t="s">
        <v>1039</v>
      </c>
      <c r="D504" s="112"/>
      <c r="E504" s="112"/>
      <c r="F504" s="112"/>
      <c r="G504" s="114"/>
      <c r="H504" s="115"/>
      <c r="I504" s="116" t="s">
        <v>68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09"/>
      <c r="B505" s="117" t="s">
        <v>1040</v>
      </c>
      <c r="C505" s="166" t="s">
        <v>1041</v>
      </c>
      <c r="D505" s="128" t="s">
        <v>1042</v>
      </c>
      <c r="E505" s="120">
        <v>70</v>
      </c>
      <c r="F505" s="121">
        <f>E505*Анкета!$F$7</f>
        <v>70</v>
      </c>
      <c r="G505" s="121">
        <f t="shared" ref="G505:G559" si="119">ROUND(F505*$J$21,-0.1)</f>
        <v>70</v>
      </c>
      <c r="H505" s="122"/>
      <c r="I505" s="123">
        <f t="shared" ref="I505:I559" si="120">H505*G505</f>
        <v>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09"/>
      <c r="B506" s="117" t="s">
        <v>1043</v>
      </c>
      <c r="C506" s="166" t="s">
        <v>1044</v>
      </c>
      <c r="D506" s="128" t="s">
        <v>91</v>
      </c>
      <c r="E506" s="120">
        <v>22.5</v>
      </c>
      <c r="F506" s="121">
        <f>E506*Анкета!$F$7</f>
        <v>22.5</v>
      </c>
      <c r="G506" s="121">
        <f t="shared" si="119"/>
        <v>23</v>
      </c>
      <c r="H506" s="122"/>
      <c r="I506" s="123">
        <f t="shared" si="120"/>
        <v>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09"/>
      <c r="B507" s="117" t="s">
        <v>1045</v>
      </c>
      <c r="C507" s="166" t="s">
        <v>1046</v>
      </c>
      <c r="D507" s="128" t="s">
        <v>91</v>
      </c>
      <c r="E507" s="120">
        <v>120</v>
      </c>
      <c r="F507" s="121">
        <f>E507*Анкета!$F$7</f>
        <v>120</v>
      </c>
      <c r="G507" s="121">
        <f t="shared" si="119"/>
        <v>120</v>
      </c>
      <c r="H507" s="122"/>
      <c r="I507" s="123">
        <f t="shared" si="120"/>
        <v>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09"/>
      <c r="B508" s="117" t="s">
        <v>1047</v>
      </c>
      <c r="C508" s="166" t="s">
        <v>1048</v>
      </c>
      <c r="D508" s="128" t="s">
        <v>91</v>
      </c>
      <c r="E508" s="120">
        <v>80</v>
      </c>
      <c r="F508" s="121">
        <f>E508*Анкета!$F$7</f>
        <v>80</v>
      </c>
      <c r="G508" s="121">
        <f t="shared" si="119"/>
        <v>80</v>
      </c>
      <c r="H508" s="122"/>
      <c r="I508" s="123">
        <f t="shared" si="120"/>
        <v>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09"/>
      <c r="B509" s="117" t="s">
        <v>1049</v>
      </c>
      <c r="C509" s="166" t="s">
        <v>1050</v>
      </c>
      <c r="D509" s="128" t="s">
        <v>91</v>
      </c>
      <c r="E509" s="120">
        <v>136</v>
      </c>
      <c r="F509" s="121">
        <f>E509*Анкета!$F$7</f>
        <v>136</v>
      </c>
      <c r="G509" s="121">
        <f t="shared" si="119"/>
        <v>136</v>
      </c>
      <c r="H509" s="122"/>
      <c r="I509" s="123">
        <f t="shared" si="120"/>
        <v>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09">
        <v>1</v>
      </c>
      <c r="B510" s="117" t="s">
        <v>1051</v>
      </c>
      <c r="C510" s="211" t="s">
        <v>1052</v>
      </c>
      <c r="D510" s="128" t="s">
        <v>91</v>
      </c>
      <c r="E510" s="120">
        <v>63</v>
      </c>
      <c r="F510" s="121">
        <f>E510*Анкета!$F$7</f>
        <v>63</v>
      </c>
      <c r="G510" s="121">
        <f t="shared" si="119"/>
        <v>63</v>
      </c>
      <c r="H510" s="125">
        <v>700</v>
      </c>
      <c r="I510" s="123">
        <f t="shared" si="120"/>
        <v>44100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09"/>
      <c r="B511" s="117" t="s">
        <v>1053</v>
      </c>
      <c r="C511" s="211" t="s">
        <v>1054</v>
      </c>
      <c r="D511" s="128" t="s">
        <v>91</v>
      </c>
      <c r="E511" s="124">
        <v>70</v>
      </c>
      <c r="F511" s="121">
        <f>E511*Анкета!$F$7</f>
        <v>70</v>
      </c>
      <c r="G511" s="121">
        <f t="shared" si="119"/>
        <v>70</v>
      </c>
      <c r="H511" s="125">
        <v>1350</v>
      </c>
      <c r="I511" s="123">
        <f t="shared" si="120"/>
        <v>94500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09"/>
      <c r="B512" s="117" t="s">
        <v>1055</v>
      </c>
      <c r="C512" s="166" t="s">
        <v>1056</v>
      </c>
      <c r="D512" s="128" t="s">
        <v>91</v>
      </c>
      <c r="E512" s="124">
        <v>60</v>
      </c>
      <c r="F512" s="121">
        <f>E512*Анкета!$F$7</f>
        <v>60</v>
      </c>
      <c r="G512" s="121">
        <f t="shared" si="119"/>
        <v>60</v>
      </c>
      <c r="H512" s="125">
        <v>980</v>
      </c>
      <c r="I512" s="123">
        <f t="shared" si="120"/>
        <v>58800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09"/>
      <c r="B513" s="117" t="s">
        <v>1057</v>
      </c>
      <c r="C513" s="166" t="s">
        <v>1058</v>
      </c>
      <c r="D513" s="128" t="s">
        <v>1042</v>
      </c>
      <c r="E513" s="124">
        <v>150</v>
      </c>
      <c r="F513" s="121">
        <f>E513*Анкета!$F$7</f>
        <v>150</v>
      </c>
      <c r="G513" s="121">
        <f t="shared" si="119"/>
        <v>150</v>
      </c>
      <c r="H513" s="125">
        <v>73</v>
      </c>
      <c r="I513" s="123">
        <f t="shared" si="120"/>
        <v>10950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09"/>
      <c r="B514" s="117" t="s">
        <v>1059</v>
      </c>
      <c r="C514" s="166" t="s">
        <v>1060</v>
      </c>
      <c r="D514" s="128" t="s">
        <v>88</v>
      </c>
      <c r="E514" s="120">
        <v>600</v>
      </c>
      <c r="F514" s="121">
        <f>E514*Анкета!$F$7</f>
        <v>600</v>
      </c>
      <c r="G514" s="121">
        <f t="shared" si="119"/>
        <v>600</v>
      </c>
      <c r="H514" s="125">
        <v>1</v>
      </c>
      <c r="I514" s="123">
        <f t="shared" si="120"/>
        <v>600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09"/>
      <c r="B515" s="117" t="s">
        <v>1061</v>
      </c>
      <c r="C515" s="166" t="s">
        <v>1062</v>
      </c>
      <c r="D515" s="128" t="s">
        <v>88</v>
      </c>
      <c r="E515" s="124">
        <v>500</v>
      </c>
      <c r="F515" s="121">
        <f>E515*Анкета!$F$7</f>
        <v>500</v>
      </c>
      <c r="G515" s="121">
        <f t="shared" si="119"/>
        <v>500</v>
      </c>
      <c r="H515" s="125">
        <v>15</v>
      </c>
      <c r="I515" s="123">
        <f t="shared" si="120"/>
        <v>7500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09"/>
      <c r="B516" s="117" t="s">
        <v>1063</v>
      </c>
      <c r="C516" s="166" t="s">
        <v>1064</v>
      </c>
      <c r="D516" s="128" t="s">
        <v>88</v>
      </c>
      <c r="E516" s="124">
        <v>150</v>
      </c>
      <c r="F516" s="121">
        <f>E516*Анкета!$F$7</f>
        <v>150</v>
      </c>
      <c r="G516" s="121">
        <f t="shared" si="119"/>
        <v>150</v>
      </c>
      <c r="H516" s="122">
        <v>10</v>
      </c>
      <c r="I516" s="123">
        <f t="shared" si="120"/>
        <v>1500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09"/>
      <c r="B517" s="117" t="s">
        <v>1065</v>
      </c>
      <c r="C517" s="166" t="s">
        <v>1066</v>
      </c>
      <c r="D517" s="128" t="s">
        <v>91</v>
      </c>
      <c r="E517" s="120">
        <v>55.5</v>
      </c>
      <c r="F517" s="121">
        <f>E517*Анкета!$F$7</f>
        <v>55.5</v>
      </c>
      <c r="G517" s="121">
        <f t="shared" si="119"/>
        <v>56</v>
      </c>
      <c r="H517" s="125"/>
      <c r="I517" s="123">
        <f t="shared" si="120"/>
        <v>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09"/>
      <c r="B518" s="117" t="s">
        <v>1067</v>
      </c>
      <c r="C518" s="166" t="s">
        <v>1068</v>
      </c>
      <c r="D518" s="128" t="s">
        <v>91</v>
      </c>
      <c r="E518" s="124">
        <v>150</v>
      </c>
      <c r="F518" s="121">
        <f>E518*Анкета!$F$7</f>
        <v>150</v>
      </c>
      <c r="G518" s="121">
        <f t="shared" si="119"/>
        <v>150</v>
      </c>
      <c r="H518" s="125">
        <v>1.5</v>
      </c>
      <c r="I518" s="123">
        <f t="shared" si="120"/>
        <v>225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09"/>
      <c r="B519" s="117" t="s">
        <v>1069</v>
      </c>
      <c r="C519" s="166" t="s">
        <v>1070</v>
      </c>
      <c r="D519" s="128" t="s">
        <v>88</v>
      </c>
      <c r="E519" s="124">
        <v>300</v>
      </c>
      <c r="F519" s="121">
        <f>E519*Анкета!$F$7</f>
        <v>300</v>
      </c>
      <c r="G519" s="121">
        <f t="shared" si="119"/>
        <v>300</v>
      </c>
      <c r="H519" s="125">
        <v>1</v>
      </c>
      <c r="I519" s="123">
        <f t="shared" si="120"/>
        <v>300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09"/>
      <c r="B520" s="117" t="s">
        <v>1071</v>
      </c>
      <c r="C520" s="166" t="s">
        <v>1072</v>
      </c>
      <c r="D520" s="128" t="s">
        <v>88</v>
      </c>
      <c r="E520" s="124">
        <v>300</v>
      </c>
      <c r="F520" s="121">
        <f>E520*Анкета!$F$7</f>
        <v>300</v>
      </c>
      <c r="G520" s="121">
        <f t="shared" si="119"/>
        <v>300</v>
      </c>
      <c r="H520" s="125">
        <v>1</v>
      </c>
      <c r="I520" s="123">
        <f t="shared" si="120"/>
        <v>300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09"/>
      <c r="B521" s="117" t="s">
        <v>1073</v>
      </c>
      <c r="C521" s="166" t="s">
        <v>1074</v>
      </c>
      <c r="D521" s="128" t="s">
        <v>88</v>
      </c>
      <c r="E521" s="120">
        <v>305.5</v>
      </c>
      <c r="F521" s="121">
        <f>E521*Анкета!$F$7</f>
        <v>305.5</v>
      </c>
      <c r="G521" s="121">
        <f t="shared" si="119"/>
        <v>306</v>
      </c>
      <c r="H521" s="122"/>
      <c r="I521" s="123">
        <f t="shared" si="120"/>
        <v>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09"/>
      <c r="B522" s="117" t="s">
        <v>1075</v>
      </c>
      <c r="C522" s="166" t="s">
        <v>1076</v>
      </c>
      <c r="D522" s="128" t="s">
        <v>88</v>
      </c>
      <c r="E522" s="120">
        <v>278</v>
      </c>
      <c r="F522" s="121">
        <f>E522*Анкета!$F$7</f>
        <v>278</v>
      </c>
      <c r="G522" s="121">
        <f t="shared" si="119"/>
        <v>278</v>
      </c>
      <c r="H522" s="122"/>
      <c r="I522" s="123">
        <f t="shared" si="120"/>
        <v>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09"/>
      <c r="B523" s="117" t="s">
        <v>1077</v>
      </c>
      <c r="C523" s="166" t="s">
        <v>1078</v>
      </c>
      <c r="D523" s="128" t="s">
        <v>88</v>
      </c>
      <c r="E523" s="120">
        <v>222.5</v>
      </c>
      <c r="F523" s="121">
        <f>E523*Анкета!$F$7</f>
        <v>222.5</v>
      </c>
      <c r="G523" s="121">
        <f t="shared" si="119"/>
        <v>223</v>
      </c>
      <c r="H523" s="122">
        <v>12</v>
      </c>
      <c r="I523" s="123">
        <f t="shared" si="120"/>
        <v>2676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09"/>
      <c r="B524" s="117" t="s">
        <v>1079</v>
      </c>
      <c r="C524" s="166" t="s">
        <v>1080</v>
      </c>
      <c r="D524" s="128" t="s">
        <v>88</v>
      </c>
      <c r="E524" s="120">
        <v>600</v>
      </c>
      <c r="F524" s="121">
        <f>E524*Анкета!$F$7</f>
        <v>600</v>
      </c>
      <c r="G524" s="121">
        <f t="shared" si="119"/>
        <v>600</v>
      </c>
      <c r="H524" s="122"/>
      <c r="I524" s="123">
        <f t="shared" si="120"/>
        <v>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09"/>
      <c r="B525" s="117" t="s">
        <v>1081</v>
      </c>
      <c r="C525" s="166" t="s">
        <v>1082</v>
      </c>
      <c r="D525" s="128" t="s">
        <v>88</v>
      </c>
      <c r="E525" s="120">
        <v>133.5</v>
      </c>
      <c r="F525" s="121">
        <f>E525*Анкета!$F$7</f>
        <v>133.5</v>
      </c>
      <c r="G525" s="121">
        <f t="shared" si="119"/>
        <v>134</v>
      </c>
      <c r="H525" s="122"/>
      <c r="I525" s="123">
        <f t="shared" si="120"/>
        <v>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09"/>
      <c r="B526" s="117" t="s">
        <v>1083</v>
      </c>
      <c r="C526" s="166" t="s">
        <v>1084</v>
      </c>
      <c r="D526" s="128" t="s">
        <v>88</v>
      </c>
      <c r="E526" s="120">
        <v>350</v>
      </c>
      <c r="F526" s="121">
        <f>E526*Анкета!$F$7</f>
        <v>350</v>
      </c>
      <c r="G526" s="121">
        <f t="shared" si="119"/>
        <v>350</v>
      </c>
      <c r="H526" s="122"/>
      <c r="I526" s="123">
        <f t="shared" si="120"/>
        <v>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09">
        <v>1</v>
      </c>
      <c r="B527" s="117" t="s">
        <v>1085</v>
      </c>
      <c r="C527" s="171" t="s">
        <v>1086</v>
      </c>
      <c r="D527" s="128" t="s">
        <v>88</v>
      </c>
      <c r="E527" s="124">
        <v>550</v>
      </c>
      <c r="F527" s="121">
        <f>E527*Анкета!$F$7</f>
        <v>550</v>
      </c>
      <c r="G527" s="121">
        <f t="shared" si="119"/>
        <v>550</v>
      </c>
      <c r="H527" s="125">
        <v>1</v>
      </c>
      <c r="I527" s="123">
        <f t="shared" si="120"/>
        <v>550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09">
        <v>1</v>
      </c>
      <c r="B528" s="117" t="s">
        <v>1087</v>
      </c>
      <c r="C528" s="171" t="s">
        <v>1088</v>
      </c>
      <c r="D528" s="128" t="s">
        <v>88</v>
      </c>
      <c r="E528" s="124">
        <v>350</v>
      </c>
      <c r="F528" s="121">
        <f>E528*Анкета!$F$7</f>
        <v>350</v>
      </c>
      <c r="G528" s="121">
        <f t="shared" si="119"/>
        <v>350</v>
      </c>
      <c r="H528" s="125">
        <v>46</v>
      </c>
      <c r="I528" s="123">
        <f t="shared" si="120"/>
        <v>16100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09"/>
      <c r="B529" s="117" t="s">
        <v>1089</v>
      </c>
      <c r="C529" s="166" t="s">
        <v>1090</v>
      </c>
      <c r="D529" s="128" t="s">
        <v>88</v>
      </c>
      <c r="E529" s="120">
        <v>250</v>
      </c>
      <c r="F529" s="121">
        <f>E529*Анкета!$F$7</f>
        <v>250</v>
      </c>
      <c r="G529" s="121">
        <f t="shared" si="119"/>
        <v>250</v>
      </c>
      <c r="H529" s="122"/>
      <c r="I529" s="123">
        <f t="shared" si="120"/>
        <v>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09">
        <v>1</v>
      </c>
      <c r="B530" s="117" t="s">
        <v>1091</v>
      </c>
      <c r="C530" s="171" t="s">
        <v>1092</v>
      </c>
      <c r="D530" s="128" t="s">
        <v>88</v>
      </c>
      <c r="E530" s="124">
        <v>100</v>
      </c>
      <c r="F530" s="172">
        <v>120</v>
      </c>
      <c r="G530" s="121">
        <f t="shared" si="119"/>
        <v>120</v>
      </c>
      <c r="H530" s="125">
        <v>47</v>
      </c>
      <c r="I530" s="123">
        <f t="shared" si="120"/>
        <v>5640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09">
        <v>1</v>
      </c>
      <c r="B531" s="117" t="s">
        <v>1093</v>
      </c>
      <c r="C531" s="166" t="s">
        <v>1094</v>
      </c>
      <c r="D531" s="128" t="s">
        <v>88</v>
      </c>
      <c r="E531" s="120">
        <v>1200</v>
      </c>
      <c r="F531" s="121">
        <f>E531*Анкета!$F$7</f>
        <v>1200</v>
      </c>
      <c r="G531" s="121">
        <f t="shared" si="119"/>
        <v>1200</v>
      </c>
      <c r="H531" s="125">
        <v>1</v>
      </c>
      <c r="I531" s="123">
        <f t="shared" si="120"/>
        <v>1200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09"/>
      <c r="B532" s="117" t="s">
        <v>1095</v>
      </c>
      <c r="C532" s="171" t="s">
        <v>1096</v>
      </c>
      <c r="D532" s="128" t="s">
        <v>88</v>
      </c>
      <c r="E532" s="120">
        <v>980</v>
      </c>
      <c r="F532" s="121">
        <f>E532*Анкета!$F$7</f>
        <v>980</v>
      </c>
      <c r="G532" s="121">
        <f t="shared" si="119"/>
        <v>980</v>
      </c>
      <c r="H532" s="122">
        <v>1</v>
      </c>
      <c r="I532" s="123">
        <f t="shared" si="120"/>
        <v>980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09"/>
      <c r="B533" s="117" t="s">
        <v>1097</v>
      </c>
      <c r="C533" s="166" t="s">
        <v>1098</v>
      </c>
      <c r="D533" s="128" t="s">
        <v>88</v>
      </c>
      <c r="E533" s="120">
        <v>2050</v>
      </c>
      <c r="F533" s="121">
        <f>E533*Анкета!$F$7</f>
        <v>2050</v>
      </c>
      <c r="G533" s="121">
        <f t="shared" si="119"/>
        <v>2050</v>
      </c>
      <c r="H533" s="122">
        <v>1</v>
      </c>
      <c r="I533" s="123">
        <f t="shared" si="120"/>
        <v>2050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09"/>
      <c r="B534" s="117" t="s">
        <v>1099</v>
      </c>
      <c r="C534" s="171" t="s">
        <v>1100</v>
      </c>
      <c r="D534" s="128" t="s">
        <v>88</v>
      </c>
      <c r="E534" s="120">
        <v>1125</v>
      </c>
      <c r="F534" s="121">
        <f>E534*Анкета!$F$7</f>
        <v>1125</v>
      </c>
      <c r="G534" s="121">
        <f t="shared" si="119"/>
        <v>1125</v>
      </c>
      <c r="H534" s="122">
        <v>1</v>
      </c>
      <c r="I534" s="123">
        <f t="shared" si="120"/>
        <v>1125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09"/>
      <c r="B535" s="117" t="s">
        <v>1101</v>
      </c>
      <c r="C535" s="171" t="s">
        <v>1102</v>
      </c>
      <c r="D535" s="128" t="s">
        <v>88</v>
      </c>
      <c r="E535" s="120">
        <v>500</v>
      </c>
      <c r="F535" s="121">
        <f>E535*Анкета!$F$7</f>
        <v>500</v>
      </c>
      <c r="G535" s="121">
        <f t="shared" si="119"/>
        <v>500</v>
      </c>
      <c r="H535" s="125">
        <v>20</v>
      </c>
      <c r="I535" s="123">
        <f t="shared" si="120"/>
        <v>10000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09"/>
      <c r="B536" s="117" t="s">
        <v>1103</v>
      </c>
      <c r="C536" s="171" t="s">
        <v>1104</v>
      </c>
      <c r="D536" s="128" t="s">
        <v>88</v>
      </c>
      <c r="E536" s="120">
        <v>980</v>
      </c>
      <c r="F536" s="121">
        <f>E536*Анкета!$F$7</f>
        <v>980</v>
      </c>
      <c r="G536" s="121">
        <f t="shared" si="119"/>
        <v>980</v>
      </c>
      <c r="H536" s="125">
        <v>2</v>
      </c>
      <c r="I536" s="123">
        <f t="shared" si="120"/>
        <v>1960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09">
        <v>1</v>
      </c>
      <c r="B537" s="117" t="s">
        <v>1105</v>
      </c>
      <c r="C537" s="166" t="s">
        <v>1106</v>
      </c>
      <c r="D537" s="128" t="s">
        <v>88</v>
      </c>
      <c r="E537" s="124">
        <v>400</v>
      </c>
      <c r="F537" s="121">
        <f>E537*Анкета!$F$7</f>
        <v>400</v>
      </c>
      <c r="G537" s="121">
        <f t="shared" si="119"/>
        <v>400</v>
      </c>
      <c r="H537" s="125">
        <v>54</v>
      </c>
      <c r="I537" s="123">
        <f t="shared" si="120"/>
        <v>21600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09"/>
      <c r="B538" s="117" t="s">
        <v>1107</v>
      </c>
      <c r="C538" s="171" t="s">
        <v>1108</v>
      </c>
      <c r="D538" s="128" t="s">
        <v>88</v>
      </c>
      <c r="E538" s="120">
        <v>961.5</v>
      </c>
      <c r="F538" s="121">
        <f>E538*Анкета!$F$7</f>
        <v>961.5</v>
      </c>
      <c r="G538" s="121">
        <f t="shared" si="119"/>
        <v>962</v>
      </c>
      <c r="H538" s="125">
        <v>1</v>
      </c>
      <c r="I538" s="123">
        <f t="shared" si="120"/>
        <v>962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09"/>
      <c r="B539" s="117" t="s">
        <v>1109</v>
      </c>
      <c r="C539" s="166" t="s">
        <v>1110</v>
      </c>
      <c r="D539" s="128" t="s">
        <v>88</v>
      </c>
      <c r="E539" s="120">
        <v>21000</v>
      </c>
      <c r="F539" s="121">
        <f>E539*Анкета!$F$7</f>
        <v>21000</v>
      </c>
      <c r="G539" s="121">
        <f t="shared" si="119"/>
        <v>21000</v>
      </c>
      <c r="H539" s="122"/>
      <c r="I539" s="123">
        <f t="shared" si="120"/>
        <v>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09"/>
      <c r="B540" s="117" t="s">
        <v>1111</v>
      </c>
      <c r="C540" s="166" t="s">
        <v>1112</v>
      </c>
      <c r="D540" s="128" t="s">
        <v>88</v>
      </c>
      <c r="E540" s="120">
        <v>7300</v>
      </c>
      <c r="F540" s="121">
        <f>E540*Анкета!$F$7</f>
        <v>7300</v>
      </c>
      <c r="G540" s="121">
        <f t="shared" si="119"/>
        <v>7300</v>
      </c>
      <c r="H540" s="122"/>
      <c r="I540" s="123">
        <f t="shared" si="120"/>
        <v>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09"/>
      <c r="B541" s="117" t="s">
        <v>1113</v>
      </c>
      <c r="C541" s="166" t="s">
        <v>1114</v>
      </c>
      <c r="D541" s="128" t="s">
        <v>88</v>
      </c>
      <c r="E541" s="120">
        <v>9200</v>
      </c>
      <c r="F541" s="121">
        <f>E541*Анкета!$F$7</f>
        <v>9200</v>
      </c>
      <c r="G541" s="121">
        <f t="shared" si="119"/>
        <v>9200</v>
      </c>
      <c r="H541" s="122"/>
      <c r="I541" s="123">
        <f t="shared" si="120"/>
        <v>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09"/>
      <c r="B542" s="117" t="s">
        <v>1115</v>
      </c>
      <c r="C542" s="166" t="s">
        <v>1116</v>
      </c>
      <c r="D542" s="128" t="s">
        <v>88</v>
      </c>
      <c r="E542" s="120">
        <v>11300</v>
      </c>
      <c r="F542" s="121">
        <f>E542*Анкета!$F$7</f>
        <v>11300</v>
      </c>
      <c r="G542" s="121">
        <f t="shared" si="119"/>
        <v>11300</v>
      </c>
      <c r="H542" s="122"/>
      <c r="I542" s="123">
        <f t="shared" si="120"/>
        <v>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09"/>
      <c r="B543" s="117" t="s">
        <v>1117</v>
      </c>
      <c r="C543" s="166" t="s">
        <v>1118</v>
      </c>
      <c r="D543" s="128" t="s">
        <v>88</v>
      </c>
      <c r="E543" s="120">
        <v>13300</v>
      </c>
      <c r="F543" s="121">
        <f>E543*Анкета!$F$7</f>
        <v>13300</v>
      </c>
      <c r="G543" s="121">
        <f t="shared" si="119"/>
        <v>13300</v>
      </c>
      <c r="H543" s="122"/>
      <c r="I543" s="123">
        <f t="shared" si="120"/>
        <v>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09"/>
      <c r="B544" s="117" t="s">
        <v>1119</v>
      </c>
      <c r="C544" s="166" t="s">
        <v>1120</v>
      </c>
      <c r="D544" s="128" t="s">
        <v>88</v>
      </c>
      <c r="E544" s="120">
        <v>15000</v>
      </c>
      <c r="F544" s="121">
        <f>E544*Анкета!$F$7</f>
        <v>15000</v>
      </c>
      <c r="G544" s="121">
        <f t="shared" si="119"/>
        <v>15000</v>
      </c>
      <c r="H544" s="125">
        <v>1</v>
      </c>
      <c r="I544" s="123">
        <f t="shared" si="120"/>
        <v>15000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09"/>
      <c r="B545" s="117" t="s">
        <v>1121</v>
      </c>
      <c r="C545" s="166" t="s">
        <v>1122</v>
      </c>
      <c r="D545" s="128" t="s">
        <v>88</v>
      </c>
      <c r="E545" s="120">
        <v>23000</v>
      </c>
      <c r="F545" s="121">
        <f>E545*Анкета!$F$7</f>
        <v>23000</v>
      </c>
      <c r="G545" s="121">
        <f t="shared" si="119"/>
        <v>23000</v>
      </c>
      <c r="H545" s="125">
        <v>1</v>
      </c>
      <c r="I545" s="123">
        <f t="shared" si="120"/>
        <v>23000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09"/>
      <c r="B546" s="117" t="s">
        <v>1123</v>
      </c>
      <c r="C546" s="166" t="s">
        <v>1124</v>
      </c>
      <c r="D546" s="128" t="s">
        <v>88</v>
      </c>
      <c r="E546" s="120">
        <v>8300</v>
      </c>
      <c r="F546" s="121">
        <f>E546*Анкета!$F$7</f>
        <v>8300</v>
      </c>
      <c r="G546" s="121">
        <f t="shared" si="119"/>
        <v>8300</v>
      </c>
      <c r="H546" s="122">
        <v>1</v>
      </c>
      <c r="I546" s="123">
        <f t="shared" si="120"/>
        <v>8300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09"/>
      <c r="B547" s="117" t="s">
        <v>1125</v>
      </c>
      <c r="C547" s="166" t="s">
        <v>1126</v>
      </c>
      <c r="D547" s="128" t="s">
        <v>88</v>
      </c>
      <c r="E547" s="120">
        <v>10200</v>
      </c>
      <c r="F547" s="121">
        <f>E547*Анкета!$F$7</f>
        <v>10200</v>
      </c>
      <c r="G547" s="121">
        <f t="shared" si="119"/>
        <v>10200</v>
      </c>
      <c r="H547" s="122"/>
      <c r="I547" s="123">
        <f t="shared" si="120"/>
        <v>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09"/>
      <c r="B548" s="117" t="s">
        <v>1127</v>
      </c>
      <c r="C548" s="166" t="s">
        <v>1128</v>
      </c>
      <c r="D548" s="128" t="s">
        <v>88</v>
      </c>
      <c r="E548" s="120">
        <v>12300</v>
      </c>
      <c r="F548" s="121">
        <f>E548*Анкета!$F$7</f>
        <v>12300</v>
      </c>
      <c r="G548" s="121">
        <f t="shared" si="119"/>
        <v>12300</v>
      </c>
      <c r="H548" s="122"/>
      <c r="I548" s="123">
        <f t="shared" si="120"/>
        <v>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09"/>
      <c r="B549" s="117" t="s">
        <v>1129</v>
      </c>
      <c r="C549" s="166" t="s">
        <v>1130</v>
      </c>
      <c r="D549" s="128" t="s">
        <v>88</v>
      </c>
      <c r="E549" s="120">
        <v>15500</v>
      </c>
      <c r="F549" s="121">
        <f>E549*Анкета!$F$7</f>
        <v>15500</v>
      </c>
      <c r="G549" s="121">
        <f t="shared" si="119"/>
        <v>15500</v>
      </c>
      <c r="H549" s="125">
        <v>1</v>
      </c>
      <c r="I549" s="123">
        <f t="shared" si="120"/>
        <v>15500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09">
        <v>1</v>
      </c>
      <c r="B550" s="117" t="s">
        <v>1131</v>
      </c>
      <c r="C550" s="166" t="s">
        <v>1132</v>
      </c>
      <c r="D550" s="128" t="s">
        <v>88</v>
      </c>
      <c r="E550" s="120">
        <v>16120</v>
      </c>
      <c r="F550" s="121">
        <f>E550*Анкета!$F$7</f>
        <v>16120</v>
      </c>
      <c r="G550" s="121">
        <f t="shared" si="119"/>
        <v>16120</v>
      </c>
      <c r="H550" s="125">
        <v>1</v>
      </c>
      <c r="I550" s="123">
        <f t="shared" si="120"/>
        <v>16120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09"/>
      <c r="B551" s="117" t="s">
        <v>1133</v>
      </c>
      <c r="C551" s="166" t="s">
        <v>1134</v>
      </c>
      <c r="D551" s="128" t="s">
        <v>1042</v>
      </c>
      <c r="E551" s="120">
        <v>1300</v>
      </c>
      <c r="F551" s="121">
        <f>E551*Анкета!$F$7</f>
        <v>1300</v>
      </c>
      <c r="G551" s="121">
        <f t="shared" si="119"/>
        <v>1300</v>
      </c>
      <c r="H551" s="125"/>
      <c r="I551" s="123">
        <f t="shared" si="120"/>
        <v>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.75" x14ac:dyDescent="0.25">
      <c r="A552" s="109"/>
      <c r="B552" s="117" t="s">
        <v>1135</v>
      </c>
      <c r="C552" s="166" t="s">
        <v>1136</v>
      </c>
      <c r="D552" s="128" t="s">
        <v>88</v>
      </c>
      <c r="E552" s="120">
        <v>355.5</v>
      </c>
      <c r="F552" s="121">
        <f>E552*Анкета!$F$7</f>
        <v>355.5</v>
      </c>
      <c r="G552" s="121">
        <f t="shared" si="119"/>
        <v>356</v>
      </c>
      <c r="H552" s="122"/>
      <c r="I552" s="123">
        <f t="shared" si="120"/>
        <v>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09"/>
      <c r="B553" s="117" t="s">
        <v>1137</v>
      </c>
      <c r="C553" s="166" t="s">
        <v>1138</v>
      </c>
      <c r="D553" s="128" t="s">
        <v>88</v>
      </c>
      <c r="E553" s="120">
        <v>161</v>
      </c>
      <c r="F553" s="121">
        <f>E553*Анкета!$F$7</f>
        <v>161</v>
      </c>
      <c r="G553" s="121">
        <f t="shared" si="119"/>
        <v>161</v>
      </c>
      <c r="H553" s="122"/>
      <c r="I553" s="123">
        <f t="shared" si="120"/>
        <v>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.75" x14ac:dyDescent="0.25">
      <c r="A554" s="109"/>
      <c r="B554" s="117" t="s">
        <v>1139</v>
      </c>
      <c r="C554" s="166" t="s">
        <v>1140</v>
      </c>
      <c r="D554" s="119" t="s">
        <v>71</v>
      </c>
      <c r="E554" s="124">
        <v>1800</v>
      </c>
      <c r="F554" s="121">
        <f>E554*Анкета!$F$7</f>
        <v>1800</v>
      </c>
      <c r="G554" s="121">
        <f t="shared" si="119"/>
        <v>1800</v>
      </c>
      <c r="H554" s="122">
        <v>125</v>
      </c>
      <c r="I554" s="123">
        <f t="shared" si="120"/>
        <v>225000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.75" x14ac:dyDescent="0.25">
      <c r="A555" s="109"/>
      <c r="B555" s="117" t="s">
        <v>1141</v>
      </c>
      <c r="C555" s="166" t="s">
        <v>1142</v>
      </c>
      <c r="D555" s="119" t="s">
        <v>71</v>
      </c>
      <c r="E555" s="124">
        <v>2000</v>
      </c>
      <c r="F555" s="121">
        <f>E555*Анкета!$F$7</f>
        <v>2000</v>
      </c>
      <c r="G555" s="121">
        <f t="shared" si="119"/>
        <v>2000</v>
      </c>
      <c r="H555" s="125">
        <v>28.59</v>
      </c>
      <c r="I555" s="123">
        <f t="shared" si="120"/>
        <v>57180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.75" x14ac:dyDescent="0.25">
      <c r="A556" s="109"/>
      <c r="B556" s="117" t="s">
        <v>1143</v>
      </c>
      <c r="C556" s="166" t="s">
        <v>1144</v>
      </c>
      <c r="D556" s="119" t="s">
        <v>71</v>
      </c>
      <c r="E556" s="124">
        <v>2500</v>
      </c>
      <c r="F556" s="121">
        <f>E556*Анкета!$F$7</f>
        <v>2500</v>
      </c>
      <c r="G556" s="121">
        <f t="shared" si="119"/>
        <v>2500</v>
      </c>
      <c r="H556" s="122"/>
      <c r="I556" s="123">
        <f t="shared" si="120"/>
        <v>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09"/>
      <c r="B557" s="117" t="s">
        <v>1145</v>
      </c>
      <c r="C557" s="212" t="s">
        <v>1146</v>
      </c>
      <c r="D557" s="119" t="s">
        <v>88</v>
      </c>
      <c r="E557" s="120">
        <v>0</v>
      </c>
      <c r="F557" s="121">
        <f>E557*Анкета!$F$7</f>
        <v>0</v>
      </c>
      <c r="G557" s="121">
        <f t="shared" si="119"/>
        <v>0</v>
      </c>
      <c r="H557" s="122"/>
      <c r="I557" s="123">
        <f t="shared" si="120"/>
        <v>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09"/>
      <c r="B558" s="117" t="s">
        <v>1145</v>
      </c>
      <c r="C558" s="212" t="s">
        <v>1146</v>
      </c>
      <c r="D558" s="119" t="s">
        <v>88</v>
      </c>
      <c r="E558" s="120">
        <v>0</v>
      </c>
      <c r="F558" s="121">
        <f>E558*Анкета!$F$7</f>
        <v>0</v>
      </c>
      <c r="G558" s="121">
        <f t="shared" si="119"/>
        <v>0</v>
      </c>
      <c r="H558" s="122"/>
      <c r="I558" s="123">
        <f t="shared" si="120"/>
        <v>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09"/>
      <c r="B559" s="117" t="s">
        <v>1145</v>
      </c>
      <c r="C559" s="212" t="s">
        <v>1146</v>
      </c>
      <c r="D559" s="119" t="s">
        <v>88</v>
      </c>
      <c r="E559" s="120">
        <v>0</v>
      </c>
      <c r="F559" s="121">
        <f>E559*Анкета!$F$7</f>
        <v>0</v>
      </c>
      <c r="G559" s="121">
        <f t="shared" si="119"/>
        <v>0</v>
      </c>
      <c r="H559" s="122"/>
      <c r="I559" s="123">
        <f t="shared" si="120"/>
        <v>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09">
        <v>1</v>
      </c>
      <c r="B560" s="129"/>
      <c r="C560" s="213" t="s">
        <v>1147</v>
      </c>
      <c r="D560" s="178"/>
      <c r="E560" s="178"/>
      <c r="F560" s="178"/>
      <c r="G560" s="132"/>
      <c r="H560" s="133"/>
      <c r="I560" s="134">
        <f>SUBTOTAL(9,I510:I559)</f>
        <v>643718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09"/>
      <c r="B561" s="110" t="s">
        <v>1148</v>
      </c>
      <c r="C561" s="111" t="s">
        <v>1149</v>
      </c>
      <c r="D561" s="112"/>
      <c r="E561" s="112"/>
      <c r="F561" s="112"/>
      <c r="G561" s="114"/>
      <c r="H561" s="115"/>
      <c r="I561" s="116" t="s">
        <v>68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09"/>
      <c r="B562" s="117" t="s">
        <v>1150</v>
      </c>
      <c r="C562" s="152" t="s">
        <v>1151</v>
      </c>
      <c r="D562" s="128" t="s">
        <v>71</v>
      </c>
      <c r="E562" s="124">
        <v>750</v>
      </c>
      <c r="F562" s="121">
        <f>E562*Анкета!$F$7</f>
        <v>750</v>
      </c>
      <c r="G562" s="121">
        <f t="shared" ref="G562:G588" si="121">ROUND(F562*$J$21,-0.1)</f>
        <v>750</v>
      </c>
      <c r="H562" s="125">
        <v>1</v>
      </c>
      <c r="I562" s="123">
        <f t="shared" ref="I562:I588" si="122">H562*G562</f>
        <v>750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09"/>
      <c r="B563" s="117" t="s">
        <v>1152</v>
      </c>
      <c r="C563" s="152" t="s">
        <v>1153</v>
      </c>
      <c r="D563" s="128" t="s">
        <v>88</v>
      </c>
      <c r="E563" s="120">
        <v>1500</v>
      </c>
      <c r="F563" s="121">
        <f>E563*Анкета!$F$7</f>
        <v>1500</v>
      </c>
      <c r="G563" s="121">
        <f t="shared" si="121"/>
        <v>1500</v>
      </c>
      <c r="H563" s="125">
        <v>2</v>
      </c>
      <c r="I563" s="123">
        <f t="shared" si="122"/>
        <v>3000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09"/>
      <c r="B564" s="117" t="s">
        <v>1154</v>
      </c>
      <c r="C564" s="152" t="s">
        <v>1155</v>
      </c>
      <c r="D564" s="128" t="s">
        <v>88</v>
      </c>
      <c r="E564" s="124">
        <v>750</v>
      </c>
      <c r="F564" s="121">
        <f>E564*Анкета!$F$7</f>
        <v>750</v>
      </c>
      <c r="G564" s="121">
        <f t="shared" si="121"/>
        <v>750</v>
      </c>
      <c r="H564" s="125">
        <v>1</v>
      </c>
      <c r="I564" s="123">
        <f t="shared" si="122"/>
        <v>750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09"/>
      <c r="B565" s="117" t="s">
        <v>1156</v>
      </c>
      <c r="C565" s="152" t="s">
        <v>1157</v>
      </c>
      <c r="D565" s="128" t="s">
        <v>88</v>
      </c>
      <c r="E565" s="120">
        <v>4500</v>
      </c>
      <c r="F565" s="121">
        <f>E565*Анкета!$F$7</f>
        <v>4500</v>
      </c>
      <c r="G565" s="121">
        <f t="shared" si="121"/>
        <v>4500</v>
      </c>
      <c r="H565" s="122"/>
      <c r="I565" s="123">
        <f t="shared" si="122"/>
        <v>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09"/>
      <c r="B566" s="117" t="s">
        <v>1158</v>
      </c>
      <c r="C566" s="152" t="s">
        <v>1159</v>
      </c>
      <c r="D566" s="128" t="s">
        <v>88</v>
      </c>
      <c r="E566" s="120">
        <v>4500</v>
      </c>
      <c r="F566" s="121">
        <f>E566*Анкета!$F$7</f>
        <v>4500</v>
      </c>
      <c r="G566" s="121">
        <f t="shared" si="121"/>
        <v>4500</v>
      </c>
      <c r="H566" s="122"/>
      <c r="I566" s="123">
        <f t="shared" si="122"/>
        <v>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09"/>
      <c r="B567" s="117" t="s">
        <v>1160</v>
      </c>
      <c r="C567" s="152" t="s">
        <v>1161</v>
      </c>
      <c r="D567" s="128" t="s">
        <v>88</v>
      </c>
      <c r="E567" s="120">
        <v>2655</v>
      </c>
      <c r="F567" s="121">
        <f>E567*Анкета!$F$7</f>
        <v>2655</v>
      </c>
      <c r="G567" s="121">
        <f t="shared" si="121"/>
        <v>2655</v>
      </c>
      <c r="H567" s="122"/>
      <c r="I567" s="123">
        <f t="shared" si="122"/>
        <v>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09"/>
      <c r="B568" s="117" t="s">
        <v>1162</v>
      </c>
      <c r="C568" s="152" t="s">
        <v>1163</v>
      </c>
      <c r="D568" s="128" t="s">
        <v>88</v>
      </c>
      <c r="E568" s="120">
        <v>2925</v>
      </c>
      <c r="F568" s="121">
        <f>E568*Анкета!$F$7</f>
        <v>2925</v>
      </c>
      <c r="G568" s="121">
        <f t="shared" si="121"/>
        <v>2925</v>
      </c>
      <c r="H568" s="122"/>
      <c r="I568" s="123">
        <f t="shared" si="122"/>
        <v>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09"/>
      <c r="B569" s="117" t="s">
        <v>1164</v>
      </c>
      <c r="C569" s="152" t="s">
        <v>1165</v>
      </c>
      <c r="D569" s="128" t="s">
        <v>88</v>
      </c>
      <c r="E569" s="120">
        <v>3825</v>
      </c>
      <c r="F569" s="121">
        <f>E569*Анкета!$F$7</f>
        <v>3825</v>
      </c>
      <c r="G569" s="121">
        <f t="shared" si="121"/>
        <v>3825</v>
      </c>
      <c r="H569" s="122"/>
      <c r="I569" s="123">
        <f t="shared" si="122"/>
        <v>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09"/>
      <c r="B570" s="117" t="s">
        <v>1166</v>
      </c>
      <c r="C570" s="152" t="s">
        <v>1167</v>
      </c>
      <c r="D570" s="128" t="s">
        <v>1168</v>
      </c>
      <c r="E570" s="120">
        <v>389</v>
      </c>
      <c r="F570" s="121">
        <f>E570*Анкета!$F$7</f>
        <v>389</v>
      </c>
      <c r="G570" s="121">
        <f t="shared" si="121"/>
        <v>389</v>
      </c>
      <c r="H570" s="122"/>
      <c r="I570" s="123">
        <f t="shared" si="122"/>
        <v>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09"/>
      <c r="B571" s="117" t="s">
        <v>1169</v>
      </c>
      <c r="C571" s="152" t="s">
        <v>1170</v>
      </c>
      <c r="D571" s="128" t="s">
        <v>1168</v>
      </c>
      <c r="E571" s="120">
        <v>416.5</v>
      </c>
      <c r="F571" s="121">
        <f>E571*Анкета!$F$7</f>
        <v>416.5</v>
      </c>
      <c r="G571" s="121">
        <f t="shared" si="121"/>
        <v>417</v>
      </c>
      <c r="H571" s="122"/>
      <c r="I571" s="123">
        <f t="shared" si="122"/>
        <v>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09"/>
      <c r="B572" s="117" t="s">
        <v>1171</v>
      </c>
      <c r="C572" s="152" t="s">
        <v>1172</v>
      </c>
      <c r="D572" s="128" t="s">
        <v>1168</v>
      </c>
      <c r="E572" s="120">
        <v>500</v>
      </c>
      <c r="F572" s="121">
        <f>E572*Анкета!$F$7</f>
        <v>500</v>
      </c>
      <c r="G572" s="121">
        <f t="shared" si="121"/>
        <v>500</v>
      </c>
      <c r="H572" s="122"/>
      <c r="I572" s="123">
        <f t="shared" si="122"/>
        <v>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09"/>
      <c r="B573" s="117" t="s">
        <v>1173</v>
      </c>
      <c r="C573" s="152" t="s">
        <v>1174</v>
      </c>
      <c r="D573" s="128" t="s">
        <v>91</v>
      </c>
      <c r="E573" s="120">
        <v>55.5</v>
      </c>
      <c r="F573" s="121">
        <f>E573*Анкета!$F$7</f>
        <v>55.5</v>
      </c>
      <c r="G573" s="121">
        <f t="shared" si="121"/>
        <v>56</v>
      </c>
      <c r="H573" s="122"/>
      <c r="I573" s="123">
        <f t="shared" si="122"/>
        <v>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09"/>
      <c r="B574" s="117" t="s">
        <v>1175</v>
      </c>
      <c r="C574" s="152" t="s">
        <v>1176</v>
      </c>
      <c r="D574" s="128" t="s">
        <v>91</v>
      </c>
      <c r="E574" s="120">
        <v>83.5</v>
      </c>
      <c r="F574" s="121">
        <f>E574*Анкета!$F$7</f>
        <v>83.5</v>
      </c>
      <c r="G574" s="121">
        <f t="shared" si="121"/>
        <v>84</v>
      </c>
      <c r="H574" s="122"/>
      <c r="I574" s="123">
        <f t="shared" si="122"/>
        <v>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09"/>
      <c r="B575" s="117" t="s">
        <v>1177</v>
      </c>
      <c r="C575" s="214" t="s">
        <v>1178</v>
      </c>
      <c r="D575" s="128" t="s">
        <v>91</v>
      </c>
      <c r="E575" s="120">
        <v>111</v>
      </c>
      <c r="F575" s="121">
        <f>E575*Анкета!$F$7</f>
        <v>111</v>
      </c>
      <c r="G575" s="121">
        <f t="shared" si="121"/>
        <v>111</v>
      </c>
      <c r="H575" s="122"/>
      <c r="I575" s="123">
        <f t="shared" si="122"/>
        <v>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09"/>
      <c r="B576" s="117" t="s">
        <v>1179</v>
      </c>
      <c r="C576" s="152" t="s">
        <v>1180</v>
      </c>
      <c r="D576" s="128" t="s">
        <v>88</v>
      </c>
      <c r="E576" s="120">
        <v>4800</v>
      </c>
      <c r="F576" s="121">
        <f>E576*Анкета!$F$7</f>
        <v>4800</v>
      </c>
      <c r="G576" s="121">
        <f t="shared" si="121"/>
        <v>4800</v>
      </c>
      <c r="H576" s="122"/>
      <c r="I576" s="123">
        <f t="shared" si="122"/>
        <v>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09"/>
      <c r="B577" s="117" t="s">
        <v>1181</v>
      </c>
      <c r="C577" s="152" t="s">
        <v>1182</v>
      </c>
      <c r="D577" s="128" t="s">
        <v>88</v>
      </c>
      <c r="E577" s="120">
        <v>3200</v>
      </c>
      <c r="F577" s="121">
        <f>E577*Анкета!$F$7</f>
        <v>3200</v>
      </c>
      <c r="G577" s="121">
        <f t="shared" si="121"/>
        <v>3200</v>
      </c>
      <c r="H577" s="122"/>
      <c r="I577" s="123">
        <f t="shared" si="122"/>
        <v>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09"/>
      <c r="B578" s="117" t="s">
        <v>1183</v>
      </c>
      <c r="C578" s="152" t="s">
        <v>1184</v>
      </c>
      <c r="D578" s="128" t="s">
        <v>88</v>
      </c>
      <c r="E578" s="120">
        <v>2300</v>
      </c>
      <c r="F578" s="121">
        <f>E578*Анкета!$F$7</f>
        <v>2300</v>
      </c>
      <c r="G578" s="121">
        <f t="shared" si="121"/>
        <v>2300</v>
      </c>
      <c r="H578" s="122"/>
      <c r="I578" s="123">
        <f t="shared" si="122"/>
        <v>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.75" x14ac:dyDescent="0.25">
      <c r="A579" s="109"/>
      <c r="B579" s="117" t="s">
        <v>1185</v>
      </c>
      <c r="C579" s="152" t="s">
        <v>1186</v>
      </c>
      <c r="D579" s="128" t="s">
        <v>88</v>
      </c>
      <c r="E579" s="120">
        <v>894.5</v>
      </c>
      <c r="F579" s="121">
        <f>E579*Анкета!$F$7</f>
        <v>894.5</v>
      </c>
      <c r="G579" s="121">
        <f t="shared" si="121"/>
        <v>895</v>
      </c>
      <c r="H579" s="125">
        <v>1</v>
      </c>
      <c r="I579" s="123">
        <f t="shared" si="122"/>
        <v>895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09"/>
      <c r="B580" s="117" t="s">
        <v>1187</v>
      </c>
      <c r="C580" s="214" t="s">
        <v>1188</v>
      </c>
      <c r="D580" s="128" t="s">
        <v>88</v>
      </c>
      <c r="E580" s="120">
        <v>1500</v>
      </c>
      <c r="F580" s="121">
        <f>E580*Анкета!$F$7</f>
        <v>1500</v>
      </c>
      <c r="G580" s="121">
        <f t="shared" si="121"/>
        <v>1500</v>
      </c>
      <c r="H580" s="125">
        <v>2</v>
      </c>
      <c r="I580" s="123">
        <f t="shared" si="122"/>
        <v>3000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09">
        <v>1</v>
      </c>
      <c r="B581" s="117" t="s">
        <v>1189</v>
      </c>
      <c r="C581" s="152" t="s">
        <v>1190</v>
      </c>
      <c r="D581" s="128" t="s">
        <v>88</v>
      </c>
      <c r="E581" s="124">
        <v>1000</v>
      </c>
      <c r="F581" s="121">
        <f>E581*Анкета!$F$7</f>
        <v>1000</v>
      </c>
      <c r="G581" s="121">
        <f t="shared" si="121"/>
        <v>1000</v>
      </c>
      <c r="H581" s="125">
        <v>1</v>
      </c>
      <c r="I581" s="123">
        <f t="shared" si="122"/>
        <v>1000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09"/>
      <c r="B582" s="117" t="s">
        <v>1191</v>
      </c>
      <c r="C582" s="152" t="s">
        <v>1192</v>
      </c>
      <c r="D582" s="128" t="s">
        <v>91</v>
      </c>
      <c r="E582" s="120">
        <v>280</v>
      </c>
      <c r="F582" s="121">
        <f>E582*Анкета!$F$7</f>
        <v>280</v>
      </c>
      <c r="G582" s="121">
        <f t="shared" si="121"/>
        <v>280</v>
      </c>
      <c r="H582" s="122"/>
      <c r="I582" s="123">
        <f t="shared" si="122"/>
        <v>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09"/>
      <c r="B583" s="117" t="s">
        <v>1193</v>
      </c>
      <c r="C583" s="152" t="s">
        <v>1194</v>
      </c>
      <c r="D583" s="128" t="s">
        <v>1195</v>
      </c>
      <c r="E583" s="120">
        <v>2100</v>
      </c>
      <c r="F583" s="121">
        <f>E583*Анкета!$F$7</f>
        <v>2100</v>
      </c>
      <c r="G583" s="121">
        <f t="shared" si="121"/>
        <v>2100</v>
      </c>
      <c r="H583" s="122"/>
      <c r="I583" s="123">
        <f t="shared" si="122"/>
        <v>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09"/>
      <c r="B584" s="117" t="s">
        <v>1196</v>
      </c>
      <c r="C584" s="152" t="s">
        <v>1197</v>
      </c>
      <c r="D584" s="128" t="s">
        <v>1195</v>
      </c>
      <c r="E584" s="120">
        <v>3200</v>
      </c>
      <c r="F584" s="121">
        <f>E584*Анкета!$F$7</f>
        <v>3200</v>
      </c>
      <c r="G584" s="121">
        <f t="shared" si="121"/>
        <v>3200</v>
      </c>
      <c r="H584" s="122"/>
      <c r="I584" s="123">
        <f t="shared" si="122"/>
        <v>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09"/>
      <c r="B585" s="117" t="s">
        <v>1198</v>
      </c>
      <c r="C585" s="152" t="s">
        <v>1199</v>
      </c>
      <c r="D585" s="128" t="s">
        <v>88</v>
      </c>
      <c r="E585" s="120">
        <v>850</v>
      </c>
      <c r="F585" s="121">
        <f>E585*Анкета!$F$7</f>
        <v>850</v>
      </c>
      <c r="G585" s="121">
        <f t="shared" si="121"/>
        <v>850</v>
      </c>
      <c r="H585" s="122"/>
      <c r="I585" s="123">
        <f t="shared" si="122"/>
        <v>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09"/>
      <c r="B586" s="117" t="s">
        <v>1200</v>
      </c>
      <c r="C586" s="152" t="s">
        <v>1201</v>
      </c>
      <c r="D586" s="128" t="s">
        <v>88</v>
      </c>
      <c r="E586" s="120">
        <v>9000</v>
      </c>
      <c r="F586" s="121">
        <f>E586*Анкета!$F$7</f>
        <v>9000</v>
      </c>
      <c r="G586" s="121">
        <f t="shared" si="121"/>
        <v>9000</v>
      </c>
      <c r="H586" s="122"/>
      <c r="I586" s="123">
        <f t="shared" si="122"/>
        <v>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09"/>
      <c r="B587" s="117" t="s">
        <v>1202</v>
      </c>
      <c r="C587" s="152" t="s">
        <v>1203</v>
      </c>
      <c r="D587" s="128" t="s">
        <v>88</v>
      </c>
      <c r="E587" s="120">
        <v>3600</v>
      </c>
      <c r="F587" s="121">
        <f>E587*Анкета!$F$7</f>
        <v>3600</v>
      </c>
      <c r="G587" s="121">
        <f t="shared" si="121"/>
        <v>3600</v>
      </c>
      <c r="H587" s="122"/>
      <c r="I587" s="123">
        <f t="shared" si="122"/>
        <v>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09"/>
      <c r="B588" s="117" t="s">
        <v>1145</v>
      </c>
      <c r="C588" s="212" t="s">
        <v>1146</v>
      </c>
      <c r="D588" s="128" t="s">
        <v>88</v>
      </c>
      <c r="E588" s="120">
        <v>0</v>
      </c>
      <c r="F588" s="121">
        <f>E588*Анкета!$F$7</f>
        <v>0</v>
      </c>
      <c r="G588" s="121">
        <f t="shared" si="121"/>
        <v>0</v>
      </c>
      <c r="H588" s="122"/>
      <c r="I588" s="123">
        <f t="shared" si="122"/>
        <v>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09">
        <v>1</v>
      </c>
      <c r="B589" s="129"/>
      <c r="C589" s="215" t="s">
        <v>1204</v>
      </c>
      <c r="D589" s="178"/>
      <c r="E589" s="178"/>
      <c r="F589" s="178"/>
      <c r="G589" s="132"/>
      <c r="H589" s="133"/>
      <c r="I589" s="134">
        <f>SUMIF(A562:$A588, 1, I562:I588)</f>
        <v>1000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09"/>
      <c r="B590" s="110" t="s">
        <v>1205</v>
      </c>
      <c r="C590" s="111" t="s">
        <v>1206</v>
      </c>
      <c r="D590" s="146"/>
      <c r="E590" s="146"/>
      <c r="F590" s="114"/>
      <c r="G590" s="114"/>
      <c r="H590" s="115"/>
      <c r="I590" s="116" t="s">
        <v>68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09"/>
      <c r="B591" s="117" t="s">
        <v>1207</v>
      </c>
      <c r="C591" s="166" t="s">
        <v>1208</v>
      </c>
      <c r="D591" s="128" t="s">
        <v>88</v>
      </c>
      <c r="E591" s="120">
        <v>1500</v>
      </c>
      <c r="F591" s="121">
        <f>E591*Анкета!$F$7</f>
        <v>1500</v>
      </c>
      <c r="G591" s="121">
        <f t="shared" ref="G591:G599" si="123">ROUND(F591*$J$21,-0.1)</f>
        <v>1500</v>
      </c>
      <c r="H591" s="122">
        <v>1</v>
      </c>
      <c r="I591" s="216">
        <f t="shared" ref="I591:I599" si="124">H591*G591</f>
        <v>1500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09"/>
      <c r="B592" s="117" t="s">
        <v>1209</v>
      </c>
      <c r="C592" s="166" t="s">
        <v>1210</v>
      </c>
      <c r="D592" s="128" t="s">
        <v>88</v>
      </c>
      <c r="E592" s="120">
        <v>675</v>
      </c>
      <c r="F592" s="121">
        <f>E592*Анкета!$F$7</f>
        <v>675</v>
      </c>
      <c r="G592" s="121">
        <f t="shared" si="123"/>
        <v>675</v>
      </c>
      <c r="H592" s="122">
        <v>1</v>
      </c>
      <c r="I592" s="216">
        <f t="shared" si="124"/>
        <v>675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.75" x14ac:dyDescent="0.25">
      <c r="A593" s="109"/>
      <c r="B593" s="117" t="s">
        <v>1211</v>
      </c>
      <c r="C593" s="166" t="s">
        <v>1212</v>
      </c>
      <c r="D593" s="128" t="s">
        <v>88</v>
      </c>
      <c r="E593" s="120">
        <v>350.5</v>
      </c>
      <c r="F593" s="121">
        <f>E593*Анкета!$F$7</f>
        <v>350.5</v>
      </c>
      <c r="G593" s="121">
        <f t="shared" si="123"/>
        <v>351</v>
      </c>
      <c r="H593" s="122">
        <v>1</v>
      </c>
      <c r="I593" s="216">
        <f t="shared" si="124"/>
        <v>351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.75" x14ac:dyDescent="0.25">
      <c r="A594" s="109"/>
      <c r="B594" s="117" t="s">
        <v>1213</v>
      </c>
      <c r="C594" s="166" t="s">
        <v>1214</v>
      </c>
      <c r="D594" s="128" t="s">
        <v>88</v>
      </c>
      <c r="E594" s="120">
        <v>2100</v>
      </c>
      <c r="F594" s="121">
        <f>E594*Анкета!$F$7</f>
        <v>2100</v>
      </c>
      <c r="G594" s="121">
        <f t="shared" si="123"/>
        <v>2100</v>
      </c>
      <c r="H594" s="122">
        <v>1</v>
      </c>
      <c r="I594" s="216">
        <f t="shared" si="124"/>
        <v>2100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.75" x14ac:dyDescent="0.25">
      <c r="A595" s="109"/>
      <c r="B595" s="117" t="s">
        <v>1215</v>
      </c>
      <c r="C595" s="166" t="s">
        <v>1216</v>
      </c>
      <c r="D595" s="128" t="s">
        <v>88</v>
      </c>
      <c r="E595" s="120">
        <v>2100</v>
      </c>
      <c r="F595" s="121">
        <f>E595*Анкета!$F$7</f>
        <v>2100</v>
      </c>
      <c r="G595" s="121">
        <f t="shared" si="123"/>
        <v>2100</v>
      </c>
      <c r="H595" s="122"/>
      <c r="I595" s="216">
        <f t="shared" si="124"/>
        <v>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.75" x14ac:dyDescent="0.25">
      <c r="A596" s="109"/>
      <c r="B596" s="117" t="s">
        <v>1217</v>
      </c>
      <c r="C596" s="166" t="s">
        <v>1218</v>
      </c>
      <c r="D596" s="128" t="s">
        <v>88</v>
      </c>
      <c r="E596" s="120">
        <v>2000</v>
      </c>
      <c r="F596" s="121">
        <f>E596*Анкета!$F$7</f>
        <v>2000</v>
      </c>
      <c r="G596" s="121">
        <f t="shared" si="123"/>
        <v>2000</v>
      </c>
      <c r="H596" s="122">
        <v>2</v>
      </c>
      <c r="I596" s="216">
        <f t="shared" si="124"/>
        <v>4000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.75" x14ac:dyDescent="0.25">
      <c r="A597" s="109"/>
      <c r="B597" s="117" t="s">
        <v>1219</v>
      </c>
      <c r="C597" s="166" t="s">
        <v>1220</v>
      </c>
      <c r="D597" s="128" t="s">
        <v>88</v>
      </c>
      <c r="E597" s="120">
        <v>2500</v>
      </c>
      <c r="F597" s="121">
        <f>E597*Анкета!$F$7</f>
        <v>2500</v>
      </c>
      <c r="G597" s="121">
        <f t="shared" si="123"/>
        <v>2500</v>
      </c>
      <c r="H597" s="122"/>
      <c r="I597" s="216">
        <f t="shared" si="124"/>
        <v>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.75" x14ac:dyDescent="0.25">
      <c r="A598" s="109"/>
      <c r="B598" s="117" t="s">
        <v>1221</v>
      </c>
      <c r="C598" s="166" t="s">
        <v>1222</v>
      </c>
      <c r="D598" s="128" t="s">
        <v>88</v>
      </c>
      <c r="E598" s="120">
        <v>2800</v>
      </c>
      <c r="F598" s="121">
        <f>E598*Анкета!$F$7</f>
        <v>2800</v>
      </c>
      <c r="G598" s="121">
        <f t="shared" si="123"/>
        <v>2800</v>
      </c>
      <c r="H598" s="122">
        <v>1</v>
      </c>
      <c r="I598" s="216">
        <f t="shared" si="124"/>
        <v>2800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09"/>
      <c r="B599" s="117" t="s">
        <v>1145</v>
      </c>
      <c r="C599" s="217" t="s">
        <v>1146</v>
      </c>
      <c r="D599" s="128" t="s">
        <v>1195</v>
      </c>
      <c r="E599" s="120">
        <v>0</v>
      </c>
      <c r="F599" s="121">
        <f>E599*Анкета!$F$7</f>
        <v>0</v>
      </c>
      <c r="G599" s="121">
        <f t="shared" si="123"/>
        <v>0</v>
      </c>
      <c r="H599" s="122"/>
      <c r="I599" s="216">
        <f t="shared" si="124"/>
        <v>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09"/>
      <c r="B600" s="129"/>
      <c r="C600" s="130" t="s">
        <v>1223</v>
      </c>
      <c r="D600" s="131"/>
      <c r="E600" s="131"/>
      <c r="F600" s="131"/>
      <c r="G600" s="132"/>
      <c r="H600" s="133"/>
      <c r="I600" s="134">
        <f>SUBTOTAL(9,I591:I599)</f>
        <v>11426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09"/>
      <c r="B601" s="110" t="s">
        <v>1224</v>
      </c>
      <c r="C601" s="111" t="s">
        <v>1225</v>
      </c>
      <c r="D601" s="112"/>
      <c r="E601" s="112"/>
      <c r="F601" s="112"/>
      <c r="G601" s="114"/>
      <c r="H601" s="115"/>
      <c r="I601" s="116" t="s">
        <v>68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09"/>
      <c r="B602" s="117" t="s">
        <v>1226</v>
      </c>
      <c r="C602" s="166" t="s">
        <v>1227</v>
      </c>
      <c r="D602" s="128" t="s">
        <v>91</v>
      </c>
      <c r="E602" s="120">
        <v>50</v>
      </c>
      <c r="F602" s="121">
        <f>E602*Анкета!$F$7</f>
        <v>50</v>
      </c>
      <c r="G602" s="121">
        <f t="shared" ref="G602:G611" si="125">ROUND(F602*$J$21,-0.1)</f>
        <v>50</v>
      </c>
      <c r="H602" s="122"/>
      <c r="I602" s="123">
        <f t="shared" ref="I602:I611" si="126">H602*G602</f>
        <v>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09"/>
      <c r="B603" s="117" t="s">
        <v>1228</v>
      </c>
      <c r="C603" s="166" t="s">
        <v>1229</v>
      </c>
      <c r="D603" s="128" t="s">
        <v>91</v>
      </c>
      <c r="E603" s="120">
        <v>500</v>
      </c>
      <c r="F603" s="121">
        <f>E603*Анкета!$F$7</f>
        <v>500</v>
      </c>
      <c r="G603" s="121">
        <f t="shared" si="125"/>
        <v>500</v>
      </c>
      <c r="H603" s="122"/>
      <c r="I603" s="123">
        <f t="shared" si="126"/>
        <v>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09"/>
      <c r="B604" s="117" t="s">
        <v>1230</v>
      </c>
      <c r="C604" s="166" t="s">
        <v>1231</v>
      </c>
      <c r="D604" s="128" t="s">
        <v>91</v>
      </c>
      <c r="E604" s="120">
        <v>480</v>
      </c>
      <c r="F604" s="121">
        <f>E604*Анкета!$F$7</f>
        <v>480</v>
      </c>
      <c r="G604" s="121">
        <f t="shared" si="125"/>
        <v>480</v>
      </c>
      <c r="H604" s="122"/>
      <c r="I604" s="123">
        <f t="shared" si="126"/>
        <v>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09"/>
      <c r="B605" s="117" t="s">
        <v>1232</v>
      </c>
      <c r="C605" s="166" t="s">
        <v>1233</v>
      </c>
      <c r="D605" s="128" t="s">
        <v>91</v>
      </c>
      <c r="E605" s="120">
        <v>350</v>
      </c>
      <c r="F605" s="121">
        <f>E605*Анкета!$F$7</f>
        <v>350</v>
      </c>
      <c r="G605" s="121">
        <f t="shared" si="125"/>
        <v>350</v>
      </c>
      <c r="H605" s="122"/>
      <c r="I605" s="123">
        <f t="shared" si="126"/>
        <v>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09"/>
      <c r="B606" s="117" t="s">
        <v>1234</v>
      </c>
      <c r="C606" s="166" t="s">
        <v>1235</v>
      </c>
      <c r="D606" s="128" t="s">
        <v>91</v>
      </c>
      <c r="E606" s="120">
        <v>945</v>
      </c>
      <c r="F606" s="121">
        <f>E606*Анкета!$F$7</f>
        <v>945</v>
      </c>
      <c r="G606" s="121">
        <f t="shared" si="125"/>
        <v>945</v>
      </c>
      <c r="H606" s="122"/>
      <c r="I606" s="123">
        <f t="shared" si="126"/>
        <v>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09"/>
      <c r="B607" s="117" t="s">
        <v>1236</v>
      </c>
      <c r="C607" s="152" t="s">
        <v>1237</v>
      </c>
      <c r="D607" s="128" t="s">
        <v>71</v>
      </c>
      <c r="E607" s="120">
        <v>500</v>
      </c>
      <c r="F607" s="121">
        <f>E607*Анкета!$F$7</f>
        <v>500</v>
      </c>
      <c r="G607" s="121">
        <f t="shared" si="125"/>
        <v>500</v>
      </c>
      <c r="H607" s="122"/>
      <c r="I607" s="123">
        <f t="shared" si="126"/>
        <v>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09"/>
      <c r="B608" s="117" t="s">
        <v>1238</v>
      </c>
      <c r="C608" s="166" t="s">
        <v>1239</v>
      </c>
      <c r="D608" s="128" t="s">
        <v>71</v>
      </c>
      <c r="E608" s="120">
        <v>1167</v>
      </c>
      <c r="F608" s="121">
        <f>E608*Анкета!$F$7</f>
        <v>1167</v>
      </c>
      <c r="G608" s="121">
        <f t="shared" si="125"/>
        <v>1167</v>
      </c>
      <c r="H608" s="122"/>
      <c r="I608" s="123">
        <f t="shared" si="126"/>
        <v>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09"/>
      <c r="B609" s="117" t="s">
        <v>1240</v>
      </c>
      <c r="C609" s="166" t="s">
        <v>1241</v>
      </c>
      <c r="D609" s="128" t="s">
        <v>91</v>
      </c>
      <c r="E609" s="120">
        <v>450.5</v>
      </c>
      <c r="F609" s="121">
        <f>E609*Анкета!$F$7</f>
        <v>450.5</v>
      </c>
      <c r="G609" s="121">
        <f t="shared" si="125"/>
        <v>451</v>
      </c>
      <c r="H609" s="122"/>
      <c r="I609" s="123">
        <f t="shared" si="126"/>
        <v>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09"/>
      <c r="B610" s="117" t="s">
        <v>1242</v>
      </c>
      <c r="C610" s="166" t="s">
        <v>1243</v>
      </c>
      <c r="D610" s="128" t="s">
        <v>91</v>
      </c>
      <c r="E610" s="120">
        <v>500</v>
      </c>
      <c r="F610" s="121">
        <f>E610*Анкета!$F$7</f>
        <v>500</v>
      </c>
      <c r="G610" s="121">
        <f t="shared" si="125"/>
        <v>500</v>
      </c>
      <c r="H610" s="122"/>
      <c r="I610" s="123">
        <f t="shared" si="126"/>
        <v>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09"/>
      <c r="B611" s="117" t="s">
        <v>1244</v>
      </c>
      <c r="C611" s="166" t="s">
        <v>1245</v>
      </c>
      <c r="D611" s="128" t="s">
        <v>91</v>
      </c>
      <c r="E611" s="120">
        <v>675</v>
      </c>
      <c r="F611" s="121">
        <f>E611*Анкета!$F$7</f>
        <v>675</v>
      </c>
      <c r="G611" s="121">
        <f t="shared" si="125"/>
        <v>675</v>
      </c>
      <c r="H611" s="122"/>
      <c r="I611" s="123">
        <f t="shared" si="126"/>
        <v>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09"/>
      <c r="B612" s="129"/>
      <c r="C612" s="130" t="s">
        <v>1246</v>
      </c>
      <c r="D612" s="143"/>
      <c r="E612" s="143"/>
      <c r="F612" s="143"/>
      <c r="G612" s="144"/>
      <c r="H612" s="145"/>
      <c r="I612" s="134">
        <f>SUMIF(A602:$A611, 1, I602:I611)</f>
        <v>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09">
        <v>1</v>
      </c>
      <c r="B613" s="110" t="s">
        <v>1247</v>
      </c>
      <c r="C613" s="111" t="s">
        <v>1248</v>
      </c>
      <c r="D613" s="112"/>
      <c r="E613" s="112"/>
      <c r="F613" s="112"/>
      <c r="G613" s="114"/>
      <c r="H613" s="115"/>
      <c r="I613" s="116" t="s">
        <v>68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.75" x14ac:dyDescent="0.25">
      <c r="A614" s="109">
        <v>1</v>
      </c>
      <c r="B614" s="117" t="s">
        <v>1249</v>
      </c>
      <c r="C614" s="166" t="s">
        <v>1250</v>
      </c>
      <c r="D614" s="128" t="s">
        <v>88</v>
      </c>
      <c r="E614" s="124">
        <v>3000</v>
      </c>
      <c r="F614" s="121">
        <f>E614*Анкета!$F$7</f>
        <v>3000</v>
      </c>
      <c r="G614" s="121">
        <f t="shared" ref="G614:G635" si="127">ROUND(F614*$J$21,-0.1)</f>
        <v>3000</v>
      </c>
      <c r="H614" s="122">
        <v>1</v>
      </c>
      <c r="I614" s="123">
        <f t="shared" ref="I614:I636" si="128">H614*G614</f>
        <v>3000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09"/>
      <c r="B615" s="117" t="s">
        <v>1251</v>
      </c>
      <c r="C615" s="166" t="s">
        <v>1252</v>
      </c>
      <c r="D615" s="128" t="s">
        <v>88</v>
      </c>
      <c r="E615" s="120">
        <v>500</v>
      </c>
      <c r="F615" s="121">
        <f>E615*Анкета!$F$7</f>
        <v>500</v>
      </c>
      <c r="G615" s="121">
        <f t="shared" si="127"/>
        <v>500</v>
      </c>
      <c r="H615" s="122"/>
      <c r="I615" s="123">
        <f t="shared" si="128"/>
        <v>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09"/>
      <c r="B616" s="117" t="s">
        <v>1253</v>
      </c>
      <c r="C616" s="166" t="s">
        <v>1254</v>
      </c>
      <c r="D616" s="128" t="s">
        <v>1255</v>
      </c>
      <c r="E616" s="120">
        <v>250</v>
      </c>
      <c r="F616" s="121">
        <f>E616*Анкета!$F$7</f>
        <v>250</v>
      </c>
      <c r="G616" s="121">
        <f t="shared" si="127"/>
        <v>250</v>
      </c>
      <c r="H616" s="122"/>
      <c r="I616" s="123">
        <f t="shared" si="128"/>
        <v>0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09"/>
      <c r="B617" s="117" t="s">
        <v>1256</v>
      </c>
      <c r="C617" s="166" t="s">
        <v>1257</v>
      </c>
      <c r="D617" s="128" t="s">
        <v>1255</v>
      </c>
      <c r="E617" s="120">
        <v>1345.5</v>
      </c>
      <c r="F617" s="121">
        <f>E617*Анкета!$F$7</f>
        <v>1345.5</v>
      </c>
      <c r="G617" s="121">
        <f t="shared" si="127"/>
        <v>1346</v>
      </c>
      <c r="H617" s="122"/>
      <c r="I617" s="123">
        <f t="shared" si="128"/>
        <v>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09"/>
      <c r="B618" s="117" t="s">
        <v>1258</v>
      </c>
      <c r="C618" s="166" t="s">
        <v>1259</v>
      </c>
      <c r="D618" s="128" t="s">
        <v>88</v>
      </c>
      <c r="E618" s="120">
        <v>895.5</v>
      </c>
      <c r="F618" s="121">
        <f>E618*Анкета!$F$7</f>
        <v>895.5</v>
      </c>
      <c r="G618" s="121">
        <f t="shared" si="127"/>
        <v>896</v>
      </c>
      <c r="H618" s="122"/>
      <c r="I618" s="123">
        <f t="shared" si="128"/>
        <v>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09"/>
      <c r="B619" s="117" t="s">
        <v>1260</v>
      </c>
      <c r="C619" s="166" t="s">
        <v>1261</v>
      </c>
      <c r="D619" s="128" t="s">
        <v>1262</v>
      </c>
      <c r="E619" s="120">
        <v>1345.5</v>
      </c>
      <c r="F619" s="121">
        <f>E619*Анкета!$F$7</f>
        <v>1345.5</v>
      </c>
      <c r="G619" s="121">
        <f t="shared" si="127"/>
        <v>1346</v>
      </c>
      <c r="H619" s="122"/>
      <c r="I619" s="123">
        <f t="shared" si="128"/>
        <v>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09"/>
      <c r="B620" s="117" t="s">
        <v>1263</v>
      </c>
      <c r="C620" s="166" t="s">
        <v>1264</v>
      </c>
      <c r="D620" s="128" t="s">
        <v>140</v>
      </c>
      <c r="E620" s="120">
        <v>900</v>
      </c>
      <c r="F620" s="121">
        <f>E620*Анкета!$F$7</f>
        <v>900</v>
      </c>
      <c r="G620" s="121">
        <f t="shared" si="127"/>
        <v>900</v>
      </c>
      <c r="H620" s="122"/>
      <c r="I620" s="123">
        <f t="shared" si="128"/>
        <v>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09"/>
      <c r="B621" s="117" t="s">
        <v>1265</v>
      </c>
      <c r="C621" s="166" t="s">
        <v>1266</v>
      </c>
      <c r="D621" s="128" t="s">
        <v>140</v>
      </c>
      <c r="E621" s="120">
        <v>1350</v>
      </c>
      <c r="F621" s="121">
        <f>E621*Анкета!$F$7</f>
        <v>1350</v>
      </c>
      <c r="G621" s="121">
        <f t="shared" si="127"/>
        <v>1350</v>
      </c>
      <c r="H621" s="122"/>
      <c r="I621" s="123">
        <f t="shared" si="128"/>
        <v>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09"/>
      <c r="B622" s="117" t="s">
        <v>1267</v>
      </c>
      <c r="C622" s="166" t="s">
        <v>1268</v>
      </c>
      <c r="D622" s="128" t="s">
        <v>1269</v>
      </c>
      <c r="E622" s="120">
        <v>900</v>
      </c>
      <c r="F622" s="121">
        <f>E622*Анкета!$F$7</f>
        <v>900</v>
      </c>
      <c r="G622" s="121">
        <f t="shared" si="127"/>
        <v>900</v>
      </c>
      <c r="H622" s="122"/>
      <c r="I622" s="123">
        <f t="shared" si="128"/>
        <v>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09"/>
      <c r="B623" s="117" t="s">
        <v>1270</v>
      </c>
      <c r="C623" s="166" t="s">
        <v>1271</v>
      </c>
      <c r="D623" s="128" t="s">
        <v>1269</v>
      </c>
      <c r="E623" s="120">
        <v>1350</v>
      </c>
      <c r="F623" s="121">
        <f>E623*Анкета!$F$7</f>
        <v>1350</v>
      </c>
      <c r="G623" s="121">
        <f t="shared" si="127"/>
        <v>1350</v>
      </c>
      <c r="H623" s="122"/>
      <c r="I623" s="123">
        <f t="shared" si="128"/>
        <v>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09"/>
      <c r="B624" s="117" t="s">
        <v>1272</v>
      </c>
      <c r="C624" s="166" t="s">
        <v>1273</v>
      </c>
      <c r="D624" s="128" t="s">
        <v>1274</v>
      </c>
      <c r="E624" s="120">
        <v>1094.5</v>
      </c>
      <c r="F624" s="121">
        <f>E624*Анкета!$F$7</f>
        <v>1094.5</v>
      </c>
      <c r="G624" s="121">
        <f t="shared" si="127"/>
        <v>1095</v>
      </c>
      <c r="H624" s="122"/>
      <c r="I624" s="123">
        <f t="shared" si="128"/>
        <v>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09"/>
      <c r="B625" s="117" t="s">
        <v>1275</v>
      </c>
      <c r="C625" s="171" t="s">
        <v>1276</v>
      </c>
      <c r="D625" s="128" t="s">
        <v>71</v>
      </c>
      <c r="E625" s="120">
        <v>900</v>
      </c>
      <c r="F625" s="121">
        <f>E625*Анкета!$F$7*2.47</f>
        <v>2223</v>
      </c>
      <c r="G625" s="121">
        <f t="shared" si="127"/>
        <v>2223</v>
      </c>
      <c r="H625" s="122"/>
      <c r="I625" s="123">
        <f t="shared" si="128"/>
        <v>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09"/>
      <c r="B626" s="117" t="s">
        <v>1277</v>
      </c>
      <c r="C626" s="166" t="s">
        <v>1278</v>
      </c>
      <c r="D626" s="128" t="s">
        <v>88</v>
      </c>
      <c r="E626" s="120">
        <v>163.5</v>
      </c>
      <c r="F626" s="121">
        <f>E626*Анкета!$F$7</f>
        <v>163.5</v>
      </c>
      <c r="G626" s="121">
        <f t="shared" si="127"/>
        <v>164</v>
      </c>
      <c r="H626" s="122"/>
      <c r="I626" s="123">
        <f t="shared" si="128"/>
        <v>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09"/>
      <c r="B627" s="117" t="s">
        <v>1279</v>
      </c>
      <c r="C627" s="166" t="s">
        <v>1280</v>
      </c>
      <c r="D627" s="128" t="s">
        <v>88</v>
      </c>
      <c r="E627" s="120">
        <v>191.5</v>
      </c>
      <c r="F627" s="121">
        <f>E627*Анкета!$F$7</f>
        <v>191.5</v>
      </c>
      <c r="G627" s="121">
        <f t="shared" si="127"/>
        <v>192</v>
      </c>
      <c r="H627" s="122"/>
      <c r="I627" s="123">
        <f t="shared" si="128"/>
        <v>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09"/>
      <c r="B628" s="117" t="s">
        <v>1281</v>
      </c>
      <c r="C628" s="166" t="s">
        <v>1282</v>
      </c>
      <c r="D628" s="128" t="s">
        <v>88</v>
      </c>
      <c r="E628" s="120">
        <v>1575</v>
      </c>
      <c r="F628" s="121">
        <f>E628*Анкета!$F$7</f>
        <v>1575</v>
      </c>
      <c r="G628" s="121">
        <f t="shared" si="127"/>
        <v>1575</v>
      </c>
      <c r="H628" s="122"/>
      <c r="I628" s="123">
        <f t="shared" si="128"/>
        <v>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09"/>
      <c r="B629" s="117" t="s">
        <v>1283</v>
      </c>
      <c r="C629" s="171" t="s">
        <v>1284</v>
      </c>
      <c r="D629" s="128" t="s">
        <v>71</v>
      </c>
      <c r="E629" s="120">
        <v>1350</v>
      </c>
      <c r="F629" s="121">
        <f>E629*Анкета!$F$7*2.47</f>
        <v>3334.5000000000005</v>
      </c>
      <c r="G629" s="121">
        <f t="shared" si="127"/>
        <v>3335</v>
      </c>
      <c r="H629" s="122"/>
      <c r="I629" s="123">
        <f t="shared" si="128"/>
        <v>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09"/>
      <c r="B630" s="117" t="s">
        <v>1285</v>
      </c>
      <c r="C630" s="166" t="s">
        <v>1286</v>
      </c>
      <c r="D630" s="128" t="s">
        <v>1287</v>
      </c>
      <c r="E630" s="120">
        <v>450.5</v>
      </c>
      <c r="F630" s="121">
        <f>E630*Анкета!$F$7</f>
        <v>450.5</v>
      </c>
      <c r="G630" s="121">
        <f t="shared" si="127"/>
        <v>451</v>
      </c>
      <c r="H630" s="122"/>
      <c r="I630" s="123">
        <f t="shared" si="128"/>
        <v>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09">
        <v>1</v>
      </c>
      <c r="B631" s="117" t="s">
        <v>1288</v>
      </c>
      <c r="C631" s="211" t="s">
        <v>1289</v>
      </c>
      <c r="D631" s="173" t="s">
        <v>1290</v>
      </c>
      <c r="E631" s="124">
        <v>2500</v>
      </c>
      <c r="F631" s="121">
        <f>E631*Анкета!$F$7</f>
        <v>2500</v>
      </c>
      <c r="G631" s="121">
        <f t="shared" si="127"/>
        <v>2500</v>
      </c>
      <c r="H631" s="122"/>
      <c r="I631" s="123">
        <f t="shared" si="128"/>
        <v>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09">
        <v>1</v>
      </c>
      <c r="B632" s="117" t="s">
        <v>1291</v>
      </c>
      <c r="C632" s="166" t="s">
        <v>1292</v>
      </c>
      <c r="D632" s="128" t="s">
        <v>1290</v>
      </c>
      <c r="E632" s="124">
        <v>1200</v>
      </c>
      <c r="F632" s="121">
        <f>E632*Анкета!$F$7</f>
        <v>1200</v>
      </c>
      <c r="G632" s="121">
        <f t="shared" si="127"/>
        <v>1200</v>
      </c>
      <c r="H632" s="122"/>
      <c r="I632" s="123">
        <f t="shared" si="128"/>
        <v>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09"/>
      <c r="B633" s="117" t="s">
        <v>1293</v>
      </c>
      <c r="C633" s="166" t="s">
        <v>1294</v>
      </c>
      <c r="D633" s="128" t="s">
        <v>88</v>
      </c>
      <c r="E633" s="120">
        <v>5000</v>
      </c>
      <c r="F633" s="121">
        <f>E633*Анкета!$F$7*2.47</f>
        <v>12350.000000000002</v>
      </c>
      <c r="G633" s="121">
        <f t="shared" si="127"/>
        <v>12350</v>
      </c>
      <c r="H633" s="122"/>
      <c r="I633" s="123">
        <f t="shared" si="128"/>
        <v>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09"/>
      <c r="B634" s="117" t="s">
        <v>1295</v>
      </c>
      <c r="C634" s="166" t="s">
        <v>1296</v>
      </c>
      <c r="D634" s="128" t="s">
        <v>88</v>
      </c>
      <c r="E634" s="120">
        <v>2950</v>
      </c>
      <c r="F634" s="121">
        <f>E634*Анкета!$F$7*2.47</f>
        <v>7286.5000000000009</v>
      </c>
      <c r="G634" s="121">
        <f t="shared" si="127"/>
        <v>7287</v>
      </c>
      <c r="H634" s="122"/>
      <c r="I634" s="123">
        <f t="shared" si="128"/>
        <v>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09"/>
      <c r="B635" s="117" t="s">
        <v>1297</v>
      </c>
      <c r="C635" s="118" t="s">
        <v>1298</v>
      </c>
      <c r="D635" s="218" t="s">
        <v>88</v>
      </c>
      <c r="E635" s="120">
        <v>5500</v>
      </c>
      <c r="F635" s="121">
        <f>E635*Анкета!$F$7*2.47</f>
        <v>13585.000000000002</v>
      </c>
      <c r="G635" s="121">
        <f t="shared" si="127"/>
        <v>13585</v>
      </c>
      <c r="H635" s="122">
        <v>7</v>
      </c>
      <c r="I635" s="123">
        <f t="shared" si="128"/>
        <v>95095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x14ac:dyDescent="0.25">
      <c r="A636" s="109"/>
      <c r="B636" s="117" t="s">
        <v>1299</v>
      </c>
      <c r="C636" s="192" t="s">
        <v>1300</v>
      </c>
      <c r="D636" s="218" t="s">
        <v>1195</v>
      </c>
      <c r="E636" s="120">
        <v>0</v>
      </c>
      <c r="F636" s="121">
        <f>(I612+I600+I589+I560+I503+I482+I391+I309+I204+I128+I116+I71+I55+I35)*0.01</f>
        <v>54601.572590000003</v>
      </c>
      <c r="G636" s="121">
        <f>F636</f>
        <v>54601.572590000003</v>
      </c>
      <c r="H636" s="122">
        <v>1</v>
      </c>
      <c r="I636" s="123">
        <f t="shared" si="128"/>
        <v>54601.572590000003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09">
        <v>1</v>
      </c>
      <c r="B637" s="219"/>
      <c r="C637" s="220" t="s">
        <v>1301</v>
      </c>
      <c r="D637" s="131"/>
      <c r="E637" s="131"/>
      <c r="F637" s="131"/>
      <c r="G637" s="132"/>
      <c r="H637" s="221"/>
      <c r="I637" s="134">
        <f>SUM(I614:I636)</f>
        <v>152696.57259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5" customHeight="1" x14ac:dyDescent="0.25">
      <c r="A638" s="222"/>
      <c r="B638" s="223"/>
      <c r="C638" s="224" t="s">
        <v>1302</v>
      </c>
      <c r="D638" s="225" t="s">
        <v>1303</v>
      </c>
      <c r="E638" s="225"/>
      <c r="F638" s="226"/>
      <c r="G638" s="226"/>
      <c r="H638" s="227"/>
      <c r="I638" s="228" t="e">
        <f>'Расчет сметы'!I639* 'Расчет сметы'!H638%</f>
        <v>#REF!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222"/>
      <c r="B639" s="223"/>
      <c r="C639" s="224" t="s">
        <v>1304</v>
      </c>
      <c r="D639" s="226"/>
      <c r="E639" s="226"/>
      <c r="F639" s="226"/>
      <c r="G639" s="226"/>
      <c r="H639" s="229"/>
      <c r="I639" s="230" t="e">
        <f>#REF!</f>
        <v>#REF!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222"/>
      <c r="B640" s="231"/>
      <c r="C640" s="232" t="s">
        <v>1305</v>
      </c>
      <c r="D640" s="225"/>
      <c r="E640" s="225"/>
      <c r="F640" s="226"/>
      <c r="G640" s="233"/>
      <c r="H640" s="234"/>
      <c r="I640" s="230" t="e">
        <f>#REF!</f>
        <v>#REF!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222"/>
      <c r="B641" s="235"/>
      <c r="C641" s="224" t="s">
        <v>1306</v>
      </c>
      <c r="D641" s="226"/>
      <c r="E641" s="226"/>
      <c r="F641" s="226"/>
      <c r="G641" s="226"/>
      <c r="H641" s="229"/>
      <c r="I641" s="230" t="e">
        <f>I638+I637+I612+I600+I589+I560+I503+I482+I391+I309+I204+I128+I116+I71+I55+I35</f>
        <v>#REF!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8"/>
      <c r="B642" s="236"/>
      <c r="C642" s="237"/>
      <c r="D642" s="238"/>
      <c r="E642" s="238"/>
      <c r="F642" s="239"/>
      <c r="G642" s="239"/>
      <c r="H642" s="240"/>
      <c r="I642" s="24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8"/>
      <c r="B643" s="236"/>
      <c r="C643" s="242"/>
      <c r="D643" s="238"/>
      <c r="E643" s="238"/>
      <c r="F643" s="239"/>
      <c r="G643" s="239"/>
      <c r="H643" s="240"/>
      <c r="I643" s="24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8"/>
      <c r="B644" s="236"/>
      <c r="C644" s="237"/>
      <c r="D644" s="238"/>
      <c r="E644" s="238"/>
      <c r="F644" s="239"/>
      <c r="G644" s="239"/>
      <c r="H644" s="240"/>
      <c r="I644" s="24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4.5" customHeight="1" x14ac:dyDescent="0.25">
      <c r="A645" s="8"/>
      <c r="B645" s="649" t="s">
        <v>1307</v>
      </c>
      <c r="C645" s="641"/>
      <c r="D645" s="641"/>
      <c r="E645" s="641"/>
      <c r="F645" s="641"/>
      <c r="G645" s="641"/>
      <c r="H645" s="641"/>
      <c r="I645" s="62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5">
      <c r="A646" s="8"/>
      <c r="B646" s="650" t="s">
        <v>1308</v>
      </c>
      <c r="C646" s="641"/>
      <c r="D646" s="641"/>
      <c r="E646" s="641"/>
      <c r="F646" s="641"/>
      <c r="G646" s="641"/>
      <c r="H646" s="641"/>
      <c r="I646" s="62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customHeight="1" x14ac:dyDescent="0.25">
      <c r="A647" s="8"/>
      <c r="B647" s="651" t="s">
        <v>1309</v>
      </c>
      <c r="C647" s="641"/>
      <c r="D647" s="641"/>
      <c r="E647" s="641"/>
      <c r="F647" s="641"/>
      <c r="G647" s="641"/>
      <c r="H647" s="641"/>
      <c r="I647" s="62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8"/>
      <c r="B648" s="236"/>
      <c r="C648" s="237"/>
      <c r="D648" s="238"/>
      <c r="E648" s="238"/>
      <c r="F648" s="239"/>
      <c r="G648" s="239"/>
      <c r="H648" s="240"/>
      <c r="I648" s="24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8"/>
      <c r="B649" s="61"/>
      <c r="C649" s="652" t="s">
        <v>1310</v>
      </c>
      <c r="D649" s="648"/>
      <c r="E649" s="648"/>
      <c r="F649" s="648"/>
      <c r="G649" s="648"/>
      <c r="H649" s="648"/>
      <c r="I649" s="64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8"/>
      <c r="B650" s="206"/>
      <c r="C650" s="1"/>
      <c r="D650" s="83"/>
      <c r="E650" s="83"/>
      <c r="F650" s="93"/>
      <c r="G650" s="94"/>
      <c r="H650" s="95"/>
      <c r="I650" s="9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8"/>
      <c r="B651" s="206"/>
      <c r="C651" s="1"/>
      <c r="D651" s="83"/>
      <c r="E651" s="83"/>
      <c r="F651" s="93"/>
      <c r="G651" s="94"/>
      <c r="H651" s="243"/>
      <c r="I651" s="9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8"/>
      <c r="B652" s="206"/>
      <c r="C652" s="1"/>
      <c r="D652" s="83"/>
      <c r="E652" s="83"/>
      <c r="F652" s="93"/>
      <c r="G652" s="94"/>
      <c r="H652" s="95"/>
      <c r="I652" s="9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8"/>
      <c r="B653" s="206"/>
      <c r="C653" s="1"/>
      <c r="D653" s="83"/>
      <c r="E653" s="83"/>
      <c r="F653" s="93"/>
      <c r="G653" s="94"/>
      <c r="H653" s="95"/>
      <c r="I653" s="9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8"/>
      <c r="B654" s="206"/>
      <c r="C654" s="1"/>
      <c r="D654" s="83"/>
      <c r="E654" s="83"/>
      <c r="F654" s="93"/>
      <c r="G654" s="94"/>
      <c r="H654" s="95"/>
      <c r="I654" s="9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8"/>
      <c r="B655" s="206"/>
      <c r="C655" s="1"/>
      <c r="D655" s="83"/>
      <c r="E655" s="83"/>
      <c r="F655" s="93"/>
      <c r="G655" s="94"/>
      <c r="H655" s="95"/>
      <c r="I655" s="9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8"/>
      <c r="B656" s="206"/>
      <c r="C656" s="1"/>
      <c r="D656" s="83"/>
      <c r="E656" s="83"/>
      <c r="F656" s="93"/>
      <c r="G656" s="94"/>
      <c r="H656" s="95"/>
      <c r="I656" s="9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8"/>
      <c r="B657" s="206"/>
      <c r="C657" s="1"/>
      <c r="D657" s="83"/>
      <c r="E657" s="83"/>
      <c r="F657" s="93"/>
      <c r="G657" s="94"/>
      <c r="H657" s="95"/>
      <c r="I657" s="9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8"/>
      <c r="B658" s="206"/>
      <c r="C658" s="1"/>
      <c r="D658" s="83"/>
      <c r="E658" s="83"/>
      <c r="F658" s="93"/>
      <c r="G658" s="94"/>
      <c r="H658" s="95"/>
      <c r="I658" s="9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8"/>
      <c r="B659" s="206"/>
      <c r="C659" s="1"/>
      <c r="D659" s="83"/>
      <c r="E659" s="83"/>
      <c r="F659" s="93"/>
      <c r="G659" s="94"/>
      <c r="H659" s="95"/>
      <c r="I659" s="9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8"/>
      <c r="B660" s="206"/>
      <c r="C660" s="1"/>
      <c r="D660" s="83"/>
      <c r="E660" s="83"/>
      <c r="F660" s="93"/>
      <c r="G660" s="94"/>
      <c r="H660" s="95"/>
      <c r="I660" s="9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8"/>
      <c r="B661" s="206"/>
      <c r="C661" s="1"/>
      <c r="D661" s="83"/>
      <c r="E661" s="83"/>
      <c r="F661" s="93"/>
      <c r="G661" s="94"/>
      <c r="H661" s="95"/>
      <c r="I661" s="9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8"/>
      <c r="B662" s="206"/>
      <c r="C662" s="1"/>
      <c r="D662" s="83"/>
      <c r="E662" s="83"/>
      <c r="F662" s="93"/>
      <c r="G662" s="94"/>
      <c r="H662" s="95"/>
      <c r="I662" s="9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8"/>
      <c r="B663" s="206"/>
      <c r="C663" s="1"/>
      <c r="D663" s="83"/>
      <c r="E663" s="83"/>
      <c r="F663" s="93"/>
      <c r="G663" s="94"/>
      <c r="H663" s="95"/>
      <c r="I663" s="9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8"/>
      <c r="B664" s="206"/>
      <c r="C664" s="1"/>
      <c r="D664" s="83"/>
      <c r="E664" s="83"/>
      <c r="F664" s="93"/>
      <c r="G664" s="94"/>
      <c r="H664" s="95"/>
      <c r="I664" s="9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8"/>
      <c r="B665" s="206"/>
      <c r="C665" s="1"/>
      <c r="D665" s="83"/>
      <c r="E665" s="83"/>
      <c r="F665" s="93"/>
      <c r="G665" s="94"/>
      <c r="H665" s="95"/>
      <c r="I665" s="9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8"/>
      <c r="B666" s="206"/>
      <c r="C666" s="1"/>
      <c r="D666" s="83"/>
      <c r="E666" s="83"/>
      <c r="F666" s="93"/>
      <c r="G666" s="94"/>
      <c r="H666" s="95"/>
      <c r="I666" s="9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8"/>
      <c r="B667" s="206"/>
      <c r="C667" s="1"/>
      <c r="D667" s="83"/>
      <c r="E667" s="83"/>
      <c r="F667" s="93"/>
      <c r="G667" s="94"/>
      <c r="H667" s="95"/>
      <c r="I667" s="9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8"/>
      <c r="B668" s="206"/>
      <c r="C668" s="1"/>
      <c r="D668" s="83"/>
      <c r="E668" s="83"/>
      <c r="F668" s="93"/>
      <c r="G668" s="94"/>
      <c r="H668" s="95"/>
      <c r="I668" s="9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8"/>
      <c r="B669" s="206"/>
      <c r="C669" s="1"/>
      <c r="D669" s="83"/>
      <c r="E669" s="83"/>
      <c r="F669" s="93"/>
      <c r="G669" s="94"/>
      <c r="H669" s="95"/>
      <c r="I669" s="9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8"/>
      <c r="B670" s="206"/>
      <c r="C670" s="1"/>
      <c r="D670" s="83"/>
      <c r="E670" s="83"/>
      <c r="F670" s="93"/>
      <c r="G670" s="94"/>
      <c r="H670" s="95"/>
      <c r="I670" s="9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8"/>
      <c r="B671" s="206"/>
      <c r="C671" s="1"/>
      <c r="D671" s="83"/>
      <c r="E671" s="83"/>
      <c r="F671" s="93"/>
      <c r="G671" s="94"/>
      <c r="H671" s="95"/>
      <c r="I671" s="9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8"/>
      <c r="B672" s="206"/>
      <c r="C672" s="1"/>
      <c r="D672" s="83"/>
      <c r="E672" s="83"/>
      <c r="F672" s="93"/>
      <c r="G672" s="94"/>
      <c r="H672" s="95"/>
      <c r="I672" s="9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8"/>
      <c r="B673" s="206"/>
      <c r="C673" s="1"/>
      <c r="D673" s="83"/>
      <c r="E673" s="83"/>
      <c r="F673" s="93"/>
      <c r="G673" s="94"/>
      <c r="H673" s="95"/>
      <c r="I673" s="9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8"/>
      <c r="B674" s="206"/>
      <c r="C674" s="1"/>
      <c r="D674" s="83"/>
      <c r="E674" s="83"/>
      <c r="F674" s="93"/>
      <c r="G674" s="94"/>
      <c r="H674" s="95"/>
      <c r="I674" s="9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8"/>
      <c r="B675" s="206"/>
      <c r="C675" s="1"/>
      <c r="D675" s="83"/>
      <c r="E675" s="83"/>
      <c r="F675" s="93"/>
      <c r="G675" s="94"/>
      <c r="H675" s="95"/>
      <c r="I675" s="9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8"/>
      <c r="B676" s="206"/>
      <c r="C676" s="1"/>
      <c r="D676" s="83"/>
      <c r="E676" s="83"/>
      <c r="F676" s="93"/>
      <c r="G676" s="94"/>
      <c r="H676" s="95"/>
      <c r="I676" s="9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8"/>
      <c r="B677" s="206"/>
      <c r="C677" s="1"/>
      <c r="D677" s="83"/>
      <c r="E677" s="83"/>
      <c r="F677" s="93"/>
      <c r="G677" s="94"/>
      <c r="H677" s="95"/>
      <c r="I677" s="9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8"/>
      <c r="B678" s="206"/>
      <c r="C678" s="1"/>
      <c r="D678" s="83"/>
      <c r="E678" s="83"/>
      <c r="F678" s="93"/>
      <c r="G678" s="94"/>
      <c r="H678" s="95"/>
      <c r="I678" s="9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8"/>
      <c r="B679" s="206"/>
      <c r="C679" s="1"/>
      <c r="D679" s="83"/>
      <c r="E679" s="83"/>
      <c r="F679" s="93"/>
      <c r="G679" s="94"/>
      <c r="H679" s="95"/>
      <c r="I679" s="9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8"/>
      <c r="B680" s="206"/>
      <c r="C680" s="1"/>
      <c r="D680" s="83"/>
      <c r="E680" s="83"/>
      <c r="F680" s="93"/>
      <c r="G680" s="94"/>
      <c r="H680" s="95"/>
      <c r="I680" s="9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8"/>
      <c r="B681" s="206"/>
      <c r="C681" s="1"/>
      <c r="D681" s="83"/>
      <c r="E681" s="83"/>
      <c r="F681" s="93"/>
      <c r="G681" s="94"/>
      <c r="H681" s="95"/>
      <c r="I681" s="9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8"/>
      <c r="B682" s="206"/>
      <c r="C682" s="1"/>
      <c r="D682" s="83"/>
      <c r="E682" s="83"/>
      <c r="F682" s="93"/>
      <c r="G682" s="94"/>
      <c r="H682" s="95"/>
      <c r="I682" s="9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8"/>
      <c r="B683" s="206"/>
      <c r="C683" s="1"/>
      <c r="D683" s="83"/>
      <c r="E683" s="83"/>
      <c r="F683" s="93"/>
      <c r="G683" s="94"/>
      <c r="H683" s="95"/>
      <c r="I683" s="9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8"/>
      <c r="B684" s="206"/>
      <c r="C684" s="1"/>
      <c r="D684" s="83"/>
      <c r="E684" s="83"/>
      <c r="F684" s="93"/>
      <c r="G684" s="94"/>
      <c r="H684" s="95"/>
      <c r="I684" s="9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8"/>
      <c r="B685" s="206"/>
      <c r="C685" s="1"/>
      <c r="D685" s="83"/>
      <c r="E685" s="83"/>
      <c r="F685" s="93"/>
      <c r="G685" s="94"/>
      <c r="H685" s="95"/>
      <c r="I685" s="9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8"/>
      <c r="B686" s="206"/>
      <c r="C686" s="1"/>
      <c r="D686" s="83"/>
      <c r="E686" s="83"/>
      <c r="F686" s="93"/>
      <c r="G686" s="94"/>
      <c r="H686" s="95"/>
      <c r="I686" s="9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8"/>
      <c r="B687" s="206"/>
      <c r="C687" s="1"/>
      <c r="D687" s="83"/>
      <c r="E687" s="83"/>
      <c r="F687" s="93"/>
      <c r="G687" s="94"/>
      <c r="H687" s="95"/>
      <c r="I687" s="9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8"/>
      <c r="B688" s="206"/>
      <c r="C688" s="1"/>
      <c r="D688" s="83"/>
      <c r="E688" s="83"/>
      <c r="F688" s="93"/>
      <c r="G688" s="94"/>
      <c r="H688" s="95"/>
      <c r="I688" s="9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8"/>
      <c r="B689" s="206"/>
      <c r="C689" s="1"/>
      <c r="D689" s="83"/>
      <c r="E689" s="83"/>
      <c r="F689" s="93"/>
      <c r="G689" s="94"/>
      <c r="H689" s="95"/>
      <c r="I689" s="9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8"/>
      <c r="B690" s="206"/>
      <c r="C690" s="1"/>
      <c r="D690" s="83"/>
      <c r="E690" s="83"/>
      <c r="F690" s="93"/>
      <c r="G690" s="94"/>
      <c r="H690" s="95"/>
      <c r="I690" s="9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8"/>
      <c r="B691" s="206"/>
      <c r="C691" s="1"/>
      <c r="D691" s="83"/>
      <c r="E691" s="83"/>
      <c r="F691" s="93"/>
      <c r="G691" s="94"/>
      <c r="H691" s="95"/>
      <c r="I691" s="9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8"/>
      <c r="B692" s="206"/>
      <c r="C692" s="1"/>
      <c r="D692" s="83"/>
      <c r="E692" s="83"/>
      <c r="F692" s="93"/>
      <c r="G692" s="94"/>
      <c r="H692" s="95"/>
      <c r="I692" s="9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8"/>
      <c r="B693" s="206"/>
      <c r="C693" s="1"/>
      <c r="D693" s="83"/>
      <c r="E693" s="83"/>
      <c r="F693" s="93"/>
      <c r="G693" s="94"/>
      <c r="H693" s="95"/>
      <c r="I693" s="9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5">
      <c r="A694" s="8"/>
      <c r="B694" s="206"/>
      <c r="C694" s="1"/>
      <c r="D694" s="83"/>
      <c r="E694" s="83"/>
      <c r="F694" s="93"/>
      <c r="G694" s="94"/>
      <c r="H694" s="95"/>
      <c r="I694" s="9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5">
      <c r="A695" s="8"/>
      <c r="B695" s="206"/>
      <c r="C695" s="1"/>
      <c r="D695" s="83"/>
      <c r="E695" s="83"/>
      <c r="F695" s="93"/>
      <c r="G695" s="94"/>
      <c r="H695" s="95"/>
      <c r="I695" s="9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8"/>
      <c r="B696" s="206"/>
      <c r="C696" s="1"/>
      <c r="D696" s="83"/>
      <c r="E696" s="83"/>
      <c r="F696" s="93"/>
      <c r="G696" s="94"/>
      <c r="H696" s="95"/>
      <c r="I696" s="9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8"/>
      <c r="B697" s="206"/>
      <c r="C697" s="1"/>
      <c r="D697" s="83"/>
      <c r="E697" s="83"/>
      <c r="F697" s="93"/>
      <c r="G697" s="94"/>
      <c r="H697" s="95"/>
      <c r="I697" s="9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8"/>
      <c r="B698" s="206"/>
      <c r="C698" s="1"/>
      <c r="D698" s="83"/>
      <c r="E698" s="83"/>
      <c r="F698" s="93"/>
      <c r="G698" s="94"/>
      <c r="H698" s="95"/>
      <c r="I698" s="9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8"/>
      <c r="B699" s="206"/>
      <c r="C699" s="1"/>
      <c r="D699" s="83"/>
      <c r="E699" s="83"/>
      <c r="F699" s="93"/>
      <c r="G699" s="94"/>
      <c r="H699" s="95"/>
      <c r="I699" s="9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8"/>
      <c r="B700" s="206"/>
      <c r="C700" s="1"/>
      <c r="D700" s="83"/>
      <c r="E700" s="83"/>
      <c r="F700" s="93"/>
      <c r="G700" s="94"/>
      <c r="H700" s="95"/>
      <c r="I700" s="9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8"/>
      <c r="B701" s="206"/>
      <c r="C701" s="1"/>
      <c r="D701" s="83"/>
      <c r="E701" s="83"/>
      <c r="F701" s="93"/>
      <c r="G701" s="94"/>
      <c r="H701" s="95"/>
      <c r="I701" s="9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8"/>
      <c r="B702" s="206"/>
      <c r="C702" s="1"/>
      <c r="D702" s="83"/>
      <c r="E702" s="83"/>
      <c r="F702" s="93"/>
      <c r="G702" s="94"/>
      <c r="H702" s="95"/>
      <c r="I702" s="9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8"/>
      <c r="B703" s="206"/>
      <c r="C703" s="1"/>
      <c r="D703" s="83"/>
      <c r="E703" s="83"/>
      <c r="F703" s="93"/>
      <c r="G703" s="94"/>
      <c r="H703" s="95"/>
      <c r="I703" s="9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8"/>
      <c r="B704" s="206"/>
      <c r="C704" s="1"/>
      <c r="D704" s="83"/>
      <c r="E704" s="83"/>
      <c r="F704" s="93"/>
      <c r="G704" s="94"/>
      <c r="H704" s="95"/>
      <c r="I704" s="9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5">
      <c r="A705" s="8"/>
      <c r="B705" s="206"/>
      <c r="C705" s="1"/>
      <c r="D705" s="83"/>
      <c r="E705" s="83"/>
      <c r="F705" s="93"/>
      <c r="G705" s="94"/>
      <c r="H705" s="95"/>
      <c r="I705" s="9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8"/>
      <c r="B706" s="206"/>
      <c r="C706" s="1"/>
      <c r="D706" s="83"/>
      <c r="E706" s="83"/>
      <c r="F706" s="93"/>
      <c r="G706" s="94"/>
      <c r="H706" s="95"/>
      <c r="I706" s="9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8"/>
      <c r="B707" s="206"/>
      <c r="C707" s="1"/>
      <c r="D707" s="83"/>
      <c r="E707" s="83"/>
      <c r="F707" s="93"/>
      <c r="G707" s="94"/>
      <c r="H707" s="95"/>
      <c r="I707" s="9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8"/>
      <c r="B708" s="206"/>
      <c r="C708" s="1"/>
      <c r="D708" s="83"/>
      <c r="E708" s="83"/>
      <c r="F708" s="93"/>
      <c r="G708" s="94"/>
      <c r="H708" s="95"/>
      <c r="I708" s="9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8.5" customHeight="1" x14ac:dyDescent="0.25">
      <c r="A709" s="8"/>
      <c r="B709" s="206"/>
      <c r="C709" s="1"/>
      <c r="D709" s="83"/>
      <c r="E709" s="83"/>
      <c r="F709" s="93"/>
      <c r="G709" s="94"/>
      <c r="H709" s="95"/>
      <c r="I709" s="9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8"/>
      <c r="B710" s="206"/>
      <c r="C710" s="1"/>
      <c r="D710" s="83"/>
      <c r="E710" s="83"/>
      <c r="F710" s="93"/>
      <c r="G710" s="94"/>
      <c r="H710" s="95"/>
      <c r="I710" s="9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8"/>
      <c r="B711" s="206"/>
      <c r="C711" s="1"/>
      <c r="D711" s="83"/>
      <c r="E711" s="83"/>
      <c r="F711" s="93"/>
      <c r="G711" s="94"/>
      <c r="H711" s="95"/>
      <c r="I711" s="9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8"/>
      <c r="B712" s="206"/>
      <c r="C712" s="1"/>
      <c r="D712" s="83"/>
      <c r="E712" s="83"/>
      <c r="F712" s="93"/>
      <c r="G712" s="94"/>
      <c r="H712" s="95"/>
      <c r="I712" s="9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8"/>
      <c r="B713" s="206"/>
      <c r="C713" s="1"/>
      <c r="D713" s="83"/>
      <c r="E713" s="83"/>
      <c r="F713" s="93"/>
      <c r="G713" s="94"/>
      <c r="H713" s="95"/>
      <c r="I713" s="9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8"/>
      <c r="B714" s="206"/>
      <c r="C714" s="1"/>
      <c r="D714" s="83"/>
      <c r="E714" s="83"/>
      <c r="F714" s="93"/>
      <c r="G714" s="94"/>
      <c r="H714" s="95"/>
      <c r="I714" s="9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8"/>
      <c r="B715" s="206"/>
      <c r="C715" s="1"/>
      <c r="D715" s="83"/>
      <c r="E715" s="83"/>
      <c r="F715" s="93"/>
      <c r="G715" s="94"/>
      <c r="H715" s="95"/>
      <c r="I715" s="9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8"/>
      <c r="B716" s="206"/>
      <c r="C716" s="1"/>
      <c r="D716" s="83"/>
      <c r="E716" s="83"/>
      <c r="F716" s="93"/>
      <c r="G716" s="94"/>
      <c r="H716" s="95"/>
      <c r="I716" s="9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8"/>
      <c r="B717" s="206"/>
      <c r="C717" s="1"/>
      <c r="D717" s="83"/>
      <c r="E717" s="83"/>
      <c r="F717" s="93"/>
      <c r="G717" s="94"/>
      <c r="H717" s="95"/>
      <c r="I717" s="9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8"/>
      <c r="B718" s="206"/>
      <c r="C718" s="1"/>
      <c r="D718" s="83"/>
      <c r="E718" s="83"/>
      <c r="F718" s="93"/>
      <c r="G718" s="94"/>
      <c r="H718" s="95"/>
      <c r="I718" s="9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8"/>
      <c r="B719" s="206"/>
      <c r="C719" s="1"/>
      <c r="D719" s="83"/>
      <c r="E719" s="83"/>
      <c r="F719" s="93"/>
      <c r="G719" s="94"/>
      <c r="H719" s="95"/>
      <c r="I719" s="9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8"/>
      <c r="B720" s="206"/>
      <c r="C720" s="1"/>
      <c r="D720" s="83"/>
      <c r="E720" s="83"/>
      <c r="F720" s="93"/>
      <c r="G720" s="94"/>
      <c r="H720" s="95"/>
      <c r="I720" s="9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8"/>
      <c r="B721" s="206"/>
      <c r="C721" s="1"/>
      <c r="D721" s="83"/>
      <c r="E721" s="83"/>
      <c r="F721" s="93"/>
      <c r="G721" s="94"/>
      <c r="H721" s="95"/>
      <c r="I721" s="9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8"/>
      <c r="B722" s="206"/>
      <c r="C722" s="1"/>
      <c r="D722" s="83"/>
      <c r="E722" s="83"/>
      <c r="F722" s="93"/>
      <c r="G722" s="94"/>
      <c r="H722" s="95"/>
      <c r="I722" s="9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8"/>
      <c r="B723" s="206"/>
      <c r="C723" s="1"/>
      <c r="D723" s="83"/>
      <c r="E723" s="83"/>
      <c r="F723" s="93"/>
      <c r="G723" s="94"/>
      <c r="H723" s="95"/>
      <c r="I723" s="9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8"/>
      <c r="B724" s="206"/>
      <c r="C724" s="1"/>
      <c r="D724" s="83"/>
      <c r="E724" s="83"/>
      <c r="F724" s="93"/>
      <c r="G724" s="94"/>
      <c r="H724" s="95"/>
      <c r="I724" s="9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8"/>
      <c r="B725" s="206"/>
      <c r="C725" s="1"/>
      <c r="D725" s="83"/>
      <c r="E725" s="83"/>
      <c r="F725" s="93"/>
      <c r="G725" s="94"/>
      <c r="H725" s="95"/>
      <c r="I725" s="9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8"/>
      <c r="B726" s="206"/>
      <c r="C726" s="1"/>
      <c r="D726" s="83"/>
      <c r="E726" s="83"/>
      <c r="F726" s="93"/>
      <c r="G726" s="94"/>
      <c r="H726" s="95"/>
      <c r="I726" s="9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8"/>
      <c r="B727" s="206"/>
      <c r="C727" s="1"/>
      <c r="D727" s="83"/>
      <c r="E727" s="83"/>
      <c r="F727" s="93"/>
      <c r="G727" s="94"/>
      <c r="H727" s="95"/>
      <c r="I727" s="9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8"/>
      <c r="B728" s="206"/>
      <c r="C728" s="1"/>
      <c r="D728" s="83"/>
      <c r="E728" s="83"/>
      <c r="F728" s="93"/>
      <c r="G728" s="94"/>
      <c r="H728" s="95"/>
      <c r="I728" s="9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8"/>
      <c r="B729" s="206"/>
      <c r="C729" s="1"/>
      <c r="D729" s="83"/>
      <c r="E729" s="83"/>
      <c r="F729" s="93"/>
      <c r="G729" s="94"/>
      <c r="H729" s="95"/>
      <c r="I729" s="9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8"/>
      <c r="B730" s="206"/>
      <c r="C730" s="1"/>
      <c r="D730" s="83"/>
      <c r="E730" s="83"/>
      <c r="F730" s="93"/>
      <c r="G730" s="94"/>
      <c r="H730" s="95"/>
      <c r="I730" s="9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8"/>
      <c r="B731" s="206"/>
      <c r="C731" s="1"/>
      <c r="D731" s="83"/>
      <c r="E731" s="83"/>
      <c r="F731" s="93"/>
      <c r="G731" s="94"/>
      <c r="H731" s="95"/>
      <c r="I731" s="9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8"/>
      <c r="B732" s="206"/>
      <c r="C732" s="1"/>
      <c r="D732" s="83"/>
      <c r="E732" s="83"/>
      <c r="F732" s="93"/>
      <c r="G732" s="94"/>
      <c r="H732" s="95"/>
      <c r="I732" s="9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8"/>
      <c r="B733" s="206"/>
      <c r="C733" s="1"/>
      <c r="D733" s="83"/>
      <c r="E733" s="83"/>
      <c r="F733" s="93"/>
      <c r="G733" s="94"/>
      <c r="H733" s="95"/>
      <c r="I733" s="9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8"/>
      <c r="B734" s="206"/>
      <c r="C734" s="1"/>
      <c r="D734" s="83"/>
      <c r="E734" s="83"/>
      <c r="F734" s="93"/>
      <c r="G734" s="94"/>
      <c r="H734" s="95"/>
      <c r="I734" s="9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8"/>
      <c r="B735" s="206"/>
      <c r="C735" s="1"/>
      <c r="D735" s="83"/>
      <c r="E735" s="83"/>
      <c r="F735" s="93"/>
      <c r="G735" s="94"/>
      <c r="H735" s="95"/>
      <c r="I735" s="9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8"/>
      <c r="B736" s="206"/>
      <c r="C736" s="1"/>
      <c r="D736" s="83"/>
      <c r="E736" s="83"/>
      <c r="F736" s="93"/>
      <c r="G736" s="94"/>
      <c r="H736" s="95"/>
      <c r="I736" s="9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8"/>
      <c r="B737" s="206"/>
      <c r="C737" s="1"/>
      <c r="D737" s="83"/>
      <c r="E737" s="83"/>
      <c r="F737" s="93"/>
      <c r="G737" s="94"/>
      <c r="H737" s="95"/>
      <c r="I737" s="9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8"/>
      <c r="B738" s="206"/>
      <c r="C738" s="1"/>
      <c r="D738" s="83"/>
      <c r="E738" s="83"/>
      <c r="F738" s="93"/>
      <c r="G738" s="94"/>
      <c r="H738" s="95"/>
      <c r="I738" s="9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8"/>
      <c r="B739" s="206"/>
      <c r="C739" s="1"/>
      <c r="D739" s="83"/>
      <c r="E739" s="83"/>
      <c r="F739" s="93"/>
      <c r="G739" s="94"/>
      <c r="H739" s="95"/>
      <c r="I739" s="9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8"/>
      <c r="B740" s="206"/>
      <c r="C740" s="1"/>
      <c r="D740" s="83"/>
      <c r="E740" s="83"/>
      <c r="F740" s="93"/>
      <c r="G740" s="94"/>
      <c r="H740" s="95"/>
      <c r="I740" s="9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8"/>
      <c r="B741" s="206"/>
      <c r="C741" s="1"/>
      <c r="D741" s="83"/>
      <c r="E741" s="83"/>
      <c r="F741" s="93"/>
      <c r="G741" s="94"/>
      <c r="H741" s="95"/>
      <c r="I741" s="9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8"/>
      <c r="B742" s="206"/>
      <c r="C742" s="1"/>
      <c r="D742" s="83"/>
      <c r="E742" s="83"/>
      <c r="F742" s="93"/>
      <c r="G742" s="94"/>
      <c r="H742" s="95"/>
      <c r="I742" s="9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8"/>
      <c r="B743" s="206"/>
      <c r="C743" s="1"/>
      <c r="D743" s="83"/>
      <c r="E743" s="83"/>
      <c r="F743" s="93"/>
      <c r="G743" s="94"/>
      <c r="H743" s="95"/>
      <c r="I743" s="9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8"/>
      <c r="B744" s="206"/>
      <c r="C744" s="1"/>
      <c r="D744" s="83"/>
      <c r="E744" s="83"/>
      <c r="F744" s="93"/>
      <c r="G744" s="94"/>
      <c r="H744" s="95"/>
      <c r="I744" s="9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8"/>
      <c r="B745" s="206"/>
      <c r="C745" s="1"/>
      <c r="D745" s="83"/>
      <c r="E745" s="83"/>
      <c r="F745" s="93"/>
      <c r="G745" s="94"/>
      <c r="H745" s="95"/>
      <c r="I745" s="9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8"/>
      <c r="B746" s="206"/>
      <c r="C746" s="1"/>
      <c r="D746" s="83"/>
      <c r="E746" s="83"/>
      <c r="F746" s="93"/>
      <c r="G746" s="94"/>
      <c r="H746" s="95"/>
      <c r="I746" s="9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8"/>
      <c r="B747" s="206"/>
      <c r="C747" s="1"/>
      <c r="D747" s="83"/>
      <c r="E747" s="83"/>
      <c r="F747" s="93"/>
      <c r="G747" s="94"/>
      <c r="H747" s="95"/>
      <c r="I747" s="9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8"/>
      <c r="B748" s="206"/>
      <c r="C748" s="1"/>
      <c r="D748" s="83"/>
      <c r="E748" s="83"/>
      <c r="F748" s="93"/>
      <c r="G748" s="94"/>
      <c r="H748" s="95"/>
      <c r="I748" s="9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8"/>
      <c r="B749" s="206"/>
      <c r="C749" s="1"/>
      <c r="D749" s="83"/>
      <c r="E749" s="83"/>
      <c r="F749" s="93"/>
      <c r="G749" s="94"/>
      <c r="H749" s="95"/>
      <c r="I749" s="9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8"/>
      <c r="B750" s="206"/>
      <c r="C750" s="1"/>
      <c r="D750" s="83"/>
      <c r="E750" s="83"/>
      <c r="F750" s="93"/>
      <c r="G750" s="94"/>
      <c r="H750" s="95"/>
      <c r="I750" s="9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8"/>
      <c r="B751" s="206"/>
      <c r="C751" s="1"/>
      <c r="D751" s="83"/>
      <c r="E751" s="83"/>
      <c r="F751" s="93"/>
      <c r="G751" s="94"/>
      <c r="H751" s="95"/>
      <c r="I751" s="9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8"/>
      <c r="B752" s="206"/>
      <c r="C752" s="1"/>
      <c r="D752" s="83"/>
      <c r="E752" s="83"/>
      <c r="F752" s="93"/>
      <c r="G752" s="94"/>
      <c r="H752" s="95"/>
      <c r="I752" s="9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8"/>
      <c r="B753" s="206"/>
      <c r="C753" s="1"/>
      <c r="D753" s="83"/>
      <c r="E753" s="83"/>
      <c r="F753" s="93"/>
      <c r="G753" s="94"/>
      <c r="H753" s="95"/>
      <c r="I753" s="9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8"/>
      <c r="B754" s="206"/>
      <c r="C754" s="1"/>
      <c r="D754" s="83"/>
      <c r="E754" s="83"/>
      <c r="F754" s="93"/>
      <c r="G754" s="94"/>
      <c r="H754" s="95"/>
      <c r="I754" s="9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8"/>
      <c r="B755" s="206"/>
      <c r="C755" s="1"/>
      <c r="D755" s="83"/>
      <c r="E755" s="83"/>
      <c r="F755" s="93"/>
      <c r="G755" s="94"/>
      <c r="H755" s="95"/>
      <c r="I755" s="9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8"/>
      <c r="B756" s="206"/>
      <c r="C756" s="1"/>
      <c r="D756" s="83"/>
      <c r="E756" s="83"/>
      <c r="F756" s="93"/>
      <c r="G756" s="94"/>
      <c r="H756" s="95"/>
      <c r="I756" s="9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8"/>
      <c r="B757" s="206"/>
      <c r="C757" s="1"/>
      <c r="D757" s="83"/>
      <c r="E757" s="83"/>
      <c r="F757" s="93"/>
      <c r="G757" s="94"/>
      <c r="H757" s="95"/>
      <c r="I757" s="9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8"/>
      <c r="B758" s="206"/>
      <c r="C758" s="1"/>
      <c r="D758" s="83"/>
      <c r="E758" s="83"/>
      <c r="F758" s="93"/>
      <c r="G758" s="94"/>
      <c r="H758" s="95"/>
      <c r="I758" s="9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8"/>
      <c r="B759" s="206"/>
      <c r="C759" s="1"/>
      <c r="D759" s="83"/>
      <c r="E759" s="83"/>
      <c r="F759" s="93"/>
      <c r="G759" s="94"/>
      <c r="H759" s="95"/>
      <c r="I759" s="9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8"/>
      <c r="B760" s="206"/>
      <c r="C760" s="1"/>
      <c r="D760" s="83"/>
      <c r="E760" s="83"/>
      <c r="F760" s="93"/>
      <c r="G760" s="94"/>
      <c r="H760" s="95"/>
      <c r="I760" s="9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8"/>
      <c r="B761" s="206"/>
      <c r="C761" s="1"/>
      <c r="D761" s="83"/>
      <c r="E761" s="83"/>
      <c r="F761" s="93"/>
      <c r="G761" s="94"/>
      <c r="H761" s="95"/>
      <c r="I761" s="9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8"/>
      <c r="B762" s="206"/>
      <c r="C762" s="1"/>
      <c r="D762" s="83"/>
      <c r="E762" s="83"/>
      <c r="F762" s="93"/>
      <c r="G762" s="94"/>
      <c r="H762" s="95"/>
      <c r="I762" s="9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8"/>
      <c r="B763" s="206"/>
      <c r="C763" s="1"/>
      <c r="D763" s="83"/>
      <c r="E763" s="83"/>
      <c r="F763" s="93"/>
      <c r="G763" s="94"/>
      <c r="H763" s="95"/>
      <c r="I763" s="9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8"/>
      <c r="B764" s="206"/>
      <c r="C764" s="1"/>
      <c r="D764" s="83"/>
      <c r="E764" s="83"/>
      <c r="F764" s="93"/>
      <c r="G764" s="94"/>
      <c r="H764" s="95"/>
      <c r="I764" s="9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8"/>
      <c r="B765" s="206"/>
      <c r="C765" s="1"/>
      <c r="D765" s="83"/>
      <c r="E765" s="83"/>
      <c r="F765" s="93"/>
      <c r="G765" s="94"/>
      <c r="H765" s="95"/>
      <c r="I765" s="9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8"/>
      <c r="B766" s="206"/>
      <c r="C766" s="1"/>
      <c r="D766" s="83"/>
      <c r="E766" s="83"/>
      <c r="F766" s="93"/>
      <c r="G766" s="94"/>
      <c r="H766" s="95"/>
      <c r="I766" s="9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8"/>
      <c r="B767" s="206"/>
      <c r="C767" s="1"/>
      <c r="D767" s="83"/>
      <c r="E767" s="83"/>
      <c r="F767" s="93"/>
      <c r="G767" s="94"/>
      <c r="H767" s="95"/>
      <c r="I767" s="9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8"/>
      <c r="B768" s="206"/>
      <c r="C768" s="1"/>
      <c r="D768" s="83"/>
      <c r="E768" s="83"/>
      <c r="F768" s="93"/>
      <c r="G768" s="94"/>
      <c r="H768" s="95"/>
      <c r="I768" s="9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8"/>
      <c r="B769" s="206"/>
      <c r="C769" s="1"/>
      <c r="D769" s="83"/>
      <c r="E769" s="83"/>
      <c r="F769" s="93"/>
      <c r="G769" s="94"/>
      <c r="H769" s="95"/>
      <c r="I769" s="9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8"/>
      <c r="B770" s="206"/>
      <c r="C770" s="1"/>
      <c r="D770" s="83"/>
      <c r="E770" s="83"/>
      <c r="F770" s="93"/>
      <c r="G770" s="94"/>
      <c r="H770" s="95"/>
      <c r="I770" s="9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8"/>
      <c r="B771" s="206"/>
      <c r="C771" s="1"/>
      <c r="D771" s="83"/>
      <c r="E771" s="83"/>
      <c r="F771" s="93"/>
      <c r="G771" s="94"/>
      <c r="H771" s="95"/>
      <c r="I771" s="9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8"/>
      <c r="B772" s="206"/>
      <c r="C772" s="1"/>
      <c r="D772" s="83"/>
      <c r="E772" s="83"/>
      <c r="F772" s="93"/>
      <c r="G772" s="94"/>
      <c r="H772" s="95"/>
      <c r="I772" s="9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8"/>
      <c r="B773" s="206"/>
      <c r="C773" s="1"/>
      <c r="D773" s="83"/>
      <c r="E773" s="83"/>
      <c r="F773" s="93"/>
      <c r="G773" s="94"/>
      <c r="H773" s="95"/>
      <c r="I773" s="9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8"/>
      <c r="B774" s="206"/>
      <c r="C774" s="1"/>
      <c r="D774" s="83"/>
      <c r="E774" s="83"/>
      <c r="F774" s="93"/>
      <c r="G774" s="94"/>
      <c r="H774" s="95"/>
      <c r="I774" s="9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8"/>
      <c r="B775" s="206"/>
      <c r="C775" s="1"/>
      <c r="D775" s="83"/>
      <c r="E775" s="83"/>
      <c r="F775" s="93"/>
      <c r="G775" s="94"/>
      <c r="H775" s="95"/>
      <c r="I775" s="9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8"/>
      <c r="B776" s="206"/>
      <c r="C776" s="1"/>
      <c r="D776" s="83"/>
      <c r="E776" s="83"/>
      <c r="F776" s="93"/>
      <c r="G776" s="94"/>
      <c r="H776" s="95"/>
      <c r="I776" s="9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8"/>
      <c r="B777" s="206"/>
      <c r="C777" s="1"/>
      <c r="D777" s="83"/>
      <c r="E777" s="83"/>
      <c r="F777" s="93"/>
      <c r="G777" s="94"/>
      <c r="H777" s="95"/>
      <c r="I777" s="9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8"/>
      <c r="B778" s="206"/>
      <c r="C778" s="1"/>
      <c r="D778" s="83"/>
      <c r="E778" s="83"/>
      <c r="F778" s="93"/>
      <c r="G778" s="94"/>
      <c r="H778" s="95"/>
      <c r="I778" s="9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8"/>
      <c r="B779" s="206"/>
      <c r="C779" s="1"/>
      <c r="D779" s="83"/>
      <c r="E779" s="83"/>
      <c r="F779" s="93"/>
      <c r="G779" s="94"/>
      <c r="H779" s="95"/>
      <c r="I779" s="9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8"/>
      <c r="B780" s="206"/>
      <c r="C780" s="1"/>
      <c r="D780" s="83"/>
      <c r="E780" s="83"/>
      <c r="F780" s="93"/>
      <c r="G780" s="94"/>
      <c r="H780" s="95"/>
      <c r="I780" s="9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8"/>
      <c r="B781" s="206"/>
      <c r="C781" s="1"/>
      <c r="D781" s="83"/>
      <c r="E781" s="83"/>
      <c r="F781" s="93"/>
      <c r="G781" s="94"/>
      <c r="H781" s="95"/>
      <c r="I781" s="9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8"/>
      <c r="B782" s="206"/>
      <c r="C782" s="1"/>
      <c r="D782" s="83"/>
      <c r="E782" s="83"/>
      <c r="F782" s="93"/>
      <c r="G782" s="94"/>
      <c r="H782" s="95"/>
      <c r="I782" s="9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8"/>
      <c r="B783" s="206"/>
      <c r="C783" s="1"/>
      <c r="D783" s="83"/>
      <c r="E783" s="83"/>
      <c r="F783" s="93"/>
      <c r="G783" s="94"/>
      <c r="H783" s="95"/>
      <c r="I783" s="9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8"/>
      <c r="B784" s="206"/>
      <c r="C784" s="1"/>
      <c r="D784" s="83"/>
      <c r="E784" s="83"/>
      <c r="F784" s="93"/>
      <c r="G784" s="94"/>
      <c r="H784" s="95"/>
      <c r="I784" s="9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8"/>
      <c r="B785" s="206"/>
      <c r="C785" s="1"/>
      <c r="D785" s="83"/>
      <c r="E785" s="83"/>
      <c r="F785" s="93"/>
      <c r="G785" s="94"/>
      <c r="H785" s="95"/>
      <c r="I785" s="9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8"/>
      <c r="B786" s="206"/>
      <c r="C786" s="1"/>
      <c r="D786" s="83"/>
      <c r="E786" s="83"/>
      <c r="F786" s="93"/>
      <c r="G786" s="94"/>
      <c r="H786" s="95"/>
      <c r="I786" s="9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8"/>
      <c r="B787" s="206"/>
      <c r="C787" s="1"/>
      <c r="D787" s="83"/>
      <c r="E787" s="83"/>
      <c r="F787" s="93"/>
      <c r="G787" s="94"/>
      <c r="H787" s="95"/>
      <c r="I787" s="9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8"/>
      <c r="B788" s="206"/>
      <c r="C788" s="1"/>
      <c r="D788" s="83"/>
      <c r="E788" s="83"/>
      <c r="F788" s="93"/>
      <c r="G788" s="94"/>
      <c r="H788" s="95"/>
      <c r="I788" s="9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8"/>
      <c r="B789" s="206"/>
      <c r="C789" s="1"/>
      <c r="D789" s="83"/>
      <c r="E789" s="83"/>
      <c r="F789" s="93"/>
      <c r="G789" s="94"/>
      <c r="H789" s="95"/>
      <c r="I789" s="9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8"/>
      <c r="B790" s="206"/>
      <c r="C790" s="1"/>
      <c r="D790" s="83"/>
      <c r="E790" s="83"/>
      <c r="F790" s="93"/>
      <c r="G790" s="94"/>
      <c r="H790" s="95"/>
      <c r="I790" s="9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8"/>
      <c r="B791" s="206"/>
      <c r="C791" s="1"/>
      <c r="D791" s="83"/>
      <c r="E791" s="83"/>
      <c r="F791" s="93"/>
      <c r="G791" s="94"/>
      <c r="H791" s="95"/>
      <c r="I791" s="9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8"/>
      <c r="B792" s="206"/>
      <c r="C792" s="1"/>
      <c r="D792" s="83"/>
      <c r="E792" s="83"/>
      <c r="F792" s="93"/>
      <c r="G792" s="94"/>
      <c r="H792" s="95"/>
      <c r="I792" s="9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8"/>
      <c r="B793" s="206"/>
      <c r="C793" s="1"/>
      <c r="D793" s="83"/>
      <c r="E793" s="83"/>
      <c r="F793" s="93"/>
      <c r="G793" s="94"/>
      <c r="H793" s="95"/>
      <c r="I793" s="9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8"/>
      <c r="B794" s="206"/>
      <c r="C794" s="1"/>
      <c r="D794" s="83"/>
      <c r="E794" s="83"/>
      <c r="F794" s="93"/>
      <c r="G794" s="94"/>
      <c r="H794" s="95"/>
      <c r="I794" s="9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8"/>
      <c r="B795" s="206"/>
      <c r="C795" s="1"/>
      <c r="D795" s="83"/>
      <c r="E795" s="83"/>
      <c r="F795" s="93"/>
      <c r="G795" s="94"/>
      <c r="H795" s="95"/>
      <c r="I795" s="9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8"/>
      <c r="B796" s="206"/>
      <c r="C796" s="1"/>
      <c r="D796" s="83"/>
      <c r="E796" s="83"/>
      <c r="F796" s="93"/>
      <c r="G796" s="94"/>
      <c r="H796" s="95"/>
      <c r="I796" s="9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8"/>
      <c r="B797" s="206"/>
      <c r="C797" s="1"/>
      <c r="D797" s="83"/>
      <c r="E797" s="83"/>
      <c r="F797" s="93"/>
      <c r="G797" s="94"/>
      <c r="H797" s="95"/>
      <c r="I797" s="9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8"/>
      <c r="B798" s="206"/>
      <c r="C798" s="1"/>
      <c r="D798" s="83"/>
      <c r="E798" s="83"/>
      <c r="F798" s="93"/>
      <c r="G798" s="94"/>
      <c r="H798" s="95"/>
      <c r="I798" s="9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8"/>
      <c r="B799" s="206"/>
      <c r="C799" s="1"/>
      <c r="D799" s="83"/>
      <c r="E799" s="83"/>
      <c r="F799" s="93"/>
      <c r="G799" s="94"/>
      <c r="H799" s="95"/>
      <c r="I799" s="9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8"/>
      <c r="B800" s="206"/>
      <c r="C800" s="1"/>
      <c r="D800" s="83"/>
      <c r="E800" s="83"/>
      <c r="F800" s="93"/>
      <c r="G800" s="94"/>
      <c r="H800" s="95"/>
      <c r="I800" s="9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8"/>
      <c r="B801" s="206"/>
      <c r="C801" s="1"/>
      <c r="D801" s="83"/>
      <c r="E801" s="83"/>
      <c r="F801" s="93"/>
      <c r="G801" s="94"/>
      <c r="H801" s="95"/>
      <c r="I801" s="9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8"/>
      <c r="B802" s="206"/>
      <c r="C802" s="1"/>
      <c r="D802" s="83"/>
      <c r="E802" s="83"/>
      <c r="F802" s="93"/>
      <c r="G802" s="94"/>
      <c r="H802" s="95"/>
      <c r="I802" s="9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8"/>
      <c r="B803" s="206"/>
      <c r="C803" s="1"/>
      <c r="D803" s="83"/>
      <c r="E803" s="83"/>
      <c r="F803" s="93"/>
      <c r="G803" s="94"/>
      <c r="H803" s="95"/>
      <c r="I803" s="9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8"/>
      <c r="B804" s="206"/>
      <c r="C804" s="1"/>
      <c r="D804" s="83"/>
      <c r="E804" s="83"/>
      <c r="F804" s="93"/>
      <c r="G804" s="94"/>
      <c r="H804" s="95"/>
      <c r="I804" s="9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8"/>
      <c r="B805" s="206"/>
      <c r="C805" s="1"/>
      <c r="D805" s="83"/>
      <c r="E805" s="83"/>
      <c r="F805" s="93"/>
      <c r="G805" s="94"/>
      <c r="H805" s="95"/>
      <c r="I805" s="9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8"/>
      <c r="B806" s="206"/>
      <c r="C806" s="1"/>
      <c r="D806" s="83"/>
      <c r="E806" s="83"/>
      <c r="F806" s="93"/>
      <c r="G806" s="94"/>
      <c r="H806" s="95"/>
      <c r="I806" s="9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8"/>
      <c r="B807" s="206"/>
      <c r="C807" s="1"/>
      <c r="D807" s="83"/>
      <c r="E807" s="83"/>
      <c r="F807" s="93"/>
      <c r="G807" s="94"/>
      <c r="H807" s="95"/>
      <c r="I807" s="9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8"/>
      <c r="B808" s="206"/>
      <c r="C808" s="1"/>
      <c r="D808" s="83"/>
      <c r="E808" s="83"/>
      <c r="F808" s="93"/>
      <c r="G808" s="94"/>
      <c r="H808" s="95"/>
      <c r="I808" s="9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8"/>
      <c r="B809" s="206"/>
      <c r="C809" s="1"/>
      <c r="D809" s="83"/>
      <c r="E809" s="83"/>
      <c r="F809" s="93"/>
      <c r="G809" s="94"/>
      <c r="H809" s="95"/>
      <c r="I809" s="9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8"/>
      <c r="B810" s="206"/>
      <c r="C810" s="1"/>
      <c r="D810" s="83"/>
      <c r="E810" s="83"/>
      <c r="F810" s="93"/>
      <c r="G810" s="94"/>
      <c r="H810" s="95"/>
      <c r="I810" s="9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8"/>
      <c r="B811" s="206"/>
      <c r="C811" s="1"/>
      <c r="D811" s="83"/>
      <c r="E811" s="83"/>
      <c r="F811" s="93"/>
      <c r="G811" s="94"/>
      <c r="H811" s="95"/>
      <c r="I811" s="9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8"/>
      <c r="B812" s="206"/>
      <c r="C812" s="1"/>
      <c r="D812" s="83"/>
      <c r="E812" s="83"/>
      <c r="F812" s="93"/>
      <c r="G812" s="94"/>
      <c r="H812" s="95"/>
      <c r="I812" s="9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8"/>
      <c r="B813" s="206"/>
      <c r="C813" s="1"/>
      <c r="D813" s="83"/>
      <c r="E813" s="83"/>
      <c r="F813" s="93"/>
      <c r="G813" s="94"/>
      <c r="H813" s="95"/>
      <c r="I813" s="9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8"/>
      <c r="B814" s="206"/>
      <c r="C814" s="1"/>
      <c r="D814" s="83"/>
      <c r="E814" s="83"/>
      <c r="F814" s="93"/>
      <c r="G814" s="94"/>
      <c r="H814" s="95"/>
      <c r="I814" s="9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8"/>
      <c r="B815" s="206"/>
      <c r="C815" s="1"/>
      <c r="D815" s="83"/>
      <c r="E815" s="83"/>
      <c r="F815" s="93"/>
      <c r="G815" s="94"/>
      <c r="H815" s="95"/>
      <c r="I815" s="9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8"/>
      <c r="B816" s="206"/>
      <c r="C816" s="1"/>
      <c r="D816" s="83"/>
      <c r="E816" s="83"/>
      <c r="F816" s="93"/>
      <c r="G816" s="94"/>
      <c r="H816" s="95"/>
      <c r="I816" s="9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8"/>
      <c r="B817" s="206"/>
      <c r="C817" s="1"/>
      <c r="D817" s="83"/>
      <c r="E817" s="83"/>
      <c r="F817" s="93"/>
      <c r="G817" s="94"/>
      <c r="H817" s="95"/>
      <c r="I817" s="9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8"/>
      <c r="B818" s="206"/>
      <c r="C818" s="1"/>
      <c r="D818" s="83"/>
      <c r="E818" s="83"/>
      <c r="F818" s="93"/>
      <c r="G818" s="94"/>
      <c r="H818" s="95"/>
      <c r="I818" s="9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8"/>
      <c r="B819" s="206"/>
      <c r="C819" s="1"/>
      <c r="D819" s="83"/>
      <c r="E819" s="83"/>
      <c r="F819" s="93"/>
      <c r="G819" s="94"/>
      <c r="H819" s="95"/>
      <c r="I819" s="9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8"/>
      <c r="B820" s="206"/>
      <c r="C820" s="1"/>
      <c r="D820" s="83"/>
      <c r="E820" s="83"/>
      <c r="F820" s="93"/>
      <c r="G820" s="94"/>
      <c r="H820" s="95"/>
      <c r="I820" s="9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8"/>
      <c r="B821" s="206"/>
      <c r="C821" s="1"/>
      <c r="D821" s="83"/>
      <c r="E821" s="83"/>
      <c r="F821" s="93"/>
      <c r="G821" s="94"/>
      <c r="H821" s="95"/>
      <c r="I821" s="9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8"/>
      <c r="B822" s="206"/>
      <c r="C822" s="1"/>
      <c r="D822" s="83"/>
      <c r="E822" s="83"/>
      <c r="F822" s="93"/>
      <c r="G822" s="94"/>
      <c r="H822" s="95"/>
      <c r="I822" s="9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8"/>
      <c r="B823" s="206"/>
      <c r="C823" s="1"/>
      <c r="D823" s="83"/>
      <c r="E823" s="83"/>
      <c r="F823" s="93"/>
      <c r="G823" s="94"/>
      <c r="H823" s="95"/>
      <c r="I823" s="9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8"/>
      <c r="B824" s="206"/>
      <c r="C824" s="1"/>
      <c r="D824" s="83"/>
      <c r="E824" s="83"/>
      <c r="F824" s="93"/>
      <c r="G824" s="94"/>
      <c r="H824" s="95"/>
      <c r="I824" s="9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8"/>
      <c r="B825" s="206"/>
      <c r="C825" s="1"/>
      <c r="D825" s="83"/>
      <c r="E825" s="83"/>
      <c r="F825" s="93"/>
      <c r="G825" s="94"/>
      <c r="H825" s="95"/>
      <c r="I825" s="9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8"/>
      <c r="B826" s="206"/>
      <c r="C826" s="1"/>
      <c r="D826" s="83"/>
      <c r="E826" s="83"/>
      <c r="F826" s="93"/>
      <c r="G826" s="94"/>
      <c r="H826" s="95"/>
      <c r="I826" s="9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8"/>
      <c r="B827" s="206"/>
      <c r="C827" s="1"/>
      <c r="D827" s="83"/>
      <c r="E827" s="83"/>
      <c r="F827" s="93"/>
      <c r="G827" s="94"/>
      <c r="H827" s="95"/>
      <c r="I827" s="9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8"/>
      <c r="B828" s="206"/>
      <c r="C828" s="1"/>
      <c r="D828" s="83"/>
      <c r="E828" s="83"/>
      <c r="F828" s="93"/>
      <c r="G828" s="94"/>
      <c r="H828" s="95"/>
      <c r="I828" s="9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8"/>
      <c r="B829" s="206"/>
      <c r="C829" s="1"/>
      <c r="D829" s="83"/>
      <c r="E829" s="83"/>
      <c r="F829" s="93"/>
      <c r="G829" s="94"/>
      <c r="H829" s="95"/>
      <c r="I829" s="9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8"/>
      <c r="B830" s="206"/>
      <c r="C830" s="1"/>
      <c r="D830" s="83"/>
      <c r="E830" s="83"/>
      <c r="F830" s="93"/>
      <c r="G830" s="94"/>
      <c r="H830" s="95"/>
      <c r="I830" s="9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8"/>
      <c r="B831" s="206"/>
      <c r="C831" s="1"/>
      <c r="D831" s="83"/>
      <c r="E831" s="83"/>
      <c r="F831" s="93"/>
      <c r="G831" s="94"/>
      <c r="H831" s="95"/>
      <c r="I831" s="9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8"/>
      <c r="B832" s="206"/>
      <c r="C832" s="1"/>
      <c r="D832" s="83"/>
      <c r="E832" s="83"/>
      <c r="F832" s="93"/>
      <c r="G832" s="94"/>
      <c r="H832" s="95"/>
      <c r="I832" s="9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8"/>
      <c r="B833" s="206"/>
      <c r="C833" s="1"/>
      <c r="D833" s="83"/>
      <c r="E833" s="83"/>
      <c r="F833" s="93"/>
      <c r="G833" s="94"/>
      <c r="H833" s="95"/>
      <c r="I833" s="9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8"/>
      <c r="B834" s="206"/>
      <c r="C834" s="1"/>
      <c r="D834" s="83"/>
      <c r="E834" s="83"/>
      <c r="F834" s="93"/>
      <c r="G834" s="94"/>
      <c r="H834" s="95"/>
      <c r="I834" s="9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8"/>
      <c r="B835" s="206"/>
      <c r="C835" s="1"/>
      <c r="D835" s="83"/>
      <c r="E835" s="83"/>
      <c r="F835" s="93"/>
      <c r="G835" s="94"/>
      <c r="H835" s="95"/>
      <c r="I835" s="9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8"/>
      <c r="B836" s="206"/>
      <c r="C836" s="1"/>
      <c r="D836" s="83"/>
      <c r="E836" s="83"/>
      <c r="F836" s="93"/>
      <c r="G836" s="94"/>
      <c r="H836" s="95"/>
      <c r="I836" s="9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8"/>
      <c r="B837" s="206"/>
      <c r="C837" s="1"/>
      <c r="D837" s="83"/>
      <c r="E837" s="83"/>
      <c r="F837" s="93"/>
      <c r="G837" s="94"/>
      <c r="H837" s="95"/>
      <c r="I837" s="9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8"/>
      <c r="B838" s="206"/>
      <c r="C838" s="1"/>
      <c r="D838" s="83"/>
      <c r="E838" s="83"/>
      <c r="F838" s="93"/>
      <c r="G838" s="94"/>
      <c r="H838" s="95"/>
      <c r="I838" s="9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8"/>
      <c r="B839" s="206"/>
      <c r="C839" s="1"/>
      <c r="D839" s="83"/>
      <c r="E839" s="83"/>
      <c r="F839" s="93"/>
      <c r="G839" s="94"/>
      <c r="H839" s="95"/>
      <c r="I839" s="9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8"/>
      <c r="B840" s="206"/>
      <c r="C840" s="1"/>
      <c r="D840" s="83"/>
      <c r="E840" s="83"/>
      <c r="F840" s="93"/>
      <c r="G840" s="94"/>
      <c r="H840" s="95"/>
      <c r="I840" s="9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8"/>
      <c r="B841" s="206"/>
      <c r="C841" s="1"/>
      <c r="D841" s="83"/>
      <c r="E841" s="83"/>
      <c r="F841" s="93"/>
      <c r="G841" s="94"/>
      <c r="H841" s="95"/>
      <c r="I841" s="9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8"/>
      <c r="B842" s="206"/>
      <c r="C842" s="1"/>
      <c r="D842" s="83"/>
      <c r="E842" s="83"/>
      <c r="F842" s="93"/>
      <c r="G842" s="94"/>
      <c r="H842" s="95"/>
      <c r="I842" s="9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8"/>
      <c r="B843" s="206"/>
      <c r="C843" s="1"/>
      <c r="D843" s="83"/>
      <c r="E843" s="83"/>
      <c r="F843" s="93"/>
      <c r="G843" s="94"/>
      <c r="H843" s="95"/>
      <c r="I843" s="9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8"/>
      <c r="B844" s="206"/>
      <c r="C844" s="1"/>
      <c r="D844" s="83"/>
      <c r="E844" s="83"/>
      <c r="F844" s="93"/>
      <c r="G844" s="94"/>
      <c r="H844" s="95"/>
      <c r="I844" s="9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8"/>
      <c r="B845" s="206"/>
      <c r="C845" s="1"/>
      <c r="D845" s="83"/>
      <c r="E845" s="83"/>
      <c r="F845" s="93"/>
      <c r="G845" s="94"/>
      <c r="H845" s="95"/>
      <c r="I845" s="9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8"/>
      <c r="B846" s="206"/>
      <c r="C846" s="1"/>
      <c r="D846" s="83"/>
      <c r="E846" s="83"/>
      <c r="F846" s="93"/>
      <c r="G846" s="94"/>
      <c r="H846" s="95"/>
      <c r="I846" s="9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8"/>
      <c r="B847" s="206"/>
      <c r="C847" s="1"/>
      <c r="D847" s="83"/>
      <c r="E847" s="83"/>
      <c r="F847" s="93"/>
      <c r="G847" s="94"/>
      <c r="H847" s="95"/>
      <c r="I847" s="9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8"/>
      <c r="B848" s="206"/>
      <c r="C848" s="1"/>
      <c r="D848" s="83"/>
      <c r="E848" s="83"/>
      <c r="F848" s="93"/>
      <c r="G848" s="94"/>
      <c r="H848" s="95"/>
      <c r="I848" s="9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8"/>
      <c r="B849" s="206"/>
      <c r="C849" s="1"/>
      <c r="D849" s="83"/>
      <c r="E849" s="83"/>
      <c r="F849" s="93"/>
      <c r="G849" s="94"/>
      <c r="H849" s="95"/>
      <c r="I849" s="9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8"/>
      <c r="B850" s="244"/>
      <c r="C850" s="1"/>
      <c r="D850" s="83"/>
      <c r="E850" s="83"/>
      <c r="F850" s="93"/>
      <c r="G850" s="94"/>
      <c r="H850" s="95"/>
      <c r="I850" s="9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8"/>
      <c r="B851" s="244"/>
      <c r="C851" s="1"/>
      <c r="D851" s="83"/>
      <c r="E851" s="83"/>
      <c r="F851" s="93"/>
      <c r="G851" s="94"/>
      <c r="H851" s="95"/>
      <c r="I851" s="9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8"/>
      <c r="B852" s="244"/>
      <c r="C852" s="1"/>
      <c r="D852" s="83"/>
      <c r="E852" s="83"/>
      <c r="F852" s="93"/>
      <c r="G852" s="94"/>
      <c r="H852" s="95"/>
      <c r="I852" s="9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8"/>
      <c r="B853" s="244"/>
      <c r="C853" s="1"/>
      <c r="D853" s="83"/>
      <c r="E853" s="83"/>
      <c r="F853" s="93"/>
      <c r="G853" s="94"/>
      <c r="H853" s="95"/>
      <c r="I853" s="9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8"/>
      <c r="B854" s="244"/>
      <c r="C854" s="1"/>
      <c r="D854" s="83"/>
      <c r="E854" s="83"/>
      <c r="F854" s="93"/>
      <c r="G854" s="94"/>
      <c r="H854" s="95"/>
      <c r="I854" s="9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8"/>
      <c r="B855" s="244"/>
      <c r="C855" s="1"/>
      <c r="D855" s="83"/>
      <c r="E855" s="83"/>
      <c r="F855" s="93"/>
      <c r="G855" s="94"/>
      <c r="H855" s="95"/>
      <c r="I855" s="9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8"/>
      <c r="B856" s="244"/>
      <c r="C856" s="1"/>
      <c r="D856" s="83"/>
      <c r="E856" s="83"/>
      <c r="F856" s="93"/>
      <c r="G856" s="94"/>
      <c r="H856" s="95"/>
      <c r="I856" s="9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8"/>
      <c r="B857" s="244"/>
      <c r="C857" s="1"/>
      <c r="D857" s="83"/>
      <c r="E857" s="83"/>
      <c r="F857" s="93"/>
      <c r="G857" s="94"/>
      <c r="H857" s="95"/>
      <c r="I857" s="9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8"/>
      <c r="B858" s="244"/>
      <c r="C858" s="1"/>
      <c r="D858" s="83"/>
      <c r="E858" s="83"/>
      <c r="F858" s="93"/>
      <c r="G858" s="94"/>
      <c r="H858" s="95"/>
      <c r="I858" s="9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8"/>
      <c r="B859" s="244"/>
      <c r="C859" s="1"/>
      <c r="D859" s="83"/>
      <c r="E859" s="83"/>
      <c r="F859" s="93"/>
      <c r="G859" s="94"/>
      <c r="H859" s="95"/>
      <c r="I859" s="9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8"/>
      <c r="B860" s="244"/>
      <c r="C860" s="1"/>
      <c r="D860" s="83"/>
      <c r="E860" s="83"/>
      <c r="F860" s="93"/>
      <c r="G860" s="94"/>
      <c r="H860" s="95"/>
      <c r="I860" s="9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8"/>
      <c r="B861" s="244"/>
      <c r="C861" s="1"/>
      <c r="D861" s="83"/>
      <c r="E861" s="83"/>
      <c r="F861" s="93"/>
      <c r="G861" s="94"/>
      <c r="H861" s="95"/>
      <c r="I861" s="9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8"/>
      <c r="B862" s="244"/>
      <c r="C862" s="1"/>
      <c r="D862" s="83"/>
      <c r="E862" s="83"/>
      <c r="F862" s="93"/>
      <c r="G862" s="94"/>
      <c r="H862" s="95"/>
      <c r="I862" s="9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8"/>
      <c r="B863" s="244"/>
      <c r="C863" s="1"/>
      <c r="D863" s="83"/>
      <c r="E863" s="83"/>
      <c r="F863" s="93"/>
      <c r="G863" s="94"/>
      <c r="H863" s="95"/>
      <c r="I863" s="9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8"/>
      <c r="B864" s="244"/>
      <c r="C864" s="1"/>
      <c r="D864" s="83"/>
      <c r="E864" s="83"/>
      <c r="F864" s="93"/>
      <c r="G864" s="94"/>
      <c r="H864" s="95"/>
      <c r="I864" s="9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8"/>
      <c r="B865" s="244"/>
      <c r="C865" s="1"/>
      <c r="D865" s="83"/>
      <c r="E865" s="83"/>
      <c r="F865" s="93"/>
      <c r="G865" s="94"/>
      <c r="H865" s="95"/>
      <c r="I865" s="9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8"/>
      <c r="B866" s="244"/>
      <c r="C866" s="1"/>
      <c r="D866" s="83"/>
      <c r="E866" s="83"/>
      <c r="F866" s="93"/>
      <c r="G866" s="94"/>
      <c r="H866" s="95"/>
      <c r="I866" s="9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8"/>
      <c r="B867" s="244"/>
      <c r="C867" s="1"/>
      <c r="D867" s="83"/>
      <c r="E867" s="83"/>
      <c r="F867" s="93"/>
      <c r="G867" s="94"/>
      <c r="H867" s="95"/>
      <c r="I867" s="9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8"/>
      <c r="B868" s="244"/>
      <c r="C868" s="1"/>
      <c r="D868" s="83"/>
      <c r="E868" s="83"/>
      <c r="F868" s="93"/>
      <c r="G868" s="94"/>
      <c r="H868" s="95"/>
      <c r="I868" s="9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8"/>
      <c r="B869" s="244"/>
      <c r="C869" s="1"/>
      <c r="D869" s="83"/>
      <c r="E869" s="83"/>
      <c r="F869" s="93"/>
      <c r="G869" s="94"/>
      <c r="H869" s="95"/>
      <c r="I869" s="9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8"/>
      <c r="B870" s="244"/>
      <c r="C870" s="1"/>
      <c r="D870" s="83"/>
      <c r="E870" s="83"/>
      <c r="F870" s="93"/>
      <c r="G870" s="94"/>
      <c r="H870" s="95"/>
      <c r="I870" s="9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8"/>
      <c r="B871" s="244"/>
      <c r="C871" s="1"/>
      <c r="D871" s="83"/>
      <c r="E871" s="83"/>
      <c r="F871" s="93"/>
      <c r="G871" s="94"/>
      <c r="H871" s="95"/>
      <c r="I871" s="9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8"/>
      <c r="B872" s="244"/>
      <c r="C872" s="1"/>
      <c r="D872" s="83"/>
      <c r="E872" s="83"/>
      <c r="F872" s="93"/>
      <c r="G872" s="94"/>
      <c r="H872" s="95"/>
      <c r="I872" s="9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8"/>
      <c r="B873" s="244"/>
      <c r="C873" s="1"/>
      <c r="D873" s="83"/>
      <c r="E873" s="83"/>
      <c r="F873" s="93"/>
      <c r="G873" s="94"/>
      <c r="H873" s="95"/>
      <c r="I873" s="9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8"/>
      <c r="B874" s="244"/>
      <c r="C874" s="1"/>
      <c r="D874" s="83"/>
      <c r="E874" s="83"/>
      <c r="F874" s="93"/>
      <c r="G874" s="94"/>
      <c r="H874" s="95"/>
      <c r="I874" s="9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8"/>
      <c r="B875" s="244"/>
      <c r="C875" s="1"/>
      <c r="D875" s="83"/>
      <c r="E875" s="83"/>
      <c r="F875" s="93"/>
      <c r="G875" s="94"/>
      <c r="H875" s="95"/>
      <c r="I875" s="9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8"/>
      <c r="B876" s="244"/>
      <c r="C876" s="1"/>
      <c r="D876" s="83"/>
      <c r="E876" s="83"/>
      <c r="F876" s="93"/>
      <c r="G876" s="94"/>
      <c r="H876" s="95"/>
      <c r="I876" s="9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8"/>
      <c r="B877" s="244"/>
      <c r="C877" s="1"/>
      <c r="D877" s="83"/>
      <c r="E877" s="83"/>
      <c r="F877" s="93"/>
      <c r="G877" s="94"/>
      <c r="H877" s="95"/>
      <c r="I877" s="9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8"/>
      <c r="B878" s="244"/>
      <c r="C878" s="1"/>
      <c r="D878" s="83"/>
      <c r="E878" s="83"/>
      <c r="F878" s="93"/>
      <c r="G878" s="94"/>
      <c r="H878" s="95"/>
      <c r="I878" s="9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8"/>
      <c r="B879" s="244"/>
      <c r="C879" s="1"/>
      <c r="D879" s="83"/>
      <c r="E879" s="83"/>
      <c r="F879" s="93"/>
      <c r="G879" s="94"/>
      <c r="H879" s="95"/>
      <c r="I879" s="9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8"/>
      <c r="B880" s="244"/>
      <c r="C880" s="1"/>
      <c r="D880" s="83"/>
      <c r="E880" s="83"/>
      <c r="F880" s="93"/>
      <c r="G880" s="94"/>
      <c r="H880" s="95"/>
      <c r="I880" s="9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8"/>
      <c r="B881" s="244"/>
      <c r="C881" s="1"/>
      <c r="D881" s="83"/>
      <c r="E881" s="83"/>
      <c r="F881" s="93"/>
      <c r="G881" s="94"/>
      <c r="H881" s="95"/>
      <c r="I881" s="9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8"/>
      <c r="B882" s="244"/>
      <c r="C882" s="1"/>
      <c r="D882" s="83"/>
      <c r="E882" s="83"/>
      <c r="F882" s="93"/>
      <c r="G882" s="94"/>
      <c r="H882" s="95"/>
      <c r="I882" s="9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8"/>
      <c r="B883" s="244"/>
      <c r="C883" s="1"/>
      <c r="D883" s="83"/>
      <c r="E883" s="83"/>
      <c r="F883" s="93"/>
      <c r="G883" s="94"/>
      <c r="H883" s="95"/>
      <c r="I883" s="9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8"/>
      <c r="B884" s="244"/>
      <c r="C884" s="1"/>
      <c r="D884" s="83"/>
      <c r="E884" s="83"/>
      <c r="F884" s="93"/>
      <c r="G884" s="94"/>
      <c r="H884" s="95"/>
      <c r="I884" s="9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8"/>
      <c r="B885" s="244"/>
      <c r="C885" s="1"/>
      <c r="D885" s="83"/>
      <c r="E885" s="83"/>
      <c r="F885" s="93"/>
      <c r="G885" s="94"/>
      <c r="H885" s="95"/>
      <c r="I885" s="9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8"/>
      <c r="B886" s="244"/>
      <c r="C886" s="1"/>
      <c r="D886" s="83"/>
      <c r="E886" s="83"/>
      <c r="F886" s="93"/>
      <c r="G886" s="94"/>
      <c r="H886" s="95"/>
      <c r="I886" s="9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8"/>
      <c r="B887" s="244"/>
      <c r="C887" s="1"/>
      <c r="D887" s="83"/>
      <c r="E887" s="83"/>
      <c r="F887" s="93"/>
      <c r="G887" s="94"/>
      <c r="H887" s="95"/>
      <c r="I887" s="9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8"/>
      <c r="B888" s="244"/>
      <c r="C888" s="1"/>
      <c r="D888" s="83"/>
      <c r="E888" s="83"/>
      <c r="F888" s="93"/>
      <c r="G888" s="94"/>
      <c r="H888" s="95"/>
      <c r="I888" s="9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8"/>
      <c r="B889" s="244"/>
      <c r="C889" s="1"/>
      <c r="D889" s="83"/>
      <c r="E889" s="83"/>
      <c r="F889" s="93"/>
      <c r="G889" s="94"/>
      <c r="H889" s="95"/>
      <c r="I889" s="9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8"/>
      <c r="B890" s="244"/>
      <c r="C890" s="1"/>
      <c r="D890" s="83"/>
      <c r="E890" s="83"/>
      <c r="F890" s="93"/>
      <c r="G890" s="94"/>
      <c r="H890" s="95"/>
      <c r="I890" s="9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8"/>
      <c r="B891" s="244"/>
      <c r="C891" s="1"/>
      <c r="D891" s="83"/>
      <c r="E891" s="83"/>
      <c r="F891" s="93"/>
      <c r="G891" s="94"/>
      <c r="H891" s="95"/>
      <c r="I891" s="9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8"/>
      <c r="B892" s="244"/>
      <c r="C892" s="1"/>
      <c r="D892" s="83"/>
      <c r="E892" s="83"/>
      <c r="F892" s="93"/>
      <c r="G892" s="94"/>
      <c r="H892" s="95"/>
      <c r="I892" s="9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8"/>
      <c r="B893" s="244"/>
      <c r="C893" s="1"/>
      <c r="D893" s="83"/>
      <c r="E893" s="83"/>
      <c r="F893" s="93"/>
      <c r="G893" s="94"/>
      <c r="H893" s="95"/>
      <c r="I893" s="9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8"/>
      <c r="B894" s="244"/>
      <c r="C894" s="1"/>
      <c r="D894" s="83"/>
      <c r="E894" s="83"/>
      <c r="F894" s="93"/>
      <c r="G894" s="94"/>
      <c r="H894" s="95"/>
      <c r="I894" s="9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8"/>
      <c r="B895" s="244"/>
      <c r="C895" s="1"/>
      <c r="D895" s="83"/>
      <c r="E895" s="83"/>
      <c r="F895" s="93"/>
      <c r="G895" s="94"/>
      <c r="H895" s="95"/>
      <c r="I895" s="9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8"/>
      <c r="B896" s="244"/>
      <c r="C896" s="1"/>
      <c r="D896" s="83"/>
      <c r="E896" s="83"/>
      <c r="F896" s="93"/>
      <c r="G896" s="94"/>
      <c r="H896" s="95"/>
      <c r="I896" s="9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8"/>
      <c r="B897" s="244"/>
      <c r="C897" s="1"/>
      <c r="D897" s="83"/>
      <c r="E897" s="83"/>
      <c r="F897" s="93"/>
      <c r="G897" s="94"/>
      <c r="H897" s="95"/>
      <c r="I897" s="9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8"/>
      <c r="B898" s="244"/>
      <c r="C898" s="1"/>
      <c r="D898" s="83"/>
      <c r="E898" s="83"/>
      <c r="F898" s="93"/>
      <c r="G898" s="94"/>
      <c r="H898" s="95"/>
      <c r="I898" s="9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8"/>
      <c r="B899" s="244"/>
      <c r="C899" s="1"/>
      <c r="D899" s="83"/>
      <c r="E899" s="83"/>
      <c r="F899" s="93"/>
      <c r="G899" s="94"/>
      <c r="H899" s="95"/>
      <c r="I899" s="9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8"/>
      <c r="B900" s="244"/>
      <c r="C900" s="1"/>
      <c r="D900" s="83"/>
      <c r="E900" s="83"/>
      <c r="F900" s="93"/>
      <c r="G900" s="94"/>
      <c r="H900" s="95"/>
      <c r="I900" s="9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8"/>
      <c r="B901" s="244"/>
      <c r="C901" s="1"/>
      <c r="D901" s="83"/>
      <c r="E901" s="83"/>
      <c r="F901" s="93"/>
      <c r="G901" s="94"/>
      <c r="H901" s="95"/>
      <c r="I901" s="9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8"/>
      <c r="B902" s="244"/>
      <c r="C902" s="1"/>
      <c r="D902" s="83"/>
      <c r="E902" s="83"/>
      <c r="F902" s="93"/>
      <c r="G902" s="94"/>
      <c r="H902" s="95"/>
      <c r="I902" s="9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8"/>
      <c r="B903" s="244"/>
      <c r="C903" s="1"/>
      <c r="D903" s="83"/>
      <c r="E903" s="83"/>
      <c r="F903" s="93"/>
      <c r="G903" s="94"/>
      <c r="H903" s="95"/>
      <c r="I903" s="9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8"/>
      <c r="B904" s="244"/>
      <c r="C904" s="1"/>
      <c r="D904" s="83"/>
      <c r="E904" s="83"/>
      <c r="F904" s="93"/>
      <c r="G904" s="94"/>
      <c r="H904" s="95"/>
      <c r="I904" s="9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8"/>
      <c r="B905" s="244"/>
      <c r="C905" s="1"/>
      <c r="D905" s="83"/>
      <c r="E905" s="83"/>
      <c r="F905" s="93"/>
      <c r="G905" s="94"/>
      <c r="H905" s="95"/>
      <c r="I905" s="9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8"/>
      <c r="B906" s="244"/>
      <c r="C906" s="1"/>
      <c r="D906" s="83"/>
      <c r="E906" s="83"/>
      <c r="F906" s="93"/>
      <c r="G906" s="94"/>
      <c r="H906" s="95"/>
      <c r="I906" s="9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8"/>
      <c r="B907" s="244"/>
      <c r="C907" s="1"/>
      <c r="D907" s="83"/>
      <c r="E907" s="83"/>
      <c r="F907" s="93"/>
      <c r="G907" s="94"/>
      <c r="H907" s="95"/>
      <c r="I907" s="9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8"/>
      <c r="B908" s="244"/>
      <c r="C908" s="1"/>
      <c r="D908" s="83"/>
      <c r="E908" s="83"/>
      <c r="F908" s="93"/>
      <c r="G908" s="94"/>
      <c r="H908" s="95"/>
      <c r="I908" s="9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8"/>
      <c r="B909" s="244"/>
      <c r="C909" s="1"/>
      <c r="D909" s="83"/>
      <c r="E909" s="83"/>
      <c r="F909" s="93"/>
      <c r="G909" s="94"/>
      <c r="H909" s="95"/>
      <c r="I909" s="9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8"/>
      <c r="B910" s="244"/>
      <c r="C910" s="1"/>
      <c r="D910" s="83"/>
      <c r="E910" s="83"/>
      <c r="F910" s="93"/>
      <c r="G910" s="94"/>
      <c r="H910" s="95"/>
      <c r="I910" s="9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8"/>
      <c r="B911" s="244"/>
      <c r="C911" s="1"/>
      <c r="D911" s="83"/>
      <c r="E911" s="83"/>
      <c r="F911" s="93"/>
      <c r="G911" s="94"/>
      <c r="H911" s="95"/>
      <c r="I911" s="9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8"/>
      <c r="B912" s="244"/>
      <c r="C912" s="1"/>
      <c r="D912" s="83"/>
      <c r="E912" s="83"/>
      <c r="F912" s="93"/>
      <c r="G912" s="94"/>
      <c r="H912" s="95"/>
      <c r="I912" s="9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8"/>
      <c r="B913" s="244"/>
      <c r="C913" s="1"/>
      <c r="D913" s="83"/>
      <c r="E913" s="83"/>
      <c r="F913" s="93"/>
      <c r="G913" s="94"/>
      <c r="H913" s="95"/>
      <c r="I913" s="9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8"/>
      <c r="B914" s="244"/>
      <c r="C914" s="1"/>
      <c r="D914" s="83"/>
      <c r="E914" s="83"/>
      <c r="F914" s="93"/>
      <c r="G914" s="94"/>
      <c r="H914" s="95"/>
      <c r="I914" s="9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8"/>
      <c r="B915" s="244"/>
      <c r="C915" s="1"/>
      <c r="D915" s="83"/>
      <c r="E915" s="83"/>
      <c r="F915" s="93"/>
      <c r="G915" s="94"/>
      <c r="H915" s="95"/>
      <c r="I915" s="9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8"/>
      <c r="B916" s="244"/>
      <c r="C916" s="1"/>
      <c r="D916" s="83"/>
      <c r="E916" s="83"/>
      <c r="F916" s="93"/>
      <c r="G916" s="94"/>
      <c r="H916" s="95"/>
      <c r="I916" s="9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8"/>
      <c r="B917" s="244"/>
      <c r="C917" s="1"/>
      <c r="D917" s="83"/>
      <c r="E917" s="83"/>
      <c r="F917" s="93"/>
      <c r="G917" s="94"/>
      <c r="H917" s="95"/>
      <c r="I917" s="9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8"/>
      <c r="B918" s="244"/>
      <c r="C918" s="1"/>
      <c r="D918" s="83"/>
      <c r="E918" s="83"/>
      <c r="F918" s="93"/>
      <c r="G918" s="94"/>
      <c r="H918" s="95"/>
      <c r="I918" s="9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8"/>
      <c r="B919" s="244"/>
      <c r="C919" s="1"/>
      <c r="D919" s="83"/>
      <c r="E919" s="83"/>
      <c r="F919" s="93"/>
      <c r="G919" s="94"/>
      <c r="H919" s="95"/>
      <c r="I919" s="9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8"/>
      <c r="B920" s="244"/>
      <c r="C920" s="1"/>
      <c r="D920" s="83"/>
      <c r="E920" s="83"/>
      <c r="F920" s="93"/>
      <c r="G920" s="94"/>
      <c r="H920" s="95"/>
      <c r="I920" s="9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8"/>
      <c r="B921" s="244"/>
      <c r="C921" s="1"/>
      <c r="D921" s="83"/>
      <c r="E921" s="83"/>
      <c r="F921" s="93"/>
      <c r="G921" s="94"/>
      <c r="H921" s="95"/>
      <c r="I921" s="9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8"/>
      <c r="B922" s="244"/>
      <c r="C922" s="1"/>
      <c r="D922" s="83"/>
      <c r="E922" s="83"/>
      <c r="F922" s="93"/>
      <c r="G922" s="94"/>
      <c r="H922" s="95"/>
      <c r="I922" s="9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8"/>
      <c r="B923" s="244"/>
      <c r="C923" s="1"/>
      <c r="D923" s="83"/>
      <c r="E923" s="83"/>
      <c r="F923" s="93"/>
      <c r="G923" s="94"/>
      <c r="H923" s="95"/>
      <c r="I923" s="9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8"/>
      <c r="B924" s="244"/>
      <c r="C924" s="1"/>
      <c r="D924" s="83"/>
      <c r="E924" s="83"/>
      <c r="F924" s="93"/>
      <c r="G924" s="94"/>
      <c r="H924" s="95"/>
      <c r="I924" s="9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8"/>
      <c r="B925" s="244"/>
      <c r="C925" s="1"/>
      <c r="D925" s="83"/>
      <c r="E925" s="83"/>
      <c r="F925" s="93"/>
      <c r="G925" s="94"/>
      <c r="H925" s="95"/>
      <c r="I925" s="9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8"/>
      <c r="B926" s="244"/>
      <c r="C926" s="1"/>
      <c r="D926" s="83"/>
      <c r="E926" s="83"/>
      <c r="F926" s="93"/>
      <c r="G926" s="94"/>
      <c r="H926" s="95"/>
      <c r="I926" s="9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8"/>
      <c r="B927" s="244"/>
      <c r="C927" s="1"/>
      <c r="D927" s="83"/>
      <c r="E927" s="83"/>
      <c r="F927" s="93"/>
      <c r="G927" s="94"/>
      <c r="H927" s="95"/>
      <c r="I927" s="9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8"/>
      <c r="B928" s="244"/>
      <c r="C928" s="1"/>
      <c r="D928" s="83"/>
      <c r="E928" s="83"/>
      <c r="F928" s="93"/>
      <c r="G928" s="94"/>
      <c r="H928" s="95"/>
      <c r="I928" s="9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8"/>
      <c r="B929" s="244"/>
      <c r="C929" s="1"/>
      <c r="D929" s="83"/>
      <c r="E929" s="83"/>
      <c r="F929" s="93"/>
      <c r="G929" s="94"/>
      <c r="H929" s="95"/>
      <c r="I929" s="9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8"/>
      <c r="B930" s="244"/>
      <c r="C930" s="1"/>
      <c r="D930" s="83"/>
      <c r="E930" s="83"/>
      <c r="F930" s="93"/>
      <c r="G930" s="94"/>
      <c r="H930" s="95"/>
      <c r="I930" s="9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8"/>
      <c r="B931" s="244"/>
      <c r="C931" s="1"/>
      <c r="D931" s="83"/>
      <c r="E931" s="83"/>
      <c r="F931" s="93"/>
      <c r="G931" s="94"/>
      <c r="H931" s="95"/>
      <c r="I931" s="9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8"/>
      <c r="B932" s="244"/>
      <c r="C932" s="1"/>
      <c r="D932" s="83"/>
      <c r="E932" s="83"/>
      <c r="F932" s="93"/>
      <c r="G932" s="94"/>
      <c r="H932" s="95"/>
      <c r="I932" s="9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8"/>
      <c r="B933" s="244"/>
      <c r="C933" s="1"/>
      <c r="D933" s="83"/>
      <c r="E933" s="83"/>
      <c r="F933" s="93"/>
      <c r="G933" s="94"/>
      <c r="H933" s="95"/>
      <c r="I933" s="9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8"/>
      <c r="B934" s="244"/>
      <c r="C934" s="1"/>
      <c r="D934" s="83"/>
      <c r="E934" s="83"/>
      <c r="F934" s="93"/>
      <c r="G934" s="94"/>
      <c r="H934" s="95"/>
      <c r="I934" s="9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8"/>
      <c r="B935" s="244"/>
      <c r="C935" s="1"/>
      <c r="D935" s="83"/>
      <c r="E935" s="83"/>
      <c r="F935" s="93"/>
      <c r="G935" s="94"/>
      <c r="H935" s="95"/>
      <c r="I935" s="9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8"/>
      <c r="B936" s="244"/>
      <c r="C936" s="1"/>
      <c r="D936" s="83"/>
      <c r="E936" s="83"/>
      <c r="F936" s="93"/>
      <c r="G936" s="94"/>
      <c r="H936" s="95"/>
      <c r="I936" s="9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8"/>
      <c r="B937" s="244"/>
      <c r="C937" s="1"/>
      <c r="D937" s="83"/>
      <c r="E937" s="83"/>
      <c r="F937" s="93"/>
      <c r="G937" s="94"/>
      <c r="H937" s="95"/>
      <c r="I937" s="9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8"/>
      <c r="B938" s="244"/>
      <c r="C938" s="1"/>
      <c r="D938" s="83"/>
      <c r="E938" s="83"/>
      <c r="F938" s="93"/>
      <c r="G938" s="94"/>
      <c r="H938" s="95"/>
      <c r="I938" s="9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8"/>
      <c r="B939" s="244"/>
      <c r="C939" s="1"/>
      <c r="D939" s="83"/>
      <c r="E939" s="83"/>
      <c r="F939" s="93"/>
      <c r="G939" s="94"/>
      <c r="H939" s="95"/>
      <c r="I939" s="9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8"/>
      <c r="B940" s="244"/>
      <c r="C940" s="1"/>
      <c r="D940" s="83"/>
      <c r="E940" s="83"/>
      <c r="F940" s="93"/>
      <c r="G940" s="94"/>
      <c r="H940" s="95"/>
      <c r="I940" s="9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8"/>
      <c r="B941" s="244"/>
      <c r="C941" s="1"/>
      <c r="D941" s="83"/>
      <c r="E941" s="83"/>
      <c r="F941" s="93"/>
      <c r="G941" s="94"/>
      <c r="H941" s="95"/>
      <c r="I941" s="9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8"/>
      <c r="B942" s="244"/>
      <c r="C942" s="1"/>
      <c r="D942" s="83"/>
      <c r="E942" s="83"/>
      <c r="F942" s="93"/>
      <c r="G942" s="94"/>
      <c r="H942" s="95"/>
      <c r="I942" s="9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8"/>
      <c r="B943" s="244"/>
      <c r="C943" s="1"/>
      <c r="D943" s="83"/>
      <c r="E943" s="83"/>
      <c r="F943" s="93"/>
      <c r="G943" s="94"/>
      <c r="H943" s="95"/>
      <c r="I943" s="9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8"/>
      <c r="B944" s="244"/>
      <c r="C944" s="1"/>
      <c r="D944" s="83"/>
      <c r="E944" s="83"/>
      <c r="F944" s="93"/>
      <c r="G944" s="94"/>
      <c r="H944" s="95"/>
      <c r="I944" s="9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8"/>
      <c r="B945" s="244"/>
      <c r="C945" s="1"/>
      <c r="D945" s="83"/>
      <c r="E945" s="83"/>
      <c r="F945" s="93"/>
      <c r="G945" s="94"/>
      <c r="H945" s="95"/>
      <c r="I945" s="9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8"/>
      <c r="B946" s="244"/>
      <c r="C946" s="1"/>
      <c r="D946" s="83"/>
      <c r="E946" s="83"/>
      <c r="F946" s="93"/>
      <c r="G946" s="94"/>
      <c r="H946" s="95"/>
      <c r="I946" s="9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8"/>
      <c r="B947" s="244"/>
      <c r="C947" s="1"/>
      <c r="D947" s="83"/>
      <c r="E947" s="83"/>
      <c r="F947" s="93"/>
      <c r="G947" s="94"/>
      <c r="H947" s="95"/>
      <c r="I947" s="9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8"/>
      <c r="B948" s="244"/>
      <c r="C948" s="1"/>
      <c r="D948" s="83"/>
      <c r="E948" s="83"/>
      <c r="F948" s="93"/>
      <c r="G948" s="94"/>
      <c r="H948" s="95"/>
      <c r="I948" s="9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8"/>
      <c r="B949" s="244"/>
      <c r="C949" s="1"/>
      <c r="D949" s="83"/>
      <c r="E949" s="83"/>
      <c r="F949" s="93"/>
      <c r="G949" s="94"/>
      <c r="H949" s="95"/>
      <c r="I949" s="9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8"/>
      <c r="B950" s="244"/>
      <c r="C950" s="1"/>
      <c r="D950" s="83"/>
      <c r="E950" s="83"/>
      <c r="F950" s="93"/>
      <c r="G950" s="94"/>
      <c r="H950" s="95"/>
      <c r="I950" s="9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8"/>
      <c r="B951" s="244"/>
      <c r="C951" s="1"/>
      <c r="D951" s="83"/>
      <c r="E951" s="83"/>
      <c r="F951" s="93"/>
      <c r="G951" s="94"/>
      <c r="H951" s="95"/>
      <c r="I951" s="9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8"/>
      <c r="B952" s="244"/>
      <c r="C952" s="1"/>
      <c r="D952" s="83"/>
      <c r="E952" s="83"/>
      <c r="F952" s="93"/>
      <c r="G952" s="94"/>
      <c r="H952" s="95"/>
      <c r="I952" s="9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8"/>
      <c r="B953" s="244"/>
      <c r="C953" s="1"/>
      <c r="D953" s="83"/>
      <c r="E953" s="83"/>
      <c r="F953" s="93"/>
      <c r="G953" s="94"/>
      <c r="H953" s="95"/>
      <c r="I953" s="9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8"/>
      <c r="B954" s="244"/>
      <c r="C954" s="1"/>
      <c r="D954" s="83"/>
      <c r="E954" s="83"/>
      <c r="F954" s="93"/>
      <c r="G954" s="94"/>
      <c r="H954" s="95"/>
      <c r="I954" s="9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8"/>
      <c r="B955" s="244"/>
      <c r="C955" s="1"/>
      <c r="D955" s="83"/>
      <c r="E955" s="83"/>
      <c r="F955" s="93"/>
      <c r="G955" s="94"/>
      <c r="H955" s="95"/>
      <c r="I955" s="9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8"/>
      <c r="B956" s="244"/>
      <c r="C956" s="1"/>
      <c r="D956" s="83"/>
      <c r="E956" s="83"/>
      <c r="F956" s="93"/>
      <c r="G956" s="94"/>
      <c r="H956" s="95"/>
      <c r="I956" s="9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8"/>
      <c r="B957" s="244"/>
      <c r="C957" s="1"/>
      <c r="D957" s="83"/>
      <c r="E957" s="83"/>
      <c r="F957" s="93"/>
      <c r="G957" s="94"/>
      <c r="H957" s="95"/>
      <c r="I957" s="9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8"/>
      <c r="B958" s="244"/>
      <c r="C958" s="1"/>
      <c r="D958" s="83"/>
      <c r="E958" s="83"/>
      <c r="F958" s="93"/>
      <c r="G958" s="94"/>
      <c r="H958" s="95"/>
      <c r="I958" s="9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8"/>
      <c r="B959" s="244"/>
      <c r="C959" s="1"/>
      <c r="D959" s="83"/>
      <c r="E959" s="83"/>
      <c r="F959" s="93"/>
      <c r="G959" s="94"/>
      <c r="H959" s="95"/>
      <c r="I959" s="9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8"/>
      <c r="B960" s="244"/>
      <c r="C960" s="1"/>
      <c r="D960" s="83"/>
      <c r="E960" s="83"/>
      <c r="F960" s="93"/>
      <c r="G960" s="94"/>
      <c r="H960" s="95"/>
      <c r="I960" s="9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8"/>
      <c r="B961" s="244"/>
      <c r="C961" s="1"/>
      <c r="D961" s="83"/>
      <c r="E961" s="83"/>
      <c r="F961" s="93"/>
      <c r="G961" s="94"/>
      <c r="H961" s="95"/>
      <c r="I961" s="9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8"/>
      <c r="B962" s="244"/>
      <c r="C962" s="1"/>
      <c r="D962" s="83"/>
      <c r="E962" s="83"/>
      <c r="F962" s="93"/>
      <c r="G962" s="94"/>
      <c r="H962" s="95"/>
      <c r="I962" s="9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8"/>
      <c r="B963" s="244"/>
      <c r="C963" s="1"/>
      <c r="D963" s="83"/>
      <c r="E963" s="83"/>
      <c r="F963" s="93"/>
      <c r="G963" s="94"/>
      <c r="H963" s="95"/>
      <c r="I963" s="9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8"/>
      <c r="B964" s="244"/>
      <c r="C964" s="1"/>
      <c r="D964" s="83"/>
      <c r="E964" s="83"/>
      <c r="F964" s="93"/>
      <c r="G964" s="94"/>
      <c r="H964" s="95"/>
      <c r="I964" s="9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8"/>
      <c r="B965" s="244"/>
      <c r="C965" s="1"/>
      <c r="D965" s="83"/>
      <c r="E965" s="83"/>
      <c r="F965" s="93"/>
      <c r="G965" s="94"/>
      <c r="H965" s="95"/>
      <c r="I965" s="9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8"/>
      <c r="B966" s="244"/>
      <c r="C966" s="1"/>
      <c r="D966" s="83"/>
      <c r="E966" s="83"/>
      <c r="F966" s="93"/>
      <c r="G966" s="94"/>
      <c r="H966" s="95"/>
      <c r="I966" s="9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8"/>
      <c r="B967" s="244"/>
      <c r="C967" s="1"/>
      <c r="D967" s="83"/>
      <c r="E967" s="83"/>
      <c r="F967" s="93"/>
      <c r="G967" s="94"/>
      <c r="H967" s="95"/>
      <c r="I967" s="9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8"/>
      <c r="B968" s="244"/>
      <c r="C968" s="1"/>
      <c r="D968" s="83"/>
      <c r="E968" s="83"/>
      <c r="F968" s="93"/>
      <c r="G968" s="94"/>
      <c r="H968" s="95"/>
      <c r="I968" s="9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8"/>
      <c r="B969" s="244"/>
      <c r="C969" s="1"/>
      <c r="D969" s="83"/>
      <c r="E969" s="83"/>
      <c r="F969" s="93"/>
      <c r="G969" s="94"/>
      <c r="H969" s="95"/>
      <c r="I969" s="9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8"/>
      <c r="B970" s="244"/>
      <c r="C970" s="1"/>
      <c r="D970" s="83"/>
      <c r="E970" s="83"/>
      <c r="F970" s="93"/>
      <c r="G970" s="94"/>
      <c r="H970" s="95"/>
      <c r="I970" s="9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8"/>
      <c r="B971" s="244"/>
      <c r="C971" s="1"/>
      <c r="D971" s="83"/>
      <c r="E971" s="83"/>
      <c r="F971" s="93"/>
      <c r="G971" s="94"/>
      <c r="H971" s="95"/>
      <c r="I971" s="9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8"/>
      <c r="B972" s="244"/>
      <c r="C972" s="1"/>
      <c r="D972" s="83"/>
      <c r="E972" s="83"/>
      <c r="F972" s="93"/>
      <c r="G972" s="94"/>
      <c r="H972" s="95"/>
      <c r="I972" s="9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8"/>
      <c r="B973" s="244"/>
      <c r="C973" s="1"/>
      <c r="D973" s="83"/>
      <c r="E973" s="83"/>
      <c r="F973" s="93"/>
      <c r="G973" s="94"/>
      <c r="H973" s="95"/>
      <c r="I973" s="9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8"/>
      <c r="B974" s="244"/>
      <c r="C974" s="1"/>
      <c r="D974" s="83"/>
      <c r="E974" s="83"/>
      <c r="F974" s="93"/>
      <c r="G974" s="94"/>
      <c r="H974" s="95"/>
      <c r="I974" s="9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8"/>
      <c r="B975" s="244"/>
      <c r="C975" s="1"/>
      <c r="D975" s="83"/>
      <c r="E975" s="83"/>
      <c r="F975" s="93"/>
      <c r="G975" s="94"/>
      <c r="H975" s="95"/>
      <c r="I975" s="96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8"/>
      <c r="B976" s="244"/>
      <c r="C976" s="1"/>
      <c r="D976" s="83"/>
      <c r="E976" s="83"/>
      <c r="F976" s="93"/>
      <c r="G976" s="94"/>
      <c r="H976" s="95"/>
      <c r="I976" s="96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8"/>
      <c r="B977" s="244"/>
      <c r="C977" s="1"/>
      <c r="D977" s="83"/>
      <c r="E977" s="83"/>
      <c r="F977" s="93"/>
      <c r="G977" s="94"/>
      <c r="H977" s="95"/>
      <c r="I977" s="96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8"/>
      <c r="B978" s="244"/>
      <c r="C978" s="1"/>
      <c r="D978" s="83"/>
      <c r="E978" s="83"/>
      <c r="F978" s="93"/>
      <c r="G978" s="94"/>
      <c r="H978" s="95"/>
      <c r="I978" s="96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8"/>
      <c r="B979" s="244"/>
      <c r="C979" s="1"/>
      <c r="D979" s="83"/>
      <c r="E979" s="83"/>
      <c r="F979" s="93"/>
      <c r="G979" s="94"/>
      <c r="H979" s="95"/>
      <c r="I979" s="96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8"/>
      <c r="B980" s="244"/>
      <c r="C980" s="1"/>
      <c r="D980" s="83"/>
      <c r="E980" s="83"/>
      <c r="F980" s="93"/>
      <c r="G980" s="94"/>
      <c r="H980" s="95"/>
      <c r="I980" s="96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8"/>
      <c r="B981" s="244"/>
      <c r="C981" s="1"/>
      <c r="D981" s="83"/>
      <c r="E981" s="83"/>
      <c r="F981" s="93"/>
      <c r="G981" s="94"/>
      <c r="H981" s="95"/>
      <c r="I981" s="96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8"/>
      <c r="B982" s="244"/>
      <c r="C982" s="1"/>
      <c r="D982" s="83"/>
      <c r="E982" s="83"/>
      <c r="F982" s="93"/>
      <c r="G982" s="94"/>
      <c r="H982" s="95"/>
      <c r="I982" s="96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8"/>
      <c r="B983" s="244"/>
      <c r="C983" s="1"/>
      <c r="D983" s="83"/>
      <c r="E983" s="83"/>
      <c r="F983" s="93"/>
      <c r="G983" s="94"/>
      <c r="H983" s="95"/>
      <c r="I983" s="96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8"/>
      <c r="B984" s="244"/>
      <c r="C984" s="1"/>
      <c r="D984" s="83"/>
      <c r="E984" s="83"/>
      <c r="F984" s="93"/>
      <c r="G984" s="94"/>
      <c r="H984" s="95"/>
      <c r="I984" s="96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8"/>
      <c r="B985" s="244"/>
      <c r="C985" s="1"/>
      <c r="D985" s="83"/>
      <c r="E985" s="83"/>
      <c r="F985" s="93"/>
      <c r="G985" s="94"/>
      <c r="H985" s="95"/>
      <c r="I985" s="96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8"/>
      <c r="B986" s="244"/>
      <c r="C986" s="1"/>
      <c r="D986" s="83"/>
      <c r="E986" s="83"/>
      <c r="F986" s="93"/>
      <c r="G986" s="94"/>
      <c r="H986" s="95"/>
      <c r="I986" s="96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8"/>
      <c r="B987" s="244"/>
      <c r="C987" s="1"/>
      <c r="D987" s="83"/>
      <c r="E987" s="83"/>
      <c r="F987" s="93"/>
      <c r="G987" s="94"/>
      <c r="H987" s="95"/>
      <c r="I987" s="96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8"/>
      <c r="B988" s="244"/>
      <c r="C988" s="1"/>
      <c r="D988" s="83"/>
      <c r="E988" s="83"/>
      <c r="F988" s="93"/>
      <c r="G988" s="94"/>
      <c r="H988" s="95"/>
      <c r="I988" s="96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8"/>
      <c r="B989" s="244"/>
      <c r="C989" s="1"/>
      <c r="D989" s="83"/>
      <c r="E989" s="83"/>
      <c r="F989" s="93"/>
      <c r="G989" s="94"/>
      <c r="H989" s="95"/>
      <c r="I989" s="96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8"/>
      <c r="B990" s="244"/>
      <c r="C990" s="1"/>
      <c r="D990" s="83"/>
      <c r="E990" s="83"/>
      <c r="F990" s="93"/>
      <c r="G990" s="94"/>
      <c r="H990" s="95"/>
      <c r="I990" s="96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8"/>
      <c r="B991" s="244"/>
      <c r="C991" s="1"/>
      <c r="D991" s="83"/>
      <c r="E991" s="83"/>
      <c r="F991" s="93"/>
      <c r="G991" s="94"/>
      <c r="H991" s="95"/>
      <c r="I991" s="96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8"/>
      <c r="B992" s="244"/>
      <c r="C992" s="1"/>
      <c r="D992" s="83"/>
      <c r="E992" s="83"/>
      <c r="F992" s="93"/>
      <c r="G992" s="94"/>
      <c r="H992" s="95"/>
      <c r="I992" s="96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8"/>
      <c r="B993" s="244"/>
      <c r="C993" s="1"/>
      <c r="D993" s="83"/>
      <c r="E993" s="83"/>
      <c r="F993" s="93"/>
      <c r="G993" s="94"/>
      <c r="H993" s="95"/>
      <c r="I993" s="96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8"/>
      <c r="B994" s="244"/>
      <c r="C994" s="1"/>
      <c r="D994" s="83"/>
      <c r="E994" s="83"/>
      <c r="F994" s="93"/>
      <c r="G994" s="94"/>
      <c r="H994" s="95"/>
      <c r="I994" s="96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8"/>
      <c r="B995" s="244"/>
      <c r="C995" s="1"/>
      <c r="D995" s="83"/>
      <c r="E995" s="83"/>
      <c r="F995" s="93"/>
      <c r="G995" s="94"/>
      <c r="H995" s="95"/>
      <c r="I995" s="96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8"/>
      <c r="B996" s="244"/>
      <c r="C996" s="1"/>
      <c r="D996" s="83"/>
      <c r="E996" s="83"/>
      <c r="F996" s="93"/>
      <c r="G996" s="94"/>
      <c r="H996" s="95"/>
      <c r="I996" s="96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8"/>
      <c r="B997" s="244"/>
      <c r="C997" s="1"/>
      <c r="D997" s="83"/>
      <c r="E997" s="83"/>
      <c r="F997" s="93"/>
      <c r="G997" s="94"/>
      <c r="H997" s="95"/>
      <c r="I997" s="96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8"/>
      <c r="B998" s="244"/>
      <c r="C998" s="1"/>
      <c r="D998" s="83"/>
      <c r="E998" s="83"/>
      <c r="F998" s="93"/>
      <c r="G998" s="94"/>
      <c r="H998" s="95"/>
      <c r="I998" s="96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8"/>
      <c r="B999" s="244"/>
      <c r="C999" s="1"/>
      <c r="D999" s="83"/>
      <c r="E999" s="83"/>
      <c r="F999" s="93"/>
      <c r="G999" s="94"/>
      <c r="H999" s="95"/>
      <c r="I999" s="96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8"/>
      <c r="B1000" s="244"/>
      <c r="C1000" s="1"/>
      <c r="D1000" s="83"/>
      <c r="E1000" s="83"/>
      <c r="F1000" s="93"/>
      <c r="G1000" s="94"/>
      <c r="H1000" s="95"/>
      <c r="I1000" s="96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8"/>
      <c r="B1001" s="244"/>
      <c r="C1001" s="1"/>
      <c r="D1001" s="83"/>
      <c r="E1001" s="83"/>
      <c r="F1001" s="93"/>
      <c r="G1001" s="94"/>
      <c r="H1001" s="95"/>
      <c r="I1001" s="96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8"/>
      <c r="B1002" s="244"/>
      <c r="C1002" s="1"/>
      <c r="D1002" s="83"/>
      <c r="E1002" s="83"/>
      <c r="F1002" s="93"/>
      <c r="G1002" s="94"/>
      <c r="H1002" s="95"/>
      <c r="I1002" s="96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autoFilter ref="A20:I641" xr:uid="{00000000-0009-0000-0000-000001000000}"/>
  <mergeCells count="33">
    <mergeCell ref="B645:I645"/>
    <mergeCell ref="B646:I646"/>
    <mergeCell ref="B647:I647"/>
    <mergeCell ref="C649:I649"/>
    <mergeCell ref="F8:G8"/>
    <mergeCell ref="F9:G9"/>
    <mergeCell ref="D10:G10"/>
    <mergeCell ref="D11:G11"/>
    <mergeCell ref="D12:G12"/>
    <mergeCell ref="D13:G13"/>
    <mergeCell ref="D14:G14"/>
    <mergeCell ref="K252:O252"/>
    <mergeCell ref="J421:O421"/>
    <mergeCell ref="J422:O422"/>
    <mergeCell ref="J423:O423"/>
    <mergeCell ref="J425:O425"/>
    <mergeCell ref="F6:G6"/>
    <mergeCell ref="F7:G7"/>
    <mergeCell ref="K43:O43"/>
    <mergeCell ref="K205:O205"/>
    <mergeCell ref="K232:O232"/>
    <mergeCell ref="D15:G15"/>
    <mergeCell ref="D16:G16"/>
    <mergeCell ref="D17:G17"/>
    <mergeCell ref="D18:G18"/>
    <mergeCell ref="F20:I20"/>
    <mergeCell ref="K36:O36"/>
    <mergeCell ref="J62:P62"/>
    <mergeCell ref="F1:G1"/>
    <mergeCell ref="F2:G2"/>
    <mergeCell ref="F3:G3"/>
    <mergeCell ref="F4:G4"/>
    <mergeCell ref="F5:G5"/>
  </mergeCells>
  <conditionalFormatting sqref="A22">
    <cfRule type="expression" dxfId="92" priority="1">
      <formula>SEARCH($S$23,$A22)&gt;0</formula>
    </cfRule>
  </conditionalFormatting>
  <conditionalFormatting sqref="A35:A36">
    <cfRule type="expression" dxfId="91" priority="2">
      <formula>SEARCH($S$23,$A35)&gt;0</formula>
    </cfRule>
  </conditionalFormatting>
  <conditionalFormatting sqref="A55:A56">
    <cfRule type="expression" dxfId="90" priority="3">
      <formula>SEARCH($S$23,$A55)&gt;0</formula>
    </cfRule>
  </conditionalFormatting>
  <conditionalFormatting sqref="A71:A72">
    <cfRule type="expression" dxfId="89" priority="4">
      <formula>SEARCH($S$23,$A71)&gt;0</formula>
    </cfRule>
  </conditionalFormatting>
  <conditionalFormatting sqref="A82">
    <cfRule type="expression" dxfId="88" priority="5">
      <formula>SEARCH($S$23,$A82)&gt;0</formula>
    </cfRule>
  </conditionalFormatting>
  <conditionalFormatting sqref="A91">
    <cfRule type="expression" dxfId="87" priority="6">
      <formula>SEARCH($S$23,$A91)&gt;0</formula>
    </cfRule>
  </conditionalFormatting>
  <conditionalFormatting sqref="A94">
    <cfRule type="expression" dxfId="86" priority="7">
      <formula>SEARCH($S$23,$A94)&gt;0</formula>
    </cfRule>
  </conditionalFormatting>
  <conditionalFormatting sqref="A100">
    <cfRule type="expression" dxfId="85" priority="8">
      <formula>SEARCH($S$23,$A100)&gt;0</formula>
    </cfRule>
  </conditionalFormatting>
  <conditionalFormatting sqref="A103">
    <cfRule type="expression" dxfId="84" priority="9">
      <formula>SEARCH($S$23,$A103)&gt;0</formula>
    </cfRule>
  </conditionalFormatting>
  <conditionalFormatting sqref="A110">
    <cfRule type="expression" dxfId="83" priority="10">
      <formula>SEARCH($S$23,$A110)&gt;0</formula>
    </cfRule>
  </conditionalFormatting>
  <conditionalFormatting sqref="A116">
    <cfRule type="expression" dxfId="82" priority="11">
      <formula>SEARCH($S$23,$A116)&gt;0</formula>
    </cfRule>
  </conditionalFormatting>
  <conditionalFormatting sqref="A128:A130">
    <cfRule type="expression" dxfId="81" priority="12">
      <formula>SEARCH($S$23,$A128)&gt;0</formula>
    </cfRule>
  </conditionalFormatting>
  <conditionalFormatting sqref="A138">
    <cfRule type="expression" dxfId="80" priority="13">
      <formula>SEARCH($S$23,$A138)&gt;0</formula>
    </cfRule>
  </conditionalFormatting>
  <conditionalFormatting sqref="A142">
    <cfRule type="expression" dxfId="79" priority="14">
      <formula>SEARCH($S$23,$A142)&gt;0</formula>
    </cfRule>
  </conditionalFormatting>
  <conditionalFormatting sqref="A158">
    <cfRule type="expression" dxfId="78" priority="15">
      <formula>SEARCH($S$23,$A158)&gt;0</formula>
    </cfRule>
  </conditionalFormatting>
  <conditionalFormatting sqref="A173">
    <cfRule type="expression" dxfId="77" priority="16">
      <formula>SEARCH($S$23,$A173)&gt;0</formula>
    </cfRule>
  </conditionalFormatting>
  <conditionalFormatting sqref="A179">
    <cfRule type="expression" dxfId="76" priority="17">
      <formula>SEARCH($S$23,$A179)&gt;0</formula>
    </cfRule>
  </conditionalFormatting>
  <conditionalFormatting sqref="A185">
    <cfRule type="expression" dxfId="75" priority="18">
      <formula>SEARCH($S$23,$A185)&gt;0</formula>
    </cfRule>
  </conditionalFormatting>
  <conditionalFormatting sqref="A194">
    <cfRule type="expression" dxfId="74" priority="19">
      <formula>SEARCH($S$23,$A194)&gt;0</formula>
    </cfRule>
  </conditionalFormatting>
  <conditionalFormatting sqref="A199">
    <cfRule type="expression" dxfId="73" priority="20">
      <formula>SEARCH($S$23,$A199)&gt;0</formula>
    </cfRule>
  </conditionalFormatting>
  <conditionalFormatting sqref="A204:A206">
    <cfRule type="expression" dxfId="72" priority="21">
      <formula>SEARCH($S$23,$A204)&gt;0</formula>
    </cfRule>
  </conditionalFormatting>
  <conditionalFormatting sqref="A212">
    <cfRule type="expression" dxfId="71" priority="22">
      <formula>SEARCH($S$23,$A212)&gt;0</formula>
    </cfRule>
  </conditionalFormatting>
  <conditionalFormatting sqref="A227">
    <cfRule type="expression" dxfId="70" priority="23">
      <formula>SEARCH($S$23,$A227)&gt;0</formula>
    </cfRule>
  </conditionalFormatting>
  <conditionalFormatting sqref="A232">
    <cfRule type="expression" dxfId="69" priority="24">
      <formula>SEARCH($S$23,$A232)&gt;0</formula>
    </cfRule>
  </conditionalFormatting>
  <conditionalFormatting sqref="A242">
    <cfRule type="expression" dxfId="68" priority="25">
      <formula>SEARCH($S$23,$A242)&gt;0</formula>
    </cfRule>
  </conditionalFormatting>
  <conditionalFormatting sqref="A248">
    <cfRule type="expression" dxfId="67" priority="26">
      <formula>SEARCH($S$23,$A248)&gt;0</formula>
    </cfRule>
  </conditionalFormatting>
  <conditionalFormatting sqref="A252">
    <cfRule type="expression" dxfId="66" priority="27">
      <formula>SEARCH($S$23,$A252)&gt;0</formula>
    </cfRule>
  </conditionalFormatting>
  <conditionalFormatting sqref="A274">
    <cfRule type="expression" dxfId="65" priority="28">
      <formula>SEARCH($S$23,$A274)&gt;0</formula>
    </cfRule>
  </conditionalFormatting>
  <conditionalFormatting sqref="A284">
    <cfRule type="expression" dxfId="64" priority="29">
      <formula>SEARCH($S$23,$A284)&gt;0</formula>
    </cfRule>
  </conditionalFormatting>
  <conditionalFormatting sqref="A309:A311">
    <cfRule type="expression" dxfId="63" priority="30">
      <formula>SEARCH($S$23,$A309)&gt;0</formula>
    </cfRule>
  </conditionalFormatting>
  <conditionalFormatting sqref="A323">
    <cfRule type="expression" dxfId="62" priority="31">
      <formula>SEARCH($S$23,$A323)&gt;0</formula>
    </cfRule>
  </conditionalFormatting>
  <conditionalFormatting sqref="A329">
    <cfRule type="expression" dxfId="61" priority="32">
      <formula>SEARCH($S$23,$A329)&gt;0</formula>
    </cfRule>
  </conditionalFormatting>
  <conditionalFormatting sqref="A334">
    <cfRule type="expression" dxfId="60" priority="33">
      <formula>SEARCH($S$23,$A334)&gt;0</formula>
    </cfRule>
  </conditionalFormatting>
  <conditionalFormatting sqref="A339">
    <cfRule type="expression" dxfId="59" priority="34">
      <formula>SEARCH($S$23,$A339)&gt;0</formula>
    </cfRule>
  </conditionalFormatting>
  <conditionalFormatting sqref="A355">
    <cfRule type="expression" dxfId="58" priority="35">
      <formula>SEARCH($S$23,$A355)&gt;0</formula>
    </cfRule>
  </conditionalFormatting>
  <conditionalFormatting sqref="A362">
    <cfRule type="expression" dxfId="57" priority="36">
      <formula>SEARCH($S$23,$A362)&gt;0</formula>
    </cfRule>
  </conditionalFormatting>
  <conditionalFormatting sqref="A382">
    <cfRule type="expression" dxfId="56" priority="37">
      <formula>SEARCH($S$23,$A382)&gt;0</formula>
    </cfRule>
  </conditionalFormatting>
  <conditionalFormatting sqref="A391:A393">
    <cfRule type="expression" dxfId="55" priority="38">
      <formula>SEARCH($S$23,$A391)&gt;0</formula>
    </cfRule>
  </conditionalFormatting>
  <conditionalFormatting sqref="A403">
    <cfRule type="expression" dxfId="54" priority="39">
      <formula>SEARCH($S$23,$A403)&gt;0</formula>
    </cfRule>
  </conditionalFormatting>
  <conditionalFormatting sqref="A414">
    <cfRule type="expression" dxfId="53" priority="40">
      <formula>SEARCH($S$23,$A414)&gt;0</formula>
    </cfRule>
  </conditionalFormatting>
  <conditionalFormatting sqref="A420">
    <cfRule type="expression" dxfId="52" priority="41">
      <formula>SEARCH($S$23,$A420)&gt;0</formula>
    </cfRule>
  </conditionalFormatting>
  <conditionalFormatting sqref="A447">
    <cfRule type="expression" dxfId="51" priority="42">
      <formula>SEARCH($S$23,$A447)&gt;0</formula>
    </cfRule>
  </conditionalFormatting>
  <conditionalFormatting sqref="A451">
    <cfRule type="expression" dxfId="50" priority="43">
      <formula>SEARCH($S$23,$A451)&gt;0</formula>
    </cfRule>
  </conditionalFormatting>
  <conditionalFormatting sqref="A459">
    <cfRule type="expression" dxfId="49" priority="44">
      <formula>SEARCH($S$23,$A459)&gt;0</formula>
    </cfRule>
  </conditionalFormatting>
  <conditionalFormatting sqref="A469">
    <cfRule type="expression" dxfId="48" priority="45">
      <formula>SEARCH($S$23,$A469)&gt;0</formula>
    </cfRule>
  </conditionalFormatting>
  <conditionalFormatting sqref="A471">
    <cfRule type="expression" dxfId="47" priority="46">
      <formula>SEARCH($S$23,$A471)&gt;0</formula>
    </cfRule>
  </conditionalFormatting>
  <conditionalFormatting sqref="A482:A484">
    <cfRule type="expression" dxfId="46" priority="47">
      <formula>SEARCH($S$23,$A482)&gt;0</formula>
    </cfRule>
  </conditionalFormatting>
  <conditionalFormatting sqref="A503:A504">
    <cfRule type="expression" dxfId="45" priority="48">
      <formula>SEARCH($S$23,$A503)&gt;0</formula>
    </cfRule>
  </conditionalFormatting>
  <conditionalFormatting sqref="A560:A561">
    <cfRule type="expression" dxfId="44" priority="49">
      <formula>SEARCH($S$23,$A560)&gt;0</formula>
    </cfRule>
  </conditionalFormatting>
  <conditionalFormatting sqref="A589:A590">
    <cfRule type="expression" dxfId="43" priority="50">
      <formula>SEARCH($S$23,$A589)&gt;0</formula>
    </cfRule>
  </conditionalFormatting>
  <conditionalFormatting sqref="A600:A601">
    <cfRule type="expression" dxfId="42" priority="51">
      <formula>SEARCH($S$23,$A600)&gt;0</formula>
    </cfRule>
  </conditionalFormatting>
  <conditionalFormatting sqref="A612:A613">
    <cfRule type="expression" dxfId="41" priority="52">
      <formula>SEARCH($S$23,$A612)&gt;0</formula>
    </cfRule>
  </conditionalFormatting>
  <conditionalFormatting sqref="A637:A641">
    <cfRule type="expression" dxfId="40" priority="53">
      <formula>SEARCH($S$23,$A637)&gt;0</formula>
    </cfRule>
  </conditionalFormatting>
  <conditionalFormatting sqref="B22:B636 A23:A636 C23:D34 F23:I34 C37:D54 F37:I54 C57:D70 F57:I70 C73:D81 F73:I81 C83:D90 F83:I90 C92:D93 F92:I93 C95:D99 F95:I99 C101:D102 F101:I102 C104:D109 F104:I109 C111:D115 F111:I115 C118:D127 F118:I127 C131:D137 F131:I137 C139:D141 F139:I141 C143:D157 F143:I157 C159:D172 F159:I172 C174:D178 F174:I178 C180:D184 F180:I184 C186:D193 F186:I193 C195:D198 F195:I198 C200:D203 F200:I203 C207:D211 F207:I211 C213:D226 F213:I226 C228:D231 F228:I231 C233:D241 F233:I241 C243:D247 F243:I247 C249:D251 F249:I251 C253:D273 F253:I273 C275:D283 F275:I283 C285:D308 F285:I308 C312:D322 F312:I322 C324:D328 F324:I328 C330:D333 F330:I333 C335:D338 F335:I338 C340:D354 F340:I354 C356:D361 F356:I361 C363:D381 F363:I381 C383:D390 F383:I390 C394:D402 F394:I402 C404:D413 F404:I413 C415:D419 F415:I419 C421:D446 F421:I446 C448:D450 F448:I450 C452:D458 F452:I458 C460:D468 F460:I468 C470:D470 F470:I470 C472:D481 F472:I481 C485:D502 F485:I502 C505:D559 F505:I559 C562:D588 F562:I588 C591:D599 F591:I599 C602:D611 F602:I611 C614:D636 F614:I636">
    <cfRule type="expression" dxfId="39" priority="54">
      <formula>SEARCH($S$23,$A22)&gt;0</formula>
    </cfRule>
  </conditionalFormatting>
  <conditionalFormatting sqref="B676:H677">
    <cfRule type="cellIs" dxfId="38" priority="55" operator="equal">
      <formula>0</formula>
    </cfRule>
  </conditionalFormatting>
  <conditionalFormatting sqref="B676:H677">
    <cfRule type="cellIs" dxfId="37" priority="56" operator="equal">
      <formula>0</formula>
    </cfRule>
  </conditionalFormatting>
  <conditionalFormatting sqref="C385">
    <cfRule type="expression" dxfId="36" priority="57">
      <formula>SEARCH($S$23,$A385)&gt;0</formula>
    </cfRule>
  </conditionalFormatting>
  <conditionalFormatting sqref="C641:C642 D642:H644 C644 B645:B647 C648:H648">
    <cfRule type="cellIs" dxfId="35" priority="58" operator="equal">
      <formula>0</formula>
    </cfRule>
  </conditionalFormatting>
  <conditionalFormatting sqref="C635:D636">
    <cfRule type="cellIs" dxfId="34" priority="59" operator="equal">
      <formula>0</formula>
    </cfRule>
  </conditionalFormatting>
  <conditionalFormatting sqref="H21">
    <cfRule type="cellIs" dxfId="33" priority="60" operator="lessThan">
      <formula>0</formula>
    </cfRule>
  </conditionalFormatting>
  <conditionalFormatting sqref="H642:H644 H648 H651 H891:H1002">
    <cfRule type="cellIs" dxfId="32" priority="61" operator="lessThan">
      <formula>0</formula>
    </cfRule>
  </conditionalFormatting>
  <conditionalFormatting sqref="H651">
    <cfRule type="cellIs" dxfId="31" priority="62" operator="equal">
      <formula>0</formula>
    </cfRule>
  </conditionalFormatting>
  <conditionalFormatting sqref="I35">
    <cfRule type="expression" dxfId="30" priority="63" stopIfTrue="1">
      <formula>$A35=0</formula>
    </cfRule>
  </conditionalFormatting>
  <conditionalFormatting sqref="I128">
    <cfRule type="expression" dxfId="29" priority="64" stopIfTrue="1">
      <formula>$A128=0</formula>
    </cfRule>
  </conditionalFormatting>
  <conditionalFormatting sqref="I589">
    <cfRule type="expression" dxfId="28" priority="65" stopIfTrue="1">
      <formula>$A589=0</formula>
    </cfRule>
  </conditionalFormatting>
  <conditionalFormatting sqref="I612">
    <cfRule type="expression" dxfId="27" priority="66" stopIfTrue="1">
      <formula>$A612=0</formula>
    </cfRule>
  </conditionalFormatting>
  <conditionalFormatting sqref="I637">
    <cfRule type="expression" dxfId="26" priority="67" stopIfTrue="1">
      <formula>$A637=0</formula>
    </cfRule>
  </conditionalFormatting>
  <conditionalFormatting sqref="I55">
    <cfRule type="expression" dxfId="25" priority="68" stopIfTrue="1">
      <formula>$A55=0</formula>
    </cfRule>
  </conditionalFormatting>
  <conditionalFormatting sqref="I71">
    <cfRule type="expression" dxfId="24" priority="69" stopIfTrue="1">
      <formula>$A71=0</formula>
    </cfRule>
  </conditionalFormatting>
  <conditionalFormatting sqref="I116">
    <cfRule type="expression" dxfId="23" priority="70" stopIfTrue="1">
      <formula>$A116=0</formula>
    </cfRule>
  </conditionalFormatting>
  <conditionalFormatting sqref="I204">
    <cfRule type="expression" dxfId="22" priority="71" stopIfTrue="1">
      <formula>$A204=0</formula>
    </cfRule>
  </conditionalFormatting>
  <conditionalFormatting sqref="I309">
    <cfRule type="expression" dxfId="21" priority="72" stopIfTrue="1">
      <formula>$A309=0</formula>
    </cfRule>
  </conditionalFormatting>
  <conditionalFormatting sqref="I391">
    <cfRule type="expression" dxfId="20" priority="73" stopIfTrue="1">
      <formula>$A391=0</formula>
    </cfRule>
  </conditionalFormatting>
  <conditionalFormatting sqref="I482">
    <cfRule type="expression" dxfId="19" priority="74" stopIfTrue="1">
      <formula>$A482=0</formula>
    </cfRule>
  </conditionalFormatting>
  <conditionalFormatting sqref="I503">
    <cfRule type="expression" dxfId="18" priority="75" stopIfTrue="1">
      <formula>$A503=0</formula>
    </cfRule>
  </conditionalFormatting>
  <conditionalFormatting sqref="I560">
    <cfRule type="expression" dxfId="17" priority="76" stopIfTrue="1">
      <formula>$A560=0</formula>
    </cfRule>
  </conditionalFormatting>
  <conditionalFormatting sqref="I600">
    <cfRule type="expression" dxfId="16" priority="77" stopIfTrue="1">
      <formula>$A600=0</formula>
    </cfRule>
  </conditionalFormatting>
  <pageMargins left="0.19685039370078741" right="0.15748031496062992" top="0.19685039370078741" bottom="0.19685039370078741" header="0" footer="0"/>
  <pageSetup paperSize="9" orientation="portrait"/>
  <rowBreaks count="1" manualBreakCount="1">
    <brk id="65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J2109"/>
  <sheetViews>
    <sheetView tabSelected="1" topLeftCell="A27" workbookViewId="0">
      <selection activeCell="F87" sqref="F87"/>
    </sheetView>
  </sheetViews>
  <sheetFormatPr defaultColWidth="14.42578125" defaultRowHeight="15" customHeight="1" outlineLevelRow="2" outlineLevelCol="1" x14ac:dyDescent="0.25"/>
  <cols>
    <col min="1" max="1" width="9.7109375" customWidth="1"/>
    <col min="2" max="2" width="8" customWidth="1"/>
    <col min="3" max="3" width="74.28515625" customWidth="1"/>
    <col min="4" max="4" width="14.7109375" customWidth="1"/>
    <col min="5" max="5" width="17.42578125" customWidth="1"/>
    <col min="6" max="6" width="14.7109375" customWidth="1"/>
    <col min="7" max="7" width="21.5703125" customWidth="1" outlineLevel="1"/>
    <col min="8" max="10" width="14.7109375" customWidth="1"/>
  </cols>
  <sheetData>
    <row r="1" spans="1:10" ht="18.75" customHeight="1" x14ac:dyDescent="0.25">
      <c r="A1" s="672" t="s">
        <v>1818</v>
      </c>
      <c r="B1" s="657" t="s">
        <v>58</v>
      </c>
      <c r="C1" s="658" t="s">
        <v>59</v>
      </c>
      <c r="D1" s="658" t="s">
        <v>1376</v>
      </c>
      <c r="E1" s="658" t="s">
        <v>60</v>
      </c>
      <c r="F1" s="654" t="s">
        <v>1377</v>
      </c>
      <c r="G1" s="247"/>
      <c r="H1" s="656" t="s">
        <v>1378</v>
      </c>
      <c r="I1" s="653"/>
      <c r="J1" s="634"/>
    </row>
    <row r="2" spans="1:10" ht="31.5" customHeight="1" x14ac:dyDescent="0.25">
      <c r="A2" s="673"/>
      <c r="B2" s="655"/>
      <c r="C2" s="655"/>
      <c r="D2" s="655"/>
      <c r="E2" s="655"/>
      <c r="F2" s="655"/>
      <c r="G2" s="249" t="s">
        <v>61</v>
      </c>
      <c r="H2" s="249" t="s">
        <v>1379</v>
      </c>
      <c r="I2" s="249" t="s">
        <v>1380</v>
      </c>
      <c r="J2" s="249" t="s">
        <v>1381</v>
      </c>
    </row>
    <row r="3" spans="1:10" ht="16.5" customHeight="1" x14ac:dyDescent="0.25">
      <c r="A3" s="248"/>
      <c r="B3" s="250" t="s">
        <v>66</v>
      </c>
      <c r="C3" s="251">
        <v>2</v>
      </c>
      <c r="D3" s="251">
        <v>3</v>
      </c>
      <c r="E3" s="251">
        <v>4</v>
      </c>
      <c r="F3" s="251">
        <v>5</v>
      </c>
      <c r="G3" s="252"/>
      <c r="H3" s="251">
        <v>6</v>
      </c>
      <c r="I3" s="251">
        <v>7</v>
      </c>
      <c r="J3" s="251">
        <v>8</v>
      </c>
    </row>
    <row r="4" spans="1:10" ht="18.75" customHeight="1" outlineLevel="1" x14ac:dyDescent="0.25">
      <c r="A4" s="248"/>
      <c r="B4" s="250" t="s">
        <v>66</v>
      </c>
      <c r="C4" s="111" t="s">
        <v>67</v>
      </c>
      <c r="D4" s="111"/>
      <c r="E4" s="111"/>
      <c r="F4" s="253"/>
      <c r="G4" s="252"/>
      <c r="H4" s="254"/>
      <c r="I4" s="249" t="s">
        <v>1382</v>
      </c>
      <c r="J4" s="249" t="s">
        <v>1382</v>
      </c>
    </row>
    <row r="5" spans="1:10" ht="27" customHeight="1" outlineLevel="1" x14ac:dyDescent="0.25">
      <c r="A5" s="109">
        <v>1</v>
      </c>
      <c r="B5" s="255" t="s">
        <v>69</v>
      </c>
      <c r="C5" s="256" t="s">
        <v>70</v>
      </c>
      <c r="D5" s="257"/>
      <c r="E5" s="257" t="s">
        <v>71</v>
      </c>
      <c r="F5" s="258" t="s">
        <v>1383</v>
      </c>
      <c r="G5" s="259">
        <v>230</v>
      </c>
      <c r="H5" s="259">
        <v>336</v>
      </c>
      <c r="I5" s="259"/>
      <c r="J5" s="259">
        <v>0</v>
      </c>
    </row>
    <row r="6" spans="1:10" ht="27" customHeight="1" outlineLevel="2" x14ac:dyDescent="0.25">
      <c r="A6" s="109" t="s">
        <v>1384</v>
      </c>
      <c r="B6" s="260" t="s">
        <v>69</v>
      </c>
      <c r="C6" s="261" t="s">
        <v>1385</v>
      </c>
      <c r="D6" s="262"/>
      <c r="E6" s="263" t="s">
        <v>1386</v>
      </c>
      <c r="F6" s="263">
        <v>0</v>
      </c>
      <c r="G6" s="263" t="s">
        <v>1387</v>
      </c>
      <c r="H6" s="263">
        <v>1529</v>
      </c>
      <c r="I6" s="263">
        <v>0</v>
      </c>
      <c r="J6" s="262"/>
    </row>
    <row r="7" spans="1:10" ht="27" customHeight="1" outlineLevel="2" x14ac:dyDescent="0.25">
      <c r="A7" s="109" t="s">
        <v>1384</v>
      </c>
      <c r="B7" s="260" t="s">
        <v>69</v>
      </c>
      <c r="C7" s="264" t="s">
        <v>1388</v>
      </c>
      <c r="D7" s="262"/>
      <c r="E7" s="263" t="s">
        <v>1386</v>
      </c>
      <c r="F7" s="263">
        <v>0</v>
      </c>
      <c r="G7" s="263" t="s">
        <v>1387</v>
      </c>
      <c r="H7" s="263">
        <v>1504</v>
      </c>
      <c r="I7" s="263">
        <v>0</v>
      </c>
      <c r="J7" s="262"/>
    </row>
    <row r="8" spans="1:10" ht="27" customHeight="1" outlineLevel="2" x14ac:dyDescent="0.25">
      <c r="A8" s="109" t="s">
        <v>1384</v>
      </c>
      <c r="B8" s="260" t="s">
        <v>69</v>
      </c>
      <c r="C8" s="264" t="s">
        <v>1389</v>
      </c>
      <c r="D8" s="262"/>
      <c r="E8" s="263" t="s">
        <v>1386</v>
      </c>
      <c r="F8" s="263">
        <v>0</v>
      </c>
      <c r="G8" s="263" t="s">
        <v>1387</v>
      </c>
      <c r="H8" s="263">
        <v>388</v>
      </c>
      <c r="I8" s="263">
        <v>0</v>
      </c>
      <c r="J8" s="262"/>
    </row>
    <row r="9" spans="1:10" ht="27" customHeight="1" outlineLevel="1" x14ac:dyDescent="0.25">
      <c r="A9" s="109">
        <v>1</v>
      </c>
      <c r="B9" s="255" t="s">
        <v>72</v>
      </c>
      <c r="C9" s="256" t="s">
        <v>73</v>
      </c>
      <c r="D9" s="265"/>
      <c r="E9" s="257" t="s">
        <v>71</v>
      </c>
      <c r="F9" s="258" t="s">
        <v>1383</v>
      </c>
      <c r="G9" s="259">
        <v>200</v>
      </c>
      <c r="H9" s="259">
        <v>292</v>
      </c>
      <c r="I9" s="259"/>
      <c r="J9" s="259">
        <v>0</v>
      </c>
    </row>
    <row r="10" spans="1:10" ht="27" customHeight="1" outlineLevel="2" x14ac:dyDescent="0.25">
      <c r="A10" s="109" t="s">
        <v>1384</v>
      </c>
      <c r="B10" s="266" t="s">
        <v>72</v>
      </c>
      <c r="C10" s="261" t="s">
        <v>1385</v>
      </c>
      <c r="D10" s="262"/>
      <c r="E10" s="263" t="s">
        <v>1386</v>
      </c>
      <c r="F10" s="263">
        <v>0</v>
      </c>
      <c r="G10" s="263" t="s">
        <v>1387</v>
      </c>
      <c r="H10" s="263">
        <v>1529</v>
      </c>
      <c r="I10" s="263">
        <v>0</v>
      </c>
      <c r="J10" s="262"/>
    </row>
    <row r="11" spans="1:10" ht="27" customHeight="1" outlineLevel="2" x14ac:dyDescent="0.25">
      <c r="A11" s="109" t="s">
        <v>1384</v>
      </c>
      <c r="B11" s="266" t="s">
        <v>72</v>
      </c>
      <c r="C11" s="264" t="s">
        <v>1390</v>
      </c>
      <c r="D11" s="262"/>
      <c r="E11" s="263" t="s">
        <v>1386</v>
      </c>
      <c r="F11" s="263">
        <v>0</v>
      </c>
      <c r="G11" s="263" t="s">
        <v>1387</v>
      </c>
      <c r="H11" s="263">
        <v>139</v>
      </c>
      <c r="I11" s="263">
        <v>0</v>
      </c>
      <c r="J11" s="262"/>
    </row>
    <row r="12" spans="1:10" ht="27" customHeight="1" outlineLevel="2" x14ac:dyDescent="0.25">
      <c r="A12" s="109" t="s">
        <v>1384</v>
      </c>
      <c r="B12" s="266" t="s">
        <v>72</v>
      </c>
      <c r="C12" s="264" t="s">
        <v>1389</v>
      </c>
      <c r="D12" s="262"/>
      <c r="E12" s="263" t="s">
        <v>1386</v>
      </c>
      <c r="F12" s="263">
        <v>0</v>
      </c>
      <c r="G12" s="263" t="s">
        <v>1387</v>
      </c>
      <c r="H12" s="263">
        <v>388</v>
      </c>
      <c r="I12" s="263">
        <v>0</v>
      </c>
      <c r="J12" s="262"/>
    </row>
    <row r="13" spans="1:10" ht="27" customHeight="1" outlineLevel="2" x14ac:dyDescent="0.25">
      <c r="A13" s="109" t="s">
        <v>1384</v>
      </c>
      <c r="B13" s="266" t="s">
        <v>72</v>
      </c>
      <c r="C13" s="264" t="s">
        <v>1388</v>
      </c>
      <c r="D13" s="262"/>
      <c r="E13" s="263" t="s">
        <v>1386</v>
      </c>
      <c r="F13" s="263">
        <v>0</v>
      </c>
      <c r="G13" s="263" t="s">
        <v>1387</v>
      </c>
      <c r="H13" s="263">
        <v>1504</v>
      </c>
      <c r="I13" s="263">
        <v>0</v>
      </c>
      <c r="J13" s="262"/>
    </row>
    <row r="14" spans="1:10" ht="27" customHeight="1" outlineLevel="1" x14ac:dyDescent="0.25">
      <c r="A14" s="109">
        <v>1</v>
      </c>
      <c r="B14" s="255" t="s">
        <v>74</v>
      </c>
      <c r="C14" s="256" t="s">
        <v>75</v>
      </c>
      <c r="D14" s="265"/>
      <c r="E14" s="257" t="s">
        <v>71</v>
      </c>
      <c r="F14" s="267">
        <v>1</v>
      </c>
      <c r="G14" s="259">
        <v>180</v>
      </c>
      <c r="H14" s="259">
        <v>263</v>
      </c>
      <c r="I14" s="268"/>
      <c r="J14" s="259">
        <v>263</v>
      </c>
    </row>
    <row r="15" spans="1:10" ht="27" customHeight="1" outlineLevel="2" x14ac:dyDescent="0.25">
      <c r="A15" s="109" t="s">
        <v>1384</v>
      </c>
      <c r="B15" s="266" t="s">
        <v>74</v>
      </c>
      <c r="C15" s="264" t="s">
        <v>1385</v>
      </c>
      <c r="D15" s="262"/>
      <c r="E15" s="263" t="s">
        <v>1386</v>
      </c>
      <c r="F15" s="263">
        <v>2E-3</v>
      </c>
      <c r="G15" s="263" t="s">
        <v>1387</v>
      </c>
      <c r="H15" s="263">
        <v>1529</v>
      </c>
      <c r="I15" s="263">
        <v>3.0580000000000003</v>
      </c>
      <c r="J15" s="262"/>
    </row>
    <row r="16" spans="1:10" ht="27" customHeight="1" outlineLevel="2" x14ac:dyDescent="0.25">
      <c r="A16" s="109" t="s">
        <v>1384</v>
      </c>
      <c r="B16" s="266" t="s">
        <v>74</v>
      </c>
      <c r="C16" s="269" t="s">
        <v>1390</v>
      </c>
      <c r="D16" s="262"/>
      <c r="E16" s="263" t="s">
        <v>1386</v>
      </c>
      <c r="F16" s="263">
        <v>5.0000000000000001E-3</v>
      </c>
      <c r="G16" s="263" t="s">
        <v>1387</v>
      </c>
      <c r="H16" s="263">
        <v>139</v>
      </c>
      <c r="I16" s="263">
        <v>0.69500000000000006</v>
      </c>
      <c r="J16" s="262"/>
    </row>
    <row r="17" spans="1:10" ht="27" customHeight="1" outlineLevel="2" x14ac:dyDescent="0.25">
      <c r="A17" s="109" t="s">
        <v>1384</v>
      </c>
      <c r="B17" s="266" t="s">
        <v>74</v>
      </c>
      <c r="C17" s="264" t="s">
        <v>1389</v>
      </c>
      <c r="D17" s="262"/>
      <c r="E17" s="263" t="s">
        <v>1386</v>
      </c>
      <c r="F17" s="263">
        <v>5.9999999999999995E-4</v>
      </c>
      <c r="G17" s="263" t="s">
        <v>1387</v>
      </c>
      <c r="H17" s="263">
        <v>388</v>
      </c>
      <c r="I17" s="263">
        <v>0.23279999999999998</v>
      </c>
      <c r="J17" s="262"/>
    </row>
    <row r="18" spans="1:10" ht="27" customHeight="1" outlineLevel="2" x14ac:dyDescent="0.25">
      <c r="A18" s="109" t="s">
        <v>1384</v>
      </c>
      <c r="B18" s="266" t="s">
        <v>74</v>
      </c>
      <c r="C18" s="264" t="s">
        <v>1391</v>
      </c>
      <c r="D18" s="262"/>
      <c r="E18" s="263" t="s">
        <v>1386</v>
      </c>
      <c r="F18" s="263">
        <v>0.01</v>
      </c>
      <c r="G18" s="263" t="s">
        <v>1387</v>
      </c>
      <c r="H18" s="263">
        <v>13</v>
      </c>
      <c r="I18" s="263">
        <v>0.13</v>
      </c>
      <c r="J18" s="262"/>
    </row>
    <row r="19" spans="1:10" ht="27" customHeight="1" outlineLevel="1" x14ac:dyDescent="0.25">
      <c r="A19" s="109">
        <v>1</v>
      </c>
      <c r="B19" s="255" t="s">
        <v>76</v>
      </c>
      <c r="C19" s="256" t="s">
        <v>77</v>
      </c>
      <c r="D19" s="265"/>
      <c r="E19" s="257" t="s">
        <v>71</v>
      </c>
      <c r="F19" s="258" t="s">
        <v>1383</v>
      </c>
      <c r="G19" s="259">
        <v>120</v>
      </c>
      <c r="H19" s="259">
        <v>175</v>
      </c>
      <c r="I19" s="268"/>
      <c r="J19" s="259">
        <v>0</v>
      </c>
    </row>
    <row r="20" spans="1:10" ht="27" customHeight="1" outlineLevel="2" x14ac:dyDescent="0.25">
      <c r="A20" s="109" t="s">
        <v>1384</v>
      </c>
      <c r="B20" s="266" t="s">
        <v>76</v>
      </c>
      <c r="C20" s="264" t="s">
        <v>1389</v>
      </c>
      <c r="D20" s="262"/>
      <c r="E20" s="263" t="s">
        <v>1386</v>
      </c>
      <c r="F20" s="263">
        <v>0</v>
      </c>
      <c r="G20" s="263" t="s">
        <v>1387</v>
      </c>
      <c r="H20" s="263">
        <v>388</v>
      </c>
      <c r="I20" s="263">
        <v>0</v>
      </c>
      <c r="J20" s="262"/>
    </row>
    <row r="21" spans="1:10" ht="27" customHeight="1" outlineLevel="2" x14ac:dyDescent="0.25">
      <c r="A21" s="109" t="s">
        <v>1384</v>
      </c>
      <c r="B21" s="266" t="s">
        <v>76</v>
      </c>
      <c r="C21" s="264" t="s">
        <v>1391</v>
      </c>
      <c r="D21" s="262"/>
      <c r="E21" s="263" t="s">
        <v>1386</v>
      </c>
      <c r="F21" s="263">
        <v>0</v>
      </c>
      <c r="G21" s="263" t="s">
        <v>1387</v>
      </c>
      <c r="H21" s="263">
        <v>13</v>
      </c>
      <c r="I21" s="263">
        <v>0</v>
      </c>
      <c r="J21" s="262"/>
    </row>
    <row r="22" spans="1:10" ht="27" customHeight="1" outlineLevel="1" x14ac:dyDescent="0.25">
      <c r="A22" s="109">
        <v>1</v>
      </c>
      <c r="B22" s="255" t="s">
        <v>78</v>
      </c>
      <c r="C22" s="256" t="s">
        <v>79</v>
      </c>
      <c r="D22" s="265"/>
      <c r="E22" s="257" t="s">
        <v>71</v>
      </c>
      <c r="F22" s="258" t="s">
        <v>1383</v>
      </c>
      <c r="G22" s="259">
        <v>120</v>
      </c>
      <c r="H22" s="259">
        <v>175</v>
      </c>
      <c r="I22" s="268"/>
      <c r="J22" s="259">
        <v>0</v>
      </c>
    </row>
    <row r="23" spans="1:10" ht="27" customHeight="1" outlineLevel="2" x14ac:dyDescent="0.25">
      <c r="A23" s="109" t="s">
        <v>1384</v>
      </c>
      <c r="B23" s="266" t="s">
        <v>78</v>
      </c>
      <c r="C23" s="264" t="s">
        <v>1391</v>
      </c>
      <c r="D23" s="262"/>
      <c r="E23" s="263" t="s">
        <v>1386</v>
      </c>
      <c r="F23" s="263">
        <v>0</v>
      </c>
      <c r="G23" s="263" t="s">
        <v>1387</v>
      </c>
      <c r="H23" s="263">
        <v>13</v>
      </c>
      <c r="I23" s="263">
        <v>0</v>
      </c>
      <c r="J23" s="262"/>
    </row>
    <row r="24" spans="1:10" ht="27" customHeight="1" outlineLevel="2" x14ac:dyDescent="0.25">
      <c r="A24" s="109" t="s">
        <v>1384</v>
      </c>
      <c r="B24" s="266" t="s">
        <v>78</v>
      </c>
      <c r="C24" s="264" t="s">
        <v>1389</v>
      </c>
      <c r="D24" s="262"/>
      <c r="E24" s="263" t="s">
        <v>1386</v>
      </c>
      <c r="F24" s="263">
        <v>0</v>
      </c>
      <c r="G24" s="263" t="s">
        <v>1387</v>
      </c>
      <c r="H24" s="263">
        <v>388</v>
      </c>
      <c r="I24" s="263">
        <v>0</v>
      </c>
      <c r="J24" s="262"/>
    </row>
    <row r="25" spans="1:10" ht="27" customHeight="1" outlineLevel="2" x14ac:dyDescent="0.25">
      <c r="A25" s="109" t="s">
        <v>1384</v>
      </c>
      <c r="B25" s="266" t="s">
        <v>78</v>
      </c>
      <c r="C25" s="269" t="s">
        <v>1392</v>
      </c>
      <c r="D25" s="262"/>
      <c r="E25" s="263" t="s">
        <v>1386</v>
      </c>
      <c r="F25" s="263">
        <v>0</v>
      </c>
      <c r="G25" s="263" t="s">
        <v>1387</v>
      </c>
      <c r="H25" s="263" t="e">
        <v>#N/A</v>
      </c>
      <c r="I25" s="263" t="e">
        <v>#N/A</v>
      </c>
      <c r="J25" s="262"/>
    </row>
    <row r="26" spans="1:10" ht="27" customHeight="1" outlineLevel="1" x14ac:dyDescent="0.25">
      <c r="A26" s="109">
        <v>1</v>
      </c>
      <c r="B26" s="255" t="s">
        <v>80</v>
      </c>
      <c r="C26" s="256" t="s">
        <v>81</v>
      </c>
      <c r="D26" s="265"/>
      <c r="E26" s="257" t="s">
        <v>71</v>
      </c>
      <c r="F26" s="258" t="s">
        <v>1383</v>
      </c>
      <c r="G26" s="259">
        <v>191.5</v>
      </c>
      <c r="H26" s="259">
        <v>280</v>
      </c>
      <c r="I26" s="268"/>
      <c r="J26" s="259">
        <v>0</v>
      </c>
    </row>
    <row r="27" spans="1:10" ht="27" customHeight="1" outlineLevel="2" x14ac:dyDescent="0.25">
      <c r="A27" s="109" t="s">
        <v>1384</v>
      </c>
      <c r="B27" s="266" t="s">
        <v>80</v>
      </c>
      <c r="C27" s="264" t="s">
        <v>1391</v>
      </c>
      <c r="D27" s="262"/>
      <c r="E27" s="263" t="s">
        <v>1386</v>
      </c>
      <c r="F27" s="263">
        <v>0</v>
      </c>
      <c r="G27" s="263" t="s">
        <v>1387</v>
      </c>
      <c r="H27" s="263">
        <v>13</v>
      </c>
      <c r="I27" s="263">
        <v>0</v>
      </c>
      <c r="J27" s="262"/>
    </row>
    <row r="28" spans="1:10" ht="27" customHeight="1" outlineLevel="1" x14ac:dyDescent="0.25">
      <c r="A28" s="109">
        <v>1</v>
      </c>
      <c r="B28" s="255" t="s">
        <v>82</v>
      </c>
      <c r="C28" s="256" t="s">
        <v>83</v>
      </c>
      <c r="D28" s="265"/>
      <c r="E28" s="257" t="s">
        <v>71</v>
      </c>
      <c r="F28" s="258" t="s">
        <v>1383</v>
      </c>
      <c r="G28" s="259">
        <v>112.5</v>
      </c>
      <c r="H28" s="259">
        <v>164</v>
      </c>
      <c r="I28" s="268"/>
      <c r="J28" s="259">
        <v>0</v>
      </c>
    </row>
    <row r="29" spans="1:10" ht="27" customHeight="1" outlineLevel="2" x14ac:dyDescent="0.25">
      <c r="A29" s="109" t="s">
        <v>1384</v>
      </c>
      <c r="B29" s="266" t="s">
        <v>82</v>
      </c>
      <c r="C29" s="264" t="s">
        <v>1391</v>
      </c>
      <c r="D29" s="262"/>
      <c r="E29" s="263" t="s">
        <v>1386</v>
      </c>
      <c r="F29" s="263">
        <v>0</v>
      </c>
      <c r="G29" s="263" t="s">
        <v>1387</v>
      </c>
      <c r="H29" s="263">
        <v>13</v>
      </c>
      <c r="I29" s="263">
        <v>0</v>
      </c>
      <c r="J29" s="262"/>
    </row>
    <row r="30" spans="1:10" ht="27" customHeight="1" outlineLevel="1" x14ac:dyDescent="0.25">
      <c r="A30" s="109">
        <v>1</v>
      </c>
      <c r="B30" s="255" t="s">
        <v>84</v>
      </c>
      <c r="C30" s="270" t="s">
        <v>85</v>
      </c>
      <c r="D30" s="265"/>
      <c r="E30" s="257" t="s">
        <v>71</v>
      </c>
      <c r="F30" s="258" t="s">
        <v>1383</v>
      </c>
      <c r="G30" s="259">
        <v>90</v>
      </c>
      <c r="H30" s="259">
        <v>131</v>
      </c>
      <c r="I30" s="268"/>
      <c r="J30" s="259">
        <v>0</v>
      </c>
    </row>
    <row r="31" spans="1:10" ht="27" customHeight="1" outlineLevel="2" x14ac:dyDescent="0.25">
      <c r="A31" s="109" t="s">
        <v>1384</v>
      </c>
      <c r="B31" s="266" t="s">
        <v>84</v>
      </c>
      <c r="C31" s="264" t="s">
        <v>1391</v>
      </c>
      <c r="D31" s="262"/>
      <c r="E31" s="263" t="s">
        <v>1386</v>
      </c>
      <c r="F31" s="263">
        <v>0</v>
      </c>
      <c r="G31" s="263" t="s">
        <v>1387</v>
      </c>
      <c r="H31" s="263">
        <v>13</v>
      </c>
      <c r="I31" s="263">
        <v>0</v>
      </c>
      <c r="J31" s="262"/>
    </row>
    <row r="32" spans="1:10" ht="27" customHeight="1" outlineLevel="1" x14ac:dyDescent="0.25">
      <c r="A32" s="109">
        <v>1</v>
      </c>
      <c r="B32" s="255" t="s">
        <v>86</v>
      </c>
      <c r="C32" s="256" t="s">
        <v>87</v>
      </c>
      <c r="D32" s="265"/>
      <c r="E32" s="257" t="s">
        <v>88</v>
      </c>
      <c r="F32" s="258" t="s">
        <v>1383</v>
      </c>
      <c r="G32" s="259">
        <v>264.5</v>
      </c>
      <c r="H32" s="259">
        <v>386</v>
      </c>
      <c r="I32" s="268"/>
      <c r="J32" s="259">
        <v>0</v>
      </c>
    </row>
    <row r="33" spans="1:10" ht="27" customHeight="1" outlineLevel="2" x14ac:dyDescent="0.25">
      <c r="A33" s="109" t="s">
        <v>1384</v>
      </c>
      <c r="B33" s="266" t="s">
        <v>86</v>
      </c>
      <c r="C33" s="264" t="s">
        <v>1391</v>
      </c>
      <c r="D33" s="262"/>
      <c r="E33" s="263" t="s">
        <v>1386</v>
      </c>
      <c r="F33" s="263">
        <v>0</v>
      </c>
      <c r="G33" s="263" t="s">
        <v>1387</v>
      </c>
      <c r="H33" s="263">
        <v>13</v>
      </c>
      <c r="I33" s="263">
        <v>0</v>
      </c>
      <c r="J33" s="262"/>
    </row>
    <row r="34" spans="1:10" ht="27" customHeight="1" outlineLevel="1" x14ac:dyDescent="0.25">
      <c r="A34" s="109">
        <v>1</v>
      </c>
      <c r="B34" s="255" t="s">
        <v>89</v>
      </c>
      <c r="C34" s="256" t="s">
        <v>90</v>
      </c>
      <c r="D34" s="265"/>
      <c r="E34" s="257" t="s">
        <v>91</v>
      </c>
      <c r="F34" s="258" t="s">
        <v>1383</v>
      </c>
      <c r="G34" s="259">
        <v>54</v>
      </c>
      <c r="H34" s="259">
        <v>79</v>
      </c>
      <c r="I34" s="268"/>
      <c r="J34" s="259">
        <v>0</v>
      </c>
    </row>
    <row r="35" spans="1:10" ht="27" customHeight="1" outlineLevel="2" x14ac:dyDescent="0.25">
      <c r="A35" s="109" t="s">
        <v>1384</v>
      </c>
      <c r="B35" s="260" t="s">
        <v>89</v>
      </c>
      <c r="C35" s="264" t="s">
        <v>1391</v>
      </c>
      <c r="D35" s="262"/>
      <c r="E35" s="263" t="s">
        <v>1386</v>
      </c>
      <c r="F35" s="263">
        <v>0</v>
      </c>
      <c r="G35" s="263" t="s">
        <v>1387</v>
      </c>
      <c r="H35" s="263">
        <v>13</v>
      </c>
      <c r="I35" s="263">
        <v>0</v>
      </c>
      <c r="J35" s="262"/>
    </row>
    <row r="36" spans="1:10" ht="27" customHeight="1" outlineLevel="1" x14ac:dyDescent="0.25">
      <c r="A36" s="109">
        <v>1</v>
      </c>
      <c r="B36" s="255" t="s">
        <v>92</v>
      </c>
      <c r="C36" s="256" t="s">
        <v>93</v>
      </c>
      <c r="D36" s="265"/>
      <c r="E36" s="257" t="s">
        <v>91</v>
      </c>
      <c r="F36" s="258" t="s">
        <v>1383</v>
      </c>
      <c r="G36" s="259">
        <v>256</v>
      </c>
      <c r="H36" s="259">
        <v>374</v>
      </c>
      <c r="I36" s="268"/>
      <c r="J36" s="259">
        <v>0</v>
      </c>
    </row>
    <row r="37" spans="1:10" ht="27" customHeight="1" outlineLevel="2" x14ac:dyDescent="0.25">
      <c r="A37" s="109" t="s">
        <v>1384</v>
      </c>
      <c r="B37" s="260" t="s">
        <v>92</v>
      </c>
      <c r="C37" s="264" t="s">
        <v>1391</v>
      </c>
      <c r="D37" s="262"/>
      <c r="E37" s="263" t="s">
        <v>1386</v>
      </c>
      <c r="F37" s="263">
        <v>0</v>
      </c>
      <c r="G37" s="263" t="s">
        <v>1387</v>
      </c>
      <c r="H37" s="263">
        <v>13</v>
      </c>
      <c r="I37" s="263">
        <v>0</v>
      </c>
      <c r="J37" s="262"/>
    </row>
    <row r="38" spans="1:10" ht="27" customHeight="1" outlineLevel="2" x14ac:dyDescent="0.25">
      <c r="A38" s="109" t="s">
        <v>1384</v>
      </c>
      <c r="B38" s="260" t="s">
        <v>92</v>
      </c>
      <c r="C38" s="269" t="s">
        <v>1393</v>
      </c>
      <c r="D38" s="262"/>
      <c r="E38" s="263" t="s">
        <v>1386</v>
      </c>
      <c r="F38" s="263">
        <v>0</v>
      </c>
      <c r="G38" s="263" t="s">
        <v>1387</v>
      </c>
      <c r="H38" s="263">
        <v>30</v>
      </c>
      <c r="I38" s="263">
        <v>0</v>
      </c>
      <c r="J38" s="262"/>
    </row>
    <row r="39" spans="1:10" ht="27" customHeight="1" outlineLevel="1" x14ac:dyDescent="0.25">
      <c r="A39" s="109">
        <v>1</v>
      </c>
      <c r="B39" s="255" t="s">
        <v>94</v>
      </c>
      <c r="C39" s="256" t="s">
        <v>95</v>
      </c>
      <c r="D39" s="265"/>
      <c r="E39" s="257" t="s">
        <v>71</v>
      </c>
      <c r="F39" s="258" t="s">
        <v>1383</v>
      </c>
      <c r="G39" s="259">
        <v>270</v>
      </c>
      <c r="H39" s="259">
        <v>0</v>
      </c>
      <c r="I39" s="268"/>
      <c r="J39" s="259">
        <v>0</v>
      </c>
    </row>
    <row r="40" spans="1:10" ht="18.75" customHeight="1" outlineLevel="1" x14ac:dyDescent="0.25">
      <c r="A40" s="248"/>
      <c r="B40" s="271"/>
      <c r="C40" s="272" t="s">
        <v>96</v>
      </c>
      <c r="D40" s="273"/>
      <c r="E40" s="274"/>
      <c r="F40" s="275"/>
      <c r="G40" s="276"/>
      <c r="H40" s="277"/>
      <c r="I40" s="277" t="e">
        <v>#N/A</v>
      </c>
      <c r="J40" s="277">
        <v>263</v>
      </c>
    </row>
    <row r="41" spans="1:10" ht="18.75" customHeight="1" outlineLevel="1" x14ac:dyDescent="0.25">
      <c r="A41" s="248"/>
      <c r="B41" s="250" t="s">
        <v>97</v>
      </c>
      <c r="C41" s="111" t="s">
        <v>98</v>
      </c>
      <c r="D41" s="278"/>
      <c r="E41" s="111"/>
      <c r="F41" s="253"/>
      <c r="G41" s="252"/>
      <c r="H41" s="254"/>
      <c r="I41" s="249" t="s">
        <v>1382</v>
      </c>
      <c r="J41" s="249" t="s">
        <v>1382</v>
      </c>
    </row>
    <row r="42" spans="1:10" ht="27" customHeight="1" outlineLevel="1" x14ac:dyDescent="0.25">
      <c r="A42" s="109">
        <v>1</v>
      </c>
      <c r="B42" s="255" t="s">
        <v>100</v>
      </c>
      <c r="C42" s="256" t="s">
        <v>101</v>
      </c>
      <c r="D42" s="265"/>
      <c r="E42" s="257" t="s">
        <v>71</v>
      </c>
      <c r="F42" s="258" t="s">
        <v>1383</v>
      </c>
      <c r="G42" s="259">
        <v>250</v>
      </c>
      <c r="H42" s="259">
        <v>365</v>
      </c>
      <c r="I42" s="268"/>
      <c r="J42" s="259">
        <v>0</v>
      </c>
    </row>
    <row r="43" spans="1:10" ht="27" customHeight="1" outlineLevel="2" x14ac:dyDescent="0.25">
      <c r="A43" s="109" t="s">
        <v>1384</v>
      </c>
      <c r="B43" s="266" t="s">
        <v>100</v>
      </c>
      <c r="C43" s="264" t="s">
        <v>1391</v>
      </c>
      <c r="D43" s="262"/>
      <c r="E43" s="263" t="s">
        <v>1386</v>
      </c>
      <c r="F43" s="263">
        <v>0</v>
      </c>
      <c r="G43" s="263" t="s">
        <v>1387</v>
      </c>
      <c r="H43" s="263">
        <v>13</v>
      </c>
      <c r="I43" s="263">
        <v>0</v>
      </c>
      <c r="J43" s="262"/>
    </row>
    <row r="44" spans="1:10" ht="27" customHeight="1" outlineLevel="1" x14ac:dyDescent="0.25">
      <c r="A44" s="109">
        <v>1</v>
      </c>
      <c r="B44" s="255" t="s">
        <v>103</v>
      </c>
      <c r="C44" s="256" t="s">
        <v>104</v>
      </c>
      <c r="D44" s="265"/>
      <c r="E44" s="257" t="s">
        <v>71</v>
      </c>
      <c r="F44" s="258" t="s">
        <v>1383</v>
      </c>
      <c r="G44" s="259">
        <v>340</v>
      </c>
      <c r="H44" s="259">
        <v>496</v>
      </c>
      <c r="I44" s="268"/>
      <c r="J44" s="259">
        <v>0</v>
      </c>
    </row>
    <row r="45" spans="1:10" ht="27" customHeight="1" outlineLevel="2" x14ac:dyDescent="0.25">
      <c r="A45" s="109" t="s">
        <v>1384</v>
      </c>
      <c r="B45" s="266" t="s">
        <v>103</v>
      </c>
      <c r="C45" s="264" t="s">
        <v>1391</v>
      </c>
      <c r="D45" s="262"/>
      <c r="E45" s="263" t="s">
        <v>1386</v>
      </c>
      <c r="F45" s="263">
        <v>0</v>
      </c>
      <c r="G45" s="263" t="s">
        <v>1387</v>
      </c>
      <c r="H45" s="263">
        <v>13</v>
      </c>
      <c r="I45" s="263">
        <v>0</v>
      </c>
      <c r="J45" s="262"/>
    </row>
    <row r="46" spans="1:10" ht="27" customHeight="1" outlineLevel="2" x14ac:dyDescent="0.25">
      <c r="A46" s="109" t="s">
        <v>1384</v>
      </c>
      <c r="B46" s="266" t="s">
        <v>103</v>
      </c>
      <c r="C46" s="269" t="s">
        <v>1390</v>
      </c>
      <c r="D46" s="262"/>
      <c r="E46" s="263" t="s">
        <v>1386</v>
      </c>
      <c r="F46" s="263">
        <v>0</v>
      </c>
      <c r="G46" s="263" t="s">
        <v>1387</v>
      </c>
      <c r="H46" s="263">
        <v>139</v>
      </c>
      <c r="I46" s="263">
        <v>0</v>
      </c>
      <c r="J46" s="262"/>
    </row>
    <row r="47" spans="1:10" ht="27" customHeight="1" outlineLevel="1" x14ac:dyDescent="0.25">
      <c r="A47" s="279">
        <v>1</v>
      </c>
      <c r="B47" s="255" t="s">
        <v>106</v>
      </c>
      <c r="C47" s="256" t="s">
        <v>107</v>
      </c>
      <c r="D47" s="265"/>
      <c r="E47" s="257" t="s">
        <v>71</v>
      </c>
      <c r="F47" s="258" t="s">
        <v>1383</v>
      </c>
      <c r="G47" s="259">
        <v>390</v>
      </c>
      <c r="H47" s="259">
        <v>569</v>
      </c>
      <c r="I47" s="268"/>
      <c r="J47" s="259">
        <v>0</v>
      </c>
    </row>
    <row r="48" spans="1:10" ht="27" customHeight="1" outlineLevel="2" x14ac:dyDescent="0.25">
      <c r="A48" s="109" t="s">
        <v>1384</v>
      </c>
      <c r="B48" s="260" t="s">
        <v>106</v>
      </c>
      <c r="C48" s="264" t="s">
        <v>1391</v>
      </c>
      <c r="D48" s="262"/>
      <c r="E48" s="263" t="s">
        <v>1386</v>
      </c>
      <c r="F48" s="263">
        <v>0</v>
      </c>
      <c r="G48" s="263" t="s">
        <v>1387</v>
      </c>
      <c r="H48" s="263">
        <v>13</v>
      </c>
      <c r="I48" s="263">
        <v>0</v>
      </c>
      <c r="J48" s="262"/>
    </row>
    <row r="49" spans="1:10" ht="27" customHeight="1" outlineLevel="2" x14ac:dyDescent="0.25">
      <c r="A49" s="109" t="s">
        <v>1384</v>
      </c>
      <c r="B49" s="260" t="s">
        <v>106</v>
      </c>
      <c r="C49" s="269" t="s">
        <v>1390</v>
      </c>
      <c r="D49" s="262"/>
      <c r="E49" s="263" t="s">
        <v>1386</v>
      </c>
      <c r="F49" s="263">
        <v>0</v>
      </c>
      <c r="G49" s="263" t="s">
        <v>1387</v>
      </c>
      <c r="H49" s="263">
        <v>139</v>
      </c>
      <c r="I49" s="263">
        <v>0</v>
      </c>
      <c r="J49" s="262"/>
    </row>
    <row r="50" spans="1:10" ht="27" customHeight="1" outlineLevel="1" x14ac:dyDescent="0.25">
      <c r="A50" s="109">
        <v>1</v>
      </c>
      <c r="B50" s="255" t="s">
        <v>109</v>
      </c>
      <c r="C50" s="256" t="s">
        <v>110</v>
      </c>
      <c r="D50" s="265"/>
      <c r="E50" s="257" t="s">
        <v>71</v>
      </c>
      <c r="F50" s="258" t="s">
        <v>1383</v>
      </c>
      <c r="G50" s="259">
        <v>1200</v>
      </c>
      <c r="H50" s="259">
        <v>1752</v>
      </c>
      <c r="I50" s="268"/>
      <c r="J50" s="259">
        <v>0</v>
      </c>
    </row>
    <row r="51" spans="1:10" ht="27" customHeight="1" outlineLevel="2" x14ac:dyDescent="0.25">
      <c r="A51" s="109" t="s">
        <v>1384</v>
      </c>
      <c r="B51" s="260" t="s">
        <v>109</v>
      </c>
      <c r="C51" s="264" t="s">
        <v>1391</v>
      </c>
      <c r="D51" s="262"/>
      <c r="E51" s="263" t="s">
        <v>1386</v>
      </c>
      <c r="F51" s="263">
        <v>0</v>
      </c>
      <c r="G51" s="263" t="s">
        <v>1387</v>
      </c>
      <c r="H51" s="263">
        <v>13</v>
      </c>
      <c r="I51" s="263">
        <v>0</v>
      </c>
      <c r="J51" s="262"/>
    </row>
    <row r="52" spans="1:10" ht="27" customHeight="1" outlineLevel="2" x14ac:dyDescent="0.25">
      <c r="A52" s="109" t="s">
        <v>1384</v>
      </c>
      <c r="B52" s="260" t="s">
        <v>109</v>
      </c>
      <c r="C52" s="269" t="s">
        <v>1390</v>
      </c>
      <c r="D52" s="262"/>
      <c r="E52" s="263" t="s">
        <v>1386</v>
      </c>
      <c r="F52" s="263">
        <v>0</v>
      </c>
      <c r="G52" s="263" t="s">
        <v>1387</v>
      </c>
      <c r="H52" s="263">
        <v>139</v>
      </c>
      <c r="I52" s="263">
        <v>0</v>
      </c>
      <c r="J52" s="262"/>
    </row>
    <row r="53" spans="1:10" ht="27" customHeight="1" outlineLevel="1" x14ac:dyDescent="0.25">
      <c r="A53" s="109">
        <v>1</v>
      </c>
      <c r="B53" s="255" t="s">
        <v>111</v>
      </c>
      <c r="C53" s="256" t="s">
        <v>112</v>
      </c>
      <c r="D53" s="265"/>
      <c r="E53" s="257" t="s">
        <v>91</v>
      </c>
      <c r="F53" s="258" t="s">
        <v>1383</v>
      </c>
      <c r="G53" s="259">
        <v>220</v>
      </c>
      <c r="H53" s="259">
        <v>321</v>
      </c>
      <c r="I53" s="268"/>
      <c r="J53" s="259">
        <v>0</v>
      </c>
    </row>
    <row r="54" spans="1:10" ht="27" customHeight="1" outlineLevel="2" x14ac:dyDescent="0.25">
      <c r="A54" s="109" t="s">
        <v>1384</v>
      </c>
      <c r="B54" s="260" t="s">
        <v>111</v>
      </c>
      <c r="C54" s="264" t="s">
        <v>1391</v>
      </c>
      <c r="D54" s="262"/>
      <c r="E54" s="263" t="s">
        <v>1386</v>
      </c>
      <c r="F54" s="263">
        <v>0</v>
      </c>
      <c r="G54" s="263" t="s">
        <v>1387</v>
      </c>
      <c r="H54" s="263">
        <v>13</v>
      </c>
      <c r="I54" s="263">
        <v>0</v>
      </c>
      <c r="J54" s="262"/>
    </row>
    <row r="55" spans="1:10" ht="27" customHeight="1" outlineLevel="1" x14ac:dyDescent="0.25">
      <c r="A55" s="109">
        <v>1</v>
      </c>
      <c r="B55" s="255" t="s">
        <v>113</v>
      </c>
      <c r="C55" s="256" t="s">
        <v>114</v>
      </c>
      <c r="D55" s="265"/>
      <c r="E55" s="257" t="s">
        <v>71</v>
      </c>
      <c r="F55" s="258" t="s">
        <v>1383</v>
      </c>
      <c r="G55" s="259">
        <v>150</v>
      </c>
      <c r="H55" s="259">
        <v>219</v>
      </c>
      <c r="I55" s="268"/>
      <c r="J55" s="259">
        <v>0</v>
      </c>
    </row>
    <row r="56" spans="1:10" ht="27" customHeight="1" outlineLevel="2" x14ac:dyDescent="0.25">
      <c r="A56" s="109" t="s">
        <v>1384</v>
      </c>
      <c r="B56" s="260" t="s">
        <v>113</v>
      </c>
      <c r="C56" s="264" t="s">
        <v>1391</v>
      </c>
      <c r="D56" s="262"/>
      <c r="E56" s="263" t="s">
        <v>1386</v>
      </c>
      <c r="F56" s="263">
        <v>0</v>
      </c>
      <c r="G56" s="263" t="s">
        <v>1387</v>
      </c>
      <c r="H56" s="263">
        <v>13</v>
      </c>
      <c r="I56" s="263">
        <v>0</v>
      </c>
      <c r="J56" s="262"/>
    </row>
    <row r="57" spans="1:10" ht="27" customHeight="1" outlineLevel="1" x14ac:dyDescent="0.25">
      <c r="A57" s="109">
        <v>1</v>
      </c>
      <c r="B57" s="255" t="s">
        <v>115</v>
      </c>
      <c r="C57" s="256" t="s">
        <v>116</v>
      </c>
      <c r="D57" s="265"/>
      <c r="E57" s="257" t="s">
        <v>71</v>
      </c>
      <c r="F57" s="258" t="s">
        <v>1383</v>
      </c>
      <c r="G57" s="259">
        <v>270</v>
      </c>
      <c r="H57" s="259">
        <v>394</v>
      </c>
      <c r="I57" s="268"/>
      <c r="J57" s="259">
        <v>0</v>
      </c>
    </row>
    <row r="58" spans="1:10" ht="27" customHeight="1" outlineLevel="2" x14ac:dyDescent="0.25">
      <c r="A58" s="109" t="s">
        <v>1384</v>
      </c>
      <c r="B58" s="260" t="s">
        <v>115</v>
      </c>
      <c r="C58" s="264" t="s">
        <v>1391</v>
      </c>
      <c r="D58" s="262"/>
      <c r="E58" s="263" t="s">
        <v>1386</v>
      </c>
      <c r="F58" s="263">
        <v>0</v>
      </c>
      <c r="G58" s="263" t="s">
        <v>1387</v>
      </c>
      <c r="H58" s="263">
        <v>13</v>
      </c>
      <c r="I58" s="263">
        <v>0</v>
      </c>
      <c r="J58" s="262"/>
    </row>
    <row r="59" spans="1:10" ht="27" customHeight="1" outlineLevel="2" x14ac:dyDescent="0.25">
      <c r="A59" s="109" t="s">
        <v>1384</v>
      </c>
      <c r="B59" s="260" t="s">
        <v>115</v>
      </c>
      <c r="C59" s="269" t="s">
        <v>1390</v>
      </c>
      <c r="D59" s="262"/>
      <c r="E59" s="263" t="s">
        <v>1386</v>
      </c>
      <c r="F59" s="263">
        <v>0</v>
      </c>
      <c r="G59" s="263" t="s">
        <v>1387</v>
      </c>
      <c r="H59" s="263">
        <v>139</v>
      </c>
      <c r="I59" s="263">
        <v>0</v>
      </c>
      <c r="J59" s="262"/>
    </row>
    <row r="60" spans="1:10" ht="27" customHeight="1" outlineLevel="1" x14ac:dyDescent="0.25">
      <c r="A60" s="109">
        <v>1</v>
      </c>
      <c r="B60" s="255" t="s">
        <v>118</v>
      </c>
      <c r="C60" s="256" t="s">
        <v>119</v>
      </c>
      <c r="D60" s="265"/>
      <c r="E60" s="257" t="s">
        <v>71</v>
      </c>
      <c r="F60" s="258" t="s">
        <v>1383</v>
      </c>
      <c r="G60" s="259">
        <v>60</v>
      </c>
      <c r="H60" s="259">
        <v>88</v>
      </c>
      <c r="I60" s="268"/>
      <c r="J60" s="259">
        <v>0</v>
      </c>
    </row>
    <row r="61" spans="1:10" ht="27" customHeight="1" outlineLevel="2" x14ac:dyDescent="0.25">
      <c r="A61" s="109" t="s">
        <v>1384</v>
      </c>
      <c r="B61" s="260" t="s">
        <v>118</v>
      </c>
      <c r="C61" s="264" t="s">
        <v>1391</v>
      </c>
      <c r="D61" s="262"/>
      <c r="E61" s="263" t="s">
        <v>1386</v>
      </c>
      <c r="F61" s="263">
        <v>0</v>
      </c>
      <c r="G61" s="263" t="s">
        <v>1387</v>
      </c>
      <c r="H61" s="263">
        <v>13</v>
      </c>
      <c r="I61" s="263">
        <v>0</v>
      </c>
      <c r="J61" s="262"/>
    </row>
    <row r="62" spans="1:10" ht="27" customHeight="1" outlineLevel="1" x14ac:dyDescent="0.25">
      <c r="A62" s="109">
        <v>1</v>
      </c>
      <c r="B62" s="255" t="s">
        <v>121</v>
      </c>
      <c r="C62" s="256" t="s">
        <v>122</v>
      </c>
      <c r="D62" s="265"/>
      <c r="E62" s="257" t="s">
        <v>71</v>
      </c>
      <c r="F62" s="258" t="s">
        <v>1383</v>
      </c>
      <c r="G62" s="259">
        <v>215</v>
      </c>
      <c r="H62" s="259">
        <v>314</v>
      </c>
      <c r="I62" s="268"/>
      <c r="J62" s="259">
        <v>0</v>
      </c>
    </row>
    <row r="63" spans="1:10" ht="27" customHeight="1" outlineLevel="2" x14ac:dyDescent="0.25">
      <c r="A63" s="109" t="s">
        <v>1384</v>
      </c>
      <c r="B63" s="260" t="s">
        <v>121</v>
      </c>
      <c r="C63" s="264" t="s">
        <v>1391</v>
      </c>
      <c r="D63" s="262"/>
      <c r="E63" s="263" t="s">
        <v>1386</v>
      </c>
      <c r="F63" s="263">
        <v>0</v>
      </c>
      <c r="G63" s="263" t="s">
        <v>1387</v>
      </c>
      <c r="H63" s="263">
        <v>13</v>
      </c>
      <c r="I63" s="263">
        <v>0</v>
      </c>
      <c r="J63" s="262"/>
    </row>
    <row r="64" spans="1:10" ht="27" customHeight="1" outlineLevel="2" x14ac:dyDescent="0.25">
      <c r="A64" s="109" t="s">
        <v>1384</v>
      </c>
      <c r="B64" s="260" t="s">
        <v>121</v>
      </c>
      <c r="C64" s="264" t="s">
        <v>1385</v>
      </c>
      <c r="D64" s="262"/>
      <c r="E64" s="263" t="s">
        <v>1386</v>
      </c>
      <c r="F64" s="263">
        <v>0</v>
      </c>
      <c r="G64" s="263" t="s">
        <v>1387</v>
      </c>
      <c r="H64" s="263">
        <v>1529</v>
      </c>
      <c r="I64" s="263">
        <v>0</v>
      </c>
      <c r="J64" s="262"/>
    </row>
    <row r="65" spans="1:10" ht="27" customHeight="1" outlineLevel="2" x14ac:dyDescent="0.25">
      <c r="A65" s="109" t="s">
        <v>1384</v>
      </c>
      <c r="B65" s="260" t="s">
        <v>121</v>
      </c>
      <c r="C65" s="264" t="s">
        <v>1388</v>
      </c>
      <c r="D65" s="262"/>
      <c r="E65" s="263" t="s">
        <v>1386</v>
      </c>
      <c r="F65" s="263">
        <v>0</v>
      </c>
      <c r="G65" s="263" t="s">
        <v>1387</v>
      </c>
      <c r="H65" s="263">
        <v>1504</v>
      </c>
      <c r="I65" s="263">
        <v>0</v>
      </c>
      <c r="J65" s="262"/>
    </row>
    <row r="66" spans="1:10" ht="27" customHeight="1" outlineLevel="2" x14ac:dyDescent="0.25">
      <c r="A66" s="109" t="s">
        <v>1384</v>
      </c>
      <c r="B66" s="260" t="s">
        <v>121</v>
      </c>
      <c r="C66" s="264" t="s">
        <v>1389</v>
      </c>
      <c r="D66" s="262"/>
      <c r="E66" s="263" t="s">
        <v>1386</v>
      </c>
      <c r="F66" s="263">
        <v>0</v>
      </c>
      <c r="G66" s="263" t="s">
        <v>1387</v>
      </c>
      <c r="H66" s="263">
        <v>388</v>
      </c>
      <c r="I66" s="263">
        <v>0</v>
      </c>
      <c r="J66" s="262"/>
    </row>
    <row r="67" spans="1:10" ht="27" customHeight="1" outlineLevel="1" x14ac:dyDescent="0.25">
      <c r="A67" s="109">
        <v>1</v>
      </c>
      <c r="B67" s="255" t="s">
        <v>124</v>
      </c>
      <c r="C67" s="256" t="s">
        <v>125</v>
      </c>
      <c r="D67" s="265"/>
      <c r="E67" s="257" t="s">
        <v>91</v>
      </c>
      <c r="F67" s="258" t="s">
        <v>1383</v>
      </c>
      <c r="G67" s="259">
        <v>99</v>
      </c>
      <c r="H67" s="259">
        <v>145</v>
      </c>
      <c r="I67" s="268"/>
      <c r="J67" s="259">
        <v>0</v>
      </c>
    </row>
    <row r="68" spans="1:10" ht="27" customHeight="1" outlineLevel="2" x14ac:dyDescent="0.25">
      <c r="A68" s="109" t="s">
        <v>1384</v>
      </c>
      <c r="B68" s="260" t="s">
        <v>124</v>
      </c>
      <c r="C68" s="264" t="s">
        <v>1391</v>
      </c>
      <c r="D68" s="262"/>
      <c r="E68" s="263" t="s">
        <v>1386</v>
      </c>
      <c r="F68" s="263">
        <v>0</v>
      </c>
      <c r="G68" s="263" t="s">
        <v>1387</v>
      </c>
      <c r="H68" s="263">
        <v>13</v>
      </c>
      <c r="I68" s="263">
        <v>0</v>
      </c>
      <c r="J68" s="262"/>
    </row>
    <row r="69" spans="1:10" ht="27" customHeight="1" outlineLevel="1" x14ac:dyDescent="0.25">
      <c r="A69" s="109">
        <v>1</v>
      </c>
      <c r="B69" s="255" t="s">
        <v>126</v>
      </c>
      <c r="C69" s="256" t="s">
        <v>127</v>
      </c>
      <c r="D69" s="265"/>
      <c r="E69" s="257" t="s">
        <v>91</v>
      </c>
      <c r="F69" s="258" t="s">
        <v>1383</v>
      </c>
      <c r="G69" s="259">
        <v>26.5</v>
      </c>
      <c r="H69" s="259">
        <v>39</v>
      </c>
      <c r="I69" s="268"/>
      <c r="J69" s="259">
        <v>0</v>
      </c>
    </row>
    <row r="70" spans="1:10" ht="27" customHeight="1" outlineLevel="2" x14ac:dyDescent="0.25">
      <c r="A70" s="109" t="s">
        <v>1384</v>
      </c>
      <c r="B70" s="260" t="s">
        <v>124</v>
      </c>
      <c r="C70" s="264" t="s">
        <v>1391</v>
      </c>
      <c r="D70" s="262"/>
      <c r="E70" s="263" t="s">
        <v>1386</v>
      </c>
      <c r="F70" s="263">
        <v>0</v>
      </c>
      <c r="G70" s="263" t="s">
        <v>1387</v>
      </c>
      <c r="H70" s="263">
        <v>13</v>
      </c>
      <c r="I70" s="263">
        <v>0</v>
      </c>
      <c r="J70" s="262"/>
    </row>
    <row r="71" spans="1:10" ht="27" customHeight="1" outlineLevel="1" x14ac:dyDescent="0.25">
      <c r="A71" s="109">
        <v>1</v>
      </c>
      <c r="B71" s="255" t="s">
        <v>128</v>
      </c>
      <c r="C71" s="256" t="s">
        <v>129</v>
      </c>
      <c r="D71" s="265"/>
      <c r="E71" s="257" t="s">
        <v>88</v>
      </c>
      <c r="F71" s="258" t="s">
        <v>1383</v>
      </c>
      <c r="G71" s="259">
        <v>400</v>
      </c>
      <c r="H71" s="259">
        <v>584</v>
      </c>
      <c r="I71" s="268"/>
      <c r="J71" s="259">
        <v>0</v>
      </c>
    </row>
    <row r="72" spans="1:10" ht="27" customHeight="1" outlineLevel="2" x14ac:dyDescent="0.25">
      <c r="A72" s="109" t="s">
        <v>1384</v>
      </c>
      <c r="B72" s="260" t="s">
        <v>128</v>
      </c>
      <c r="C72" s="264" t="s">
        <v>1391</v>
      </c>
      <c r="D72" s="262"/>
      <c r="E72" s="263" t="s">
        <v>1386</v>
      </c>
      <c r="F72" s="263">
        <v>0</v>
      </c>
      <c r="G72" s="263" t="s">
        <v>1387</v>
      </c>
      <c r="H72" s="263">
        <v>13</v>
      </c>
      <c r="I72" s="263">
        <v>0</v>
      </c>
      <c r="J72" s="262"/>
    </row>
    <row r="73" spans="1:10" ht="27" customHeight="1" outlineLevel="1" x14ac:dyDescent="0.25">
      <c r="A73" s="109">
        <v>1</v>
      </c>
      <c r="B73" s="255" t="s">
        <v>130</v>
      </c>
      <c r="C73" s="256" t="s">
        <v>131</v>
      </c>
      <c r="D73" s="265"/>
      <c r="E73" s="257" t="s">
        <v>88</v>
      </c>
      <c r="F73" s="258" t="s">
        <v>1383</v>
      </c>
      <c r="G73" s="259">
        <v>600</v>
      </c>
      <c r="H73" s="259">
        <v>876</v>
      </c>
      <c r="I73" s="268"/>
      <c r="J73" s="259">
        <v>0</v>
      </c>
    </row>
    <row r="74" spans="1:10" ht="27" customHeight="1" outlineLevel="2" x14ac:dyDescent="0.25">
      <c r="A74" s="109" t="s">
        <v>1384</v>
      </c>
      <c r="B74" s="260" t="s">
        <v>130</v>
      </c>
      <c r="C74" s="264" t="s">
        <v>1391</v>
      </c>
      <c r="D74" s="262"/>
      <c r="E74" s="263" t="s">
        <v>1386</v>
      </c>
      <c r="F74" s="263">
        <v>0</v>
      </c>
      <c r="G74" s="263" t="s">
        <v>1387</v>
      </c>
      <c r="H74" s="263">
        <v>13</v>
      </c>
      <c r="I74" s="263">
        <v>0</v>
      </c>
      <c r="J74" s="262"/>
    </row>
    <row r="75" spans="1:10" ht="27" customHeight="1" outlineLevel="1" x14ac:dyDescent="0.25">
      <c r="A75" s="109">
        <v>1</v>
      </c>
      <c r="B75" s="255" t="s">
        <v>132</v>
      </c>
      <c r="C75" s="256" t="s">
        <v>133</v>
      </c>
      <c r="D75" s="265"/>
      <c r="E75" s="257" t="s">
        <v>71</v>
      </c>
      <c r="F75" s="258" t="s">
        <v>1383</v>
      </c>
      <c r="G75" s="259">
        <v>153</v>
      </c>
      <c r="H75" s="259">
        <v>223</v>
      </c>
      <c r="I75" s="268"/>
      <c r="J75" s="259">
        <v>0</v>
      </c>
    </row>
    <row r="76" spans="1:10" ht="27" customHeight="1" outlineLevel="2" x14ac:dyDescent="0.25">
      <c r="A76" s="109" t="s">
        <v>1384</v>
      </c>
      <c r="B76" s="260" t="s">
        <v>132</v>
      </c>
      <c r="C76" s="264" t="s">
        <v>1391</v>
      </c>
      <c r="D76" s="262"/>
      <c r="E76" s="263" t="s">
        <v>1386</v>
      </c>
      <c r="F76" s="263">
        <v>0</v>
      </c>
      <c r="G76" s="263" t="s">
        <v>1387</v>
      </c>
      <c r="H76" s="263">
        <v>13</v>
      </c>
      <c r="I76" s="263">
        <v>0</v>
      </c>
      <c r="J76" s="262"/>
    </row>
    <row r="77" spans="1:10" ht="27" customHeight="1" outlineLevel="1" x14ac:dyDescent="0.25">
      <c r="A77" s="109">
        <v>1</v>
      </c>
      <c r="B77" s="255" t="s">
        <v>134</v>
      </c>
      <c r="C77" s="256" t="s">
        <v>135</v>
      </c>
      <c r="D77" s="265"/>
      <c r="E77" s="257" t="s">
        <v>71</v>
      </c>
      <c r="F77" s="258" t="s">
        <v>1383</v>
      </c>
      <c r="G77" s="259">
        <v>120</v>
      </c>
      <c r="H77" s="259">
        <v>175</v>
      </c>
      <c r="I77" s="268"/>
      <c r="J77" s="259">
        <v>0</v>
      </c>
    </row>
    <row r="78" spans="1:10" ht="27" customHeight="1" outlineLevel="2" x14ac:dyDescent="0.25">
      <c r="A78" s="109" t="s">
        <v>1384</v>
      </c>
      <c r="B78" s="260" t="s">
        <v>134</v>
      </c>
      <c r="C78" s="264" t="s">
        <v>1385</v>
      </c>
      <c r="D78" s="262"/>
      <c r="E78" s="263" t="s">
        <v>1386</v>
      </c>
      <c r="F78" s="263">
        <v>0</v>
      </c>
      <c r="G78" s="263" t="s">
        <v>1387</v>
      </c>
      <c r="H78" s="263">
        <v>1529</v>
      </c>
      <c r="I78" s="263">
        <v>0</v>
      </c>
      <c r="J78" s="262"/>
    </row>
    <row r="79" spans="1:10" ht="27" customHeight="1" outlineLevel="2" x14ac:dyDescent="0.25">
      <c r="A79" s="109" t="s">
        <v>1384</v>
      </c>
      <c r="B79" s="260" t="s">
        <v>134</v>
      </c>
      <c r="C79" s="269" t="s">
        <v>1390</v>
      </c>
      <c r="D79" s="262"/>
      <c r="E79" s="263" t="s">
        <v>1386</v>
      </c>
      <c r="F79" s="263">
        <v>0</v>
      </c>
      <c r="G79" s="263" t="s">
        <v>1387</v>
      </c>
      <c r="H79" s="263">
        <v>139</v>
      </c>
      <c r="I79" s="263">
        <v>0</v>
      </c>
      <c r="J79" s="262"/>
    </row>
    <row r="80" spans="1:10" ht="27" customHeight="1" outlineLevel="2" x14ac:dyDescent="0.25">
      <c r="A80" s="109" t="s">
        <v>1384</v>
      </c>
      <c r="B80" s="260" t="s">
        <v>134</v>
      </c>
      <c r="C80" s="264" t="s">
        <v>1389</v>
      </c>
      <c r="D80" s="262"/>
      <c r="E80" s="263" t="s">
        <v>1386</v>
      </c>
      <c r="F80" s="263">
        <v>0</v>
      </c>
      <c r="G80" s="263" t="s">
        <v>1387</v>
      </c>
      <c r="H80" s="263">
        <v>388</v>
      </c>
      <c r="I80" s="263">
        <v>0</v>
      </c>
      <c r="J80" s="262"/>
    </row>
    <row r="81" spans="1:10" ht="27" customHeight="1" outlineLevel="2" x14ac:dyDescent="0.25">
      <c r="A81" s="109" t="s">
        <v>1384</v>
      </c>
      <c r="B81" s="260" t="s">
        <v>134</v>
      </c>
      <c r="C81" s="269" t="s">
        <v>1388</v>
      </c>
      <c r="D81" s="262"/>
      <c r="E81" s="263" t="s">
        <v>1386</v>
      </c>
      <c r="F81" s="263">
        <v>0</v>
      </c>
      <c r="G81" s="263" t="s">
        <v>1387</v>
      </c>
      <c r="H81" s="263">
        <v>1504</v>
      </c>
      <c r="I81" s="263">
        <v>0</v>
      </c>
      <c r="J81" s="262"/>
    </row>
    <row r="82" spans="1:10" ht="27" customHeight="1" outlineLevel="1" x14ac:dyDescent="0.25">
      <c r="A82" s="109">
        <v>1</v>
      </c>
      <c r="B82" s="255" t="s">
        <v>136</v>
      </c>
      <c r="C82" s="256" t="s">
        <v>137</v>
      </c>
      <c r="D82" s="265"/>
      <c r="E82" s="257" t="s">
        <v>71</v>
      </c>
      <c r="F82" s="258" t="s">
        <v>1383</v>
      </c>
      <c r="G82" s="259">
        <v>201.5</v>
      </c>
      <c r="H82" s="259">
        <v>294</v>
      </c>
      <c r="I82" s="268"/>
      <c r="J82" s="259">
        <v>0</v>
      </c>
    </row>
    <row r="83" spans="1:10" ht="27" customHeight="1" outlineLevel="2" x14ac:dyDescent="0.25">
      <c r="A83" s="109" t="s">
        <v>1384</v>
      </c>
      <c r="B83" s="260" t="s">
        <v>136</v>
      </c>
      <c r="C83" s="264" t="s">
        <v>1391</v>
      </c>
      <c r="D83" s="262"/>
      <c r="E83" s="263" t="s">
        <v>1386</v>
      </c>
      <c r="F83" s="263">
        <v>0</v>
      </c>
      <c r="G83" s="263" t="s">
        <v>1387</v>
      </c>
      <c r="H83" s="263">
        <v>13</v>
      </c>
      <c r="I83" s="263">
        <v>0</v>
      </c>
      <c r="J83" s="262"/>
    </row>
    <row r="84" spans="1:10" ht="27" customHeight="1" outlineLevel="1" x14ac:dyDescent="0.25">
      <c r="A84" s="109">
        <v>1</v>
      </c>
      <c r="B84" s="255" t="s">
        <v>138</v>
      </c>
      <c r="C84" s="256" t="s">
        <v>139</v>
      </c>
      <c r="D84" s="265"/>
      <c r="E84" s="257" t="s">
        <v>140</v>
      </c>
      <c r="F84" s="258" t="s">
        <v>1383</v>
      </c>
      <c r="G84" s="259">
        <v>423</v>
      </c>
      <c r="H84" s="259">
        <v>618</v>
      </c>
      <c r="I84" s="268"/>
      <c r="J84" s="259">
        <v>0</v>
      </c>
    </row>
    <row r="85" spans="1:10" ht="27" customHeight="1" outlineLevel="2" x14ac:dyDescent="0.25">
      <c r="A85" s="109" t="s">
        <v>1384</v>
      </c>
      <c r="B85" s="260" t="s">
        <v>138</v>
      </c>
      <c r="C85" s="264" t="s">
        <v>1391</v>
      </c>
      <c r="D85" s="262"/>
      <c r="E85" s="263" t="s">
        <v>1386</v>
      </c>
      <c r="F85" s="263">
        <v>0</v>
      </c>
      <c r="G85" s="263" t="s">
        <v>1387</v>
      </c>
      <c r="H85" s="263">
        <v>13</v>
      </c>
      <c r="I85" s="263">
        <v>0</v>
      </c>
      <c r="J85" s="262"/>
    </row>
    <row r="86" spans="1:10" ht="27" customHeight="1" outlineLevel="1" x14ac:dyDescent="0.25">
      <c r="A86" s="109">
        <v>1</v>
      </c>
      <c r="B86" s="255" t="s">
        <v>141</v>
      </c>
      <c r="C86" s="256" t="s">
        <v>142</v>
      </c>
      <c r="D86" s="265"/>
      <c r="E86" s="257" t="s">
        <v>88</v>
      </c>
      <c r="F86" s="258" t="s">
        <v>1383</v>
      </c>
      <c r="G86" s="259">
        <v>5310</v>
      </c>
      <c r="H86" s="259">
        <v>7753</v>
      </c>
      <c r="I86" s="268"/>
      <c r="J86" s="259">
        <v>0</v>
      </c>
    </row>
    <row r="87" spans="1:10" ht="27" customHeight="1" outlineLevel="2" x14ac:dyDescent="0.25">
      <c r="A87" s="109" t="s">
        <v>1384</v>
      </c>
      <c r="B87" s="260" t="s">
        <v>141</v>
      </c>
      <c r="C87" s="264" t="s">
        <v>1391</v>
      </c>
      <c r="D87" s="262"/>
      <c r="E87" s="263" t="s">
        <v>1386</v>
      </c>
      <c r="F87" s="263">
        <v>0</v>
      </c>
      <c r="G87" s="263" t="s">
        <v>1387</v>
      </c>
      <c r="H87" s="263">
        <v>13</v>
      </c>
      <c r="I87" s="263">
        <v>0</v>
      </c>
      <c r="J87" s="262"/>
    </row>
    <row r="88" spans="1:10" ht="27" customHeight="1" outlineLevel="2" x14ac:dyDescent="0.25">
      <c r="A88" s="109" t="s">
        <v>1384</v>
      </c>
      <c r="B88" s="260" t="s">
        <v>141</v>
      </c>
      <c r="C88" s="269" t="s">
        <v>1390</v>
      </c>
      <c r="D88" s="262"/>
      <c r="E88" s="263" t="s">
        <v>1386</v>
      </c>
      <c r="F88" s="263">
        <v>0</v>
      </c>
      <c r="G88" s="263" t="s">
        <v>1387</v>
      </c>
      <c r="H88" s="263">
        <v>139</v>
      </c>
      <c r="I88" s="263">
        <v>0</v>
      </c>
      <c r="J88" s="262"/>
    </row>
    <row r="89" spans="1:10" ht="27" customHeight="1" outlineLevel="2" x14ac:dyDescent="0.25">
      <c r="A89" s="109" t="s">
        <v>1384</v>
      </c>
      <c r="B89" s="260" t="s">
        <v>141</v>
      </c>
      <c r="C89" s="269" t="s">
        <v>1393</v>
      </c>
      <c r="D89" s="262"/>
      <c r="E89" s="263" t="s">
        <v>1386</v>
      </c>
      <c r="F89" s="263">
        <v>0</v>
      </c>
      <c r="G89" s="263" t="s">
        <v>1387</v>
      </c>
      <c r="H89" s="263">
        <v>30</v>
      </c>
      <c r="I89" s="263">
        <v>0</v>
      </c>
      <c r="J89" s="262"/>
    </row>
    <row r="90" spans="1:10" ht="18.75" customHeight="1" outlineLevel="1" x14ac:dyDescent="0.25">
      <c r="A90" s="109">
        <v>1</v>
      </c>
      <c r="B90" s="271"/>
      <c r="C90" s="272" t="s">
        <v>143</v>
      </c>
      <c r="D90" s="273"/>
      <c r="E90" s="274"/>
      <c r="F90" s="275"/>
      <c r="G90" s="277"/>
      <c r="H90" s="277"/>
      <c r="I90" s="277">
        <v>0</v>
      </c>
      <c r="J90" s="277">
        <v>0</v>
      </c>
    </row>
    <row r="91" spans="1:10" ht="18.75" customHeight="1" outlineLevel="1" x14ac:dyDescent="0.25">
      <c r="A91" s="109">
        <v>1</v>
      </c>
      <c r="B91" s="250" t="s">
        <v>144</v>
      </c>
      <c r="C91" s="111" t="s">
        <v>145</v>
      </c>
      <c r="D91" s="278"/>
      <c r="E91" s="111"/>
      <c r="F91" s="253"/>
      <c r="G91" s="252"/>
      <c r="H91" s="254"/>
      <c r="I91" s="249" t="s">
        <v>1382</v>
      </c>
      <c r="J91" s="249" t="s">
        <v>1382</v>
      </c>
    </row>
    <row r="92" spans="1:10" ht="27" customHeight="1" outlineLevel="1" x14ac:dyDescent="0.25">
      <c r="A92" s="109">
        <v>1</v>
      </c>
      <c r="B92" s="255" t="s">
        <v>146</v>
      </c>
      <c r="C92" s="256" t="s">
        <v>147</v>
      </c>
      <c r="D92" s="265"/>
      <c r="E92" s="257" t="s">
        <v>91</v>
      </c>
      <c r="F92" s="258" t="s">
        <v>1383</v>
      </c>
      <c r="G92" s="259">
        <v>36</v>
      </c>
      <c r="H92" s="259">
        <v>53</v>
      </c>
      <c r="I92" s="268"/>
      <c r="J92" s="259">
        <v>0</v>
      </c>
    </row>
    <row r="93" spans="1:10" ht="27" customHeight="1" outlineLevel="2" x14ac:dyDescent="0.25">
      <c r="A93" s="109" t="s">
        <v>1384</v>
      </c>
      <c r="B93" s="260" t="s">
        <v>146</v>
      </c>
      <c r="C93" s="264" t="s">
        <v>1391</v>
      </c>
      <c r="D93" s="262"/>
      <c r="E93" s="263" t="s">
        <v>1386</v>
      </c>
      <c r="F93" s="263">
        <v>0</v>
      </c>
      <c r="G93" s="263" t="s">
        <v>1387</v>
      </c>
      <c r="H93" s="263">
        <v>13</v>
      </c>
      <c r="I93" s="263">
        <v>0</v>
      </c>
      <c r="J93" s="262"/>
    </row>
    <row r="94" spans="1:10" ht="27" customHeight="1" outlineLevel="1" x14ac:dyDescent="0.25">
      <c r="A94" s="109">
        <v>1</v>
      </c>
      <c r="B94" s="255" t="s">
        <v>148</v>
      </c>
      <c r="C94" s="256" t="s">
        <v>1311</v>
      </c>
      <c r="D94" s="265"/>
      <c r="E94" s="257" t="s">
        <v>71</v>
      </c>
      <c r="F94" s="258" t="s">
        <v>1383</v>
      </c>
      <c r="G94" s="259">
        <v>178</v>
      </c>
      <c r="H94" s="259">
        <v>260</v>
      </c>
      <c r="I94" s="268"/>
      <c r="J94" s="259">
        <v>0</v>
      </c>
    </row>
    <row r="95" spans="1:10" ht="27" customHeight="1" outlineLevel="2" x14ac:dyDescent="0.25">
      <c r="A95" s="109" t="s">
        <v>1384</v>
      </c>
      <c r="B95" s="260" t="s">
        <v>148</v>
      </c>
      <c r="C95" s="264" t="s">
        <v>1391</v>
      </c>
      <c r="D95" s="262"/>
      <c r="E95" s="263" t="s">
        <v>1386</v>
      </c>
      <c r="F95" s="263">
        <v>0</v>
      </c>
      <c r="G95" s="263" t="s">
        <v>1387</v>
      </c>
      <c r="H95" s="263">
        <v>13</v>
      </c>
      <c r="I95" s="263">
        <v>0</v>
      </c>
      <c r="J95" s="262"/>
    </row>
    <row r="96" spans="1:10" ht="27" customHeight="1" outlineLevel="2" x14ac:dyDescent="0.25">
      <c r="A96" s="109" t="s">
        <v>1384</v>
      </c>
      <c r="B96" s="260" t="s">
        <v>148</v>
      </c>
      <c r="C96" s="269" t="s">
        <v>1394</v>
      </c>
      <c r="D96" s="262"/>
      <c r="E96" s="263" t="s">
        <v>1395</v>
      </c>
      <c r="F96" s="263">
        <v>0</v>
      </c>
      <c r="G96" s="263" t="s">
        <v>1387</v>
      </c>
      <c r="H96" s="263">
        <v>810</v>
      </c>
      <c r="I96" s="263">
        <v>0</v>
      </c>
      <c r="J96" s="262"/>
    </row>
    <row r="97" spans="1:10" ht="27" customHeight="1" outlineLevel="1" x14ac:dyDescent="0.25">
      <c r="A97" s="109">
        <v>1</v>
      </c>
      <c r="B97" s="255" t="s">
        <v>150</v>
      </c>
      <c r="C97" s="256" t="s">
        <v>1312</v>
      </c>
      <c r="D97" s="265"/>
      <c r="E97" s="257" t="s">
        <v>71</v>
      </c>
      <c r="F97" s="258" t="s">
        <v>1383</v>
      </c>
      <c r="G97" s="259">
        <v>81</v>
      </c>
      <c r="H97" s="259">
        <v>118</v>
      </c>
      <c r="I97" s="268"/>
      <c r="J97" s="259">
        <v>0</v>
      </c>
    </row>
    <row r="98" spans="1:10" ht="27" customHeight="1" outlineLevel="2" x14ac:dyDescent="0.25">
      <c r="A98" s="109" t="s">
        <v>1384</v>
      </c>
      <c r="B98" s="260" t="s">
        <v>150</v>
      </c>
      <c r="C98" s="264" t="s">
        <v>1391</v>
      </c>
      <c r="D98" s="262"/>
      <c r="E98" s="263" t="s">
        <v>1386</v>
      </c>
      <c r="F98" s="263">
        <v>0</v>
      </c>
      <c r="G98" s="263" t="s">
        <v>1387</v>
      </c>
      <c r="H98" s="263">
        <v>13</v>
      </c>
      <c r="I98" s="263">
        <v>0</v>
      </c>
      <c r="J98" s="262"/>
    </row>
    <row r="99" spans="1:10" ht="27" customHeight="1" outlineLevel="2" x14ac:dyDescent="0.25">
      <c r="A99" s="109" t="s">
        <v>1384</v>
      </c>
      <c r="B99" s="260" t="s">
        <v>150</v>
      </c>
      <c r="C99" s="269" t="s">
        <v>1394</v>
      </c>
      <c r="D99" s="262"/>
      <c r="E99" s="263" t="s">
        <v>1395</v>
      </c>
      <c r="F99" s="263">
        <v>0</v>
      </c>
      <c r="G99" s="263" t="s">
        <v>1387</v>
      </c>
      <c r="H99" s="263">
        <v>810</v>
      </c>
      <c r="I99" s="263">
        <v>0</v>
      </c>
      <c r="J99" s="262"/>
    </row>
    <row r="100" spans="1:10" ht="27" customHeight="1" outlineLevel="1" x14ac:dyDescent="0.25">
      <c r="A100" s="109">
        <v>1</v>
      </c>
      <c r="B100" s="255" t="s">
        <v>152</v>
      </c>
      <c r="C100" s="256" t="s">
        <v>153</v>
      </c>
      <c r="D100" s="265"/>
      <c r="E100" s="257" t="s">
        <v>71</v>
      </c>
      <c r="F100" s="258" t="s">
        <v>1383</v>
      </c>
      <c r="G100" s="259">
        <v>265.5</v>
      </c>
      <c r="H100" s="259">
        <v>388</v>
      </c>
      <c r="I100" s="268"/>
      <c r="J100" s="259">
        <v>0</v>
      </c>
    </row>
    <row r="101" spans="1:10" ht="27" customHeight="1" outlineLevel="2" x14ac:dyDescent="0.25">
      <c r="A101" s="109" t="s">
        <v>1384</v>
      </c>
      <c r="B101" s="260" t="s">
        <v>152</v>
      </c>
      <c r="C101" s="264" t="s">
        <v>1391</v>
      </c>
      <c r="D101" s="262"/>
      <c r="E101" s="263" t="s">
        <v>1386</v>
      </c>
      <c r="F101" s="263">
        <v>0</v>
      </c>
      <c r="G101" s="263" t="s">
        <v>1387</v>
      </c>
      <c r="H101" s="263">
        <v>13</v>
      </c>
      <c r="I101" s="263">
        <v>0</v>
      </c>
      <c r="J101" s="262"/>
    </row>
    <row r="102" spans="1:10" ht="27" customHeight="1" outlineLevel="1" x14ac:dyDescent="0.25">
      <c r="A102" s="109">
        <v>1</v>
      </c>
      <c r="B102" s="255" t="s">
        <v>154</v>
      </c>
      <c r="C102" s="256" t="s">
        <v>1313</v>
      </c>
      <c r="D102" s="265"/>
      <c r="E102" s="257" t="s">
        <v>71</v>
      </c>
      <c r="F102" s="258" t="s">
        <v>1383</v>
      </c>
      <c r="G102" s="259">
        <v>69</v>
      </c>
      <c r="H102" s="259">
        <v>101</v>
      </c>
      <c r="I102" s="268"/>
      <c r="J102" s="259">
        <v>0</v>
      </c>
    </row>
    <row r="103" spans="1:10" ht="27" customHeight="1" outlineLevel="2" x14ac:dyDescent="0.25">
      <c r="A103" s="109" t="s">
        <v>1384</v>
      </c>
      <c r="B103" s="260" t="s">
        <v>154</v>
      </c>
      <c r="C103" s="264" t="s">
        <v>1391</v>
      </c>
      <c r="D103" s="262"/>
      <c r="E103" s="263" t="s">
        <v>1386</v>
      </c>
      <c r="F103" s="263">
        <v>0</v>
      </c>
      <c r="G103" s="263" t="s">
        <v>1387</v>
      </c>
      <c r="H103" s="263">
        <v>13</v>
      </c>
      <c r="I103" s="263">
        <v>0</v>
      </c>
      <c r="J103" s="262"/>
    </row>
    <row r="104" spans="1:10" ht="27" customHeight="1" outlineLevel="1" x14ac:dyDescent="0.25">
      <c r="A104" s="109">
        <v>1</v>
      </c>
      <c r="B104" s="255" t="s">
        <v>156</v>
      </c>
      <c r="C104" s="256" t="s">
        <v>157</v>
      </c>
      <c r="D104" s="265"/>
      <c r="E104" s="257" t="s">
        <v>71</v>
      </c>
      <c r="F104" s="258" t="s">
        <v>1383</v>
      </c>
      <c r="G104" s="259">
        <v>252</v>
      </c>
      <c r="H104" s="259">
        <v>368</v>
      </c>
      <c r="I104" s="268"/>
      <c r="J104" s="259">
        <v>0</v>
      </c>
    </row>
    <row r="105" spans="1:10" ht="27" customHeight="1" outlineLevel="2" x14ac:dyDescent="0.25">
      <c r="A105" s="109" t="s">
        <v>1384</v>
      </c>
      <c r="B105" s="260" t="s">
        <v>156</v>
      </c>
      <c r="C105" s="264" t="s">
        <v>1385</v>
      </c>
      <c r="D105" s="262"/>
      <c r="E105" s="263" t="s">
        <v>1386</v>
      </c>
      <c r="F105" s="263">
        <v>0</v>
      </c>
      <c r="G105" s="263" t="s">
        <v>1387</v>
      </c>
      <c r="H105" s="263">
        <v>1529</v>
      </c>
      <c r="I105" s="263">
        <v>0</v>
      </c>
      <c r="J105" s="262"/>
    </row>
    <row r="106" spans="1:10" ht="27" customHeight="1" outlineLevel="2" x14ac:dyDescent="0.25">
      <c r="A106" s="109" t="s">
        <v>1384</v>
      </c>
      <c r="B106" s="260" t="s">
        <v>156</v>
      </c>
      <c r="C106" s="269" t="s">
        <v>1390</v>
      </c>
      <c r="D106" s="262"/>
      <c r="E106" s="263" t="s">
        <v>1386</v>
      </c>
      <c r="F106" s="263">
        <v>0</v>
      </c>
      <c r="G106" s="263" t="s">
        <v>1387</v>
      </c>
      <c r="H106" s="263">
        <v>139</v>
      </c>
      <c r="I106" s="263">
        <v>0</v>
      </c>
      <c r="J106" s="262"/>
    </row>
    <row r="107" spans="1:10" ht="27" customHeight="1" outlineLevel="2" x14ac:dyDescent="0.25">
      <c r="A107" s="109" t="s">
        <v>1384</v>
      </c>
      <c r="B107" s="260" t="s">
        <v>156</v>
      </c>
      <c r="C107" s="264" t="s">
        <v>1389</v>
      </c>
      <c r="D107" s="262"/>
      <c r="E107" s="263" t="s">
        <v>1386</v>
      </c>
      <c r="F107" s="263">
        <v>0</v>
      </c>
      <c r="G107" s="263" t="s">
        <v>1387</v>
      </c>
      <c r="H107" s="263">
        <v>388</v>
      </c>
      <c r="I107" s="263">
        <v>0</v>
      </c>
      <c r="J107" s="262"/>
    </row>
    <row r="108" spans="1:10" ht="27" customHeight="1" outlineLevel="2" x14ac:dyDescent="0.25">
      <c r="A108" s="109" t="s">
        <v>1384</v>
      </c>
      <c r="B108" s="260" t="s">
        <v>156</v>
      </c>
      <c r="C108" s="264" t="s">
        <v>1391</v>
      </c>
      <c r="D108" s="262"/>
      <c r="E108" s="263" t="s">
        <v>1386</v>
      </c>
      <c r="F108" s="263">
        <v>0</v>
      </c>
      <c r="G108" s="263" t="s">
        <v>1387</v>
      </c>
      <c r="H108" s="263">
        <v>13</v>
      </c>
      <c r="I108" s="263">
        <v>0</v>
      </c>
      <c r="J108" s="262"/>
    </row>
    <row r="109" spans="1:10" ht="27" customHeight="1" outlineLevel="1" x14ac:dyDescent="0.25">
      <c r="A109" s="109">
        <v>1</v>
      </c>
      <c r="B109" s="255" t="s">
        <v>159</v>
      </c>
      <c r="C109" s="256" t="s">
        <v>160</v>
      </c>
      <c r="D109" s="265"/>
      <c r="E109" s="257" t="s">
        <v>161</v>
      </c>
      <c r="F109" s="258" t="s">
        <v>1383</v>
      </c>
      <c r="G109" s="259">
        <v>53</v>
      </c>
      <c r="H109" s="259">
        <v>77</v>
      </c>
      <c r="I109" s="268"/>
      <c r="J109" s="259">
        <v>0</v>
      </c>
    </row>
    <row r="110" spans="1:10" ht="27" customHeight="1" outlineLevel="2" x14ac:dyDescent="0.25">
      <c r="A110" s="109" t="s">
        <v>1384</v>
      </c>
      <c r="B110" s="260" t="s">
        <v>159</v>
      </c>
      <c r="C110" s="280" t="s">
        <v>1391</v>
      </c>
      <c r="D110" s="262"/>
      <c r="E110" s="263" t="s">
        <v>1386</v>
      </c>
      <c r="F110" s="263">
        <v>0</v>
      </c>
      <c r="G110" s="263" t="s">
        <v>1387</v>
      </c>
      <c r="H110" s="263">
        <v>13</v>
      </c>
      <c r="I110" s="263">
        <v>0</v>
      </c>
      <c r="J110" s="262"/>
    </row>
    <row r="111" spans="1:10" ht="27" customHeight="1" outlineLevel="1" x14ac:dyDescent="0.25">
      <c r="A111" s="109">
        <v>1</v>
      </c>
      <c r="B111" s="281" t="s">
        <v>1396</v>
      </c>
      <c r="C111" s="282" t="s">
        <v>160</v>
      </c>
      <c r="D111" s="265"/>
      <c r="E111" s="257" t="s">
        <v>161</v>
      </c>
      <c r="F111" s="258" t="s">
        <v>1383</v>
      </c>
      <c r="G111" s="259">
        <v>53</v>
      </c>
      <c r="H111" s="259">
        <v>77</v>
      </c>
      <c r="I111" s="268"/>
      <c r="J111" s="259">
        <v>0</v>
      </c>
    </row>
    <row r="112" spans="1:10" ht="27" customHeight="1" outlineLevel="2" x14ac:dyDescent="0.25">
      <c r="A112" s="109" t="s">
        <v>1384</v>
      </c>
      <c r="B112" s="260" t="s">
        <v>1396</v>
      </c>
      <c r="C112" s="264" t="s">
        <v>1391</v>
      </c>
      <c r="D112" s="262"/>
      <c r="E112" s="263" t="s">
        <v>1386</v>
      </c>
      <c r="F112" s="263">
        <v>0</v>
      </c>
      <c r="G112" s="263" t="s">
        <v>1387</v>
      </c>
      <c r="H112" s="263">
        <v>13</v>
      </c>
      <c r="I112" s="263">
        <v>0</v>
      </c>
      <c r="J112" s="262"/>
    </row>
    <row r="113" spans="1:10" ht="27" customHeight="1" outlineLevel="2" x14ac:dyDescent="0.25">
      <c r="A113" s="109" t="s">
        <v>1384</v>
      </c>
      <c r="B113" s="260" t="s">
        <v>1396</v>
      </c>
      <c r="C113" s="264" t="s">
        <v>1389</v>
      </c>
      <c r="D113" s="262"/>
      <c r="E113" s="263" t="s">
        <v>1386</v>
      </c>
      <c r="F113" s="263">
        <v>0</v>
      </c>
      <c r="G113" s="263" t="s">
        <v>1387</v>
      </c>
      <c r="H113" s="263">
        <v>388</v>
      </c>
      <c r="I113" s="263">
        <v>0</v>
      </c>
      <c r="J113" s="262"/>
    </row>
    <row r="114" spans="1:10" ht="27" customHeight="1" outlineLevel="2" x14ac:dyDescent="0.25">
      <c r="A114" s="109" t="s">
        <v>1384</v>
      </c>
      <c r="B114" s="260" t="s">
        <v>1396</v>
      </c>
      <c r="C114" s="264" t="s">
        <v>1385</v>
      </c>
      <c r="D114" s="262"/>
      <c r="E114" s="263" t="s">
        <v>1386</v>
      </c>
      <c r="F114" s="263">
        <v>0</v>
      </c>
      <c r="G114" s="263" t="s">
        <v>1387</v>
      </c>
      <c r="H114" s="263">
        <v>1529</v>
      </c>
      <c r="I114" s="263">
        <v>0</v>
      </c>
      <c r="J114" s="262"/>
    </row>
    <row r="115" spans="1:10" ht="27" customHeight="1" outlineLevel="1" x14ac:dyDescent="0.25">
      <c r="A115" s="109">
        <v>1</v>
      </c>
      <c r="B115" s="255" t="s">
        <v>165</v>
      </c>
      <c r="C115" s="256" t="s">
        <v>166</v>
      </c>
      <c r="D115" s="265"/>
      <c r="E115" s="257" t="s">
        <v>71</v>
      </c>
      <c r="F115" s="258" t="s">
        <v>1383</v>
      </c>
      <c r="G115" s="259">
        <v>230</v>
      </c>
      <c r="H115" s="259">
        <v>336</v>
      </c>
      <c r="I115" s="268"/>
      <c r="J115" s="259">
        <v>0</v>
      </c>
    </row>
    <row r="116" spans="1:10" ht="27" customHeight="1" outlineLevel="2" x14ac:dyDescent="0.25">
      <c r="A116" s="109" t="s">
        <v>1384</v>
      </c>
      <c r="B116" s="260" t="s">
        <v>165</v>
      </c>
      <c r="C116" s="264" t="s">
        <v>1385</v>
      </c>
      <c r="D116" s="262"/>
      <c r="E116" s="263" t="s">
        <v>1386</v>
      </c>
      <c r="F116" s="263">
        <v>0</v>
      </c>
      <c r="G116" s="263" t="s">
        <v>1387</v>
      </c>
      <c r="H116" s="263">
        <v>1529</v>
      </c>
      <c r="I116" s="263">
        <v>0</v>
      </c>
      <c r="J116" s="262"/>
    </row>
    <row r="117" spans="1:10" ht="27" customHeight="1" outlineLevel="2" x14ac:dyDescent="0.25">
      <c r="A117" s="109" t="s">
        <v>1384</v>
      </c>
      <c r="B117" s="260" t="s">
        <v>165</v>
      </c>
      <c r="C117" s="269" t="s">
        <v>1390</v>
      </c>
      <c r="D117" s="262"/>
      <c r="E117" s="263" t="s">
        <v>1386</v>
      </c>
      <c r="F117" s="263">
        <v>0</v>
      </c>
      <c r="G117" s="263" t="s">
        <v>1387</v>
      </c>
      <c r="H117" s="263">
        <v>139</v>
      </c>
      <c r="I117" s="263">
        <v>0</v>
      </c>
      <c r="J117" s="262"/>
    </row>
    <row r="118" spans="1:10" ht="27" customHeight="1" outlineLevel="2" x14ac:dyDescent="0.25">
      <c r="A118" s="109" t="s">
        <v>1384</v>
      </c>
      <c r="B118" s="260" t="s">
        <v>165</v>
      </c>
      <c r="C118" s="264" t="s">
        <v>1389</v>
      </c>
      <c r="D118" s="262"/>
      <c r="E118" s="263" t="s">
        <v>1386</v>
      </c>
      <c r="F118" s="263">
        <v>0</v>
      </c>
      <c r="G118" s="263" t="s">
        <v>1387</v>
      </c>
      <c r="H118" s="263">
        <v>388</v>
      </c>
      <c r="I118" s="263">
        <v>0</v>
      </c>
      <c r="J118" s="262"/>
    </row>
    <row r="119" spans="1:10" ht="27" customHeight="1" outlineLevel="2" x14ac:dyDescent="0.25">
      <c r="A119" s="109" t="s">
        <v>1384</v>
      </c>
      <c r="B119" s="260" t="s">
        <v>165</v>
      </c>
      <c r="C119" s="264" t="s">
        <v>1391</v>
      </c>
      <c r="D119" s="262"/>
      <c r="E119" s="263" t="s">
        <v>1386</v>
      </c>
      <c r="F119" s="263">
        <v>0</v>
      </c>
      <c r="G119" s="263" t="s">
        <v>1387</v>
      </c>
      <c r="H119" s="263">
        <v>13</v>
      </c>
      <c r="I119" s="263">
        <v>0</v>
      </c>
      <c r="J119" s="262"/>
    </row>
    <row r="120" spans="1:10" ht="27" customHeight="1" outlineLevel="1" x14ac:dyDescent="0.25">
      <c r="A120" s="109">
        <v>1</v>
      </c>
      <c r="B120" s="255" t="s">
        <v>167</v>
      </c>
      <c r="C120" s="256" t="s">
        <v>168</v>
      </c>
      <c r="D120" s="265"/>
      <c r="E120" s="257" t="s">
        <v>71</v>
      </c>
      <c r="F120" s="258" t="s">
        <v>1383</v>
      </c>
      <c r="G120" s="259">
        <v>280</v>
      </c>
      <c r="H120" s="259">
        <v>409</v>
      </c>
      <c r="I120" s="268"/>
      <c r="J120" s="259">
        <v>0</v>
      </c>
    </row>
    <row r="121" spans="1:10" ht="27" customHeight="1" outlineLevel="2" x14ac:dyDescent="0.25">
      <c r="A121" s="109" t="s">
        <v>1384</v>
      </c>
      <c r="B121" s="260" t="s">
        <v>167</v>
      </c>
      <c r="C121" s="264" t="s">
        <v>1385</v>
      </c>
      <c r="D121" s="262"/>
      <c r="E121" s="263" t="s">
        <v>1386</v>
      </c>
      <c r="F121" s="263">
        <v>0</v>
      </c>
      <c r="G121" s="263" t="s">
        <v>1387</v>
      </c>
      <c r="H121" s="263">
        <v>1529</v>
      </c>
      <c r="I121" s="263">
        <v>0</v>
      </c>
      <c r="J121" s="262"/>
    </row>
    <row r="122" spans="1:10" ht="27" customHeight="1" outlineLevel="2" x14ac:dyDescent="0.25">
      <c r="A122" s="109" t="s">
        <v>1384</v>
      </c>
      <c r="B122" s="260" t="s">
        <v>167</v>
      </c>
      <c r="C122" s="269" t="s">
        <v>1390</v>
      </c>
      <c r="D122" s="262"/>
      <c r="E122" s="263" t="s">
        <v>1386</v>
      </c>
      <c r="F122" s="263">
        <v>0</v>
      </c>
      <c r="G122" s="263" t="s">
        <v>1387</v>
      </c>
      <c r="H122" s="263">
        <v>139</v>
      </c>
      <c r="I122" s="263">
        <v>0</v>
      </c>
      <c r="J122" s="262"/>
    </row>
    <row r="123" spans="1:10" ht="27" customHeight="1" outlineLevel="2" x14ac:dyDescent="0.25">
      <c r="A123" s="109" t="s">
        <v>1384</v>
      </c>
      <c r="B123" s="260" t="s">
        <v>167</v>
      </c>
      <c r="C123" s="264" t="s">
        <v>1389</v>
      </c>
      <c r="D123" s="262"/>
      <c r="E123" s="263" t="s">
        <v>1386</v>
      </c>
      <c r="F123" s="263">
        <v>0</v>
      </c>
      <c r="G123" s="263" t="s">
        <v>1387</v>
      </c>
      <c r="H123" s="263">
        <v>388</v>
      </c>
      <c r="I123" s="263">
        <v>0</v>
      </c>
      <c r="J123" s="262"/>
    </row>
    <row r="124" spans="1:10" ht="27" customHeight="1" outlineLevel="2" x14ac:dyDescent="0.25">
      <c r="A124" s="109" t="s">
        <v>1384</v>
      </c>
      <c r="B124" s="260" t="s">
        <v>167</v>
      </c>
      <c r="C124" s="264" t="s">
        <v>1391</v>
      </c>
      <c r="D124" s="262"/>
      <c r="E124" s="263" t="s">
        <v>1386</v>
      </c>
      <c r="F124" s="263">
        <v>0</v>
      </c>
      <c r="G124" s="263" t="s">
        <v>1387</v>
      </c>
      <c r="H124" s="263">
        <v>13</v>
      </c>
      <c r="I124" s="263">
        <v>0</v>
      </c>
      <c r="J124" s="262"/>
    </row>
    <row r="125" spans="1:10" ht="27" customHeight="1" outlineLevel="1" x14ac:dyDescent="0.25">
      <c r="A125" s="109">
        <v>1</v>
      </c>
      <c r="B125" s="255" t="s">
        <v>169</v>
      </c>
      <c r="C125" s="256" t="s">
        <v>170</v>
      </c>
      <c r="D125" s="265"/>
      <c r="E125" s="257" t="s">
        <v>71</v>
      </c>
      <c r="F125" s="258" t="s">
        <v>1383</v>
      </c>
      <c r="G125" s="259">
        <v>1190.5</v>
      </c>
      <c r="H125" s="259">
        <v>1738</v>
      </c>
      <c r="I125" s="268"/>
      <c r="J125" s="259">
        <v>0</v>
      </c>
    </row>
    <row r="126" spans="1:10" ht="27" customHeight="1" outlineLevel="2" x14ac:dyDescent="0.25">
      <c r="A126" s="109" t="s">
        <v>1384</v>
      </c>
      <c r="B126" s="260" t="s">
        <v>169</v>
      </c>
      <c r="C126" s="264" t="s">
        <v>1385</v>
      </c>
      <c r="D126" s="262"/>
      <c r="E126" s="263" t="s">
        <v>1386</v>
      </c>
      <c r="F126" s="263">
        <v>0</v>
      </c>
      <c r="G126" s="263" t="s">
        <v>1387</v>
      </c>
      <c r="H126" s="263">
        <v>1529</v>
      </c>
      <c r="I126" s="263">
        <v>0</v>
      </c>
      <c r="J126" s="262"/>
    </row>
    <row r="127" spans="1:10" ht="27" customHeight="1" outlineLevel="2" x14ac:dyDescent="0.25">
      <c r="A127" s="109" t="s">
        <v>1384</v>
      </c>
      <c r="B127" s="260" t="s">
        <v>169</v>
      </c>
      <c r="C127" s="269" t="s">
        <v>1390</v>
      </c>
      <c r="D127" s="262"/>
      <c r="E127" s="263" t="s">
        <v>1386</v>
      </c>
      <c r="F127" s="263">
        <v>0</v>
      </c>
      <c r="G127" s="263" t="s">
        <v>1387</v>
      </c>
      <c r="H127" s="263">
        <v>139</v>
      </c>
      <c r="I127" s="263">
        <v>0</v>
      </c>
      <c r="J127" s="262"/>
    </row>
    <row r="128" spans="1:10" ht="27" customHeight="1" outlineLevel="2" x14ac:dyDescent="0.25">
      <c r="A128" s="109" t="s">
        <v>1384</v>
      </c>
      <c r="B128" s="260" t="s">
        <v>169</v>
      </c>
      <c r="C128" s="264" t="s">
        <v>1389</v>
      </c>
      <c r="D128" s="262"/>
      <c r="E128" s="263" t="s">
        <v>1386</v>
      </c>
      <c r="F128" s="263">
        <v>0</v>
      </c>
      <c r="G128" s="263" t="s">
        <v>1387</v>
      </c>
      <c r="H128" s="263">
        <v>388</v>
      </c>
      <c r="I128" s="263">
        <v>0</v>
      </c>
      <c r="J128" s="262"/>
    </row>
    <row r="129" spans="1:10" ht="27" customHeight="1" outlineLevel="2" x14ac:dyDescent="0.25">
      <c r="A129" s="109" t="s">
        <v>1384</v>
      </c>
      <c r="B129" s="260" t="s">
        <v>169</v>
      </c>
      <c r="C129" s="264" t="s">
        <v>1391</v>
      </c>
      <c r="D129" s="262"/>
      <c r="E129" s="263" t="s">
        <v>1386</v>
      </c>
      <c r="F129" s="263">
        <v>0</v>
      </c>
      <c r="G129" s="263" t="s">
        <v>1387</v>
      </c>
      <c r="H129" s="263">
        <v>13</v>
      </c>
      <c r="I129" s="263">
        <v>0</v>
      </c>
      <c r="J129" s="262"/>
    </row>
    <row r="130" spans="1:10" ht="27" customHeight="1" outlineLevel="1" x14ac:dyDescent="0.25">
      <c r="A130" s="109">
        <v>1</v>
      </c>
      <c r="B130" s="255" t="s">
        <v>171</v>
      </c>
      <c r="C130" s="256" t="s">
        <v>172</v>
      </c>
      <c r="D130" s="265"/>
      <c r="E130" s="257" t="s">
        <v>91</v>
      </c>
      <c r="F130" s="258" t="s">
        <v>1383</v>
      </c>
      <c r="G130" s="259">
        <v>423.5</v>
      </c>
      <c r="H130" s="259">
        <v>618</v>
      </c>
      <c r="I130" s="268"/>
      <c r="J130" s="259">
        <v>0</v>
      </c>
    </row>
    <row r="131" spans="1:10" ht="27" customHeight="1" outlineLevel="2" x14ac:dyDescent="0.25">
      <c r="A131" s="109" t="s">
        <v>1384</v>
      </c>
      <c r="B131" s="260" t="s">
        <v>171</v>
      </c>
      <c r="C131" s="264" t="s">
        <v>1391</v>
      </c>
      <c r="D131" s="262"/>
      <c r="E131" s="263" t="s">
        <v>1386</v>
      </c>
      <c r="F131" s="263">
        <v>0</v>
      </c>
      <c r="G131" s="263" t="s">
        <v>1387</v>
      </c>
      <c r="H131" s="263">
        <v>13</v>
      </c>
      <c r="I131" s="263">
        <v>0</v>
      </c>
      <c r="J131" s="262"/>
    </row>
    <row r="132" spans="1:10" ht="27" customHeight="1" outlineLevel="2" x14ac:dyDescent="0.25">
      <c r="A132" s="109" t="s">
        <v>1384</v>
      </c>
      <c r="B132" s="260" t="s">
        <v>171</v>
      </c>
      <c r="C132" s="269" t="s">
        <v>1390</v>
      </c>
      <c r="D132" s="262"/>
      <c r="E132" s="263" t="s">
        <v>1386</v>
      </c>
      <c r="F132" s="263">
        <v>0</v>
      </c>
      <c r="G132" s="263" t="s">
        <v>1387</v>
      </c>
      <c r="H132" s="263">
        <v>139</v>
      </c>
      <c r="I132" s="263">
        <v>0</v>
      </c>
      <c r="J132" s="262"/>
    </row>
    <row r="133" spans="1:10" ht="27" customHeight="1" outlineLevel="2" x14ac:dyDescent="0.25">
      <c r="A133" s="109" t="s">
        <v>1384</v>
      </c>
      <c r="B133" s="260" t="s">
        <v>171</v>
      </c>
      <c r="C133" s="269" t="s">
        <v>1397</v>
      </c>
      <c r="D133" s="262"/>
      <c r="E133" s="263" t="s">
        <v>1386</v>
      </c>
      <c r="F133" s="263">
        <v>0</v>
      </c>
      <c r="G133" s="263" t="s">
        <v>1387</v>
      </c>
      <c r="H133" s="263">
        <v>269</v>
      </c>
      <c r="I133" s="263">
        <v>0</v>
      </c>
      <c r="J133" s="262"/>
    </row>
    <row r="134" spans="1:10" ht="27" customHeight="1" outlineLevel="1" x14ac:dyDescent="0.25">
      <c r="A134" s="109">
        <v>1</v>
      </c>
      <c r="B134" s="255" t="s">
        <v>173</v>
      </c>
      <c r="C134" s="256" t="s">
        <v>174</v>
      </c>
      <c r="D134" s="265"/>
      <c r="E134" s="257" t="s">
        <v>91</v>
      </c>
      <c r="F134" s="258" t="s">
        <v>1383</v>
      </c>
      <c r="G134" s="259">
        <v>124.5</v>
      </c>
      <c r="H134" s="259">
        <v>182</v>
      </c>
      <c r="I134" s="268"/>
      <c r="J134" s="259">
        <v>0</v>
      </c>
    </row>
    <row r="135" spans="1:10" ht="27" customHeight="1" outlineLevel="2" x14ac:dyDescent="0.25">
      <c r="A135" s="109" t="s">
        <v>1384</v>
      </c>
      <c r="B135" s="260" t="s">
        <v>173</v>
      </c>
      <c r="C135" s="264" t="s">
        <v>1391</v>
      </c>
      <c r="D135" s="262"/>
      <c r="E135" s="263" t="s">
        <v>1386</v>
      </c>
      <c r="F135" s="263">
        <v>0</v>
      </c>
      <c r="G135" s="263" t="s">
        <v>1387</v>
      </c>
      <c r="H135" s="263">
        <v>13</v>
      </c>
      <c r="I135" s="263">
        <v>0</v>
      </c>
      <c r="J135" s="262"/>
    </row>
    <row r="136" spans="1:10" ht="27" customHeight="1" outlineLevel="2" x14ac:dyDescent="0.25">
      <c r="A136" s="109" t="s">
        <v>1384</v>
      </c>
      <c r="B136" s="260" t="s">
        <v>173</v>
      </c>
      <c r="C136" s="269" t="s">
        <v>1397</v>
      </c>
      <c r="D136" s="262"/>
      <c r="E136" s="263" t="s">
        <v>1386</v>
      </c>
      <c r="F136" s="263">
        <v>0</v>
      </c>
      <c r="G136" s="263" t="s">
        <v>1387</v>
      </c>
      <c r="H136" s="263">
        <v>269</v>
      </c>
      <c r="I136" s="263">
        <v>0</v>
      </c>
      <c r="J136" s="262"/>
    </row>
    <row r="137" spans="1:10" ht="27" customHeight="1" outlineLevel="2" x14ac:dyDescent="0.25">
      <c r="A137" s="109" t="s">
        <v>1384</v>
      </c>
      <c r="B137" s="260" t="s">
        <v>173</v>
      </c>
      <c r="C137" s="269" t="s">
        <v>1393</v>
      </c>
      <c r="D137" s="262"/>
      <c r="E137" s="263" t="s">
        <v>1386</v>
      </c>
      <c r="F137" s="263">
        <v>0</v>
      </c>
      <c r="G137" s="263" t="s">
        <v>1387</v>
      </c>
      <c r="H137" s="263">
        <v>30</v>
      </c>
      <c r="I137" s="263">
        <v>0</v>
      </c>
      <c r="J137" s="262"/>
    </row>
    <row r="138" spans="1:10" ht="27" customHeight="1" outlineLevel="1" x14ac:dyDescent="0.25">
      <c r="A138" s="109">
        <v>1</v>
      </c>
      <c r="B138" s="255" t="s">
        <v>175</v>
      </c>
      <c r="C138" s="256" t="s">
        <v>176</v>
      </c>
      <c r="D138" s="265"/>
      <c r="E138" s="257" t="s">
        <v>71</v>
      </c>
      <c r="F138" s="258" t="s">
        <v>1383</v>
      </c>
      <c r="G138" s="259">
        <v>202.5</v>
      </c>
      <c r="H138" s="259">
        <v>296</v>
      </c>
      <c r="I138" s="268"/>
      <c r="J138" s="259">
        <v>0</v>
      </c>
    </row>
    <row r="139" spans="1:10" ht="27" customHeight="1" outlineLevel="2" x14ac:dyDescent="0.25">
      <c r="A139" s="109" t="s">
        <v>1384</v>
      </c>
      <c r="B139" s="260" t="s">
        <v>175</v>
      </c>
      <c r="C139" s="264" t="s">
        <v>1385</v>
      </c>
      <c r="D139" s="262"/>
      <c r="E139" s="263" t="s">
        <v>1386</v>
      </c>
      <c r="F139" s="263">
        <v>0</v>
      </c>
      <c r="G139" s="263" t="s">
        <v>1387</v>
      </c>
      <c r="H139" s="263">
        <v>1529</v>
      </c>
      <c r="I139" s="263">
        <v>0</v>
      </c>
      <c r="J139" s="262"/>
    </row>
    <row r="140" spans="1:10" ht="18.75" customHeight="1" outlineLevel="1" x14ac:dyDescent="0.25">
      <c r="A140" s="248"/>
      <c r="B140" s="271"/>
      <c r="C140" s="272" t="s">
        <v>177</v>
      </c>
      <c r="D140" s="273"/>
      <c r="E140" s="274"/>
      <c r="F140" s="275"/>
      <c r="G140" s="277"/>
      <c r="H140" s="277"/>
      <c r="I140" s="277">
        <v>0</v>
      </c>
      <c r="J140" s="277">
        <v>0</v>
      </c>
    </row>
    <row r="141" spans="1:10" ht="18.75" customHeight="1" outlineLevel="1" x14ac:dyDescent="0.25">
      <c r="A141" s="248"/>
      <c r="B141" s="250" t="s">
        <v>178</v>
      </c>
      <c r="C141" s="111" t="s">
        <v>179</v>
      </c>
      <c r="D141" s="278"/>
      <c r="E141" s="283"/>
      <c r="F141" s="253"/>
      <c r="G141" s="254"/>
      <c r="H141" s="254"/>
      <c r="I141" s="249" t="s">
        <v>1382</v>
      </c>
      <c r="J141" s="249" t="s">
        <v>1382</v>
      </c>
    </row>
    <row r="142" spans="1:10" ht="18" customHeight="1" outlineLevel="1" x14ac:dyDescent="0.25">
      <c r="A142" s="109"/>
      <c r="B142" s="271" t="s">
        <v>180</v>
      </c>
      <c r="C142" s="155" t="s">
        <v>181</v>
      </c>
      <c r="D142" s="273"/>
      <c r="E142" s="274"/>
      <c r="F142" s="277"/>
      <c r="G142" s="277"/>
      <c r="H142" s="277"/>
      <c r="I142" s="275" t="s">
        <v>1382</v>
      </c>
      <c r="J142" s="275" t="s">
        <v>1382</v>
      </c>
    </row>
    <row r="143" spans="1:10" ht="27" customHeight="1" outlineLevel="1" x14ac:dyDescent="0.25">
      <c r="A143" s="109">
        <v>1</v>
      </c>
      <c r="B143" s="255" t="s">
        <v>182</v>
      </c>
      <c r="C143" s="256" t="s">
        <v>183</v>
      </c>
      <c r="D143" s="265"/>
      <c r="E143" s="257" t="s">
        <v>88</v>
      </c>
      <c r="F143" s="258" t="s">
        <v>1383</v>
      </c>
      <c r="G143" s="259">
        <v>1125</v>
      </c>
      <c r="H143" s="259">
        <v>1643</v>
      </c>
      <c r="I143" s="268"/>
      <c r="J143" s="259">
        <v>0</v>
      </c>
    </row>
    <row r="144" spans="1:10" ht="27" customHeight="1" outlineLevel="1" x14ac:dyDescent="0.25">
      <c r="A144" s="109">
        <v>1</v>
      </c>
      <c r="B144" s="255" t="s">
        <v>184</v>
      </c>
      <c r="C144" s="256" t="s">
        <v>185</v>
      </c>
      <c r="D144" s="265"/>
      <c r="E144" s="257" t="s">
        <v>88</v>
      </c>
      <c r="F144" s="258" t="s">
        <v>1383</v>
      </c>
      <c r="G144" s="259">
        <v>1603</v>
      </c>
      <c r="H144" s="259">
        <v>2340</v>
      </c>
      <c r="I144" s="268"/>
      <c r="J144" s="259">
        <v>0</v>
      </c>
    </row>
    <row r="145" spans="1:10" ht="27" customHeight="1" outlineLevel="1" x14ac:dyDescent="0.25">
      <c r="A145" s="109">
        <v>1</v>
      </c>
      <c r="B145" s="255" t="s">
        <v>186</v>
      </c>
      <c r="C145" s="256" t="s">
        <v>187</v>
      </c>
      <c r="D145" s="265"/>
      <c r="E145" s="257" t="s">
        <v>88</v>
      </c>
      <c r="F145" s="258" t="s">
        <v>1383</v>
      </c>
      <c r="G145" s="259">
        <v>2060</v>
      </c>
      <c r="H145" s="259">
        <v>3008</v>
      </c>
      <c r="I145" s="268"/>
      <c r="J145" s="259">
        <v>0</v>
      </c>
    </row>
    <row r="146" spans="1:10" ht="27" customHeight="1" outlineLevel="1" x14ac:dyDescent="0.25">
      <c r="A146" s="109">
        <v>1</v>
      </c>
      <c r="B146" s="255" t="s">
        <v>188</v>
      </c>
      <c r="C146" s="256" t="s">
        <v>189</v>
      </c>
      <c r="D146" s="265"/>
      <c r="E146" s="257" t="s">
        <v>88</v>
      </c>
      <c r="F146" s="258" t="s">
        <v>1383</v>
      </c>
      <c r="G146" s="259">
        <v>1852</v>
      </c>
      <c r="H146" s="259">
        <v>2704</v>
      </c>
      <c r="I146" s="268"/>
      <c r="J146" s="259">
        <v>0</v>
      </c>
    </row>
    <row r="147" spans="1:10" ht="27" customHeight="1" outlineLevel="1" x14ac:dyDescent="0.25">
      <c r="A147" s="109">
        <v>1</v>
      </c>
      <c r="B147" s="255" t="s">
        <v>190</v>
      </c>
      <c r="C147" s="256" t="s">
        <v>191</v>
      </c>
      <c r="D147" s="265"/>
      <c r="E147" s="257" t="s">
        <v>88</v>
      </c>
      <c r="F147" s="258" t="s">
        <v>1383</v>
      </c>
      <c r="G147" s="259">
        <v>635</v>
      </c>
      <c r="H147" s="259">
        <v>927</v>
      </c>
      <c r="I147" s="268"/>
      <c r="J147" s="259">
        <v>0</v>
      </c>
    </row>
    <row r="148" spans="1:10" ht="27" customHeight="1" outlineLevel="1" x14ac:dyDescent="0.25">
      <c r="A148" s="109">
        <v>1</v>
      </c>
      <c r="B148" s="255" t="s">
        <v>192</v>
      </c>
      <c r="C148" s="256" t="s">
        <v>193</v>
      </c>
      <c r="D148" s="265"/>
      <c r="E148" s="257" t="s">
        <v>88</v>
      </c>
      <c r="F148" s="258" t="s">
        <v>1383</v>
      </c>
      <c r="G148" s="259">
        <v>300</v>
      </c>
      <c r="H148" s="259">
        <v>438</v>
      </c>
      <c r="I148" s="268"/>
      <c r="J148" s="259">
        <v>0</v>
      </c>
    </row>
    <row r="149" spans="1:10" ht="27" customHeight="1" outlineLevel="1" x14ac:dyDescent="0.25">
      <c r="A149" s="109">
        <v>1</v>
      </c>
      <c r="B149" s="255" t="s">
        <v>194</v>
      </c>
      <c r="C149" s="256" t="s">
        <v>195</v>
      </c>
      <c r="D149" s="265"/>
      <c r="E149" s="257" t="s">
        <v>88</v>
      </c>
      <c r="F149" s="258" t="s">
        <v>1383</v>
      </c>
      <c r="G149" s="259">
        <v>375.5</v>
      </c>
      <c r="H149" s="259">
        <v>548</v>
      </c>
      <c r="I149" s="268"/>
      <c r="J149" s="259">
        <v>0</v>
      </c>
    </row>
    <row r="150" spans="1:10" ht="27" customHeight="1" outlineLevel="2" x14ac:dyDescent="0.25">
      <c r="A150" s="109" t="s">
        <v>1384</v>
      </c>
      <c r="B150" s="260" t="s">
        <v>194</v>
      </c>
      <c r="C150" s="269" t="s">
        <v>1398</v>
      </c>
      <c r="D150" s="262"/>
      <c r="E150" s="263" t="s">
        <v>1386</v>
      </c>
      <c r="F150" s="263">
        <v>0</v>
      </c>
      <c r="G150" s="263" t="s">
        <v>1387</v>
      </c>
      <c r="H150" s="263">
        <v>129</v>
      </c>
      <c r="I150" s="263">
        <v>0</v>
      </c>
      <c r="J150" s="262"/>
    </row>
    <row r="151" spans="1:10" ht="27" customHeight="1" outlineLevel="2" x14ac:dyDescent="0.25">
      <c r="A151" s="109" t="s">
        <v>1384</v>
      </c>
      <c r="B151" s="260" t="s">
        <v>194</v>
      </c>
      <c r="C151" s="269" t="s">
        <v>1399</v>
      </c>
      <c r="D151" s="262"/>
      <c r="E151" s="263" t="s">
        <v>1386</v>
      </c>
      <c r="F151" s="263">
        <v>0</v>
      </c>
      <c r="G151" s="263" t="s">
        <v>1387</v>
      </c>
      <c r="H151" s="263">
        <v>240</v>
      </c>
      <c r="I151" s="263">
        <v>0</v>
      </c>
      <c r="J151" s="262"/>
    </row>
    <row r="152" spans="1:10" ht="27" customHeight="1" outlineLevel="1" x14ac:dyDescent="0.25">
      <c r="A152" s="109">
        <v>1</v>
      </c>
      <c r="B152" s="255" t="s">
        <v>196</v>
      </c>
      <c r="C152" s="256" t="s">
        <v>197</v>
      </c>
      <c r="D152" s="265"/>
      <c r="E152" s="257" t="s">
        <v>88</v>
      </c>
      <c r="F152" s="258" t="s">
        <v>1383</v>
      </c>
      <c r="G152" s="259">
        <v>1125</v>
      </c>
      <c r="H152" s="259">
        <v>1643</v>
      </c>
      <c r="I152" s="268"/>
      <c r="J152" s="259">
        <v>0</v>
      </c>
    </row>
    <row r="153" spans="1:10" ht="27" customHeight="1" outlineLevel="2" x14ac:dyDescent="0.25">
      <c r="A153" s="109" t="s">
        <v>1384</v>
      </c>
      <c r="B153" s="260" t="s">
        <v>196</v>
      </c>
      <c r="C153" s="264" t="s">
        <v>1391</v>
      </c>
      <c r="D153" s="262"/>
      <c r="E153" s="263" t="s">
        <v>1386</v>
      </c>
      <c r="F153" s="263">
        <v>0</v>
      </c>
      <c r="G153" s="263" t="s">
        <v>1387</v>
      </c>
      <c r="H153" s="263">
        <v>13</v>
      </c>
      <c r="I153" s="263">
        <v>0</v>
      </c>
      <c r="J153" s="262"/>
    </row>
    <row r="154" spans="1:10" ht="27" customHeight="1" outlineLevel="2" x14ac:dyDescent="0.25">
      <c r="A154" s="109" t="s">
        <v>1384</v>
      </c>
      <c r="B154" s="260" t="s">
        <v>196</v>
      </c>
      <c r="C154" s="269" t="s">
        <v>1390</v>
      </c>
      <c r="D154" s="262"/>
      <c r="E154" s="263" t="s">
        <v>1386</v>
      </c>
      <c r="F154" s="263">
        <v>0</v>
      </c>
      <c r="G154" s="263" t="s">
        <v>1387</v>
      </c>
      <c r="H154" s="263">
        <v>139</v>
      </c>
      <c r="I154" s="263">
        <v>0</v>
      </c>
      <c r="J154" s="262"/>
    </row>
    <row r="155" spans="1:10" ht="27" customHeight="1" outlineLevel="2" x14ac:dyDescent="0.25">
      <c r="A155" s="109" t="s">
        <v>1384</v>
      </c>
      <c r="B155" s="260" t="s">
        <v>196</v>
      </c>
      <c r="C155" s="269" t="s">
        <v>1397</v>
      </c>
      <c r="D155" s="262"/>
      <c r="E155" s="263" t="s">
        <v>1386</v>
      </c>
      <c r="F155" s="263">
        <v>0</v>
      </c>
      <c r="G155" s="263" t="s">
        <v>1387</v>
      </c>
      <c r="H155" s="263">
        <v>269</v>
      </c>
      <c r="I155" s="263">
        <v>0</v>
      </c>
      <c r="J155" s="262"/>
    </row>
    <row r="156" spans="1:10" ht="18" customHeight="1" outlineLevel="1" x14ac:dyDescent="0.25">
      <c r="A156" s="248"/>
      <c r="B156" s="271" t="s">
        <v>198</v>
      </c>
      <c r="C156" s="155" t="s">
        <v>199</v>
      </c>
      <c r="D156" s="273"/>
      <c r="E156" s="274"/>
      <c r="F156" s="277"/>
      <c r="G156" s="277"/>
      <c r="H156" s="277"/>
      <c r="I156" s="275" t="s">
        <v>1382</v>
      </c>
      <c r="J156" s="275" t="s">
        <v>1382</v>
      </c>
    </row>
    <row r="157" spans="1:10" ht="27" customHeight="1" outlineLevel="1" x14ac:dyDescent="0.25">
      <c r="A157" s="109">
        <v>1</v>
      </c>
      <c r="B157" s="255" t="s">
        <v>200</v>
      </c>
      <c r="C157" s="256" t="s">
        <v>201</v>
      </c>
      <c r="D157" s="265"/>
      <c r="E157" s="257" t="s">
        <v>88</v>
      </c>
      <c r="F157" s="258" t="s">
        <v>1383</v>
      </c>
      <c r="G157" s="259">
        <v>1571</v>
      </c>
      <c r="H157" s="259">
        <v>2294</v>
      </c>
      <c r="I157" s="268"/>
      <c r="J157" s="259">
        <v>0</v>
      </c>
    </row>
    <row r="158" spans="1:10" ht="27" customHeight="1" outlineLevel="1" x14ac:dyDescent="0.25">
      <c r="A158" s="109">
        <v>1</v>
      </c>
      <c r="B158" s="255" t="s">
        <v>202</v>
      </c>
      <c r="C158" s="256" t="s">
        <v>203</v>
      </c>
      <c r="D158" s="265"/>
      <c r="E158" s="257" t="s">
        <v>88</v>
      </c>
      <c r="F158" s="258" t="s">
        <v>1383</v>
      </c>
      <c r="G158" s="259">
        <v>1131.5</v>
      </c>
      <c r="H158" s="259">
        <v>1652</v>
      </c>
      <c r="I158" s="268"/>
      <c r="J158" s="259">
        <v>0</v>
      </c>
    </row>
    <row r="159" spans="1:10" ht="27" customHeight="1" outlineLevel="1" x14ac:dyDescent="0.25">
      <c r="A159" s="109">
        <v>1</v>
      </c>
      <c r="B159" s="255" t="s">
        <v>204</v>
      </c>
      <c r="C159" s="256" t="s">
        <v>205</v>
      </c>
      <c r="D159" s="265"/>
      <c r="E159" s="257" t="s">
        <v>88</v>
      </c>
      <c r="F159" s="258" t="s">
        <v>1383</v>
      </c>
      <c r="G159" s="259">
        <v>675</v>
      </c>
      <c r="H159" s="259">
        <v>986</v>
      </c>
      <c r="I159" s="268"/>
      <c r="J159" s="259">
        <v>0</v>
      </c>
    </row>
    <row r="160" spans="1:10" ht="27" customHeight="1" outlineLevel="2" x14ac:dyDescent="0.25">
      <c r="A160" s="109" t="s">
        <v>1384</v>
      </c>
      <c r="B160" s="260" t="s">
        <v>204</v>
      </c>
      <c r="C160" s="264" t="s">
        <v>1391</v>
      </c>
      <c r="D160" s="262"/>
      <c r="E160" s="263" t="s">
        <v>1386</v>
      </c>
      <c r="F160" s="263">
        <v>0</v>
      </c>
      <c r="G160" s="263" t="s">
        <v>1387</v>
      </c>
      <c r="H160" s="263">
        <v>13</v>
      </c>
      <c r="I160" s="263">
        <v>0</v>
      </c>
      <c r="J160" s="262"/>
    </row>
    <row r="161" spans="1:10" ht="27" customHeight="1" outlineLevel="1" x14ac:dyDescent="0.25">
      <c r="A161" s="109">
        <v>1</v>
      </c>
      <c r="B161" s="255" t="s">
        <v>1400</v>
      </c>
      <c r="C161" s="256" t="s">
        <v>205</v>
      </c>
      <c r="D161" s="265"/>
      <c r="E161" s="257" t="s">
        <v>88</v>
      </c>
      <c r="F161" s="258" t="s">
        <v>1383</v>
      </c>
      <c r="G161" s="259">
        <v>675</v>
      </c>
      <c r="H161" s="259">
        <v>986</v>
      </c>
      <c r="I161" s="268"/>
      <c r="J161" s="259">
        <v>0</v>
      </c>
    </row>
    <row r="162" spans="1:10" ht="27" customHeight="1" outlineLevel="2" x14ac:dyDescent="0.25">
      <c r="A162" s="109" t="s">
        <v>1384</v>
      </c>
      <c r="B162" s="260" t="s">
        <v>1400</v>
      </c>
      <c r="C162" s="269" t="s">
        <v>1390</v>
      </c>
      <c r="D162" s="262"/>
      <c r="E162" s="263" t="s">
        <v>1386</v>
      </c>
      <c r="F162" s="263">
        <v>0</v>
      </c>
      <c r="G162" s="263" t="s">
        <v>1387</v>
      </c>
      <c r="H162" s="263">
        <v>139</v>
      </c>
      <c r="I162" s="263">
        <v>0</v>
      </c>
      <c r="J162" s="262"/>
    </row>
    <row r="163" spans="1:10" ht="27" customHeight="1" outlineLevel="1" x14ac:dyDescent="0.25">
      <c r="A163" s="109">
        <v>1</v>
      </c>
      <c r="B163" s="255" t="s">
        <v>206</v>
      </c>
      <c r="C163" s="256" t="s">
        <v>207</v>
      </c>
      <c r="D163" s="265"/>
      <c r="E163" s="257" t="s">
        <v>88</v>
      </c>
      <c r="F163" s="258" t="s">
        <v>1383</v>
      </c>
      <c r="G163" s="259">
        <v>202.5</v>
      </c>
      <c r="H163" s="259">
        <v>296</v>
      </c>
      <c r="I163" s="268"/>
      <c r="J163" s="259">
        <v>0</v>
      </c>
    </row>
    <row r="164" spans="1:10" ht="27" customHeight="1" outlineLevel="1" x14ac:dyDescent="0.25">
      <c r="A164" s="109">
        <v>1</v>
      </c>
      <c r="B164" s="255" t="s">
        <v>208</v>
      </c>
      <c r="C164" s="256" t="s">
        <v>209</v>
      </c>
      <c r="D164" s="265"/>
      <c r="E164" s="257" t="s">
        <v>88</v>
      </c>
      <c r="F164" s="258" t="s">
        <v>1383</v>
      </c>
      <c r="G164" s="259">
        <v>423.5</v>
      </c>
      <c r="H164" s="259">
        <v>618</v>
      </c>
      <c r="I164" s="268"/>
      <c r="J164" s="259">
        <v>0</v>
      </c>
    </row>
    <row r="165" spans="1:10" ht="27" customHeight="1" outlineLevel="2" x14ac:dyDescent="0.25">
      <c r="A165" s="109" t="s">
        <v>1384</v>
      </c>
      <c r="B165" s="260" t="s">
        <v>208</v>
      </c>
      <c r="C165" s="269" t="s">
        <v>1393</v>
      </c>
      <c r="D165" s="262"/>
      <c r="E165" s="263" t="s">
        <v>1386</v>
      </c>
      <c r="F165" s="263">
        <v>0</v>
      </c>
      <c r="G165" s="263" t="s">
        <v>1387</v>
      </c>
      <c r="H165" s="263">
        <v>30</v>
      </c>
      <c r="I165" s="263">
        <v>0</v>
      </c>
      <c r="J165" s="262"/>
    </row>
    <row r="166" spans="1:10" ht="27" customHeight="1" outlineLevel="1" x14ac:dyDescent="0.25">
      <c r="A166" s="109">
        <v>1</v>
      </c>
      <c r="B166" s="255" t="s">
        <v>210</v>
      </c>
      <c r="C166" s="256" t="s">
        <v>211</v>
      </c>
      <c r="D166" s="265"/>
      <c r="E166" s="257" t="s">
        <v>88</v>
      </c>
      <c r="F166" s="258" t="s">
        <v>1383</v>
      </c>
      <c r="G166" s="259">
        <v>238</v>
      </c>
      <c r="H166" s="259">
        <v>347</v>
      </c>
      <c r="I166" s="268"/>
      <c r="J166" s="259">
        <v>0</v>
      </c>
    </row>
    <row r="167" spans="1:10" ht="27" customHeight="1" outlineLevel="1" x14ac:dyDescent="0.25">
      <c r="A167" s="109">
        <v>1</v>
      </c>
      <c r="B167" s="255" t="s">
        <v>212</v>
      </c>
      <c r="C167" s="256" t="s">
        <v>213</v>
      </c>
      <c r="D167" s="265"/>
      <c r="E167" s="257" t="s">
        <v>88</v>
      </c>
      <c r="F167" s="258" t="s">
        <v>1383</v>
      </c>
      <c r="G167" s="259">
        <v>159</v>
      </c>
      <c r="H167" s="259">
        <v>232</v>
      </c>
      <c r="I167" s="268"/>
      <c r="J167" s="259">
        <v>0</v>
      </c>
    </row>
    <row r="168" spans="1:10" ht="27" customHeight="1" outlineLevel="1" x14ac:dyDescent="0.25">
      <c r="A168" s="109">
        <v>1</v>
      </c>
      <c r="B168" s="255" t="s">
        <v>214</v>
      </c>
      <c r="C168" s="256" t="s">
        <v>215</v>
      </c>
      <c r="D168" s="265"/>
      <c r="E168" s="257" t="s">
        <v>88</v>
      </c>
      <c r="F168" s="258" t="s">
        <v>1383</v>
      </c>
      <c r="G168" s="259">
        <v>67.5</v>
      </c>
      <c r="H168" s="259">
        <v>99</v>
      </c>
      <c r="I168" s="268"/>
      <c r="J168" s="259">
        <v>0</v>
      </c>
    </row>
    <row r="169" spans="1:10" ht="18.75" customHeight="1" outlineLevel="1" x14ac:dyDescent="0.25">
      <c r="A169" s="109">
        <v>1</v>
      </c>
      <c r="B169" s="271" t="s">
        <v>216</v>
      </c>
      <c r="C169" s="155" t="s">
        <v>217</v>
      </c>
      <c r="D169" s="273"/>
      <c r="E169" s="274"/>
      <c r="F169" s="277"/>
      <c r="G169" s="277"/>
      <c r="H169" s="277"/>
      <c r="I169" s="275" t="s">
        <v>1382</v>
      </c>
      <c r="J169" s="275" t="s">
        <v>1382</v>
      </c>
    </row>
    <row r="170" spans="1:10" ht="27" customHeight="1" outlineLevel="1" x14ac:dyDescent="0.25">
      <c r="A170" s="109">
        <v>1</v>
      </c>
      <c r="B170" s="255" t="s">
        <v>218</v>
      </c>
      <c r="C170" s="256" t="s">
        <v>219</v>
      </c>
      <c r="D170" s="265"/>
      <c r="E170" s="257" t="s">
        <v>88</v>
      </c>
      <c r="F170" s="258" t="s">
        <v>1383</v>
      </c>
      <c r="G170" s="259">
        <v>500</v>
      </c>
      <c r="H170" s="259">
        <v>730</v>
      </c>
      <c r="I170" s="268"/>
      <c r="J170" s="259">
        <v>0</v>
      </c>
    </row>
    <row r="171" spans="1:10" ht="27" customHeight="1" outlineLevel="1" x14ac:dyDescent="0.25">
      <c r="A171" s="109">
        <v>1</v>
      </c>
      <c r="B171" s="255" t="s">
        <v>221</v>
      </c>
      <c r="C171" s="256" t="s">
        <v>222</v>
      </c>
      <c r="D171" s="265"/>
      <c r="E171" s="257" t="s">
        <v>88</v>
      </c>
      <c r="F171" s="258" t="s">
        <v>1383</v>
      </c>
      <c r="G171" s="259">
        <v>1300</v>
      </c>
      <c r="H171" s="259">
        <v>1898</v>
      </c>
      <c r="I171" s="268"/>
      <c r="J171" s="259">
        <v>0</v>
      </c>
    </row>
    <row r="172" spans="1:10" ht="18.75" customHeight="1" outlineLevel="1" x14ac:dyDescent="0.25">
      <c r="A172" s="109">
        <v>1</v>
      </c>
      <c r="B172" s="271" t="s">
        <v>223</v>
      </c>
      <c r="C172" s="155" t="s">
        <v>224</v>
      </c>
      <c r="D172" s="273"/>
      <c r="E172" s="274"/>
      <c r="F172" s="277"/>
      <c r="G172" s="277"/>
      <c r="H172" s="277"/>
      <c r="I172" s="275" t="s">
        <v>1382</v>
      </c>
      <c r="J172" s="275" t="s">
        <v>1382</v>
      </c>
    </row>
    <row r="173" spans="1:10" ht="27" customHeight="1" outlineLevel="1" x14ac:dyDescent="0.25">
      <c r="A173" s="109">
        <v>1</v>
      </c>
      <c r="B173" s="255" t="s">
        <v>162</v>
      </c>
      <c r="C173" s="256" t="s">
        <v>225</v>
      </c>
      <c r="D173" s="265"/>
      <c r="E173" s="257" t="s">
        <v>91</v>
      </c>
      <c r="F173" s="258" t="s">
        <v>1383</v>
      </c>
      <c r="G173" s="259">
        <v>89</v>
      </c>
      <c r="H173" s="259">
        <v>130</v>
      </c>
      <c r="I173" s="268"/>
      <c r="J173" s="259">
        <v>0</v>
      </c>
    </row>
    <row r="174" spans="1:10" ht="27" customHeight="1" outlineLevel="2" x14ac:dyDescent="0.25">
      <c r="A174" s="109" t="s">
        <v>1384</v>
      </c>
      <c r="B174" s="260" t="s">
        <v>162</v>
      </c>
      <c r="C174" s="269" t="s">
        <v>1393</v>
      </c>
      <c r="D174" s="262"/>
      <c r="E174" s="263" t="s">
        <v>1386</v>
      </c>
      <c r="F174" s="263">
        <v>0</v>
      </c>
      <c r="G174" s="263" t="s">
        <v>1387</v>
      </c>
      <c r="H174" s="263">
        <v>30</v>
      </c>
      <c r="I174" s="263">
        <v>0</v>
      </c>
      <c r="J174" s="262"/>
    </row>
    <row r="175" spans="1:10" ht="27" customHeight="1" outlineLevel="2" x14ac:dyDescent="0.25">
      <c r="A175" s="109" t="s">
        <v>1384</v>
      </c>
      <c r="B175" s="260" t="s">
        <v>162</v>
      </c>
      <c r="C175" s="264" t="s">
        <v>1391</v>
      </c>
      <c r="D175" s="262"/>
      <c r="E175" s="263" t="s">
        <v>1386</v>
      </c>
      <c r="F175" s="263">
        <v>0</v>
      </c>
      <c r="G175" s="263" t="s">
        <v>1387</v>
      </c>
      <c r="H175" s="263">
        <v>13</v>
      </c>
      <c r="I175" s="263">
        <v>0</v>
      </c>
      <c r="J175" s="262"/>
    </row>
    <row r="176" spans="1:10" ht="27" customHeight="1" outlineLevel="1" x14ac:dyDescent="0.25">
      <c r="A176" s="109">
        <v>1</v>
      </c>
      <c r="B176" s="255" t="s">
        <v>226</v>
      </c>
      <c r="C176" s="256" t="s">
        <v>227</v>
      </c>
      <c r="D176" s="265"/>
      <c r="E176" s="257" t="s">
        <v>91</v>
      </c>
      <c r="F176" s="258" t="s">
        <v>1383</v>
      </c>
      <c r="G176" s="259">
        <v>317.5</v>
      </c>
      <c r="H176" s="259">
        <v>464</v>
      </c>
      <c r="I176" s="268"/>
      <c r="J176" s="259">
        <v>0</v>
      </c>
    </row>
    <row r="177" spans="1:10" ht="27" customHeight="1" outlineLevel="2" x14ac:dyDescent="0.25">
      <c r="A177" s="109" t="s">
        <v>1384</v>
      </c>
      <c r="B177" s="260" t="s">
        <v>226</v>
      </c>
      <c r="C177" s="269" t="s">
        <v>1393</v>
      </c>
      <c r="D177" s="262"/>
      <c r="E177" s="263" t="s">
        <v>1386</v>
      </c>
      <c r="F177" s="263">
        <v>0</v>
      </c>
      <c r="G177" s="263" t="s">
        <v>1387</v>
      </c>
      <c r="H177" s="263">
        <v>30</v>
      </c>
      <c r="I177" s="263">
        <v>0</v>
      </c>
      <c r="J177" s="262"/>
    </row>
    <row r="178" spans="1:10" ht="27" customHeight="1" outlineLevel="2" x14ac:dyDescent="0.25">
      <c r="A178" s="109" t="s">
        <v>1384</v>
      </c>
      <c r="B178" s="260" t="s">
        <v>226</v>
      </c>
      <c r="C178" s="264" t="s">
        <v>1391</v>
      </c>
      <c r="D178" s="262"/>
      <c r="E178" s="263" t="s">
        <v>1386</v>
      </c>
      <c r="F178" s="263">
        <v>0</v>
      </c>
      <c r="G178" s="263" t="s">
        <v>1387</v>
      </c>
      <c r="H178" s="263">
        <v>13</v>
      </c>
      <c r="I178" s="263">
        <v>0</v>
      </c>
      <c r="J178" s="262"/>
    </row>
    <row r="179" spans="1:10" ht="27" customHeight="1" outlineLevel="1" x14ac:dyDescent="0.25">
      <c r="A179" s="109">
        <v>1</v>
      </c>
      <c r="B179" s="255" t="s">
        <v>228</v>
      </c>
      <c r="C179" s="256" t="s">
        <v>229</v>
      </c>
      <c r="D179" s="265"/>
      <c r="E179" s="257" t="s">
        <v>91</v>
      </c>
      <c r="F179" s="258" t="s">
        <v>1383</v>
      </c>
      <c r="G179" s="259">
        <v>122</v>
      </c>
      <c r="H179" s="259">
        <v>178</v>
      </c>
      <c r="I179" s="268"/>
      <c r="J179" s="259">
        <v>0</v>
      </c>
    </row>
    <row r="180" spans="1:10" ht="27" customHeight="1" outlineLevel="2" x14ac:dyDescent="0.25">
      <c r="A180" s="109" t="s">
        <v>1384</v>
      </c>
      <c r="B180" s="260" t="s">
        <v>228</v>
      </c>
      <c r="C180" s="264" t="s">
        <v>1391</v>
      </c>
      <c r="D180" s="262"/>
      <c r="E180" s="263" t="s">
        <v>1386</v>
      </c>
      <c r="F180" s="263">
        <v>0</v>
      </c>
      <c r="G180" s="263" t="s">
        <v>1387</v>
      </c>
      <c r="H180" s="263">
        <v>13</v>
      </c>
      <c r="I180" s="263">
        <v>0</v>
      </c>
      <c r="J180" s="262"/>
    </row>
    <row r="181" spans="1:10" ht="27" customHeight="1" outlineLevel="1" x14ac:dyDescent="0.25">
      <c r="A181" s="109">
        <v>1</v>
      </c>
      <c r="B181" s="255" t="s">
        <v>230</v>
      </c>
      <c r="C181" s="256" t="s">
        <v>231</v>
      </c>
      <c r="D181" s="265"/>
      <c r="E181" s="257" t="s">
        <v>88</v>
      </c>
      <c r="F181" s="258" t="s">
        <v>1383</v>
      </c>
      <c r="G181" s="259">
        <v>355</v>
      </c>
      <c r="H181" s="259">
        <v>518</v>
      </c>
      <c r="I181" s="268"/>
      <c r="J181" s="259">
        <v>0</v>
      </c>
    </row>
    <row r="182" spans="1:10" ht="27" customHeight="1" outlineLevel="2" x14ac:dyDescent="0.25">
      <c r="A182" s="109" t="s">
        <v>1384</v>
      </c>
      <c r="B182" s="260" t="s">
        <v>230</v>
      </c>
      <c r="C182" s="264" t="s">
        <v>1391</v>
      </c>
      <c r="D182" s="262"/>
      <c r="E182" s="263" t="s">
        <v>1386</v>
      </c>
      <c r="F182" s="263">
        <v>0</v>
      </c>
      <c r="G182" s="263" t="s">
        <v>1387</v>
      </c>
      <c r="H182" s="263">
        <v>13</v>
      </c>
      <c r="I182" s="263">
        <v>0</v>
      </c>
      <c r="J182" s="262"/>
    </row>
    <row r="183" spans="1:10" ht="27" customHeight="1" outlineLevel="1" x14ac:dyDescent="0.25">
      <c r="A183" s="109">
        <v>1</v>
      </c>
      <c r="B183" s="255" t="s">
        <v>232</v>
      </c>
      <c r="C183" s="256" t="s">
        <v>233</v>
      </c>
      <c r="D183" s="265"/>
      <c r="E183" s="257" t="s">
        <v>88</v>
      </c>
      <c r="F183" s="258" t="s">
        <v>1383</v>
      </c>
      <c r="G183" s="259">
        <v>589.5</v>
      </c>
      <c r="H183" s="259">
        <v>861</v>
      </c>
      <c r="I183" s="268"/>
      <c r="J183" s="259">
        <v>0</v>
      </c>
    </row>
    <row r="184" spans="1:10" ht="18.75" customHeight="1" outlineLevel="1" x14ac:dyDescent="0.25">
      <c r="A184" s="109">
        <v>1</v>
      </c>
      <c r="B184" s="271" t="s">
        <v>234</v>
      </c>
      <c r="C184" s="155" t="s">
        <v>235</v>
      </c>
      <c r="D184" s="273"/>
      <c r="E184" s="274"/>
      <c r="F184" s="277"/>
      <c r="G184" s="277"/>
      <c r="H184" s="277"/>
      <c r="I184" s="275" t="s">
        <v>1382</v>
      </c>
      <c r="J184" s="275" t="s">
        <v>1382</v>
      </c>
    </row>
    <row r="185" spans="1:10" ht="27" customHeight="1" outlineLevel="1" x14ac:dyDescent="0.25">
      <c r="A185" s="109">
        <v>1</v>
      </c>
      <c r="B185" s="255" t="s">
        <v>236</v>
      </c>
      <c r="C185" s="256" t="s">
        <v>237</v>
      </c>
      <c r="D185" s="265"/>
      <c r="E185" s="257" t="s">
        <v>88</v>
      </c>
      <c r="F185" s="258" t="s">
        <v>1383</v>
      </c>
      <c r="G185" s="259">
        <v>291</v>
      </c>
      <c r="H185" s="259">
        <v>425</v>
      </c>
      <c r="I185" s="268"/>
      <c r="J185" s="259">
        <v>0</v>
      </c>
    </row>
    <row r="186" spans="1:10" ht="27" customHeight="1" outlineLevel="1" x14ac:dyDescent="0.25">
      <c r="A186" s="109">
        <v>1</v>
      </c>
      <c r="B186" s="255" t="s">
        <v>238</v>
      </c>
      <c r="C186" s="256" t="s">
        <v>239</v>
      </c>
      <c r="D186" s="265"/>
      <c r="E186" s="257" t="s">
        <v>88</v>
      </c>
      <c r="F186" s="258" t="s">
        <v>1383</v>
      </c>
      <c r="G186" s="259">
        <v>220</v>
      </c>
      <c r="H186" s="259">
        <v>321</v>
      </c>
      <c r="I186" s="268"/>
      <c r="J186" s="259">
        <v>0</v>
      </c>
    </row>
    <row r="187" spans="1:10" ht="18.75" customHeight="1" outlineLevel="1" x14ac:dyDescent="0.25">
      <c r="A187" s="109">
        <v>1</v>
      </c>
      <c r="B187" s="271" t="s">
        <v>240</v>
      </c>
      <c r="C187" s="155" t="s">
        <v>241</v>
      </c>
      <c r="D187" s="273"/>
      <c r="E187" s="274"/>
      <c r="F187" s="277"/>
      <c r="G187" s="277"/>
      <c r="H187" s="277"/>
      <c r="I187" s="275" t="s">
        <v>1382</v>
      </c>
      <c r="J187" s="275" t="s">
        <v>1382</v>
      </c>
    </row>
    <row r="188" spans="1:10" ht="27" customHeight="1" outlineLevel="1" x14ac:dyDescent="0.25">
      <c r="A188" s="109">
        <v>1</v>
      </c>
      <c r="B188" s="255" t="s">
        <v>242</v>
      </c>
      <c r="C188" s="256" t="s">
        <v>243</v>
      </c>
      <c r="D188" s="265"/>
      <c r="E188" s="257" t="s">
        <v>88</v>
      </c>
      <c r="F188" s="258" t="s">
        <v>1383</v>
      </c>
      <c r="G188" s="259">
        <v>305</v>
      </c>
      <c r="H188" s="259">
        <v>445</v>
      </c>
      <c r="I188" s="268"/>
      <c r="J188" s="259">
        <v>0</v>
      </c>
    </row>
    <row r="189" spans="1:10" ht="27" customHeight="1" outlineLevel="1" x14ac:dyDescent="0.25">
      <c r="A189" s="109">
        <v>1</v>
      </c>
      <c r="B189" s="255" t="s">
        <v>244</v>
      </c>
      <c r="C189" s="256" t="s">
        <v>245</v>
      </c>
      <c r="D189" s="265"/>
      <c r="E189" s="257" t="s">
        <v>88</v>
      </c>
      <c r="F189" s="258" t="s">
        <v>1383</v>
      </c>
      <c r="G189" s="259">
        <v>292.5</v>
      </c>
      <c r="H189" s="259">
        <v>427</v>
      </c>
      <c r="I189" s="268"/>
      <c r="J189" s="259">
        <v>0</v>
      </c>
    </row>
    <row r="190" spans="1:10" ht="27" customHeight="1" outlineLevel="1" x14ac:dyDescent="0.25">
      <c r="A190" s="109">
        <v>1</v>
      </c>
      <c r="B190" s="255" t="s">
        <v>246</v>
      </c>
      <c r="C190" s="256" t="s">
        <v>247</v>
      </c>
      <c r="D190" s="265"/>
      <c r="E190" s="257" t="s">
        <v>88</v>
      </c>
      <c r="F190" s="258" t="s">
        <v>1383</v>
      </c>
      <c r="G190" s="259">
        <v>315</v>
      </c>
      <c r="H190" s="259">
        <v>460</v>
      </c>
      <c r="I190" s="268"/>
      <c r="J190" s="259">
        <v>0</v>
      </c>
    </row>
    <row r="191" spans="1:10" ht="27" customHeight="1" outlineLevel="1" x14ac:dyDescent="0.25">
      <c r="A191" s="109">
        <v>1</v>
      </c>
      <c r="B191" s="255" t="s">
        <v>248</v>
      </c>
      <c r="C191" s="256" t="s">
        <v>249</v>
      </c>
      <c r="D191" s="265"/>
      <c r="E191" s="257" t="s">
        <v>88</v>
      </c>
      <c r="F191" s="258" t="s">
        <v>1383</v>
      </c>
      <c r="G191" s="259">
        <v>495</v>
      </c>
      <c r="H191" s="259">
        <v>723</v>
      </c>
      <c r="I191" s="268"/>
      <c r="J191" s="259">
        <v>0</v>
      </c>
    </row>
    <row r="192" spans="1:10" ht="27" customHeight="1" outlineLevel="1" x14ac:dyDescent="0.25">
      <c r="A192" s="109">
        <v>1</v>
      </c>
      <c r="B192" s="255" t="s">
        <v>250</v>
      </c>
      <c r="C192" s="256" t="s">
        <v>251</v>
      </c>
      <c r="D192" s="265"/>
      <c r="E192" s="257" t="s">
        <v>88</v>
      </c>
      <c r="F192" s="258" t="s">
        <v>1383</v>
      </c>
      <c r="G192" s="259">
        <v>544.5</v>
      </c>
      <c r="H192" s="259">
        <v>795</v>
      </c>
      <c r="I192" s="268"/>
      <c r="J192" s="259">
        <v>0</v>
      </c>
    </row>
    <row r="193" spans="1:10" ht="27" customHeight="1" outlineLevel="1" x14ac:dyDescent="0.25">
      <c r="A193" s="109">
        <v>1</v>
      </c>
      <c r="B193" s="255" t="s">
        <v>252</v>
      </c>
      <c r="C193" s="256" t="s">
        <v>253</v>
      </c>
      <c r="D193" s="265"/>
      <c r="E193" s="257" t="s">
        <v>88</v>
      </c>
      <c r="F193" s="258" t="s">
        <v>1383</v>
      </c>
      <c r="G193" s="259">
        <v>132.5</v>
      </c>
      <c r="H193" s="259">
        <v>193</v>
      </c>
      <c r="I193" s="268"/>
      <c r="J193" s="259">
        <v>0</v>
      </c>
    </row>
    <row r="194" spans="1:10" ht="18.75" customHeight="1" outlineLevel="1" x14ac:dyDescent="0.25">
      <c r="A194" s="109">
        <v>1</v>
      </c>
      <c r="B194" s="271" t="s">
        <v>254</v>
      </c>
      <c r="C194" s="155" t="s">
        <v>255</v>
      </c>
      <c r="D194" s="273"/>
      <c r="E194" s="274"/>
      <c r="F194" s="277"/>
      <c r="G194" s="277"/>
      <c r="H194" s="277"/>
      <c r="I194" s="275" t="s">
        <v>1382</v>
      </c>
      <c r="J194" s="275" t="s">
        <v>1382</v>
      </c>
    </row>
    <row r="195" spans="1:10" ht="27" customHeight="1" outlineLevel="1" x14ac:dyDescent="0.25">
      <c r="A195" s="109">
        <v>1</v>
      </c>
      <c r="B195" s="255" t="s">
        <v>256</v>
      </c>
      <c r="C195" s="256" t="s">
        <v>257</v>
      </c>
      <c r="D195" s="265"/>
      <c r="E195" s="257" t="s">
        <v>88</v>
      </c>
      <c r="F195" s="258" t="s">
        <v>1383</v>
      </c>
      <c r="G195" s="259">
        <v>800</v>
      </c>
      <c r="H195" s="259">
        <v>1168</v>
      </c>
      <c r="I195" s="268"/>
      <c r="J195" s="259">
        <v>0</v>
      </c>
    </row>
    <row r="196" spans="1:10" ht="27" customHeight="1" outlineLevel="1" x14ac:dyDescent="0.25">
      <c r="A196" s="109">
        <v>1</v>
      </c>
      <c r="B196" s="255" t="s">
        <v>258</v>
      </c>
      <c r="C196" s="256" t="s">
        <v>259</v>
      </c>
      <c r="D196" s="265"/>
      <c r="E196" s="257" t="s">
        <v>88</v>
      </c>
      <c r="F196" s="258" t="s">
        <v>1383</v>
      </c>
      <c r="G196" s="259">
        <v>184.5</v>
      </c>
      <c r="H196" s="259">
        <v>269</v>
      </c>
      <c r="I196" s="268"/>
      <c r="J196" s="259">
        <v>0</v>
      </c>
    </row>
    <row r="197" spans="1:10" ht="27" customHeight="1" outlineLevel="1" x14ac:dyDescent="0.25">
      <c r="A197" s="109">
        <v>1</v>
      </c>
      <c r="B197" s="255" t="s">
        <v>260</v>
      </c>
      <c r="C197" s="256" t="s">
        <v>261</v>
      </c>
      <c r="D197" s="265"/>
      <c r="E197" s="257" t="s">
        <v>88</v>
      </c>
      <c r="F197" s="258" t="s">
        <v>1383</v>
      </c>
      <c r="G197" s="259">
        <v>355</v>
      </c>
      <c r="H197" s="259">
        <v>518</v>
      </c>
      <c r="I197" s="268"/>
      <c r="J197" s="259">
        <v>0</v>
      </c>
    </row>
    <row r="198" spans="1:10" ht="27" customHeight="1" outlineLevel="1" x14ac:dyDescent="0.25">
      <c r="A198" s="109">
        <v>1</v>
      </c>
      <c r="B198" s="255" t="s">
        <v>262</v>
      </c>
      <c r="C198" s="256" t="s">
        <v>263</v>
      </c>
      <c r="D198" s="265"/>
      <c r="E198" s="257" t="s">
        <v>264</v>
      </c>
      <c r="F198" s="258" t="s">
        <v>1383</v>
      </c>
      <c r="G198" s="259">
        <v>445</v>
      </c>
      <c r="H198" s="259">
        <v>650</v>
      </c>
      <c r="I198" s="268"/>
      <c r="J198" s="259">
        <v>0</v>
      </c>
    </row>
    <row r="199" spans="1:10" ht="27" customHeight="1" outlineLevel="1" x14ac:dyDescent="0.25">
      <c r="A199" s="109">
        <v>1</v>
      </c>
      <c r="B199" s="255" t="s">
        <v>265</v>
      </c>
      <c r="C199" s="256" t="s">
        <v>266</v>
      </c>
      <c r="D199" s="265"/>
      <c r="E199" s="257" t="s">
        <v>88</v>
      </c>
      <c r="F199" s="258" t="s">
        <v>1383</v>
      </c>
      <c r="G199" s="259">
        <v>250</v>
      </c>
      <c r="H199" s="259">
        <v>365</v>
      </c>
      <c r="I199" s="268"/>
      <c r="J199" s="259">
        <v>0</v>
      </c>
    </row>
    <row r="200" spans="1:10" ht="18.75" customHeight="1" outlineLevel="1" x14ac:dyDescent="0.25">
      <c r="A200" s="109">
        <v>1</v>
      </c>
      <c r="B200" s="271"/>
      <c r="C200" s="272" t="s">
        <v>267</v>
      </c>
      <c r="D200" s="273"/>
      <c r="E200" s="274"/>
      <c r="F200" s="275"/>
      <c r="G200" s="277"/>
      <c r="H200" s="277"/>
      <c r="I200" s="277">
        <v>0</v>
      </c>
      <c r="J200" s="277">
        <v>0</v>
      </c>
    </row>
    <row r="201" spans="1:10" ht="18.75" customHeight="1" outlineLevel="1" x14ac:dyDescent="0.25">
      <c r="A201" s="109">
        <v>1</v>
      </c>
      <c r="B201" s="250" t="s">
        <v>268</v>
      </c>
      <c r="C201" s="111" t="s">
        <v>269</v>
      </c>
      <c r="D201" s="278"/>
      <c r="E201" s="111"/>
      <c r="F201" s="253"/>
      <c r="G201" s="252"/>
      <c r="H201" s="254"/>
      <c r="I201" s="249" t="s">
        <v>1382</v>
      </c>
      <c r="J201" s="249" t="s">
        <v>1382</v>
      </c>
    </row>
    <row r="202" spans="1:10" ht="27" customHeight="1" outlineLevel="1" x14ac:dyDescent="0.25">
      <c r="A202" s="109">
        <v>1</v>
      </c>
      <c r="B202" s="255" t="s">
        <v>270</v>
      </c>
      <c r="C202" s="256" t="s">
        <v>271</v>
      </c>
      <c r="D202" s="265"/>
      <c r="E202" s="284" t="s">
        <v>88</v>
      </c>
      <c r="F202" s="258" t="s">
        <v>1383</v>
      </c>
      <c r="G202" s="259">
        <v>67.5</v>
      </c>
      <c r="H202" s="259">
        <v>99</v>
      </c>
      <c r="I202" s="268"/>
      <c r="J202" s="259">
        <v>0</v>
      </c>
    </row>
    <row r="203" spans="1:10" ht="27" customHeight="1" outlineLevel="2" x14ac:dyDescent="0.25">
      <c r="A203" s="109" t="s">
        <v>1384</v>
      </c>
      <c r="B203" s="260" t="s">
        <v>270</v>
      </c>
      <c r="C203" s="264" t="s">
        <v>1391</v>
      </c>
      <c r="D203" s="262"/>
      <c r="E203" s="263" t="s">
        <v>1386</v>
      </c>
      <c r="F203" s="263">
        <v>0</v>
      </c>
      <c r="G203" s="263" t="s">
        <v>1387</v>
      </c>
      <c r="H203" s="263">
        <v>13</v>
      </c>
      <c r="I203" s="263">
        <v>0</v>
      </c>
      <c r="J203" s="262"/>
    </row>
    <row r="204" spans="1:10" ht="27" customHeight="1" outlineLevel="1" x14ac:dyDescent="0.25">
      <c r="A204" s="109">
        <v>1</v>
      </c>
      <c r="B204" s="255" t="s">
        <v>272</v>
      </c>
      <c r="C204" s="256" t="s">
        <v>273</v>
      </c>
      <c r="D204" s="265"/>
      <c r="E204" s="284" t="s">
        <v>88</v>
      </c>
      <c r="F204" s="258" t="s">
        <v>1383</v>
      </c>
      <c r="G204" s="259">
        <v>36</v>
      </c>
      <c r="H204" s="259">
        <v>53</v>
      </c>
      <c r="I204" s="268"/>
      <c r="J204" s="259">
        <v>0</v>
      </c>
    </row>
    <row r="205" spans="1:10" ht="27" customHeight="1" outlineLevel="2" x14ac:dyDescent="0.25">
      <c r="A205" s="109" t="s">
        <v>1384</v>
      </c>
      <c r="B205" s="260" t="s">
        <v>272</v>
      </c>
      <c r="C205" s="264" t="s">
        <v>1391</v>
      </c>
      <c r="D205" s="262"/>
      <c r="E205" s="263" t="s">
        <v>1386</v>
      </c>
      <c r="F205" s="263">
        <v>0</v>
      </c>
      <c r="G205" s="263" t="s">
        <v>1387</v>
      </c>
      <c r="H205" s="263">
        <v>13</v>
      </c>
      <c r="I205" s="263">
        <v>0</v>
      </c>
      <c r="J205" s="262"/>
    </row>
    <row r="206" spans="1:10" ht="27" customHeight="1" outlineLevel="1" x14ac:dyDescent="0.25">
      <c r="A206" s="109">
        <v>1</v>
      </c>
      <c r="B206" s="255" t="s">
        <v>274</v>
      </c>
      <c r="C206" s="256" t="s">
        <v>275</v>
      </c>
      <c r="D206" s="265"/>
      <c r="E206" s="257" t="s">
        <v>91</v>
      </c>
      <c r="F206" s="258" t="s">
        <v>1383</v>
      </c>
      <c r="G206" s="259">
        <v>45</v>
      </c>
      <c r="H206" s="259">
        <v>66</v>
      </c>
      <c r="I206" s="268"/>
      <c r="J206" s="259">
        <v>0</v>
      </c>
    </row>
    <row r="207" spans="1:10" ht="27" customHeight="1" outlineLevel="2" x14ac:dyDescent="0.25">
      <c r="A207" s="109" t="s">
        <v>1384</v>
      </c>
      <c r="B207" s="260" t="s">
        <v>274</v>
      </c>
      <c r="C207" s="264" t="s">
        <v>1391</v>
      </c>
      <c r="D207" s="262"/>
      <c r="E207" s="263" t="s">
        <v>1386</v>
      </c>
      <c r="F207" s="263">
        <v>0</v>
      </c>
      <c r="G207" s="263" t="s">
        <v>1387</v>
      </c>
      <c r="H207" s="263">
        <v>13</v>
      </c>
      <c r="I207" s="263">
        <v>0</v>
      </c>
      <c r="J207" s="262"/>
    </row>
    <row r="208" spans="1:10" ht="27" customHeight="1" outlineLevel="1" x14ac:dyDescent="0.25">
      <c r="A208" s="109">
        <v>1</v>
      </c>
      <c r="B208" s="255" t="s">
        <v>276</v>
      </c>
      <c r="C208" s="256" t="s">
        <v>277</v>
      </c>
      <c r="D208" s="265"/>
      <c r="E208" s="257" t="s">
        <v>91</v>
      </c>
      <c r="F208" s="258" t="s">
        <v>1383</v>
      </c>
      <c r="G208" s="259">
        <v>16</v>
      </c>
      <c r="H208" s="259">
        <v>23</v>
      </c>
      <c r="I208" s="268"/>
      <c r="J208" s="259">
        <v>0</v>
      </c>
    </row>
    <row r="209" spans="1:10" ht="27" customHeight="1" outlineLevel="2" x14ac:dyDescent="0.25">
      <c r="A209" s="109" t="s">
        <v>1384</v>
      </c>
      <c r="B209" s="260" t="s">
        <v>276</v>
      </c>
      <c r="C209" s="264" t="s">
        <v>1391</v>
      </c>
      <c r="D209" s="262"/>
      <c r="E209" s="263" t="s">
        <v>1386</v>
      </c>
      <c r="F209" s="263">
        <v>0</v>
      </c>
      <c r="G209" s="263" t="s">
        <v>1387</v>
      </c>
      <c r="H209" s="263">
        <v>13</v>
      </c>
      <c r="I209" s="263">
        <v>0</v>
      </c>
      <c r="J209" s="262"/>
    </row>
    <row r="210" spans="1:10" ht="27" customHeight="1" outlineLevel="1" x14ac:dyDescent="0.25">
      <c r="A210" s="109">
        <v>1</v>
      </c>
      <c r="B210" s="255" t="s">
        <v>278</v>
      </c>
      <c r="C210" s="256" t="s">
        <v>279</v>
      </c>
      <c r="D210" s="265"/>
      <c r="E210" s="257" t="s">
        <v>88</v>
      </c>
      <c r="F210" s="258" t="s">
        <v>1383</v>
      </c>
      <c r="G210" s="259">
        <v>90</v>
      </c>
      <c r="H210" s="259">
        <v>131</v>
      </c>
      <c r="I210" s="268"/>
      <c r="J210" s="259">
        <v>0</v>
      </c>
    </row>
    <row r="211" spans="1:10" ht="27" customHeight="1" outlineLevel="2" x14ac:dyDescent="0.25">
      <c r="A211" s="109" t="s">
        <v>1384</v>
      </c>
      <c r="B211" s="260" t="s">
        <v>278</v>
      </c>
      <c r="C211" s="264" t="s">
        <v>1391</v>
      </c>
      <c r="D211" s="262"/>
      <c r="E211" s="263" t="s">
        <v>1386</v>
      </c>
      <c r="F211" s="263">
        <v>0</v>
      </c>
      <c r="G211" s="263" t="s">
        <v>1387</v>
      </c>
      <c r="H211" s="263">
        <v>13</v>
      </c>
      <c r="I211" s="263">
        <v>0</v>
      </c>
      <c r="J211" s="262"/>
    </row>
    <row r="212" spans="1:10" ht="27" customHeight="1" outlineLevel="1" x14ac:dyDescent="0.25">
      <c r="A212" s="109">
        <v>1</v>
      </c>
      <c r="B212" s="255" t="s">
        <v>280</v>
      </c>
      <c r="C212" s="256" t="s">
        <v>281</v>
      </c>
      <c r="D212" s="265"/>
      <c r="E212" s="257" t="s">
        <v>91</v>
      </c>
      <c r="F212" s="258" t="s">
        <v>1383</v>
      </c>
      <c r="G212" s="259">
        <v>27.5</v>
      </c>
      <c r="H212" s="259">
        <v>40</v>
      </c>
      <c r="I212" s="268"/>
      <c r="J212" s="259">
        <v>0</v>
      </c>
    </row>
    <row r="213" spans="1:10" ht="27" customHeight="1" outlineLevel="2" x14ac:dyDescent="0.25">
      <c r="A213" s="109" t="s">
        <v>1384</v>
      </c>
      <c r="B213" s="260" t="s">
        <v>280</v>
      </c>
      <c r="C213" s="264" t="s">
        <v>1391</v>
      </c>
      <c r="D213" s="262"/>
      <c r="E213" s="263" t="s">
        <v>1386</v>
      </c>
      <c r="F213" s="263">
        <v>0</v>
      </c>
      <c r="G213" s="263" t="s">
        <v>1387</v>
      </c>
      <c r="H213" s="263">
        <v>13</v>
      </c>
      <c r="I213" s="263">
        <v>0</v>
      </c>
      <c r="J213" s="262"/>
    </row>
    <row r="214" spans="1:10" ht="27" customHeight="1" outlineLevel="1" x14ac:dyDescent="0.25">
      <c r="A214" s="109">
        <v>1</v>
      </c>
      <c r="B214" s="255" t="s">
        <v>282</v>
      </c>
      <c r="C214" s="256" t="s">
        <v>283</v>
      </c>
      <c r="D214" s="265"/>
      <c r="E214" s="284" t="s">
        <v>88</v>
      </c>
      <c r="F214" s="258" t="s">
        <v>1383</v>
      </c>
      <c r="G214" s="259">
        <v>116</v>
      </c>
      <c r="H214" s="259">
        <v>169</v>
      </c>
      <c r="I214" s="268"/>
      <c r="J214" s="259">
        <v>0</v>
      </c>
    </row>
    <row r="215" spans="1:10" ht="27" customHeight="1" outlineLevel="1" x14ac:dyDescent="0.25">
      <c r="A215" s="109">
        <v>1</v>
      </c>
      <c r="B215" s="255" t="s">
        <v>284</v>
      </c>
      <c r="C215" s="256" t="s">
        <v>285</v>
      </c>
      <c r="D215" s="265"/>
      <c r="E215" s="257" t="s">
        <v>88</v>
      </c>
      <c r="F215" s="258" t="s">
        <v>1383</v>
      </c>
      <c r="G215" s="259">
        <v>317.5</v>
      </c>
      <c r="H215" s="259">
        <v>464</v>
      </c>
      <c r="I215" s="268"/>
      <c r="J215" s="259">
        <v>0</v>
      </c>
    </row>
    <row r="216" spans="1:10" ht="27" customHeight="1" outlineLevel="1" x14ac:dyDescent="0.25">
      <c r="A216" s="109">
        <v>1</v>
      </c>
      <c r="B216" s="255" t="s">
        <v>286</v>
      </c>
      <c r="C216" s="256" t="s">
        <v>287</v>
      </c>
      <c r="D216" s="265"/>
      <c r="E216" s="257" t="s">
        <v>88</v>
      </c>
      <c r="F216" s="258" t="s">
        <v>1383</v>
      </c>
      <c r="G216" s="259">
        <v>1270</v>
      </c>
      <c r="H216" s="259">
        <v>1854</v>
      </c>
      <c r="I216" s="268"/>
      <c r="J216" s="259">
        <v>0</v>
      </c>
    </row>
    <row r="217" spans="1:10" ht="27" customHeight="1" outlineLevel="1" x14ac:dyDescent="0.25">
      <c r="A217" s="109">
        <v>1</v>
      </c>
      <c r="B217" s="255" t="s">
        <v>288</v>
      </c>
      <c r="C217" s="256" t="s">
        <v>289</v>
      </c>
      <c r="D217" s="265"/>
      <c r="E217" s="257" t="s">
        <v>71</v>
      </c>
      <c r="F217" s="258" t="s">
        <v>1383</v>
      </c>
      <c r="G217" s="259">
        <v>250</v>
      </c>
      <c r="H217" s="259">
        <v>365</v>
      </c>
      <c r="I217" s="268"/>
      <c r="J217" s="259">
        <v>0</v>
      </c>
    </row>
    <row r="218" spans="1:10" ht="27" customHeight="1" outlineLevel="2" x14ac:dyDescent="0.25">
      <c r="A218" s="109" t="s">
        <v>1384</v>
      </c>
      <c r="B218" s="260" t="s">
        <v>288</v>
      </c>
      <c r="C218" s="285" t="s">
        <v>1391</v>
      </c>
      <c r="D218" s="262"/>
      <c r="E218" s="263" t="s">
        <v>1386</v>
      </c>
      <c r="F218" s="263">
        <v>0</v>
      </c>
      <c r="G218" s="263" t="s">
        <v>1387</v>
      </c>
      <c r="H218" s="263">
        <v>13</v>
      </c>
      <c r="I218" s="263">
        <v>0</v>
      </c>
      <c r="J218" s="262"/>
    </row>
    <row r="219" spans="1:10" ht="18.75" customHeight="1" outlineLevel="1" x14ac:dyDescent="0.25">
      <c r="A219" s="248"/>
      <c r="B219" s="271"/>
      <c r="C219" s="272" t="s">
        <v>290</v>
      </c>
      <c r="D219" s="273"/>
      <c r="E219" s="274"/>
      <c r="F219" s="275"/>
      <c r="G219" s="277"/>
      <c r="H219" s="277"/>
      <c r="I219" s="277">
        <v>0</v>
      </c>
      <c r="J219" s="277">
        <v>0</v>
      </c>
    </row>
    <row r="220" spans="1:10" ht="18.75" customHeight="1" x14ac:dyDescent="0.25">
      <c r="A220" s="248"/>
      <c r="B220" s="250" t="s">
        <v>291</v>
      </c>
      <c r="C220" s="111" t="s">
        <v>292</v>
      </c>
      <c r="D220" s="278"/>
      <c r="E220" s="111"/>
      <c r="F220" s="253" t="s">
        <v>1382</v>
      </c>
      <c r="G220" s="252"/>
      <c r="H220" s="254"/>
      <c r="I220" s="249" t="s">
        <v>1382</v>
      </c>
      <c r="J220" s="249" t="s">
        <v>1382</v>
      </c>
    </row>
    <row r="221" spans="1:10" ht="18.75" customHeight="1" x14ac:dyDescent="0.25">
      <c r="A221" s="248"/>
      <c r="B221" s="286" t="s">
        <v>293</v>
      </c>
      <c r="C221" s="155" t="s">
        <v>294</v>
      </c>
      <c r="D221" s="273"/>
      <c r="E221" s="272"/>
      <c r="F221" s="275"/>
      <c r="G221" s="277"/>
      <c r="H221" s="277"/>
      <c r="I221" s="275" t="s">
        <v>1382</v>
      </c>
      <c r="J221" s="275" t="s">
        <v>1382</v>
      </c>
    </row>
    <row r="222" spans="1:10" ht="27" customHeight="1" x14ac:dyDescent="0.25">
      <c r="A222" s="109">
        <v>1</v>
      </c>
      <c r="B222" s="287" t="s">
        <v>295</v>
      </c>
      <c r="C222" s="256" t="s">
        <v>296</v>
      </c>
      <c r="D222" s="265"/>
      <c r="E222" s="257" t="s">
        <v>71</v>
      </c>
      <c r="F222" s="258" t="s">
        <v>1383</v>
      </c>
      <c r="G222" s="259">
        <v>50</v>
      </c>
      <c r="H222" s="259">
        <v>73</v>
      </c>
      <c r="I222" s="268"/>
      <c r="J222" s="259">
        <v>0</v>
      </c>
    </row>
    <row r="223" spans="1:10" ht="27" customHeight="1" outlineLevel="1" x14ac:dyDescent="0.25">
      <c r="A223" s="109" t="s">
        <v>1384</v>
      </c>
      <c r="B223" s="260" t="s">
        <v>295</v>
      </c>
      <c r="C223" s="269" t="s">
        <v>1401</v>
      </c>
      <c r="D223" s="262"/>
      <c r="E223" s="263" t="s">
        <v>1386</v>
      </c>
      <c r="F223" s="263">
        <v>0</v>
      </c>
      <c r="G223" s="263" t="s">
        <v>1387</v>
      </c>
      <c r="H223" s="263">
        <v>1625</v>
      </c>
      <c r="I223" s="263">
        <v>0</v>
      </c>
      <c r="J223" s="262"/>
    </row>
    <row r="224" spans="1:10" ht="27" customHeight="1" outlineLevel="1" x14ac:dyDescent="0.25">
      <c r="A224" s="109" t="s">
        <v>1384</v>
      </c>
      <c r="B224" s="260" t="s">
        <v>295</v>
      </c>
      <c r="C224" s="269" t="s">
        <v>1402</v>
      </c>
      <c r="D224" s="262"/>
      <c r="E224" s="263" t="s">
        <v>1386</v>
      </c>
      <c r="F224" s="263">
        <v>0</v>
      </c>
      <c r="G224" s="263" t="s">
        <v>1387</v>
      </c>
      <c r="H224" s="263">
        <v>225</v>
      </c>
      <c r="I224" s="263">
        <v>0</v>
      </c>
      <c r="J224" s="262"/>
    </row>
    <row r="225" spans="1:10" ht="27" customHeight="1" outlineLevel="1" x14ac:dyDescent="0.25">
      <c r="A225" s="109" t="s">
        <v>1384</v>
      </c>
      <c r="B225" s="260" t="s">
        <v>295</v>
      </c>
      <c r="C225" s="269" t="s">
        <v>1403</v>
      </c>
      <c r="D225" s="262"/>
      <c r="E225" s="263" t="s">
        <v>1386</v>
      </c>
      <c r="F225" s="263">
        <v>0</v>
      </c>
      <c r="G225" s="263" t="s">
        <v>1387</v>
      </c>
      <c r="H225" s="263">
        <v>110</v>
      </c>
      <c r="I225" s="263">
        <v>0</v>
      </c>
      <c r="J225" s="262"/>
    </row>
    <row r="226" spans="1:10" ht="27" customHeight="1" outlineLevel="1" x14ac:dyDescent="0.25">
      <c r="A226" s="109" t="s">
        <v>1384</v>
      </c>
      <c r="B226" s="260" t="s">
        <v>295</v>
      </c>
      <c r="C226" s="269" t="s">
        <v>1404</v>
      </c>
      <c r="D226" s="262"/>
      <c r="E226" s="263" t="s">
        <v>1386</v>
      </c>
      <c r="F226" s="263">
        <v>0</v>
      </c>
      <c r="G226" s="263" t="s">
        <v>1387</v>
      </c>
      <c r="H226" s="263">
        <v>158</v>
      </c>
      <c r="I226" s="263">
        <v>0</v>
      </c>
      <c r="J226" s="262"/>
    </row>
    <row r="227" spans="1:10" ht="27" customHeight="1" x14ac:dyDescent="0.25">
      <c r="A227" s="109">
        <v>1</v>
      </c>
      <c r="B227" s="287" t="s">
        <v>297</v>
      </c>
      <c r="C227" s="256" t="s">
        <v>298</v>
      </c>
      <c r="D227" s="265"/>
      <c r="E227" s="257" t="s">
        <v>91</v>
      </c>
      <c r="F227" s="258" t="s">
        <v>1383</v>
      </c>
      <c r="G227" s="259">
        <v>194.5</v>
      </c>
      <c r="H227" s="259">
        <v>284</v>
      </c>
      <c r="I227" s="268"/>
      <c r="J227" s="259">
        <v>0</v>
      </c>
    </row>
    <row r="228" spans="1:10" ht="27" customHeight="1" outlineLevel="1" x14ac:dyDescent="0.25">
      <c r="A228" s="109" t="s">
        <v>1384</v>
      </c>
      <c r="B228" s="260" t="s">
        <v>297</v>
      </c>
      <c r="C228" s="269" t="s">
        <v>1405</v>
      </c>
      <c r="D228" s="262"/>
      <c r="E228" s="263" t="s">
        <v>1386</v>
      </c>
      <c r="F228" s="263">
        <v>0</v>
      </c>
      <c r="G228" s="263" t="s">
        <v>1387</v>
      </c>
      <c r="H228" s="263">
        <v>1105</v>
      </c>
      <c r="I228" s="263">
        <v>0</v>
      </c>
      <c r="J228" s="262"/>
    </row>
    <row r="229" spans="1:10" ht="27" customHeight="1" outlineLevel="1" x14ac:dyDescent="0.25">
      <c r="A229" s="109" t="s">
        <v>1384</v>
      </c>
      <c r="B229" s="260" t="s">
        <v>297</v>
      </c>
      <c r="C229" s="269" t="s">
        <v>1401</v>
      </c>
      <c r="D229" s="262"/>
      <c r="E229" s="263" t="s">
        <v>1386</v>
      </c>
      <c r="F229" s="263">
        <v>0</v>
      </c>
      <c r="G229" s="263" t="s">
        <v>1387</v>
      </c>
      <c r="H229" s="263">
        <v>1625</v>
      </c>
      <c r="I229" s="263">
        <v>0</v>
      </c>
      <c r="J229" s="262"/>
    </row>
    <row r="230" spans="1:10" ht="27" customHeight="1" outlineLevel="1" x14ac:dyDescent="0.25">
      <c r="A230" s="109" t="s">
        <v>1384</v>
      </c>
      <c r="B230" s="260" t="s">
        <v>297</v>
      </c>
      <c r="C230" s="269" t="s">
        <v>1402</v>
      </c>
      <c r="D230" s="262"/>
      <c r="E230" s="263" t="s">
        <v>1386</v>
      </c>
      <c r="F230" s="263">
        <v>0</v>
      </c>
      <c r="G230" s="263" t="s">
        <v>1387</v>
      </c>
      <c r="H230" s="263">
        <v>225</v>
      </c>
      <c r="I230" s="263">
        <v>0</v>
      </c>
      <c r="J230" s="262"/>
    </row>
    <row r="231" spans="1:10" ht="27" customHeight="1" outlineLevel="1" x14ac:dyDescent="0.25">
      <c r="A231" s="109" t="s">
        <v>1384</v>
      </c>
      <c r="B231" s="260" t="s">
        <v>297</v>
      </c>
      <c r="C231" s="269" t="s">
        <v>1403</v>
      </c>
      <c r="D231" s="262"/>
      <c r="E231" s="263" t="s">
        <v>1386</v>
      </c>
      <c r="F231" s="263">
        <v>0</v>
      </c>
      <c r="G231" s="263" t="s">
        <v>1387</v>
      </c>
      <c r="H231" s="263">
        <v>110</v>
      </c>
      <c r="I231" s="263">
        <v>0</v>
      </c>
      <c r="J231" s="262"/>
    </row>
    <row r="232" spans="1:10" ht="27" customHeight="1" outlineLevel="1" x14ac:dyDescent="0.25">
      <c r="A232" s="109" t="s">
        <v>1384</v>
      </c>
      <c r="B232" s="260" t="s">
        <v>297</v>
      </c>
      <c r="C232" s="269" t="s">
        <v>1404</v>
      </c>
      <c r="D232" s="262"/>
      <c r="E232" s="263" t="s">
        <v>1386</v>
      </c>
      <c r="F232" s="263">
        <v>0</v>
      </c>
      <c r="G232" s="263" t="s">
        <v>1387</v>
      </c>
      <c r="H232" s="263">
        <v>158</v>
      </c>
      <c r="I232" s="263">
        <v>0</v>
      </c>
      <c r="J232" s="262"/>
    </row>
    <row r="233" spans="1:10" ht="27" customHeight="1" outlineLevel="1" x14ac:dyDescent="0.25">
      <c r="A233" s="109" t="s">
        <v>1384</v>
      </c>
      <c r="B233" s="260" t="s">
        <v>297</v>
      </c>
      <c r="C233" s="269" t="s">
        <v>1390</v>
      </c>
      <c r="D233" s="262"/>
      <c r="E233" s="263" t="s">
        <v>1386</v>
      </c>
      <c r="F233" s="263">
        <v>0</v>
      </c>
      <c r="G233" s="263" t="s">
        <v>1387</v>
      </c>
      <c r="H233" s="263">
        <v>139</v>
      </c>
      <c r="I233" s="263">
        <v>0</v>
      </c>
      <c r="J233" s="262"/>
    </row>
    <row r="234" spans="1:10" ht="27" customHeight="1" outlineLevel="1" x14ac:dyDescent="0.25">
      <c r="A234" s="109" t="s">
        <v>1384</v>
      </c>
      <c r="B234" s="260" t="s">
        <v>297</v>
      </c>
      <c r="C234" s="264" t="s">
        <v>1406</v>
      </c>
      <c r="D234" s="262"/>
      <c r="E234" s="263" t="s">
        <v>1386</v>
      </c>
      <c r="F234" s="263">
        <v>0</v>
      </c>
      <c r="G234" s="263" t="s">
        <v>1387</v>
      </c>
      <c r="H234" s="263">
        <v>565</v>
      </c>
      <c r="I234" s="263">
        <v>0</v>
      </c>
      <c r="J234" s="262"/>
    </row>
    <row r="235" spans="1:10" ht="27" customHeight="1" outlineLevel="1" x14ac:dyDescent="0.25">
      <c r="A235" s="109" t="s">
        <v>1384</v>
      </c>
      <c r="B235" s="260" t="s">
        <v>297</v>
      </c>
      <c r="C235" s="269" t="s">
        <v>1407</v>
      </c>
      <c r="D235" s="262"/>
      <c r="E235" s="263" t="s">
        <v>1408</v>
      </c>
      <c r="F235" s="263">
        <v>0</v>
      </c>
      <c r="G235" s="263" t="s">
        <v>1387</v>
      </c>
      <c r="H235" s="263">
        <v>431</v>
      </c>
      <c r="I235" s="263">
        <v>0</v>
      </c>
      <c r="J235" s="262"/>
    </row>
    <row r="236" spans="1:10" ht="27" customHeight="1" outlineLevel="1" x14ac:dyDescent="0.25">
      <c r="A236" s="109" t="s">
        <v>1384</v>
      </c>
      <c r="B236" s="260" t="s">
        <v>297</v>
      </c>
      <c r="C236" s="269" t="s">
        <v>1409</v>
      </c>
      <c r="D236" s="262"/>
      <c r="E236" s="263" t="s">
        <v>1386</v>
      </c>
      <c r="F236" s="263">
        <v>0</v>
      </c>
      <c r="G236" s="263" t="s">
        <v>1387</v>
      </c>
      <c r="H236" s="263">
        <v>3104</v>
      </c>
      <c r="I236" s="263">
        <v>0</v>
      </c>
      <c r="J236" s="262"/>
    </row>
    <row r="237" spans="1:10" ht="27" customHeight="1" x14ac:dyDescent="0.25">
      <c r="A237" s="109">
        <v>1</v>
      </c>
      <c r="B237" s="287" t="s">
        <v>299</v>
      </c>
      <c r="C237" s="256" t="s">
        <v>300</v>
      </c>
      <c r="D237" s="265"/>
      <c r="E237" s="257" t="s">
        <v>71</v>
      </c>
      <c r="F237" s="258" t="s">
        <v>1383</v>
      </c>
      <c r="G237" s="259">
        <v>300</v>
      </c>
      <c r="H237" s="259">
        <v>438</v>
      </c>
      <c r="I237" s="268"/>
      <c r="J237" s="259">
        <v>0</v>
      </c>
    </row>
    <row r="238" spans="1:10" ht="27" customHeight="1" outlineLevel="1" x14ac:dyDescent="0.25">
      <c r="A238" s="109" t="s">
        <v>1384</v>
      </c>
      <c r="B238" s="260" t="s">
        <v>299</v>
      </c>
      <c r="C238" s="269" t="s">
        <v>1405</v>
      </c>
      <c r="D238" s="262"/>
      <c r="E238" s="263" t="s">
        <v>1386</v>
      </c>
      <c r="F238" s="263">
        <v>0</v>
      </c>
      <c r="G238" s="263" t="s">
        <v>1387</v>
      </c>
      <c r="H238" s="263">
        <v>1105</v>
      </c>
      <c r="I238" s="263">
        <v>0</v>
      </c>
      <c r="J238" s="262"/>
    </row>
    <row r="239" spans="1:10" ht="27" customHeight="1" outlineLevel="1" x14ac:dyDescent="0.25">
      <c r="A239" s="109" t="s">
        <v>1384</v>
      </c>
      <c r="B239" s="260" t="s">
        <v>299</v>
      </c>
      <c r="C239" s="269" t="s">
        <v>1402</v>
      </c>
      <c r="D239" s="262"/>
      <c r="E239" s="263" t="s">
        <v>1386</v>
      </c>
      <c r="F239" s="263">
        <v>0</v>
      </c>
      <c r="G239" s="263" t="s">
        <v>1387</v>
      </c>
      <c r="H239" s="263">
        <v>225</v>
      </c>
      <c r="I239" s="263">
        <v>0</v>
      </c>
      <c r="J239" s="262"/>
    </row>
    <row r="240" spans="1:10" ht="27" customHeight="1" outlineLevel="1" x14ac:dyDescent="0.25">
      <c r="A240" s="109" t="s">
        <v>1384</v>
      </c>
      <c r="B240" s="260" t="s">
        <v>299</v>
      </c>
      <c r="C240" s="269" t="s">
        <v>1403</v>
      </c>
      <c r="D240" s="262"/>
      <c r="E240" s="263" t="s">
        <v>1386</v>
      </c>
      <c r="F240" s="263">
        <v>0</v>
      </c>
      <c r="G240" s="263" t="s">
        <v>1387</v>
      </c>
      <c r="H240" s="263">
        <v>110</v>
      </c>
      <c r="I240" s="263">
        <v>0</v>
      </c>
      <c r="J240" s="262"/>
    </row>
    <row r="241" spans="1:10" ht="27" customHeight="1" outlineLevel="1" x14ac:dyDescent="0.25">
      <c r="A241" s="109" t="s">
        <v>1384</v>
      </c>
      <c r="B241" s="260" t="s">
        <v>299</v>
      </c>
      <c r="C241" s="269" t="s">
        <v>1404</v>
      </c>
      <c r="D241" s="262"/>
      <c r="E241" s="263" t="s">
        <v>1386</v>
      </c>
      <c r="F241" s="263">
        <v>0</v>
      </c>
      <c r="G241" s="263" t="s">
        <v>1387</v>
      </c>
      <c r="H241" s="263">
        <v>158</v>
      </c>
      <c r="I241" s="263">
        <v>0</v>
      </c>
      <c r="J241" s="262"/>
    </row>
    <row r="242" spans="1:10" ht="27" customHeight="1" outlineLevel="1" x14ac:dyDescent="0.25">
      <c r="A242" s="109" t="s">
        <v>1384</v>
      </c>
      <c r="B242" s="260" t="s">
        <v>299</v>
      </c>
      <c r="C242" s="269" t="s">
        <v>1390</v>
      </c>
      <c r="D242" s="262"/>
      <c r="E242" s="263" t="s">
        <v>1386</v>
      </c>
      <c r="F242" s="263">
        <v>0</v>
      </c>
      <c r="G242" s="263" t="s">
        <v>1387</v>
      </c>
      <c r="H242" s="263">
        <v>139</v>
      </c>
      <c r="I242" s="263">
        <v>0</v>
      </c>
      <c r="J242" s="262"/>
    </row>
    <row r="243" spans="1:10" ht="27" customHeight="1" outlineLevel="1" x14ac:dyDescent="0.25">
      <c r="A243" s="109" t="s">
        <v>1384</v>
      </c>
      <c r="B243" s="260" t="s">
        <v>299</v>
      </c>
      <c r="C243" s="264" t="s">
        <v>1406</v>
      </c>
      <c r="D243" s="262"/>
      <c r="E243" s="263" t="s">
        <v>1386</v>
      </c>
      <c r="F243" s="263">
        <v>0</v>
      </c>
      <c r="G243" s="263" t="s">
        <v>1387</v>
      </c>
      <c r="H243" s="263">
        <v>565</v>
      </c>
      <c r="I243" s="263">
        <v>0</v>
      </c>
      <c r="J243" s="262"/>
    </row>
    <row r="244" spans="1:10" ht="27" customHeight="1" outlineLevel="1" x14ac:dyDescent="0.25">
      <c r="A244" s="109" t="s">
        <v>1384</v>
      </c>
      <c r="B244" s="260" t="s">
        <v>299</v>
      </c>
      <c r="C244" s="269" t="s">
        <v>1407</v>
      </c>
      <c r="D244" s="262"/>
      <c r="E244" s="263" t="s">
        <v>1408</v>
      </c>
      <c r="F244" s="263">
        <v>0</v>
      </c>
      <c r="G244" s="263" t="s">
        <v>1387</v>
      </c>
      <c r="H244" s="263">
        <v>431</v>
      </c>
      <c r="I244" s="263">
        <v>0</v>
      </c>
      <c r="J244" s="262"/>
    </row>
    <row r="245" spans="1:10" ht="27" customHeight="1" outlineLevel="1" x14ac:dyDescent="0.25">
      <c r="A245" s="109" t="s">
        <v>1384</v>
      </c>
      <c r="B245" s="260" t="s">
        <v>299</v>
      </c>
      <c r="C245" s="269" t="s">
        <v>1409</v>
      </c>
      <c r="D245" s="262"/>
      <c r="E245" s="263" t="s">
        <v>1386</v>
      </c>
      <c r="F245" s="263">
        <v>0</v>
      </c>
      <c r="G245" s="263" t="s">
        <v>1387</v>
      </c>
      <c r="H245" s="263">
        <v>3104</v>
      </c>
      <c r="I245" s="263">
        <v>0</v>
      </c>
      <c r="J245" s="262"/>
    </row>
    <row r="246" spans="1:10" ht="27" customHeight="1" x14ac:dyDescent="0.25">
      <c r="A246" s="109">
        <v>1</v>
      </c>
      <c r="B246" s="287" t="s">
        <v>301</v>
      </c>
      <c r="C246" s="256" t="s">
        <v>302</v>
      </c>
      <c r="D246" s="265"/>
      <c r="E246" s="257" t="s">
        <v>71</v>
      </c>
      <c r="F246" s="258" t="s">
        <v>1383</v>
      </c>
      <c r="G246" s="259">
        <v>110</v>
      </c>
      <c r="H246" s="259">
        <v>161</v>
      </c>
      <c r="I246" s="268"/>
      <c r="J246" s="259">
        <v>0</v>
      </c>
    </row>
    <row r="247" spans="1:10" ht="27" customHeight="1" outlineLevel="1" x14ac:dyDescent="0.25">
      <c r="A247" s="109" t="s">
        <v>1384</v>
      </c>
      <c r="B247" s="260" t="s">
        <v>301</v>
      </c>
      <c r="C247" s="269" t="s">
        <v>1410</v>
      </c>
      <c r="D247" s="262"/>
      <c r="E247" s="263" t="s">
        <v>1408</v>
      </c>
      <c r="F247" s="263">
        <v>0</v>
      </c>
      <c r="G247" s="263" t="s">
        <v>1387</v>
      </c>
      <c r="H247" s="263">
        <v>3072</v>
      </c>
      <c r="I247" s="263">
        <v>0</v>
      </c>
      <c r="J247" s="262"/>
    </row>
    <row r="248" spans="1:10" ht="27" customHeight="1" outlineLevel="1" x14ac:dyDescent="0.25">
      <c r="A248" s="109" t="s">
        <v>1384</v>
      </c>
      <c r="B248" s="260" t="s">
        <v>301</v>
      </c>
      <c r="C248" s="264" t="s">
        <v>1411</v>
      </c>
      <c r="D248" s="262"/>
      <c r="E248" s="263" t="s">
        <v>1395</v>
      </c>
      <c r="F248" s="263">
        <v>0</v>
      </c>
      <c r="G248" s="263" t="s">
        <v>1387</v>
      </c>
      <c r="H248" s="263">
        <v>109</v>
      </c>
      <c r="I248" s="263">
        <v>0</v>
      </c>
      <c r="J248" s="262"/>
    </row>
    <row r="249" spans="1:10" ht="27" customHeight="1" outlineLevel="1" x14ac:dyDescent="0.25">
      <c r="A249" s="109" t="s">
        <v>1384</v>
      </c>
      <c r="B249" s="260" t="s">
        <v>301</v>
      </c>
      <c r="C249" s="269" t="s">
        <v>1412</v>
      </c>
      <c r="D249" s="262"/>
      <c r="E249" s="263" t="s">
        <v>1395</v>
      </c>
      <c r="F249" s="263">
        <v>0</v>
      </c>
      <c r="G249" s="263" t="s">
        <v>1387</v>
      </c>
      <c r="H249" s="263">
        <v>339</v>
      </c>
      <c r="I249" s="263">
        <v>0</v>
      </c>
      <c r="J249" s="262"/>
    </row>
    <row r="250" spans="1:10" ht="27" customHeight="1" outlineLevel="1" x14ac:dyDescent="0.25">
      <c r="A250" s="109" t="s">
        <v>1384</v>
      </c>
      <c r="B250" s="260" t="s">
        <v>301</v>
      </c>
      <c r="C250" s="269" t="s">
        <v>1413</v>
      </c>
      <c r="D250" s="262"/>
      <c r="E250" s="263" t="s">
        <v>1386</v>
      </c>
      <c r="F250" s="263">
        <v>0</v>
      </c>
      <c r="G250" s="263" t="s">
        <v>1387</v>
      </c>
      <c r="H250" s="263">
        <v>115</v>
      </c>
      <c r="I250" s="263">
        <v>0</v>
      </c>
      <c r="J250" s="262"/>
    </row>
    <row r="251" spans="1:10" ht="27" customHeight="1" x14ac:dyDescent="0.25">
      <c r="A251" s="109">
        <v>1</v>
      </c>
      <c r="B251" s="287" t="s">
        <v>303</v>
      </c>
      <c r="C251" s="256" t="s">
        <v>304</v>
      </c>
      <c r="D251" s="265"/>
      <c r="E251" s="257" t="s">
        <v>71</v>
      </c>
      <c r="F251" s="258" t="s">
        <v>1383</v>
      </c>
      <c r="G251" s="259">
        <v>700</v>
      </c>
      <c r="H251" s="259">
        <v>1022</v>
      </c>
      <c r="I251" s="268"/>
      <c r="J251" s="259">
        <v>0</v>
      </c>
    </row>
    <row r="252" spans="1:10" ht="27" customHeight="1" outlineLevel="1" x14ac:dyDescent="0.25">
      <c r="A252" s="109" t="s">
        <v>1384</v>
      </c>
      <c r="B252" s="260" t="s">
        <v>303</v>
      </c>
      <c r="C252" s="269" t="s">
        <v>1414</v>
      </c>
      <c r="D252" s="262"/>
      <c r="E252" s="263" t="s">
        <v>1386</v>
      </c>
      <c r="F252" s="263">
        <v>0</v>
      </c>
      <c r="G252" s="263" t="s">
        <v>1387</v>
      </c>
      <c r="H252" s="263">
        <v>66</v>
      </c>
      <c r="I252" s="263">
        <v>0</v>
      </c>
      <c r="J252" s="262"/>
    </row>
    <row r="253" spans="1:10" ht="27" customHeight="1" outlineLevel="1" x14ac:dyDescent="0.25">
      <c r="A253" s="109" t="s">
        <v>1384</v>
      </c>
      <c r="B253" s="260" t="s">
        <v>303</v>
      </c>
      <c r="C253" s="264" t="s">
        <v>1406</v>
      </c>
      <c r="D253" s="262"/>
      <c r="E253" s="263" t="s">
        <v>1386</v>
      </c>
      <c r="F253" s="263">
        <v>0</v>
      </c>
      <c r="G253" s="263" t="s">
        <v>1387</v>
      </c>
      <c r="H253" s="263">
        <v>565</v>
      </c>
      <c r="I253" s="263">
        <v>0</v>
      </c>
      <c r="J253" s="262"/>
    </row>
    <row r="254" spans="1:10" ht="27" customHeight="1" outlineLevel="1" x14ac:dyDescent="0.25">
      <c r="A254" s="109" t="s">
        <v>1384</v>
      </c>
      <c r="B254" s="260" t="s">
        <v>303</v>
      </c>
      <c r="C254" s="269" t="s">
        <v>1415</v>
      </c>
      <c r="D254" s="262"/>
      <c r="E254" s="263" t="s">
        <v>1395</v>
      </c>
      <c r="F254" s="263">
        <v>0</v>
      </c>
      <c r="G254" s="263" t="s">
        <v>1387</v>
      </c>
      <c r="H254" s="263">
        <v>1157</v>
      </c>
      <c r="I254" s="263">
        <v>0</v>
      </c>
      <c r="J254" s="262"/>
    </row>
    <row r="255" spans="1:10" ht="27" customHeight="1" outlineLevel="1" x14ac:dyDescent="0.25">
      <c r="A255" s="109" t="s">
        <v>1384</v>
      </c>
      <c r="B255" s="260" t="s">
        <v>303</v>
      </c>
      <c r="C255" s="264" t="s">
        <v>1411</v>
      </c>
      <c r="D255" s="262"/>
      <c r="E255" s="263" t="s">
        <v>1395</v>
      </c>
      <c r="F255" s="263">
        <v>0</v>
      </c>
      <c r="G255" s="263" t="s">
        <v>1387</v>
      </c>
      <c r="H255" s="263">
        <v>109</v>
      </c>
      <c r="I255" s="263">
        <v>0</v>
      </c>
      <c r="J255" s="262"/>
    </row>
    <row r="256" spans="1:10" ht="27" customHeight="1" outlineLevel="1" x14ac:dyDescent="0.25">
      <c r="A256" s="109" t="s">
        <v>1384</v>
      </c>
      <c r="B256" s="260" t="s">
        <v>303</v>
      </c>
      <c r="C256" s="269" t="s">
        <v>1416</v>
      </c>
      <c r="D256" s="262"/>
      <c r="E256" s="263" t="s">
        <v>1395</v>
      </c>
      <c r="F256" s="263">
        <v>0</v>
      </c>
      <c r="G256" s="263" t="s">
        <v>1387</v>
      </c>
      <c r="H256" s="263">
        <v>205</v>
      </c>
      <c r="I256" s="263">
        <v>0</v>
      </c>
      <c r="J256" s="262"/>
    </row>
    <row r="257" spans="1:10" ht="27" customHeight="1" outlineLevel="1" x14ac:dyDescent="0.25">
      <c r="A257" s="109" t="s">
        <v>1384</v>
      </c>
      <c r="B257" s="260" t="s">
        <v>303</v>
      </c>
      <c r="C257" s="269" t="s">
        <v>1413</v>
      </c>
      <c r="D257" s="262"/>
      <c r="E257" s="263" t="s">
        <v>1386</v>
      </c>
      <c r="F257" s="263">
        <v>0</v>
      </c>
      <c r="G257" s="263" t="s">
        <v>1387</v>
      </c>
      <c r="H257" s="263">
        <v>115</v>
      </c>
      <c r="I257" s="263">
        <v>0</v>
      </c>
      <c r="J257" s="262"/>
    </row>
    <row r="258" spans="1:10" ht="27" customHeight="1" outlineLevel="1" x14ac:dyDescent="0.25">
      <c r="A258" s="109" t="s">
        <v>1384</v>
      </c>
      <c r="B258" s="260" t="s">
        <v>303</v>
      </c>
      <c r="C258" s="269" t="s">
        <v>1417</v>
      </c>
      <c r="D258" s="262"/>
      <c r="E258" s="263" t="s">
        <v>1386</v>
      </c>
      <c r="F258" s="263">
        <v>0</v>
      </c>
      <c r="G258" s="263" t="s">
        <v>1387</v>
      </c>
      <c r="H258" s="263">
        <v>2090</v>
      </c>
      <c r="I258" s="263">
        <v>0</v>
      </c>
      <c r="J258" s="262"/>
    </row>
    <row r="259" spans="1:10" ht="27" customHeight="1" outlineLevel="1" x14ac:dyDescent="0.25">
      <c r="A259" s="109" t="s">
        <v>1384</v>
      </c>
      <c r="B259" s="260" t="s">
        <v>303</v>
      </c>
      <c r="C259" s="269" t="s">
        <v>1418</v>
      </c>
      <c r="D259" s="262"/>
      <c r="E259" s="263" t="s">
        <v>1386</v>
      </c>
      <c r="F259" s="263">
        <v>0</v>
      </c>
      <c r="G259" s="263" t="s">
        <v>1387</v>
      </c>
      <c r="H259" s="263">
        <v>1200</v>
      </c>
      <c r="I259" s="263">
        <v>0</v>
      </c>
      <c r="J259" s="262"/>
    </row>
    <row r="260" spans="1:10" ht="27" customHeight="1" x14ac:dyDescent="0.25">
      <c r="A260" s="109">
        <v>1</v>
      </c>
      <c r="B260" s="287" t="s">
        <v>305</v>
      </c>
      <c r="C260" s="256" t="s">
        <v>1314</v>
      </c>
      <c r="D260" s="265"/>
      <c r="E260" s="257" t="s">
        <v>71</v>
      </c>
      <c r="F260" s="258" t="s">
        <v>1383</v>
      </c>
      <c r="G260" s="259">
        <v>260</v>
      </c>
      <c r="H260" s="259">
        <v>380</v>
      </c>
      <c r="I260" s="268"/>
      <c r="J260" s="259">
        <v>0</v>
      </c>
    </row>
    <row r="261" spans="1:10" ht="27" customHeight="1" outlineLevel="1" x14ac:dyDescent="0.25">
      <c r="A261" s="109" t="s">
        <v>1384</v>
      </c>
      <c r="B261" s="260" t="s">
        <v>305</v>
      </c>
      <c r="C261" s="264" t="s">
        <v>1406</v>
      </c>
      <c r="D261" s="262"/>
      <c r="E261" s="263" t="s">
        <v>1386</v>
      </c>
      <c r="F261" s="263">
        <v>0</v>
      </c>
      <c r="G261" s="263" t="s">
        <v>1387</v>
      </c>
      <c r="H261" s="263">
        <v>565</v>
      </c>
      <c r="I261" s="263">
        <v>0</v>
      </c>
      <c r="J261" s="262"/>
    </row>
    <row r="262" spans="1:10" ht="27" customHeight="1" outlineLevel="1" x14ac:dyDescent="0.25">
      <c r="A262" s="109" t="s">
        <v>1384</v>
      </c>
      <c r="B262" s="260" t="s">
        <v>305</v>
      </c>
      <c r="C262" s="269" t="s">
        <v>1417</v>
      </c>
      <c r="D262" s="262"/>
      <c r="E262" s="263" t="s">
        <v>1386</v>
      </c>
      <c r="F262" s="263">
        <v>0</v>
      </c>
      <c r="G262" s="263" t="s">
        <v>1387</v>
      </c>
      <c r="H262" s="263">
        <v>2090</v>
      </c>
      <c r="I262" s="263">
        <v>0</v>
      </c>
      <c r="J262" s="262"/>
    </row>
    <row r="263" spans="1:10" ht="27" customHeight="1" outlineLevel="1" x14ac:dyDescent="0.25">
      <c r="A263" s="109" t="s">
        <v>1384</v>
      </c>
      <c r="B263" s="260" t="s">
        <v>305</v>
      </c>
      <c r="C263" s="264" t="s">
        <v>1389</v>
      </c>
      <c r="D263" s="262"/>
      <c r="E263" s="263" t="s">
        <v>1386</v>
      </c>
      <c r="F263" s="263">
        <v>0</v>
      </c>
      <c r="G263" s="263" t="s">
        <v>1387</v>
      </c>
      <c r="H263" s="263">
        <v>388</v>
      </c>
      <c r="I263" s="263">
        <v>0</v>
      </c>
      <c r="J263" s="262"/>
    </row>
    <row r="264" spans="1:10" ht="27" customHeight="1" outlineLevel="1" x14ac:dyDescent="0.25">
      <c r="A264" s="109" t="s">
        <v>1384</v>
      </c>
      <c r="B264" s="260" t="s">
        <v>305</v>
      </c>
      <c r="C264" s="269" t="s">
        <v>1418</v>
      </c>
      <c r="D264" s="262"/>
      <c r="E264" s="263" t="s">
        <v>1386</v>
      </c>
      <c r="F264" s="263">
        <v>0</v>
      </c>
      <c r="G264" s="263" t="s">
        <v>1387</v>
      </c>
      <c r="H264" s="263">
        <v>1200</v>
      </c>
      <c r="I264" s="263">
        <v>0</v>
      </c>
      <c r="J264" s="262"/>
    </row>
    <row r="265" spans="1:10" ht="27" customHeight="1" x14ac:dyDescent="0.25">
      <c r="A265" s="109">
        <v>1</v>
      </c>
      <c r="B265" s="287" t="s">
        <v>307</v>
      </c>
      <c r="C265" s="256" t="s">
        <v>308</v>
      </c>
      <c r="D265" s="265"/>
      <c r="E265" s="257" t="s">
        <v>71</v>
      </c>
      <c r="F265" s="258" t="s">
        <v>1383</v>
      </c>
      <c r="G265" s="259">
        <v>110</v>
      </c>
      <c r="H265" s="259">
        <v>161</v>
      </c>
      <c r="I265" s="268"/>
      <c r="J265" s="259">
        <v>0</v>
      </c>
    </row>
    <row r="266" spans="1:10" ht="27" customHeight="1" outlineLevel="1" x14ac:dyDescent="0.25">
      <c r="A266" s="109" t="s">
        <v>1384</v>
      </c>
      <c r="B266" s="260" t="s">
        <v>307</v>
      </c>
      <c r="C266" s="264" t="s">
        <v>1419</v>
      </c>
      <c r="D266" s="262"/>
      <c r="E266" s="263" t="s">
        <v>1386</v>
      </c>
      <c r="F266" s="263">
        <v>0</v>
      </c>
      <c r="G266" s="263" t="s">
        <v>1387</v>
      </c>
      <c r="H266" s="263">
        <v>1235</v>
      </c>
      <c r="I266" s="263">
        <v>0</v>
      </c>
      <c r="J266" s="262"/>
    </row>
    <row r="267" spans="1:10" ht="27" customHeight="1" outlineLevel="1" x14ac:dyDescent="0.25">
      <c r="A267" s="109" t="s">
        <v>1384</v>
      </c>
      <c r="B267" s="260" t="s">
        <v>307</v>
      </c>
      <c r="C267" s="269" t="s">
        <v>1402</v>
      </c>
      <c r="D267" s="262"/>
      <c r="E267" s="263" t="s">
        <v>1386</v>
      </c>
      <c r="F267" s="263">
        <v>0</v>
      </c>
      <c r="G267" s="263" t="s">
        <v>1387</v>
      </c>
      <c r="H267" s="263">
        <v>225</v>
      </c>
      <c r="I267" s="263">
        <v>0</v>
      </c>
      <c r="J267" s="262"/>
    </row>
    <row r="268" spans="1:10" ht="27" customHeight="1" outlineLevel="1" x14ac:dyDescent="0.25">
      <c r="A268" s="109" t="s">
        <v>1384</v>
      </c>
      <c r="B268" s="260" t="s">
        <v>307</v>
      </c>
      <c r="C268" s="269" t="s">
        <v>1403</v>
      </c>
      <c r="D268" s="262"/>
      <c r="E268" s="263" t="s">
        <v>1386</v>
      </c>
      <c r="F268" s="263">
        <v>0</v>
      </c>
      <c r="G268" s="263">
        <v>110</v>
      </c>
      <c r="H268" s="263">
        <v>110</v>
      </c>
      <c r="I268" s="263">
        <v>0</v>
      </c>
      <c r="J268" s="262"/>
    </row>
    <row r="269" spans="1:10" ht="27" customHeight="1" outlineLevel="1" x14ac:dyDescent="0.25">
      <c r="A269" s="109" t="s">
        <v>1384</v>
      </c>
      <c r="B269" s="260" t="s">
        <v>307</v>
      </c>
      <c r="C269" s="288" t="s">
        <v>1404</v>
      </c>
      <c r="D269" s="262"/>
      <c r="E269" s="263" t="s">
        <v>1386</v>
      </c>
      <c r="F269" s="263">
        <v>0</v>
      </c>
      <c r="G269" s="263" t="s">
        <v>1387</v>
      </c>
      <c r="H269" s="263">
        <v>158</v>
      </c>
      <c r="I269" s="263">
        <v>0</v>
      </c>
      <c r="J269" s="262"/>
    </row>
    <row r="270" spans="1:10" ht="18.75" customHeight="1" x14ac:dyDescent="0.25">
      <c r="A270" s="248"/>
      <c r="B270" s="286" t="s">
        <v>309</v>
      </c>
      <c r="C270" s="164" t="s">
        <v>310</v>
      </c>
      <c r="D270" s="273"/>
      <c r="E270" s="274"/>
      <c r="F270" s="277"/>
      <c r="G270" s="277"/>
      <c r="H270" s="277"/>
      <c r="I270" s="275" t="s">
        <v>1382</v>
      </c>
      <c r="J270" s="275" t="s">
        <v>1382</v>
      </c>
    </row>
    <row r="271" spans="1:10" ht="27" customHeight="1" x14ac:dyDescent="0.25">
      <c r="A271" s="109">
        <v>3</v>
      </c>
      <c r="B271" s="287" t="s">
        <v>311</v>
      </c>
      <c r="C271" s="256" t="s">
        <v>312</v>
      </c>
      <c r="D271" s="265"/>
      <c r="E271" s="257" t="s">
        <v>71</v>
      </c>
      <c r="F271" s="258" t="s">
        <v>1383</v>
      </c>
      <c r="G271" s="259">
        <v>200</v>
      </c>
      <c r="H271" s="259">
        <v>292</v>
      </c>
      <c r="I271" s="268"/>
      <c r="J271" s="259">
        <v>0</v>
      </c>
    </row>
    <row r="272" spans="1:10" ht="27" customHeight="1" outlineLevel="1" x14ac:dyDescent="0.25">
      <c r="A272" s="109" t="s">
        <v>1384</v>
      </c>
      <c r="B272" s="260" t="s">
        <v>311</v>
      </c>
      <c r="C272" s="269" t="s">
        <v>1420</v>
      </c>
      <c r="D272" s="262"/>
      <c r="E272" s="263" t="s">
        <v>1395</v>
      </c>
      <c r="F272" s="263">
        <v>0</v>
      </c>
      <c r="G272" s="263" t="s">
        <v>1387</v>
      </c>
      <c r="H272" s="263">
        <v>2159</v>
      </c>
      <c r="I272" s="263">
        <v>0</v>
      </c>
      <c r="J272" s="262"/>
    </row>
    <row r="273" spans="1:10" ht="27" customHeight="1" outlineLevel="1" x14ac:dyDescent="0.25">
      <c r="A273" s="109" t="s">
        <v>1384</v>
      </c>
      <c r="B273" s="260" t="s">
        <v>311</v>
      </c>
      <c r="C273" s="269" t="s">
        <v>1421</v>
      </c>
      <c r="D273" s="262"/>
      <c r="E273" s="263" t="s">
        <v>1422</v>
      </c>
      <c r="F273" s="263">
        <v>0</v>
      </c>
      <c r="G273" s="263" t="s">
        <v>1387</v>
      </c>
      <c r="H273" s="263">
        <v>2124</v>
      </c>
      <c r="I273" s="263">
        <v>0</v>
      </c>
      <c r="J273" s="262"/>
    </row>
    <row r="274" spans="1:10" ht="27" customHeight="1" outlineLevel="1" x14ac:dyDescent="0.25">
      <c r="A274" s="109" t="s">
        <v>1384</v>
      </c>
      <c r="B274" s="260" t="s">
        <v>311</v>
      </c>
      <c r="C274" s="264" t="s">
        <v>1423</v>
      </c>
      <c r="D274" s="262"/>
      <c r="E274" s="263" t="e">
        <v>#N/A</v>
      </c>
      <c r="F274" s="263">
        <v>0</v>
      </c>
      <c r="G274" s="263" t="s">
        <v>1387</v>
      </c>
      <c r="H274" s="263" t="e">
        <v>#N/A</v>
      </c>
      <c r="I274" s="263" t="e">
        <v>#N/A</v>
      </c>
      <c r="J274" s="262"/>
    </row>
    <row r="275" spans="1:10" ht="27" customHeight="1" outlineLevel="1" x14ac:dyDescent="0.25">
      <c r="A275" s="109" t="s">
        <v>1384</v>
      </c>
      <c r="B275" s="260" t="s">
        <v>311</v>
      </c>
      <c r="C275" s="269" t="s">
        <v>1424</v>
      </c>
      <c r="D275" s="262"/>
      <c r="E275" s="263" t="s">
        <v>1386</v>
      </c>
      <c r="F275" s="263">
        <v>0</v>
      </c>
      <c r="G275" s="263" t="s">
        <v>1387</v>
      </c>
      <c r="H275" s="263">
        <v>153</v>
      </c>
      <c r="I275" s="263">
        <v>0</v>
      </c>
      <c r="J275" s="262"/>
    </row>
    <row r="276" spans="1:10" ht="27" customHeight="1" outlineLevel="1" x14ac:dyDescent="0.25">
      <c r="A276" s="109" t="s">
        <v>1384</v>
      </c>
      <c r="B276" s="260" t="s">
        <v>311</v>
      </c>
      <c r="C276" s="269" t="s">
        <v>1394</v>
      </c>
      <c r="D276" s="262"/>
      <c r="E276" s="263" t="s">
        <v>1395</v>
      </c>
      <c r="F276" s="263">
        <v>0</v>
      </c>
      <c r="G276" s="263" t="s">
        <v>1387</v>
      </c>
      <c r="H276" s="263">
        <v>810</v>
      </c>
      <c r="I276" s="263">
        <v>0</v>
      </c>
      <c r="J276" s="262"/>
    </row>
    <row r="277" spans="1:10" ht="27" customHeight="1" x14ac:dyDescent="0.25">
      <c r="A277" s="109">
        <v>3</v>
      </c>
      <c r="B277" s="287" t="s">
        <v>313</v>
      </c>
      <c r="C277" s="256" t="s">
        <v>314</v>
      </c>
      <c r="D277" s="265"/>
      <c r="E277" s="257" t="s">
        <v>71</v>
      </c>
      <c r="F277" s="258" t="s">
        <v>1383</v>
      </c>
      <c r="G277" s="259">
        <v>750</v>
      </c>
      <c r="H277" s="259">
        <v>1095</v>
      </c>
      <c r="I277" s="268"/>
      <c r="J277" s="259">
        <v>0</v>
      </c>
    </row>
    <row r="278" spans="1:10" ht="27" customHeight="1" outlineLevel="1" x14ac:dyDescent="0.25">
      <c r="A278" s="109" t="s">
        <v>1384</v>
      </c>
      <c r="B278" s="260" t="s">
        <v>313</v>
      </c>
      <c r="C278" s="269" t="s">
        <v>1425</v>
      </c>
      <c r="D278" s="262"/>
      <c r="E278" s="263" t="s">
        <v>1408</v>
      </c>
      <c r="F278" s="263" t="s">
        <v>1387</v>
      </c>
      <c r="G278" s="263" t="s">
        <v>1387</v>
      </c>
      <c r="H278" s="263">
        <v>34720</v>
      </c>
      <c r="I278" s="263">
        <v>0</v>
      </c>
      <c r="J278" s="262"/>
    </row>
    <row r="279" spans="1:10" ht="27" customHeight="1" outlineLevel="1" x14ac:dyDescent="0.25">
      <c r="A279" s="109" t="s">
        <v>1384</v>
      </c>
      <c r="B279" s="260" t="s">
        <v>313</v>
      </c>
      <c r="C279" s="264" t="s">
        <v>1426</v>
      </c>
      <c r="D279" s="262"/>
      <c r="E279" s="263" t="s">
        <v>1386</v>
      </c>
      <c r="F279" s="263">
        <v>0</v>
      </c>
      <c r="G279" s="263" t="s">
        <v>1387</v>
      </c>
      <c r="H279" s="263">
        <v>459</v>
      </c>
      <c r="I279" s="263">
        <v>0</v>
      </c>
      <c r="J279" s="262"/>
    </row>
    <row r="280" spans="1:10" ht="27" customHeight="1" outlineLevel="1" x14ac:dyDescent="0.25">
      <c r="A280" s="109" t="s">
        <v>1384</v>
      </c>
      <c r="B280" s="260" t="s">
        <v>313</v>
      </c>
      <c r="C280" s="269" t="s">
        <v>1427</v>
      </c>
      <c r="D280" s="262"/>
      <c r="E280" s="263" t="s">
        <v>1395</v>
      </c>
      <c r="F280" s="263">
        <v>0</v>
      </c>
      <c r="G280" s="263" t="s">
        <v>1387</v>
      </c>
      <c r="H280" s="263">
        <v>1499</v>
      </c>
      <c r="I280" s="263">
        <v>0</v>
      </c>
      <c r="J280" s="262"/>
    </row>
    <row r="281" spans="1:10" ht="27" customHeight="1" outlineLevel="1" x14ac:dyDescent="0.25">
      <c r="A281" s="109" t="s">
        <v>1384</v>
      </c>
      <c r="B281" s="260" t="s">
        <v>313</v>
      </c>
      <c r="C281" s="269" t="s">
        <v>1428</v>
      </c>
      <c r="D281" s="262"/>
      <c r="E281" s="263" t="s">
        <v>1395</v>
      </c>
      <c r="F281" s="263">
        <v>0</v>
      </c>
      <c r="G281" s="263" t="s">
        <v>1387</v>
      </c>
      <c r="H281" s="263">
        <v>1799</v>
      </c>
      <c r="I281" s="263">
        <v>0</v>
      </c>
      <c r="J281" s="262"/>
    </row>
    <row r="282" spans="1:10" ht="27" customHeight="1" outlineLevel="1" x14ac:dyDescent="0.25">
      <c r="A282" s="109" t="s">
        <v>1384</v>
      </c>
      <c r="B282" s="260" t="s">
        <v>313</v>
      </c>
      <c r="C282" s="264" t="s">
        <v>1429</v>
      </c>
      <c r="D282" s="262"/>
      <c r="E282" s="263" t="s">
        <v>1386</v>
      </c>
      <c r="F282" s="263">
        <v>0</v>
      </c>
      <c r="G282" s="263" t="s">
        <v>1387</v>
      </c>
      <c r="H282" s="263">
        <v>398</v>
      </c>
      <c r="I282" s="263">
        <v>0</v>
      </c>
      <c r="J282" s="262"/>
    </row>
    <row r="283" spans="1:10" ht="27" customHeight="1" outlineLevel="1" x14ac:dyDescent="0.25">
      <c r="A283" s="109" t="s">
        <v>1384</v>
      </c>
      <c r="B283" s="260" t="s">
        <v>313</v>
      </c>
      <c r="C283" s="269" t="s">
        <v>1430</v>
      </c>
      <c r="D283" s="262"/>
      <c r="E283" s="263" t="s">
        <v>1408</v>
      </c>
      <c r="F283" s="263">
        <v>0</v>
      </c>
      <c r="G283" s="263" t="s">
        <v>1387</v>
      </c>
      <c r="H283" s="263">
        <v>660</v>
      </c>
      <c r="I283" s="263">
        <v>0</v>
      </c>
      <c r="J283" s="262"/>
    </row>
    <row r="284" spans="1:10" ht="27" customHeight="1" outlineLevel="1" x14ac:dyDescent="0.25">
      <c r="A284" s="109" t="s">
        <v>1384</v>
      </c>
      <c r="B284" s="260" t="s">
        <v>313</v>
      </c>
      <c r="C284" s="269" t="s">
        <v>1431</v>
      </c>
      <c r="D284" s="262"/>
      <c r="E284" s="263" t="s">
        <v>1408</v>
      </c>
      <c r="F284" s="263">
        <v>0</v>
      </c>
      <c r="G284" s="263" t="s">
        <v>1387</v>
      </c>
      <c r="H284" s="263">
        <v>888</v>
      </c>
      <c r="I284" s="263">
        <v>0</v>
      </c>
      <c r="J284" s="262"/>
    </row>
    <row r="285" spans="1:10" ht="27" customHeight="1" outlineLevel="1" x14ac:dyDescent="0.25">
      <c r="A285" s="109" t="s">
        <v>1384</v>
      </c>
      <c r="B285" s="260" t="s">
        <v>313</v>
      </c>
      <c r="C285" s="269" t="s">
        <v>1432</v>
      </c>
      <c r="D285" s="262"/>
      <c r="E285" s="263" t="s">
        <v>1395</v>
      </c>
      <c r="F285" s="263">
        <v>0</v>
      </c>
      <c r="G285" s="263" t="s">
        <v>1387</v>
      </c>
      <c r="H285" s="263">
        <v>2389</v>
      </c>
      <c r="I285" s="263">
        <v>0</v>
      </c>
      <c r="J285" s="262"/>
    </row>
    <row r="286" spans="1:10" ht="27" customHeight="1" outlineLevel="1" x14ac:dyDescent="0.25">
      <c r="A286" s="109" t="s">
        <v>1384</v>
      </c>
      <c r="B286" s="260" t="s">
        <v>313</v>
      </c>
      <c r="C286" s="269" t="s">
        <v>1433</v>
      </c>
      <c r="D286" s="262"/>
      <c r="E286" s="263" t="s">
        <v>1386</v>
      </c>
      <c r="F286" s="263">
        <v>0</v>
      </c>
      <c r="G286" s="263">
        <v>893</v>
      </c>
      <c r="H286" s="263">
        <v>893</v>
      </c>
      <c r="I286" s="263">
        <v>0</v>
      </c>
      <c r="J286" s="262"/>
    </row>
    <row r="287" spans="1:10" ht="27" customHeight="1" outlineLevel="1" x14ac:dyDescent="0.25">
      <c r="A287" s="109" t="s">
        <v>1384</v>
      </c>
      <c r="B287" s="260" t="s">
        <v>313</v>
      </c>
      <c r="C287" s="269" t="s">
        <v>1434</v>
      </c>
      <c r="D287" s="262"/>
      <c r="E287" s="263" t="s">
        <v>1395</v>
      </c>
      <c r="F287" s="263">
        <v>0</v>
      </c>
      <c r="G287" s="263" t="s">
        <v>1387</v>
      </c>
      <c r="H287" s="263">
        <v>5669</v>
      </c>
      <c r="I287" s="263">
        <v>0</v>
      </c>
      <c r="J287" s="262"/>
    </row>
    <row r="288" spans="1:10" ht="27" customHeight="1" outlineLevel="1" x14ac:dyDescent="0.25">
      <c r="A288" s="109" t="s">
        <v>1384</v>
      </c>
      <c r="B288" s="260" t="s">
        <v>313</v>
      </c>
      <c r="C288" s="269" t="s">
        <v>1435</v>
      </c>
      <c r="D288" s="262"/>
      <c r="E288" s="263" t="s">
        <v>1395</v>
      </c>
      <c r="F288" s="263" t="s">
        <v>1387</v>
      </c>
      <c r="G288" s="263" t="s">
        <v>1387</v>
      </c>
      <c r="H288" s="263">
        <v>1780</v>
      </c>
      <c r="I288" s="263">
        <v>0</v>
      </c>
      <c r="J288" s="262"/>
    </row>
    <row r="289" spans="1:10" ht="27" customHeight="1" outlineLevel="1" x14ac:dyDescent="0.25">
      <c r="A289" s="109" t="s">
        <v>1384</v>
      </c>
      <c r="B289" s="260" t="s">
        <v>313</v>
      </c>
      <c r="C289" s="269" t="s">
        <v>1424</v>
      </c>
      <c r="D289" s="262"/>
      <c r="E289" s="263" t="s">
        <v>1386</v>
      </c>
      <c r="F289" s="263">
        <v>0</v>
      </c>
      <c r="G289" s="263" t="s">
        <v>1387</v>
      </c>
      <c r="H289" s="263">
        <v>153</v>
      </c>
      <c r="I289" s="263">
        <v>0</v>
      </c>
      <c r="J289" s="262"/>
    </row>
    <row r="290" spans="1:10" ht="27" customHeight="1" outlineLevel="1" x14ac:dyDescent="0.25">
      <c r="A290" s="109" t="s">
        <v>1384</v>
      </c>
      <c r="B290" s="260" t="s">
        <v>313</v>
      </c>
      <c r="C290" s="269" t="s">
        <v>1394</v>
      </c>
      <c r="D290" s="262"/>
      <c r="E290" s="263" t="s">
        <v>1395</v>
      </c>
      <c r="F290" s="263">
        <v>0</v>
      </c>
      <c r="G290" s="263" t="s">
        <v>1387</v>
      </c>
      <c r="H290" s="263">
        <v>810</v>
      </c>
      <c r="I290" s="263">
        <v>0</v>
      </c>
      <c r="J290" s="262"/>
    </row>
    <row r="291" spans="1:10" ht="27" customHeight="1" x14ac:dyDescent="0.25">
      <c r="A291" s="109">
        <v>3</v>
      </c>
      <c r="B291" s="287" t="s">
        <v>315</v>
      </c>
      <c r="C291" s="256" t="s">
        <v>316</v>
      </c>
      <c r="D291" s="265"/>
      <c r="E291" s="257" t="s">
        <v>71</v>
      </c>
      <c r="F291" s="258" t="s">
        <v>1383</v>
      </c>
      <c r="G291" s="259">
        <v>700</v>
      </c>
      <c r="H291" s="259">
        <v>1022</v>
      </c>
      <c r="I291" s="268"/>
      <c r="J291" s="259">
        <v>0</v>
      </c>
    </row>
    <row r="292" spans="1:10" ht="27" customHeight="1" outlineLevel="1" x14ac:dyDescent="0.25">
      <c r="A292" s="109" t="s">
        <v>140</v>
      </c>
      <c r="B292" s="260" t="s">
        <v>315</v>
      </c>
      <c r="C292" s="264" t="s">
        <v>1436</v>
      </c>
      <c r="D292" s="262"/>
      <c r="E292" s="263" t="s">
        <v>1386</v>
      </c>
      <c r="F292" s="263">
        <v>0</v>
      </c>
      <c r="G292" s="263" t="s">
        <v>1387</v>
      </c>
      <c r="H292" s="263">
        <v>2489</v>
      </c>
      <c r="I292" s="263">
        <v>0</v>
      </c>
      <c r="J292" s="262"/>
    </row>
    <row r="293" spans="1:10" ht="27" customHeight="1" outlineLevel="1" x14ac:dyDescent="0.25">
      <c r="A293" s="109" t="s">
        <v>140</v>
      </c>
      <c r="B293" s="260" t="s">
        <v>315</v>
      </c>
      <c r="C293" s="269" t="s">
        <v>1437</v>
      </c>
      <c r="D293" s="262"/>
      <c r="E293" s="263" t="s">
        <v>1386</v>
      </c>
      <c r="F293" s="263">
        <v>0</v>
      </c>
      <c r="G293" s="263" t="s">
        <v>1387</v>
      </c>
      <c r="H293" s="263">
        <v>2599</v>
      </c>
      <c r="I293" s="263">
        <v>0</v>
      </c>
      <c r="J293" s="262"/>
    </row>
    <row r="294" spans="1:10" ht="27" customHeight="1" outlineLevel="1" x14ac:dyDescent="0.25">
      <c r="A294" s="109" t="s">
        <v>140</v>
      </c>
      <c r="B294" s="260" t="s">
        <v>315</v>
      </c>
      <c r="C294" s="264" t="s">
        <v>1429</v>
      </c>
      <c r="D294" s="262"/>
      <c r="E294" s="263" t="s">
        <v>1386</v>
      </c>
      <c r="F294" s="263">
        <v>0</v>
      </c>
      <c r="G294" s="263" t="s">
        <v>1387</v>
      </c>
      <c r="H294" s="263">
        <v>398</v>
      </c>
      <c r="I294" s="263">
        <v>0</v>
      </c>
      <c r="J294" s="262"/>
    </row>
    <row r="295" spans="1:10" ht="27" customHeight="1" outlineLevel="1" x14ac:dyDescent="0.25">
      <c r="A295" s="109" t="s">
        <v>140</v>
      </c>
      <c r="B295" s="260" t="s">
        <v>315</v>
      </c>
      <c r="C295" s="269" t="s">
        <v>1438</v>
      </c>
      <c r="D295" s="262"/>
      <c r="E295" s="263" t="s">
        <v>1395</v>
      </c>
      <c r="F295" s="263">
        <v>0</v>
      </c>
      <c r="G295" s="263" t="s">
        <v>1387</v>
      </c>
      <c r="H295" s="263">
        <v>668</v>
      </c>
      <c r="I295" s="263">
        <v>0</v>
      </c>
      <c r="J295" s="262"/>
    </row>
    <row r="296" spans="1:10" ht="18.75" customHeight="1" x14ac:dyDescent="0.25">
      <c r="A296" s="248"/>
      <c r="B296" s="286" t="s">
        <v>1439</v>
      </c>
      <c r="C296" s="164" t="s">
        <v>1440</v>
      </c>
      <c r="D296" s="273"/>
      <c r="E296" s="274"/>
      <c r="F296" s="275" t="s">
        <v>1382</v>
      </c>
      <c r="G296" s="277"/>
      <c r="H296" s="277"/>
      <c r="I296" s="275" t="s">
        <v>1382</v>
      </c>
      <c r="J296" s="275" t="s">
        <v>1382</v>
      </c>
    </row>
    <row r="297" spans="1:10" ht="27" customHeight="1" x14ac:dyDescent="0.25">
      <c r="A297" s="109">
        <v>3</v>
      </c>
      <c r="B297" s="287" t="s">
        <v>319</v>
      </c>
      <c r="C297" s="256" t="s">
        <v>320</v>
      </c>
      <c r="D297" s="265"/>
      <c r="E297" s="257" t="s">
        <v>71</v>
      </c>
      <c r="F297" s="258">
        <v>69.990000000000009</v>
      </c>
      <c r="G297" s="259">
        <v>1000</v>
      </c>
      <c r="H297" s="259">
        <v>1460</v>
      </c>
      <c r="I297" s="268"/>
      <c r="J297" s="259">
        <v>102185.40000000001</v>
      </c>
    </row>
    <row r="298" spans="1:10" ht="27" customHeight="1" outlineLevel="1" x14ac:dyDescent="0.25">
      <c r="A298" s="109" t="s">
        <v>140</v>
      </c>
      <c r="B298" s="260" t="s">
        <v>319</v>
      </c>
      <c r="C298" s="269" t="s">
        <v>1441</v>
      </c>
      <c r="D298" s="262"/>
      <c r="E298" s="263" t="s">
        <v>1386</v>
      </c>
      <c r="F298" s="263">
        <v>76.289100000000019</v>
      </c>
      <c r="G298" s="263" t="s">
        <v>1387</v>
      </c>
      <c r="H298" s="263">
        <v>274</v>
      </c>
      <c r="I298" s="263">
        <v>20903.213400000004</v>
      </c>
      <c r="J298" s="262"/>
    </row>
    <row r="299" spans="1:10" ht="27" customHeight="1" outlineLevel="1" x14ac:dyDescent="0.25">
      <c r="A299" s="109" t="s">
        <v>140</v>
      </c>
      <c r="B299" s="260" t="s">
        <v>319</v>
      </c>
      <c r="C299" s="264" t="s">
        <v>1442</v>
      </c>
      <c r="D299" s="262"/>
      <c r="E299" s="263" t="s">
        <v>1386</v>
      </c>
      <c r="F299" s="263">
        <v>45.493500000000004</v>
      </c>
      <c r="G299" s="263" t="s">
        <v>1387</v>
      </c>
      <c r="H299" s="263">
        <v>12</v>
      </c>
      <c r="I299" s="263">
        <v>545.92200000000003</v>
      </c>
      <c r="J299" s="262"/>
    </row>
    <row r="300" spans="1:10" ht="27" customHeight="1" outlineLevel="1" x14ac:dyDescent="0.25">
      <c r="A300" s="109" t="s">
        <v>140</v>
      </c>
      <c r="B300" s="260" t="s">
        <v>319</v>
      </c>
      <c r="C300" s="269" t="s">
        <v>1443</v>
      </c>
      <c r="D300" s="262"/>
      <c r="E300" s="263" t="s">
        <v>1386</v>
      </c>
      <c r="F300" s="263">
        <v>164.47650000000002</v>
      </c>
      <c r="G300" s="263" t="s">
        <v>1387</v>
      </c>
      <c r="H300" s="263">
        <v>28</v>
      </c>
      <c r="I300" s="263">
        <v>4605.3420000000006</v>
      </c>
      <c r="J300" s="262"/>
    </row>
    <row r="301" spans="1:10" ht="27" customHeight="1" outlineLevel="1" x14ac:dyDescent="0.25">
      <c r="A301" s="109" t="s">
        <v>140</v>
      </c>
      <c r="B301" s="260" t="s">
        <v>319</v>
      </c>
      <c r="C301" s="264" t="s">
        <v>1444</v>
      </c>
      <c r="D301" s="262"/>
      <c r="E301" s="263" t="s">
        <v>1395</v>
      </c>
      <c r="F301" s="263">
        <v>97.986000000000004</v>
      </c>
      <c r="G301" s="263" t="s">
        <v>1387</v>
      </c>
      <c r="H301" s="263">
        <v>75</v>
      </c>
      <c r="I301" s="263">
        <v>7348.9500000000007</v>
      </c>
      <c r="J301" s="262"/>
    </row>
    <row r="302" spans="1:10" ht="27" customHeight="1" outlineLevel="1" x14ac:dyDescent="0.25">
      <c r="A302" s="109" t="s">
        <v>140</v>
      </c>
      <c r="B302" s="260" t="s">
        <v>319</v>
      </c>
      <c r="C302" s="269" t="s">
        <v>1445</v>
      </c>
      <c r="D302" s="262"/>
      <c r="E302" s="263" t="s">
        <v>1395</v>
      </c>
      <c r="F302" s="263">
        <v>139.98000000000002</v>
      </c>
      <c r="G302" s="263" t="s">
        <v>1387</v>
      </c>
      <c r="H302" s="263">
        <v>199</v>
      </c>
      <c r="I302" s="263">
        <v>27856.020000000004</v>
      </c>
      <c r="J302" s="262"/>
    </row>
    <row r="303" spans="1:10" ht="27" customHeight="1" outlineLevel="1" x14ac:dyDescent="0.25">
      <c r="A303" s="109" t="s">
        <v>140</v>
      </c>
      <c r="B303" s="260" t="s">
        <v>319</v>
      </c>
      <c r="C303" s="269" t="s">
        <v>1446</v>
      </c>
      <c r="D303" s="262"/>
      <c r="E303" s="263" t="s">
        <v>1386</v>
      </c>
      <c r="F303" s="263">
        <v>17.497500000000002</v>
      </c>
      <c r="G303" s="263" t="s">
        <v>1387</v>
      </c>
      <c r="H303" s="263">
        <v>178</v>
      </c>
      <c r="I303" s="263">
        <v>3114.5550000000003</v>
      </c>
      <c r="J303" s="262"/>
    </row>
    <row r="304" spans="1:10" ht="27" customHeight="1" outlineLevel="1" x14ac:dyDescent="0.25">
      <c r="A304" s="109" t="s">
        <v>140</v>
      </c>
      <c r="B304" s="260" t="s">
        <v>319</v>
      </c>
      <c r="C304" s="269" t="s">
        <v>1447</v>
      </c>
      <c r="D304" s="262"/>
      <c r="E304" s="263" t="s">
        <v>1386</v>
      </c>
      <c r="F304" s="263">
        <v>118.98300000000002</v>
      </c>
      <c r="G304" s="263" t="s">
        <v>1387</v>
      </c>
      <c r="H304" s="263">
        <v>36</v>
      </c>
      <c r="I304" s="263">
        <v>4283.3880000000008</v>
      </c>
      <c r="J304" s="262"/>
    </row>
    <row r="305" spans="1:10" ht="27" customHeight="1" outlineLevel="1" x14ac:dyDescent="0.25">
      <c r="A305" s="109" t="s">
        <v>140</v>
      </c>
      <c r="B305" s="260" t="s">
        <v>319</v>
      </c>
      <c r="C305" s="269" t="s">
        <v>1448</v>
      </c>
      <c r="D305" s="262"/>
      <c r="E305" s="263" t="s">
        <v>1386</v>
      </c>
      <c r="F305" s="263">
        <v>55.992000000000012</v>
      </c>
      <c r="G305" s="263" t="s">
        <v>1387</v>
      </c>
      <c r="H305" s="263">
        <v>37</v>
      </c>
      <c r="I305" s="263">
        <v>2071.7040000000006</v>
      </c>
      <c r="J305" s="262"/>
    </row>
    <row r="306" spans="1:10" ht="27" customHeight="1" outlineLevel="1" x14ac:dyDescent="0.25">
      <c r="A306" s="109" t="s">
        <v>140</v>
      </c>
      <c r="B306" s="260" t="s">
        <v>319</v>
      </c>
      <c r="C306" s="269" t="s">
        <v>1449</v>
      </c>
      <c r="D306" s="262"/>
      <c r="E306" s="263" t="s">
        <v>1395</v>
      </c>
      <c r="F306" s="263">
        <v>34.995000000000005</v>
      </c>
      <c r="G306" s="263" t="s">
        <v>1387</v>
      </c>
      <c r="H306" s="263">
        <v>419</v>
      </c>
      <c r="I306" s="263">
        <v>14662.905000000002</v>
      </c>
      <c r="J306" s="262"/>
    </row>
    <row r="307" spans="1:10" ht="27" customHeight="1" outlineLevel="1" x14ac:dyDescent="0.25">
      <c r="A307" s="109" t="s">
        <v>140</v>
      </c>
      <c r="B307" s="260" t="s">
        <v>319</v>
      </c>
      <c r="C307" s="269" t="s">
        <v>1450</v>
      </c>
      <c r="D307" s="262"/>
      <c r="E307" s="263" t="s">
        <v>1408</v>
      </c>
      <c r="F307" s="263">
        <v>1.0498500000000002</v>
      </c>
      <c r="G307" s="263" t="s">
        <v>1387</v>
      </c>
      <c r="H307" s="263">
        <v>235</v>
      </c>
      <c r="I307" s="263">
        <v>246.71475000000004</v>
      </c>
      <c r="J307" s="262"/>
    </row>
    <row r="308" spans="1:10" ht="27" customHeight="1" outlineLevel="1" x14ac:dyDescent="0.25">
      <c r="A308" s="109" t="s">
        <v>140</v>
      </c>
      <c r="B308" s="260" t="s">
        <v>319</v>
      </c>
      <c r="C308" s="269" t="s">
        <v>1451</v>
      </c>
      <c r="D308" s="262"/>
      <c r="E308" s="263" t="s">
        <v>1386</v>
      </c>
      <c r="F308" s="263">
        <v>34.995000000000005</v>
      </c>
      <c r="G308" s="263" t="s">
        <v>1387</v>
      </c>
      <c r="H308" s="263">
        <v>26</v>
      </c>
      <c r="I308" s="263">
        <v>909.87000000000012</v>
      </c>
      <c r="J308" s="262"/>
    </row>
    <row r="309" spans="1:10" ht="27" customHeight="1" outlineLevel="1" x14ac:dyDescent="0.25">
      <c r="A309" s="109" t="s">
        <v>140</v>
      </c>
      <c r="B309" s="260" t="s">
        <v>319</v>
      </c>
      <c r="C309" s="269" t="s">
        <v>1452</v>
      </c>
      <c r="D309" s="262"/>
      <c r="E309" s="263" t="s">
        <v>1386</v>
      </c>
      <c r="F309" s="263">
        <v>34.995000000000005</v>
      </c>
      <c r="G309" s="263" t="s">
        <v>1387</v>
      </c>
      <c r="H309" s="263">
        <v>12</v>
      </c>
      <c r="I309" s="263">
        <v>419.94000000000005</v>
      </c>
      <c r="J309" s="262"/>
    </row>
    <row r="310" spans="1:10" ht="27" customHeight="1" outlineLevel="1" x14ac:dyDescent="0.25">
      <c r="A310" s="109" t="s">
        <v>140</v>
      </c>
      <c r="B310" s="260" t="s">
        <v>319</v>
      </c>
      <c r="C310" s="264" t="s">
        <v>1453</v>
      </c>
      <c r="D310" s="262"/>
      <c r="E310" s="263" t="s">
        <v>1395</v>
      </c>
      <c r="F310" s="263">
        <v>0.34995000000000004</v>
      </c>
      <c r="G310" s="263" t="s">
        <v>1387</v>
      </c>
      <c r="H310" s="263">
        <v>109</v>
      </c>
      <c r="I310" s="263">
        <v>38.144550000000002</v>
      </c>
      <c r="J310" s="262"/>
    </row>
    <row r="311" spans="1:10" ht="27" customHeight="1" outlineLevel="1" x14ac:dyDescent="0.25">
      <c r="A311" s="109" t="s">
        <v>140</v>
      </c>
      <c r="B311" s="260" t="s">
        <v>319</v>
      </c>
      <c r="C311" s="269" t="s">
        <v>1413</v>
      </c>
      <c r="D311" s="262"/>
      <c r="E311" s="263" t="s">
        <v>1386</v>
      </c>
      <c r="F311" s="263">
        <v>1.3998000000000002</v>
      </c>
      <c r="G311" s="263" t="s">
        <v>1387</v>
      </c>
      <c r="H311" s="263">
        <v>115</v>
      </c>
      <c r="I311" s="263">
        <v>160.977</v>
      </c>
      <c r="J311" s="262"/>
    </row>
    <row r="312" spans="1:10" ht="27" customHeight="1" x14ac:dyDescent="0.25">
      <c r="A312" s="109">
        <v>3</v>
      </c>
      <c r="B312" s="287" t="s">
        <v>321</v>
      </c>
      <c r="C312" s="256" t="s">
        <v>1315</v>
      </c>
      <c r="D312" s="265"/>
      <c r="E312" s="257" t="s">
        <v>71</v>
      </c>
      <c r="F312" s="258" t="s">
        <v>1383</v>
      </c>
      <c r="G312" s="259">
        <v>600</v>
      </c>
      <c r="H312" s="259">
        <v>876</v>
      </c>
      <c r="I312" s="268"/>
      <c r="J312" s="259">
        <v>0</v>
      </c>
    </row>
    <row r="313" spans="1:10" ht="27" customHeight="1" outlineLevel="1" x14ac:dyDescent="0.25">
      <c r="A313" s="109" t="s">
        <v>140</v>
      </c>
      <c r="B313" s="260" t="s">
        <v>321</v>
      </c>
      <c r="C313" s="269" t="s">
        <v>1441</v>
      </c>
      <c r="D313" s="262"/>
      <c r="E313" s="263" t="s">
        <v>1386</v>
      </c>
      <c r="F313" s="263">
        <v>0</v>
      </c>
      <c r="G313" s="263" t="s">
        <v>1387</v>
      </c>
      <c r="H313" s="263">
        <v>274</v>
      </c>
      <c r="I313" s="263">
        <v>0</v>
      </c>
      <c r="J313" s="262"/>
    </row>
    <row r="314" spans="1:10" ht="27" customHeight="1" outlineLevel="1" x14ac:dyDescent="0.25">
      <c r="A314" s="109" t="s">
        <v>140</v>
      </c>
      <c r="B314" s="260" t="s">
        <v>321</v>
      </c>
      <c r="C314" s="264" t="s">
        <v>1442</v>
      </c>
      <c r="D314" s="262"/>
      <c r="E314" s="263" t="s">
        <v>1386</v>
      </c>
      <c r="F314" s="263">
        <v>0</v>
      </c>
      <c r="G314" s="263" t="s">
        <v>1387</v>
      </c>
      <c r="H314" s="263">
        <v>12</v>
      </c>
      <c r="I314" s="263">
        <v>0</v>
      </c>
      <c r="J314" s="262"/>
    </row>
    <row r="315" spans="1:10" ht="27" customHeight="1" outlineLevel="1" x14ac:dyDescent="0.25">
      <c r="A315" s="109" t="s">
        <v>140</v>
      </c>
      <c r="B315" s="260" t="s">
        <v>321</v>
      </c>
      <c r="C315" s="269" t="s">
        <v>1443</v>
      </c>
      <c r="D315" s="262"/>
      <c r="E315" s="263" t="s">
        <v>1386</v>
      </c>
      <c r="F315" s="263">
        <v>0</v>
      </c>
      <c r="G315" s="263" t="s">
        <v>1387</v>
      </c>
      <c r="H315" s="263">
        <v>28</v>
      </c>
      <c r="I315" s="263">
        <v>0</v>
      </c>
      <c r="J315" s="262"/>
    </row>
    <row r="316" spans="1:10" ht="27" customHeight="1" outlineLevel="1" x14ac:dyDescent="0.25">
      <c r="A316" s="109" t="s">
        <v>140</v>
      </c>
      <c r="B316" s="260" t="s">
        <v>321</v>
      </c>
      <c r="C316" s="264" t="s">
        <v>1444</v>
      </c>
      <c r="D316" s="262"/>
      <c r="E316" s="263" t="s">
        <v>1395</v>
      </c>
      <c r="F316" s="263">
        <v>0</v>
      </c>
      <c r="G316" s="263" t="s">
        <v>1387</v>
      </c>
      <c r="H316" s="263">
        <v>75</v>
      </c>
      <c r="I316" s="263">
        <v>0</v>
      </c>
      <c r="J316" s="262"/>
    </row>
    <row r="317" spans="1:10" ht="27" customHeight="1" outlineLevel="1" x14ac:dyDescent="0.25">
      <c r="A317" s="109" t="s">
        <v>140</v>
      </c>
      <c r="B317" s="260" t="s">
        <v>321</v>
      </c>
      <c r="C317" s="269" t="s">
        <v>1445</v>
      </c>
      <c r="D317" s="262"/>
      <c r="E317" s="263" t="s">
        <v>1395</v>
      </c>
      <c r="F317" s="263">
        <v>0</v>
      </c>
      <c r="G317" s="263" t="s">
        <v>1387</v>
      </c>
      <c r="H317" s="263">
        <v>199</v>
      </c>
      <c r="I317" s="263">
        <v>0</v>
      </c>
      <c r="J317" s="262"/>
    </row>
    <row r="318" spans="1:10" ht="27" customHeight="1" outlineLevel="1" x14ac:dyDescent="0.25">
      <c r="A318" s="109" t="s">
        <v>140</v>
      </c>
      <c r="B318" s="260" t="s">
        <v>321</v>
      </c>
      <c r="C318" s="269" t="s">
        <v>1446</v>
      </c>
      <c r="D318" s="262"/>
      <c r="E318" s="263" t="s">
        <v>1386</v>
      </c>
      <c r="F318" s="263">
        <v>0</v>
      </c>
      <c r="G318" s="263" t="s">
        <v>1387</v>
      </c>
      <c r="H318" s="263">
        <v>178</v>
      </c>
      <c r="I318" s="263">
        <v>0</v>
      </c>
      <c r="J318" s="262"/>
    </row>
    <row r="319" spans="1:10" ht="27" customHeight="1" outlineLevel="1" x14ac:dyDescent="0.25">
      <c r="A319" s="109" t="s">
        <v>140</v>
      </c>
      <c r="B319" s="260" t="s">
        <v>321</v>
      </c>
      <c r="C319" s="269" t="s">
        <v>1447</v>
      </c>
      <c r="D319" s="262"/>
      <c r="E319" s="263" t="s">
        <v>1386</v>
      </c>
      <c r="F319" s="263">
        <v>0</v>
      </c>
      <c r="G319" s="263" t="s">
        <v>1387</v>
      </c>
      <c r="H319" s="263">
        <v>36</v>
      </c>
      <c r="I319" s="263">
        <v>0</v>
      </c>
      <c r="J319" s="262"/>
    </row>
    <row r="320" spans="1:10" ht="27" customHeight="1" outlineLevel="1" x14ac:dyDescent="0.25">
      <c r="A320" s="109" t="s">
        <v>140</v>
      </c>
      <c r="B320" s="260" t="s">
        <v>321</v>
      </c>
      <c r="C320" s="269" t="s">
        <v>1448</v>
      </c>
      <c r="D320" s="262"/>
      <c r="E320" s="263" t="s">
        <v>1386</v>
      </c>
      <c r="F320" s="263">
        <v>0</v>
      </c>
      <c r="G320" s="263" t="s">
        <v>1387</v>
      </c>
      <c r="H320" s="263">
        <v>37</v>
      </c>
      <c r="I320" s="263">
        <v>0</v>
      </c>
      <c r="J320" s="262"/>
    </row>
    <row r="321" spans="1:10" ht="27" customHeight="1" outlineLevel="1" x14ac:dyDescent="0.25">
      <c r="A321" s="109" t="s">
        <v>140</v>
      </c>
      <c r="B321" s="260" t="s">
        <v>321</v>
      </c>
      <c r="C321" s="269" t="s">
        <v>1449</v>
      </c>
      <c r="D321" s="262"/>
      <c r="E321" s="263" t="s">
        <v>1395</v>
      </c>
      <c r="F321" s="263">
        <v>0</v>
      </c>
      <c r="G321" s="263" t="s">
        <v>1387</v>
      </c>
      <c r="H321" s="263">
        <v>419</v>
      </c>
      <c r="I321" s="263">
        <v>0</v>
      </c>
      <c r="J321" s="262"/>
    </row>
    <row r="322" spans="1:10" ht="27" customHeight="1" outlineLevel="1" x14ac:dyDescent="0.25">
      <c r="A322" s="109" t="s">
        <v>140</v>
      </c>
      <c r="B322" s="260" t="s">
        <v>321</v>
      </c>
      <c r="C322" s="269" t="s">
        <v>1450</v>
      </c>
      <c r="D322" s="262"/>
      <c r="E322" s="263" t="s">
        <v>1408</v>
      </c>
      <c r="F322" s="263">
        <v>0</v>
      </c>
      <c r="G322" s="263" t="s">
        <v>1387</v>
      </c>
      <c r="H322" s="263">
        <v>235</v>
      </c>
      <c r="I322" s="263">
        <v>0</v>
      </c>
      <c r="J322" s="262"/>
    </row>
    <row r="323" spans="1:10" ht="27" customHeight="1" outlineLevel="1" x14ac:dyDescent="0.25">
      <c r="A323" s="109" t="s">
        <v>140</v>
      </c>
      <c r="B323" s="260" t="s">
        <v>321</v>
      </c>
      <c r="C323" s="269" t="s">
        <v>1451</v>
      </c>
      <c r="D323" s="262"/>
      <c r="E323" s="263" t="s">
        <v>1386</v>
      </c>
      <c r="F323" s="263">
        <v>0</v>
      </c>
      <c r="G323" s="263" t="s">
        <v>1387</v>
      </c>
      <c r="H323" s="263">
        <v>26</v>
      </c>
      <c r="I323" s="263">
        <v>0</v>
      </c>
      <c r="J323" s="262"/>
    </row>
    <row r="324" spans="1:10" ht="27" customHeight="1" outlineLevel="1" x14ac:dyDescent="0.25">
      <c r="A324" s="109" t="s">
        <v>140</v>
      </c>
      <c r="B324" s="260" t="s">
        <v>321</v>
      </c>
      <c r="C324" s="269" t="s">
        <v>1452</v>
      </c>
      <c r="D324" s="262"/>
      <c r="E324" s="263" t="s">
        <v>1386</v>
      </c>
      <c r="F324" s="263">
        <v>0</v>
      </c>
      <c r="G324" s="263" t="s">
        <v>1387</v>
      </c>
      <c r="H324" s="263">
        <v>12</v>
      </c>
      <c r="I324" s="263">
        <v>0</v>
      </c>
      <c r="J324" s="262"/>
    </row>
    <row r="325" spans="1:10" ht="27" customHeight="1" outlineLevel="1" x14ac:dyDescent="0.25">
      <c r="A325" s="109" t="s">
        <v>140</v>
      </c>
      <c r="B325" s="260" t="s">
        <v>321</v>
      </c>
      <c r="C325" s="269" t="s">
        <v>1454</v>
      </c>
      <c r="D325" s="262"/>
      <c r="E325" s="263" t="s">
        <v>1395</v>
      </c>
      <c r="F325" s="263">
        <v>0</v>
      </c>
      <c r="G325" s="263" t="s">
        <v>1387</v>
      </c>
      <c r="H325" s="263">
        <v>118</v>
      </c>
      <c r="I325" s="263">
        <v>0</v>
      </c>
      <c r="J325" s="262"/>
    </row>
    <row r="326" spans="1:10" ht="27" customHeight="1" outlineLevel="1" x14ac:dyDescent="0.25">
      <c r="A326" s="109" t="s">
        <v>140</v>
      </c>
      <c r="B326" s="260" t="s">
        <v>321</v>
      </c>
      <c r="C326" s="264" t="s">
        <v>1453</v>
      </c>
      <c r="D326" s="262"/>
      <c r="E326" s="263" t="s">
        <v>1395</v>
      </c>
      <c r="F326" s="263">
        <v>0</v>
      </c>
      <c r="G326" s="263" t="s">
        <v>1387</v>
      </c>
      <c r="H326" s="263">
        <v>109</v>
      </c>
      <c r="I326" s="263">
        <v>0</v>
      </c>
      <c r="J326" s="262"/>
    </row>
    <row r="327" spans="1:10" ht="27" customHeight="1" outlineLevel="1" x14ac:dyDescent="0.25">
      <c r="A327" s="109" t="s">
        <v>140</v>
      </c>
      <c r="B327" s="260" t="s">
        <v>321</v>
      </c>
      <c r="C327" s="269" t="s">
        <v>1413</v>
      </c>
      <c r="D327" s="262"/>
      <c r="E327" s="263" t="s">
        <v>1386</v>
      </c>
      <c r="F327" s="263">
        <v>0</v>
      </c>
      <c r="G327" s="263" t="s">
        <v>1387</v>
      </c>
      <c r="H327" s="263">
        <v>115</v>
      </c>
      <c r="I327" s="263">
        <v>0</v>
      </c>
      <c r="J327" s="262"/>
    </row>
    <row r="328" spans="1:10" ht="27" customHeight="1" x14ac:dyDescent="0.25">
      <c r="A328" s="109">
        <v>3</v>
      </c>
      <c r="B328" s="287" t="s">
        <v>323</v>
      </c>
      <c r="C328" s="270" t="s">
        <v>1316</v>
      </c>
      <c r="D328" s="265"/>
      <c r="E328" s="257" t="s">
        <v>71</v>
      </c>
      <c r="F328" s="258">
        <v>69.990000000000009</v>
      </c>
      <c r="G328" s="259">
        <v>400</v>
      </c>
      <c r="H328" s="259">
        <v>584</v>
      </c>
      <c r="I328" s="268"/>
      <c r="J328" s="259">
        <v>40874.160000000003</v>
      </c>
    </row>
    <row r="329" spans="1:10" ht="27" customHeight="1" outlineLevel="1" x14ac:dyDescent="0.25">
      <c r="A329" s="109" t="s">
        <v>140</v>
      </c>
      <c r="B329" s="260" t="s">
        <v>323</v>
      </c>
      <c r="C329" s="264" t="s">
        <v>1455</v>
      </c>
      <c r="D329" s="262"/>
      <c r="E329" s="263" t="s">
        <v>1456</v>
      </c>
      <c r="F329" s="263">
        <v>26.596200000000003</v>
      </c>
      <c r="G329" s="263" t="s">
        <v>1387</v>
      </c>
      <c r="H329" s="263">
        <v>445</v>
      </c>
      <c r="I329" s="263">
        <v>11835.309000000001</v>
      </c>
      <c r="J329" s="262"/>
    </row>
    <row r="330" spans="1:10" ht="27" customHeight="1" outlineLevel="1" x14ac:dyDescent="0.25">
      <c r="A330" s="109" t="s">
        <v>140</v>
      </c>
      <c r="B330" s="260" t="s">
        <v>323</v>
      </c>
      <c r="C330" s="269" t="s">
        <v>1457</v>
      </c>
      <c r="D330" s="262"/>
      <c r="E330" s="263" t="s">
        <v>1395</v>
      </c>
      <c r="F330" s="263">
        <v>1399.8000000000002</v>
      </c>
      <c r="G330" s="263" t="s">
        <v>1387</v>
      </c>
      <c r="H330" s="263">
        <v>1045</v>
      </c>
      <c r="I330" s="263">
        <v>1462791.0000000002</v>
      </c>
      <c r="J330" s="262"/>
    </row>
    <row r="331" spans="1:10" ht="27" customHeight="1" outlineLevel="1" x14ac:dyDescent="0.25">
      <c r="A331" s="109" t="s">
        <v>140</v>
      </c>
      <c r="B331" s="260" t="s">
        <v>323</v>
      </c>
      <c r="C331" s="269" t="s">
        <v>1458</v>
      </c>
      <c r="D331" s="262"/>
      <c r="E331" s="263" t="s">
        <v>1422</v>
      </c>
      <c r="F331" s="263">
        <v>0.17497500000000002</v>
      </c>
      <c r="G331" s="263" t="s">
        <v>1387</v>
      </c>
      <c r="H331" s="263">
        <v>179</v>
      </c>
      <c r="I331" s="263">
        <v>31.320525000000004</v>
      </c>
      <c r="J331" s="262"/>
    </row>
    <row r="332" spans="1:10" ht="27" customHeight="1" outlineLevel="1" x14ac:dyDescent="0.25">
      <c r="A332" s="109" t="s">
        <v>140</v>
      </c>
      <c r="B332" s="260" t="s">
        <v>323</v>
      </c>
      <c r="C332" s="269" t="s">
        <v>1394</v>
      </c>
      <c r="D332" s="262"/>
      <c r="E332" s="263" t="s">
        <v>1395</v>
      </c>
      <c r="F332" s="263">
        <v>1.0498500000000002</v>
      </c>
      <c r="G332" s="263" t="s">
        <v>1387</v>
      </c>
      <c r="H332" s="263">
        <v>810</v>
      </c>
      <c r="I332" s="263">
        <v>850.37850000000014</v>
      </c>
      <c r="J332" s="262"/>
    </row>
    <row r="333" spans="1:10" ht="27" customHeight="1" outlineLevel="1" x14ac:dyDescent="0.25">
      <c r="A333" s="109" t="s">
        <v>140</v>
      </c>
      <c r="B333" s="260" t="s">
        <v>323</v>
      </c>
      <c r="C333" s="264" t="s">
        <v>1453</v>
      </c>
      <c r="D333" s="262"/>
      <c r="E333" s="263" t="s">
        <v>1395</v>
      </c>
      <c r="F333" s="263">
        <v>0.34995000000000004</v>
      </c>
      <c r="G333" s="263" t="s">
        <v>1387</v>
      </c>
      <c r="H333" s="263">
        <v>109</v>
      </c>
      <c r="I333" s="263">
        <v>38.144550000000002</v>
      </c>
      <c r="J333" s="262"/>
    </row>
    <row r="334" spans="1:10" ht="27" customHeight="1" x14ac:dyDescent="0.25">
      <c r="A334" s="109">
        <v>3</v>
      </c>
      <c r="B334" s="287" t="s">
        <v>325</v>
      </c>
      <c r="C334" s="256" t="s">
        <v>326</v>
      </c>
      <c r="D334" s="265"/>
      <c r="E334" s="257" t="s">
        <v>71</v>
      </c>
      <c r="F334" s="258">
        <v>69.990000000000009</v>
      </c>
      <c r="G334" s="259">
        <v>400</v>
      </c>
      <c r="H334" s="259">
        <v>584</v>
      </c>
      <c r="I334" s="268"/>
      <c r="J334" s="259">
        <v>40874.160000000003</v>
      </c>
    </row>
    <row r="335" spans="1:10" ht="27" customHeight="1" outlineLevel="1" x14ac:dyDescent="0.25">
      <c r="A335" s="109" t="s">
        <v>140</v>
      </c>
      <c r="B335" s="260" t="s">
        <v>325</v>
      </c>
      <c r="C335" s="264" t="s">
        <v>1455</v>
      </c>
      <c r="D335" s="262"/>
      <c r="E335" s="263" t="s">
        <v>1456</v>
      </c>
      <c r="F335" s="263">
        <v>26.596200000000003</v>
      </c>
      <c r="G335" s="263" t="s">
        <v>1387</v>
      </c>
      <c r="H335" s="263">
        <v>445</v>
      </c>
      <c r="I335" s="263">
        <v>11835.309000000001</v>
      </c>
      <c r="J335" s="262"/>
    </row>
    <row r="336" spans="1:10" ht="27" customHeight="1" outlineLevel="1" x14ac:dyDescent="0.25">
      <c r="A336" s="109" t="s">
        <v>140</v>
      </c>
      <c r="B336" s="260" t="s">
        <v>325</v>
      </c>
      <c r="C336" s="269" t="s">
        <v>1457</v>
      </c>
      <c r="D336" s="262"/>
      <c r="E336" s="263" t="s">
        <v>1395</v>
      </c>
      <c r="F336" s="263">
        <v>1399.8000000000002</v>
      </c>
      <c r="G336" s="263" t="s">
        <v>1387</v>
      </c>
      <c r="H336" s="263">
        <v>1045</v>
      </c>
      <c r="I336" s="263">
        <v>1462791.0000000002</v>
      </c>
      <c r="J336" s="262"/>
    </row>
    <row r="337" spans="1:10" ht="27" customHeight="1" outlineLevel="1" x14ac:dyDescent="0.25">
      <c r="A337" s="109" t="s">
        <v>140</v>
      </c>
      <c r="B337" s="260" t="s">
        <v>325</v>
      </c>
      <c r="C337" s="269" t="s">
        <v>1458</v>
      </c>
      <c r="D337" s="262"/>
      <c r="E337" s="263" t="s">
        <v>1422</v>
      </c>
      <c r="F337" s="263">
        <v>0.17497500000000002</v>
      </c>
      <c r="G337" s="263" t="s">
        <v>1387</v>
      </c>
      <c r="H337" s="263">
        <v>179</v>
      </c>
      <c r="I337" s="263">
        <v>31.320525000000004</v>
      </c>
      <c r="J337" s="262"/>
    </row>
    <row r="338" spans="1:10" ht="27" customHeight="1" outlineLevel="1" x14ac:dyDescent="0.25">
      <c r="A338" s="109" t="s">
        <v>140</v>
      </c>
      <c r="B338" s="260" t="s">
        <v>325</v>
      </c>
      <c r="C338" s="269" t="s">
        <v>1394</v>
      </c>
      <c r="D338" s="262"/>
      <c r="E338" s="263" t="s">
        <v>1395</v>
      </c>
      <c r="F338" s="263">
        <v>1.0498500000000002</v>
      </c>
      <c r="G338" s="263" t="s">
        <v>1387</v>
      </c>
      <c r="H338" s="263">
        <v>810</v>
      </c>
      <c r="I338" s="263">
        <v>850.37850000000014</v>
      </c>
      <c r="J338" s="262"/>
    </row>
    <row r="339" spans="1:10" ht="27" customHeight="1" outlineLevel="1" x14ac:dyDescent="0.25">
      <c r="A339" s="109" t="s">
        <v>140</v>
      </c>
      <c r="B339" s="260" t="s">
        <v>325</v>
      </c>
      <c r="C339" s="264" t="s">
        <v>1453</v>
      </c>
      <c r="D339" s="262"/>
      <c r="E339" s="263" t="s">
        <v>1395</v>
      </c>
      <c r="F339" s="263">
        <v>0.34995000000000004</v>
      </c>
      <c r="G339" s="263" t="s">
        <v>1387</v>
      </c>
      <c r="H339" s="263">
        <v>109</v>
      </c>
      <c r="I339" s="263">
        <v>38.144550000000002</v>
      </c>
      <c r="J339" s="262"/>
    </row>
    <row r="340" spans="1:10" ht="27" customHeight="1" x14ac:dyDescent="0.25">
      <c r="A340" s="109">
        <v>3</v>
      </c>
      <c r="B340" s="287" t="s">
        <v>327</v>
      </c>
      <c r="C340" s="289" t="s">
        <v>328</v>
      </c>
      <c r="D340" s="265"/>
      <c r="E340" s="257" t="s">
        <v>71</v>
      </c>
      <c r="F340" s="258" t="s">
        <v>1383</v>
      </c>
      <c r="G340" s="259">
        <v>300</v>
      </c>
      <c r="H340" s="259">
        <v>438</v>
      </c>
      <c r="I340" s="268"/>
      <c r="J340" s="259">
        <v>0</v>
      </c>
    </row>
    <row r="341" spans="1:10" ht="27" hidden="1" customHeight="1" outlineLevel="1" x14ac:dyDescent="0.25">
      <c r="A341" s="109" t="s">
        <v>140</v>
      </c>
      <c r="B341" s="260" t="s">
        <v>327</v>
      </c>
      <c r="C341" s="269" t="s">
        <v>1459</v>
      </c>
      <c r="D341" s="262"/>
      <c r="E341" s="263" t="s">
        <v>1387</v>
      </c>
      <c r="F341" s="263" t="s">
        <v>1387</v>
      </c>
      <c r="G341" s="263" t="s">
        <v>1387</v>
      </c>
      <c r="H341" s="263" t="s">
        <v>1387</v>
      </c>
      <c r="I341" s="263">
        <v>0</v>
      </c>
      <c r="J341" s="262"/>
    </row>
    <row r="342" spans="1:10" ht="27" hidden="1" customHeight="1" outlineLevel="1" x14ac:dyDescent="0.25">
      <c r="A342" s="109" t="s">
        <v>140</v>
      </c>
      <c r="B342" s="260" t="s">
        <v>327</v>
      </c>
      <c r="C342" s="269" t="s">
        <v>1457</v>
      </c>
      <c r="D342" s="262"/>
      <c r="E342" s="263" t="s">
        <v>1387</v>
      </c>
      <c r="F342" s="263" t="s">
        <v>1387</v>
      </c>
      <c r="G342" s="263" t="s">
        <v>1387</v>
      </c>
      <c r="H342" s="263" t="s">
        <v>1387</v>
      </c>
      <c r="I342" s="263">
        <v>0</v>
      </c>
      <c r="J342" s="262"/>
    </row>
    <row r="343" spans="1:10" ht="27" hidden="1" customHeight="1" outlineLevel="1" x14ac:dyDescent="0.25">
      <c r="A343" s="109" t="s">
        <v>140</v>
      </c>
      <c r="B343" s="260" t="s">
        <v>327</v>
      </c>
      <c r="C343" s="269" t="s">
        <v>1458</v>
      </c>
      <c r="D343" s="262"/>
      <c r="E343" s="263" t="s">
        <v>1387</v>
      </c>
      <c r="F343" s="263" t="s">
        <v>1387</v>
      </c>
      <c r="G343" s="263" t="s">
        <v>1387</v>
      </c>
      <c r="H343" s="263" t="s">
        <v>1387</v>
      </c>
      <c r="I343" s="263">
        <v>0</v>
      </c>
      <c r="J343" s="262"/>
    </row>
    <row r="344" spans="1:10" ht="27" hidden="1" customHeight="1" outlineLevel="1" x14ac:dyDescent="0.25">
      <c r="A344" s="109" t="s">
        <v>140</v>
      </c>
      <c r="B344" s="260" t="s">
        <v>327</v>
      </c>
      <c r="C344" s="269" t="s">
        <v>1394</v>
      </c>
      <c r="D344" s="262"/>
      <c r="E344" s="263" t="s">
        <v>1387</v>
      </c>
      <c r="F344" s="263" t="s">
        <v>1387</v>
      </c>
      <c r="G344" s="263" t="s">
        <v>1387</v>
      </c>
      <c r="H344" s="263" t="s">
        <v>1387</v>
      </c>
      <c r="I344" s="263">
        <v>0</v>
      </c>
      <c r="J344" s="262"/>
    </row>
    <row r="345" spans="1:10" ht="27" hidden="1" customHeight="1" outlineLevel="1" x14ac:dyDescent="0.25">
      <c r="A345" s="109" t="s">
        <v>140</v>
      </c>
      <c r="B345" s="260" t="s">
        <v>327</v>
      </c>
      <c r="C345" s="264" t="s">
        <v>1453</v>
      </c>
      <c r="D345" s="262"/>
      <c r="E345" s="263" t="s">
        <v>1387</v>
      </c>
      <c r="F345" s="263" t="s">
        <v>1387</v>
      </c>
      <c r="G345" s="263" t="s">
        <v>1387</v>
      </c>
      <c r="H345" s="263" t="s">
        <v>1387</v>
      </c>
      <c r="I345" s="263">
        <v>0</v>
      </c>
      <c r="J345" s="262"/>
    </row>
    <row r="346" spans="1:10" ht="27" customHeight="1" x14ac:dyDescent="0.25">
      <c r="A346" s="109">
        <v>3</v>
      </c>
      <c r="B346" s="287" t="s">
        <v>329</v>
      </c>
      <c r="C346" s="256" t="s">
        <v>330</v>
      </c>
      <c r="D346" s="265"/>
      <c r="E346" s="257" t="s">
        <v>91</v>
      </c>
      <c r="F346" s="258" t="s">
        <v>1383</v>
      </c>
      <c r="G346" s="259">
        <v>300</v>
      </c>
      <c r="H346" s="259">
        <v>438</v>
      </c>
      <c r="I346" s="268"/>
      <c r="J346" s="259">
        <v>0</v>
      </c>
    </row>
    <row r="347" spans="1:10" ht="27" customHeight="1" outlineLevel="1" x14ac:dyDescent="0.25">
      <c r="A347" s="109" t="s">
        <v>140</v>
      </c>
      <c r="B347" s="260" t="s">
        <v>329</v>
      </c>
      <c r="C347" s="264" t="s">
        <v>1455</v>
      </c>
      <c r="D347" s="262"/>
      <c r="E347" s="263" t="s">
        <v>1456</v>
      </c>
      <c r="F347" s="263">
        <v>0</v>
      </c>
      <c r="G347" s="263" t="s">
        <v>1387</v>
      </c>
      <c r="H347" s="263">
        <v>445</v>
      </c>
      <c r="I347" s="263">
        <v>0</v>
      </c>
      <c r="J347" s="262"/>
    </row>
    <row r="348" spans="1:10" ht="27" customHeight="1" outlineLevel="1" x14ac:dyDescent="0.25">
      <c r="A348" s="109" t="s">
        <v>140</v>
      </c>
      <c r="B348" s="260" t="s">
        <v>329</v>
      </c>
      <c r="C348" s="269" t="s">
        <v>1457</v>
      </c>
      <c r="D348" s="262"/>
      <c r="E348" s="263" t="s">
        <v>1395</v>
      </c>
      <c r="F348" s="263">
        <v>0</v>
      </c>
      <c r="G348" s="263" t="s">
        <v>1387</v>
      </c>
      <c r="H348" s="263">
        <v>1045</v>
      </c>
      <c r="I348" s="263">
        <v>0</v>
      </c>
      <c r="J348" s="262"/>
    </row>
    <row r="349" spans="1:10" ht="27" customHeight="1" outlineLevel="1" x14ac:dyDescent="0.25">
      <c r="A349" s="109" t="s">
        <v>140</v>
      </c>
      <c r="B349" s="260" t="s">
        <v>329</v>
      </c>
      <c r="C349" s="269" t="s">
        <v>1458</v>
      </c>
      <c r="D349" s="262"/>
      <c r="E349" s="263" t="s">
        <v>1422</v>
      </c>
      <c r="F349" s="263">
        <v>0</v>
      </c>
      <c r="G349" s="263" t="s">
        <v>1387</v>
      </c>
      <c r="H349" s="263">
        <v>179</v>
      </c>
      <c r="I349" s="263">
        <v>0</v>
      </c>
      <c r="J349" s="262"/>
    </row>
    <row r="350" spans="1:10" ht="27" customHeight="1" outlineLevel="1" x14ac:dyDescent="0.25">
      <c r="A350" s="109" t="s">
        <v>140</v>
      </c>
      <c r="B350" s="260" t="s">
        <v>329</v>
      </c>
      <c r="C350" s="269" t="s">
        <v>1394</v>
      </c>
      <c r="D350" s="262"/>
      <c r="E350" s="263" t="s">
        <v>1395</v>
      </c>
      <c r="F350" s="263">
        <v>0</v>
      </c>
      <c r="G350" s="263" t="s">
        <v>1387</v>
      </c>
      <c r="H350" s="263">
        <v>810</v>
      </c>
      <c r="I350" s="263">
        <v>0</v>
      </c>
      <c r="J350" s="262"/>
    </row>
    <row r="351" spans="1:10" ht="27" customHeight="1" outlineLevel="1" x14ac:dyDescent="0.25">
      <c r="A351" s="109" t="s">
        <v>140</v>
      </c>
      <c r="B351" s="260" t="s">
        <v>329</v>
      </c>
      <c r="C351" s="264" t="s">
        <v>1453</v>
      </c>
      <c r="D351" s="262"/>
      <c r="E351" s="263" t="s">
        <v>1395</v>
      </c>
      <c r="F351" s="263">
        <v>0</v>
      </c>
      <c r="G351" s="263" t="s">
        <v>1387</v>
      </c>
      <c r="H351" s="263">
        <v>109</v>
      </c>
      <c r="I351" s="263">
        <v>0</v>
      </c>
      <c r="J351" s="262"/>
    </row>
    <row r="352" spans="1:10" ht="27" customHeight="1" x14ac:dyDescent="0.25">
      <c r="A352" s="109">
        <v>3</v>
      </c>
      <c r="B352" s="287" t="s">
        <v>331</v>
      </c>
      <c r="C352" s="256" t="s">
        <v>332</v>
      </c>
      <c r="D352" s="265"/>
      <c r="E352" s="257" t="s">
        <v>91</v>
      </c>
      <c r="F352" s="258" t="s">
        <v>1383</v>
      </c>
      <c r="G352" s="259">
        <v>200</v>
      </c>
      <c r="H352" s="259">
        <v>292</v>
      </c>
      <c r="I352" s="268"/>
      <c r="J352" s="259">
        <v>0</v>
      </c>
    </row>
    <row r="353" spans="1:10" ht="27" customHeight="1" outlineLevel="1" x14ac:dyDescent="0.25">
      <c r="A353" s="109" t="s">
        <v>140</v>
      </c>
      <c r="B353" s="260" t="s">
        <v>331</v>
      </c>
      <c r="C353" s="264" t="s">
        <v>1455</v>
      </c>
      <c r="D353" s="262"/>
      <c r="E353" s="263" t="s">
        <v>1456</v>
      </c>
      <c r="F353" s="263">
        <v>0</v>
      </c>
      <c r="G353" s="263" t="s">
        <v>1387</v>
      </c>
      <c r="H353" s="263">
        <v>445</v>
      </c>
      <c r="I353" s="263">
        <v>0</v>
      </c>
      <c r="J353" s="262"/>
    </row>
    <row r="354" spans="1:10" ht="27" customHeight="1" outlineLevel="1" x14ac:dyDescent="0.25">
      <c r="A354" s="109" t="s">
        <v>140</v>
      </c>
      <c r="B354" s="260" t="s">
        <v>331</v>
      </c>
      <c r="C354" s="269" t="s">
        <v>1457</v>
      </c>
      <c r="D354" s="262"/>
      <c r="E354" s="263" t="s">
        <v>1395</v>
      </c>
      <c r="F354" s="263">
        <v>0</v>
      </c>
      <c r="G354" s="263" t="s">
        <v>1387</v>
      </c>
      <c r="H354" s="263">
        <v>1045</v>
      </c>
      <c r="I354" s="263">
        <v>0</v>
      </c>
      <c r="J354" s="262"/>
    </row>
    <row r="355" spans="1:10" ht="27" customHeight="1" outlineLevel="1" x14ac:dyDescent="0.25">
      <c r="A355" s="109" t="s">
        <v>140</v>
      </c>
      <c r="B355" s="260" t="s">
        <v>331</v>
      </c>
      <c r="C355" s="269" t="s">
        <v>1458</v>
      </c>
      <c r="D355" s="262"/>
      <c r="E355" s="263" t="s">
        <v>1422</v>
      </c>
      <c r="F355" s="263">
        <v>0</v>
      </c>
      <c r="G355" s="263" t="s">
        <v>1387</v>
      </c>
      <c r="H355" s="263">
        <v>179</v>
      </c>
      <c r="I355" s="263">
        <v>0</v>
      </c>
      <c r="J355" s="262"/>
    </row>
    <row r="356" spans="1:10" ht="27" customHeight="1" outlineLevel="1" x14ac:dyDescent="0.25">
      <c r="A356" s="109" t="s">
        <v>140</v>
      </c>
      <c r="B356" s="260" t="s">
        <v>331</v>
      </c>
      <c r="C356" s="269" t="s">
        <v>1394</v>
      </c>
      <c r="D356" s="262"/>
      <c r="E356" s="263" t="s">
        <v>1395</v>
      </c>
      <c r="F356" s="263">
        <v>0</v>
      </c>
      <c r="G356" s="263" t="s">
        <v>1387</v>
      </c>
      <c r="H356" s="263">
        <v>810</v>
      </c>
      <c r="I356" s="263">
        <v>0</v>
      </c>
      <c r="J356" s="262"/>
    </row>
    <row r="357" spans="1:10" ht="27" customHeight="1" outlineLevel="1" x14ac:dyDescent="0.25">
      <c r="A357" s="109" t="s">
        <v>140</v>
      </c>
      <c r="B357" s="260" t="s">
        <v>331</v>
      </c>
      <c r="C357" s="264" t="s">
        <v>1453</v>
      </c>
      <c r="D357" s="262"/>
      <c r="E357" s="263" t="s">
        <v>1395</v>
      </c>
      <c r="F357" s="263">
        <v>0</v>
      </c>
      <c r="G357" s="263" t="s">
        <v>1387</v>
      </c>
      <c r="H357" s="263">
        <v>109</v>
      </c>
      <c r="I357" s="263">
        <v>0</v>
      </c>
      <c r="J357" s="262"/>
    </row>
    <row r="358" spans="1:10" ht="27" customHeight="1" x14ac:dyDescent="0.25">
      <c r="A358" s="109">
        <v>3</v>
      </c>
      <c r="B358" s="287" t="s">
        <v>333</v>
      </c>
      <c r="C358" s="256" t="s">
        <v>334</v>
      </c>
      <c r="D358" s="265"/>
      <c r="E358" s="257" t="s">
        <v>88</v>
      </c>
      <c r="F358" s="258" t="s">
        <v>1383</v>
      </c>
      <c r="G358" s="259">
        <v>1700</v>
      </c>
      <c r="H358" s="259">
        <v>2482</v>
      </c>
      <c r="I358" s="268"/>
      <c r="J358" s="259">
        <v>0</v>
      </c>
    </row>
    <row r="359" spans="1:10" ht="27" customHeight="1" outlineLevel="1" x14ac:dyDescent="0.25">
      <c r="A359" s="109" t="s">
        <v>140</v>
      </c>
      <c r="B359" s="260" t="s">
        <v>333</v>
      </c>
      <c r="C359" s="269" t="s">
        <v>1441</v>
      </c>
      <c r="D359" s="262"/>
      <c r="E359" s="263" t="s">
        <v>1386</v>
      </c>
      <c r="F359" s="263">
        <v>0</v>
      </c>
      <c r="G359" s="263" t="s">
        <v>1387</v>
      </c>
      <c r="H359" s="263">
        <v>274</v>
      </c>
      <c r="I359" s="263">
        <v>0</v>
      </c>
      <c r="J359" s="262"/>
    </row>
    <row r="360" spans="1:10" ht="27" customHeight="1" outlineLevel="1" x14ac:dyDescent="0.25">
      <c r="A360" s="109" t="s">
        <v>140</v>
      </c>
      <c r="B360" s="260" t="s">
        <v>333</v>
      </c>
      <c r="C360" s="269" t="s">
        <v>1446</v>
      </c>
      <c r="D360" s="262"/>
      <c r="E360" s="263" t="s">
        <v>1386</v>
      </c>
      <c r="F360" s="263">
        <v>0</v>
      </c>
      <c r="G360" s="263" t="s">
        <v>1387</v>
      </c>
      <c r="H360" s="263">
        <v>178</v>
      </c>
      <c r="I360" s="263">
        <v>0</v>
      </c>
      <c r="J360" s="262"/>
    </row>
    <row r="361" spans="1:10" ht="27" customHeight="1" outlineLevel="1" x14ac:dyDescent="0.25">
      <c r="A361" s="109" t="s">
        <v>140</v>
      </c>
      <c r="B361" s="260" t="s">
        <v>333</v>
      </c>
      <c r="C361" s="264" t="s">
        <v>1442</v>
      </c>
      <c r="D361" s="262"/>
      <c r="E361" s="263" t="s">
        <v>1386</v>
      </c>
      <c r="F361" s="263">
        <v>0</v>
      </c>
      <c r="G361" s="263" t="s">
        <v>1387</v>
      </c>
      <c r="H361" s="263">
        <v>12</v>
      </c>
      <c r="I361" s="263">
        <v>0</v>
      </c>
      <c r="J361" s="262"/>
    </row>
    <row r="362" spans="1:10" ht="27" customHeight="1" outlineLevel="1" x14ac:dyDescent="0.25">
      <c r="A362" s="109" t="s">
        <v>140</v>
      </c>
      <c r="B362" s="260" t="s">
        <v>333</v>
      </c>
      <c r="C362" s="269" t="s">
        <v>1443</v>
      </c>
      <c r="D362" s="262"/>
      <c r="E362" s="263" t="s">
        <v>1386</v>
      </c>
      <c r="F362" s="263">
        <v>0</v>
      </c>
      <c r="G362" s="263" t="s">
        <v>1387</v>
      </c>
      <c r="H362" s="263">
        <v>28</v>
      </c>
      <c r="I362" s="263">
        <v>0</v>
      </c>
      <c r="J362" s="262"/>
    </row>
    <row r="363" spans="1:10" ht="27" customHeight="1" outlineLevel="1" x14ac:dyDescent="0.25">
      <c r="A363" s="109" t="s">
        <v>140</v>
      </c>
      <c r="B363" s="260" t="s">
        <v>333</v>
      </c>
      <c r="C363" s="264" t="s">
        <v>1444</v>
      </c>
      <c r="D363" s="262"/>
      <c r="E363" s="263" t="s">
        <v>1395</v>
      </c>
      <c r="F363" s="263">
        <v>0</v>
      </c>
      <c r="G363" s="263" t="s">
        <v>1387</v>
      </c>
      <c r="H363" s="263">
        <v>75</v>
      </c>
      <c r="I363" s="263">
        <v>0</v>
      </c>
      <c r="J363" s="262"/>
    </row>
    <row r="364" spans="1:10" ht="27" customHeight="1" outlineLevel="1" x14ac:dyDescent="0.25">
      <c r="A364" s="109" t="s">
        <v>140</v>
      </c>
      <c r="B364" s="260" t="s">
        <v>333</v>
      </c>
      <c r="C364" s="269" t="s">
        <v>1445</v>
      </c>
      <c r="D364" s="262"/>
      <c r="E364" s="263" t="s">
        <v>1395</v>
      </c>
      <c r="F364" s="263">
        <v>0</v>
      </c>
      <c r="G364" s="263" t="s">
        <v>1387</v>
      </c>
      <c r="H364" s="263">
        <v>199</v>
      </c>
      <c r="I364" s="263">
        <v>0</v>
      </c>
      <c r="J364" s="262"/>
    </row>
    <row r="365" spans="1:10" ht="27" customHeight="1" outlineLevel="1" x14ac:dyDescent="0.25">
      <c r="A365" s="109" t="s">
        <v>140</v>
      </c>
      <c r="B365" s="260" t="s">
        <v>333</v>
      </c>
      <c r="C365" s="269" t="s">
        <v>1446</v>
      </c>
      <c r="D365" s="262"/>
      <c r="E365" s="263" t="s">
        <v>1386</v>
      </c>
      <c r="F365" s="263">
        <v>0</v>
      </c>
      <c r="G365" s="263" t="s">
        <v>1387</v>
      </c>
      <c r="H365" s="263">
        <v>178</v>
      </c>
      <c r="I365" s="263">
        <v>0</v>
      </c>
      <c r="J365" s="262"/>
    </row>
    <row r="366" spans="1:10" ht="27" customHeight="1" outlineLevel="1" x14ac:dyDescent="0.25">
      <c r="A366" s="109" t="s">
        <v>140</v>
      </c>
      <c r="B366" s="260" t="s">
        <v>333</v>
      </c>
      <c r="C366" s="269" t="s">
        <v>1447</v>
      </c>
      <c r="D366" s="262"/>
      <c r="E366" s="263" t="s">
        <v>1386</v>
      </c>
      <c r="F366" s="263">
        <v>0</v>
      </c>
      <c r="G366" s="263" t="s">
        <v>1387</v>
      </c>
      <c r="H366" s="263">
        <v>36</v>
      </c>
      <c r="I366" s="263">
        <v>0</v>
      </c>
      <c r="J366" s="262"/>
    </row>
    <row r="367" spans="1:10" ht="27" customHeight="1" outlineLevel="1" x14ac:dyDescent="0.25">
      <c r="A367" s="109" t="s">
        <v>140</v>
      </c>
      <c r="B367" s="260" t="s">
        <v>333</v>
      </c>
      <c r="C367" s="269" t="s">
        <v>1448</v>
      </c>
      <c r="D367" s="262"/>
      <c r="E367" s="263" t="s">
        <v>1386</v>
      </c>
      <c r="F367" s="263">
        <v>0</v>
      </c>
      <c r="G367" s="263" t="s">
        <v>1387</v>
      </c>
      <c r="H367" s="263">
        <v>37</v>
      </c>
      <c r="I367" s="263">
        <v>0</v>
      </c>
      <c r="J367" s="262"/>
    </row>
    <row r="368" spans="1:10" ht="27" customHeight="1" outlineLevel="1" x14ac:dyDescent="0.25">
      <c r="A368" s="109" t="s">
        <v>140</v>
      </c>
      <c r="B368" s="260" t="s">
        <v>333</v>
      </c>
      <c r="C368" s="269" t="s">
        <v>1449</v>
      </c>
      <c r="D368" s="262"/>
      <c r="E368" s="263" t="s">
        <v>1395</v>
      </c>
      <c r="F368" s="263">
        <v>0</v>
      </c>
      <c r="G368" s="263" t="s">
        <v>1387</v>
      </c>
      <c r="H368" s="263">
        <v>419</v>
      </c>
      <c r="I368" s="263">
        <v>0</v>
      </c>
      <c r="J368" s="262"/>
    </row>
    <row r="369" spans="1:10" ht="27" customHeight="1" outlineLevel="1" x14ac:dyDescent="0.25">
      <c r="A369" s="109" t="s">
        <v>140</v>
      </c>
      <c r="B369" s="260" t="s">
        <v>333</v>
      </c>
      <c r="C369" s="269" t="s">
        <v>1450</v>
      </c>
      <c r="D369" s="262"/>
      <c r="E369" s="263" t="s">
        <v>1408</v>
      </c>
      <c r="F369" s="263">
        <v>0</v>
      </c>
      <c r="G369" s="263" t="s">
        <v>1387</v>
      </c>
      <c r="H369" s="263">
        <v>235</v>
      </c>
      <c r="I369" s="263">
        <v>0</v>
      </c>
      <c r="J369" s="262"/>
    </row>
    <row r="370" spans="1:10" ht="27" customHeight="1" outlineLevel="1" x14ac:dyDescent="0.25">
      <c r="A370" s="109" t="s">
        <v>140</v>
      </c>
      <c r="B370" s="260" t="s">
        <v>333</v>
      </c>
      <c r="C370" s="269" t="s">
        <v>1451</v>
      </c>
      <c r="D370" s="262"/>
      <c r="E370" s="263" t="s">
        <v>1386</v>
      </c>
      <c r="F370" s="263">
        <v>0</v>
      </c>
      <c r="G370" s="263" t="s">
        <v>1387</v>
      </c>
      <c r="H370" s="263">
        <v>26</v>
      </c>
      <c r="I370" s="263">
        <v>0</v>
      </c>
      <c r="J370" s="262"/>
    </row>
    <row r="371" spans="1:10" ht="27" customHeight="1" outlineLevel="1" x14ac:dyDescent="0.25">
      <c r="A371" s="109" t="s">
        <v>140</v>
      </c>
      <c r="B371" s="260" t="s">
        <v>333</v>
      </c>
      <c r="C371" s="269" t="s">
        <v>1452</v>
      </c>
      <c r="D371" s="262"/>
      <c r="E371" s="263" t="s">
        <v>1386</v>
      </c>
      <c r="F371" s="263">
        <v>0</v>
      </c>
      <c r="G371" s="263" t="s">
        <v>1387</v>
      </c>
      <c r="H371" s="263">
        <v>12</v>
      </c>
      <c r="I371" s="263">
        <v>0</v>
      </c>
      <c r="J371" s="262"/>
    </row>
    <row r="372" spans="1:10" ht="27" customHeight="1" outlineLevel="1" x14ac:dyDescent="0.25">
      <c r="A372" s="109" t="s">
        <v>140</v>
      </c>
      <c r="B372" s="260" t="s">
        <v>333</v>
      </c>
      <c r="C372" s="269" t="s">
        <v>1454</v>
      </c>
      <c r="D372" s="262"/>
      <c r="E372" s="263" t="s">
        <v>1395</v>
      </c>
      <c r="F372" s="263">
        <v>0</v>
      </c>
      <c r="G372" s="263" t="s">
        <v>1387</v>
      </c>
      <c r="H372" s="263">
        <v>118</v>
      </c>
      <c r="I372" s="263">
        <v>0</v>
      </c>
      <c r="J372" s="262"/>
    </row>
    <row r="373" spans="1:10" ht="27" customHeight="1" outlineLevel="1" x14ac:dyDescent="0.25">
      <c r="A373" s="109" t="s">
        <v>140</v>
      </c>
      <c r="B373" s="260" t="s">
        <v>333</v>
      </c>
      <c r="C373" s="264" t="s">
        <v>1453</v>
      </c>
      <c r="D373" s="262"/>
      <c r="E373" s="263" t="s">
        <v>1395</v>
      </c>
      <c r="F373" s="263">
        <v>0</v>
      </c>
      <c r="G373" s="263" t="s">
        <v>1387</v>
      </c>
      <c r="H373" s="263">
        <v>109</v>
      </c>
      <c r="I373" s="263">
        <v>0</v>
      </c>
      <c r="J373" s="262"/>
    </row>
    <row r="374" spans="1:10" ht="27" customHeight="1" outlineLevel="1" x14ac:dyDescent="0.25">
      <c r="A374" s="109" t="s">
        <v>140</v>
      </c>
      <c r="B374" s="260" t="s">
        <v>333</v>
      </c>
      <c r="C374" s="269" t="s">
        <v>1413</v>
      </c>
      <c r="D374" s="262"/>
      <c r="E374" s="263" t="s">
        <v>1386</v>
      </c>
      <c r="F374" s="263">
        <v>0</v>
      </c>
      <c r="G374" s="263" t="s">
        <v>1387</v>
      </c>
      <c r="H374" s="263">
        <v>115</v>
      </c>
      <c r="I374" s="263">
        <v>0</v>
      </c>
      <c r="J374" s="262"/>
    </row>
    <row r="375" spans="1:10" ht="27" customHeight="1" outlineLevel="1" x14ac:dyDescent="0.25">
      <c r="A375" s="109" t="s">
        <v>140</v>
      </c>
      <c r="B375" s="260" t="s">
        <v>333</v>
      </c>
      <c r="C375" s="264" t="s">
        <v>1455</v>
      </c>
      <c r="D375" s="262"/>
      <c r="E375" s="263" t="s">
        <v>1456</v>
      </c>
      <c r="F375" s="263">
        <v>0</v>
      </c>
      <c r="G375" s="263" t="s">
        <v>1387</v>
      </c>
      <c r="H375" s="263">
        <v>445</v>
      </c>
      <c r="I375" s="263">
        <v>0</v>
      </c>
      <c r="J375" s="262"/>
    </row>
    <row r="376" spans="1:10" ht="27" customHeight="1" outlineLevel="1" x14ac:dyDescent="0.25">
      <c r="A376" s="109" t="s">
        <v>140</v>
      </c>
      <c r="B376" s="260" t="s">
        <v>333</v>
      </c>
      <c r="C376" s="269" t="s">
        <v>1457</v>
      </c>
      <c r="D376" s="262"/>
      <c r="E376" s="263" t="s">
        <v>1395</v>
      </c>
      <c r="F376" s="263">
        <v>0</v>
      </c>
      <c r="G376" s="263" t="s">
        <v>1387</v>
      </c>
      <c r="H376" s="263">
        <v>1045</v>
      </c>
      <c r="I376" s="263">
        <v>0</v>
      </c>
      <c r="J376" s="262"/>
    </row>
    <row r="377" spans="1:10" ht="27" customHeight="1" outlineLevel="1" x14ac:dyDescent="0.25">
      <c r="A377" s="109" t="s">
        <v>140</v>
      </c>
      <c r="B377" s="260" t="s">
        <v>333</v>
      </c>
      <c r="C377" s="269" t="s">
        <v>1458</v>
      </c>
      <c r="D377" s="262"/>
      <c r="E377" s="263" t="s">
        <v>1422</v>
      </c>
      <c r="F377" s="263">
        <v>0</v>
      </c>
      <c r="G377" s="263" t="s">
        <v>1387</v>
      </c>
      <c r="H377" s="263">
        <v>179</v>
      </c>
      <c r="I377" s="263">
        <v>0</v>
      </c>
      <c r="J377" s="262"/>
    </row>
    <row r="378" spans="1:10" ht="27" customHeight="1" outlineLevel="1" x14ac:dyDescent="0.25">
      <c r="A378" s="109" t="s">
        <v>140</v>
      </c>
      <c r="B378" s="260" t="s">
        <v>333</v>
      </c>
      <c r="C378" s="269" t="s">
        <v>1394</v>
      </c>
      <c r="D378" s="262"/>
      <c r="E378" s="263" t="s">
        <v>1395</v>
      </c>
      <c r="F378" s="263">
        <v>0</v>
      </c>
      <c r="G378" s="263">
        <v>810</v>
      </c>
      <c r="H378" s="263">
        <v>810</v>
      </c>
      <c r="I378" s="263">
        <v>0</v>
      </c>
      <c r="J378" s="262"/>
    </row>
    <row r="379" spans="1:10" ht="27" customHeight="1" outlineLevel="1" x14ac:dyDescent="0.25">
      <c r="A379" s="109" t="s">
        <v>140</v>
      </c>
      <c r="B379" s="260" t="s">
        <v>333</v>
      </c>
      <c r="C379" s="264" t="s">
        <v>1453</v>
      </c>
      <c r="D379" s="262"/>
      <c r="E379" s="263" t="s">
        <v>1395</v>
      </c>
      <c r="F379" s="263">
        <v>0</v>
      </c>
      <c r="G379" s="263" t="s">
        <v>1387</v>
      </c>
      <c r="H379" s="263">
        <v>109</v>
      </c>
      <c r="I379" s="263">
        <v>0</v>
      </c>
      <c r="J379" s="262"/>
    </row>
    <row r="380" spans="1:10" ht="27" customHeight="1" x14ac:dyDescent="0.25">
      <c r="A380" s="109">
        <v>3</v>
      </c>
      <c r="B380" s="287" t="s">
        <v>335</v>
      </c>
      <c r="C380" s="256" t="s">
        <v>1317</v>
      </c>
      <c r="D380" s="265"/>
      <c r="E380" s="257" t="s">
        <v>91</v>
      </c>
      <c r="F380" s="258" t="s">
        <v>1383</v>
      </c>
      <c r="G380" s="259">
        <v>900</v>
      </c>
      <c r="H380" s="259">
        <v>1314</v>
      </c>
      <c r="I380" s="268"/>
      <c r="J380" s="259">
        <v>0</v>
      </c>
    </row>
    <row r="381" spans="1:10" ht="27" customHeight="1" outlineLevel="1" x14ac:dyDescent="0.25">
      <c r="A381" s="109" t="s">
        <v>140</v>
      </c>
      <c r="B381" s="260" t="s">
        <v>335</v>
      </c>
      <c r="C381" s="264" t="s">
        <v>1455</v>
      </c>
      <c r="D381" s="262"/>
      <c r="E381" s="263" t="s">
        <v>1456</v>
      </c>
      <c r="F381" s="263">
        <v>0</v>
      </c>
      <c r="G381" s="263" t="s">
        <v>1387</v>
      </c>
      <c r="H381" s="263">
        <v>445</v>
      </c>
      <c r="I381" s="263">
        <v>0</v>
      </c>
      <c r="J381" s="262"/>
    </row>
    <row r="382" spans="1:10" ht="27" customHeight="1" outlineLevel="1" x14ac:dyDescent="0.25">
      <c r="A382" s="109" t="s">
        <v>140</v>
      </c>
      <c r="B382" s="260" t="s">
        <v>335</v>
      </c>
      <c r="C382" s="269" t="s">
        <v>1457</v>
      </c>
      <c r="D382" s="262"/>
      <c r="E382" s="263" t="s">
        <v>1395</v>
      </c>
      <c r="F382" s="263">
        <v>0</v>
      </c>
      <c r="G382" s="263" t="s">
        <v>1387</v>
      </c>
      <c r="H382" s="263">
        <v>1045</v>
      </c>
      <c r="I382" s="263">
        <v>0</v>
      </c>
      <c r="J382" s="262"/>
    </row>
    <row r="383" spans="1:10" ht="27" customHeight="1" outlineLevel="1" x14ac:dyDescent="0.25">
      <c r="A383" s="109" t="s">
        <v>140</v>
      </c>
      <c r="B383" s="260" t="s">
        <v>335</v>
      </c>
      <c r="C383" s="269" t="s">
        <v>1458</v>
      </c>
      <c r="D383" s="262"/>
      <c r="E383" s="263" t="s">
        <v>1422</v>
      </c>
      <c r="F383" s="263">
        <v>0</v>
      </c>
      <c r="G383" s="263" t="s">
        <v>1387</v>
      </c>
      <c r="H383" s="263">
        <v>179</v>
      </c>
      <c r="I383" s="263">
        <v>0</v>
      </c>
      <c r="J383" s="262"/>
    </row>
    <row r="384" spans="1:10" ht="27" customHeight="1" outlineLevel="1" x14ac:dyDescent="0.25">
      <c r="A384" s="109" t="s">
        <v>140</v>
      </c>
      <c r="B384" s="260" t="s">
        <v>335</v>
      </c>
      <c r="C384" s="269" t="s">
        <v>1394</v>
      </c>
      <c r="D384" s="262"/>
      <c r="E384" s="263" t="s">
        <v>1395</v>
      </c>
      <c r="F384" s="263">
        <v>0</v>
      </c>
      <c r="G384" s="263">
        <v>810</v>
      </c>
      <c r="H384" s="263">
        <v>810</v>
      </c>
      <c r="I384" s="263">
        <v>0</v>
      </c>
      <c r="J384" s="262"/>
    </row>
    <row r="385" spans="1:10" ht="27" customHeight="1" outlineLevel="1" x14ac:dyDescent="0.25">
      <c r="A385" s="109" t="s">
        <v>140</v>
      </c>
      <c r="B385" s="260" t="s">
        <v>335</v>
      </c>
      <c r="C385" s="264" t="s">
        <v>1453</v>
      </c>
      <c r="D385" s="262"/>
      <c r="E385" s="263" t="s">
        <v>1395</v>
      </c>
      <c r="F385" s="263">
        <v>0</v>
      </c>
      <c r="G385" s="263" t="s">
        <v>1387</v>
      </c>
      <c r="H385" s="263">
        <v>109</v>
      </c>
      <c r="I385" s="263">
        <v>0</v>
      </c>
      <c r="J385" s="262"/>
    </row>
    <row r="386" spans="1:10" ht="27" customHeight="1" x14ac:dyDescent="0.25">
      <c r="A386" s="109">
        <v>3</v>
      </c>
      <c r="B386" s="287" t="s">
        <v>337</v>
      </c>
      <c r="C386" s="256" t="s">
        <v>338</v>
      </c>
      <c r="D386" s="265"/>
      <c r="E386" s="257" t="s">
        <v>91</v>
      </c>
      <c r="F386" s="258" t="s">
        <v>1383</v>
      </c>
      <c r="G386" s="259">
        <v>700</v>
      </c>
      <c r="H386" s="259">
        <v>1022</v>
      </c>
      <c r="I386" s="268"/>
      <c r="J386" s="259">
        <v>0</v>
      </c>
    </row>
    <row r="387" spans="1:10" ht="27" customHeight="1" outlineLevel="1" x14ac:dyDescent="0.25">
      <c r="A387" s="109" t="s">
        <v>140</v>
      </c>
      <c r="B387" s="260" t="s">
        <v>337</v>
      </c>
      <c r="C387" s="269" t="s">
        <v>1409</v>
      </c>
      <c r="D387" s="262"/>
      <c r="E387" s="263" t="s">
        <v>1386</v>
      </c>
      <c r="F387" s="263">
        <v>0</v>
      </c>
      <c r="G387" s="263" t="s">
        <v>1387</v>
      </c>
      <c r="H387" s="263">
        <v>3104</v>
      </c>
      <c r="I387" s="263">
        <v>0</v>
      </c>
      <c r="J387" s="262"/>
    </row>
    <row r="388" spans="1:10" ht="27" customHeight="1" outlineLevel="1" x14ac:dyDescent="0.25">
      <c r="A388" s="109" t="s">
        <v>140</v>
      </c>
      <c r="B388" s="260" t="s">
        <v>337</v>
      </c>
      <c r="C388" s="269" t="s">
        <v>1460</v>
      </c>
      <c r="D388" s="262"/>
      <c r="E388" s="263" t="s">
        <v>1408</v>
      </c>
      <c r="F388" s="263">
        <v>0</v>
      </c>
      <c r="G388" s="263">
        <v>507</v>
      </c>
      <c r="H388" s="263">
        <v>507</v>
      </c>
      <c r="I388" s="263">
        <v>0</v>
      </c>
      <c r="J388" s="262"/>
    </row>
    <row r="389" spans="1:10" ht="27" customHeight="1" outlineLevel="1" x14ac:dyDescent="0.25">
      <c r="A389" s="109" t="s">
        <v>140</v>
      </c>
      <c r="B389" s="260" t="s">
        <v>337</v>
      </c>
      <c r="C389" s="269" t="s">
        <v>1461</v>
      </c>
      <c r="D389" s="262"/>
      <c r="E389" s="263" t="s">
        <v>1386</v>
      </c>
      <c r="F389" s="263">
        <v>0</v>
      </c>
      <c r="G389" s="263" t="s">
        <v>1387</v>
      </c>
      <c r="H389" s="263">
        <v>2354</v>
      </c>
      <c r="I389" s="263">
        <v>0</v>
      </c>
      <c r="J389" s="262"/>
    </row>
    <row r="390" spans="1:10" ht="27" customHeight="1" outlineLevel="1" x14ac:dyDescent="0.25">
      <c r="A390" s="109" t="s">
        <v>140</v>
      </c>
      <c r="B390" s="260" t="s">
        <v>337</v>
      </c>
      <c r="C390" s="269" t="s">
        <v>1462</v>
      </c>
      <c r="D390" s="262"/>
      <c r="E390" s="263" t="s">
        <v>1386</v>
      </c>
      <c r="F390" s="263">
        <v>0</v>
      </c>
      <c r="G390" s="263" t="s">
        <v>1387</v>
      </c>
      <c r="H390" s="263">
        <v>80</v>
      </c>
      <c r="I390" s="263">
        <v>0</v>
      </c>
      <c r="J390" s="262"/>
    </row>
    <row r="391" spans="1:10" ht="27" customHeight="1" outlineLevel="1" x14ac:dyDescent="0.25">
      <c r="A391" s="109" t="s">
        <v>140</v>
      </c>
      <c r="B391" s="260" t="s">
        <v>337</v>
      </c>
      <c r="C391" s="269" t="s">
        <v>1463</v>
      </c>
      <c r="D391" s="262"/>
      <c r="E391" s="263" t="s">
        <v>1386</v>
      </c>
      <c r="F391" s="263">
        <v>0</v>
      </c>
      <c r="G391" s="263" t="s">
        <v>1387</v>
      </c>
      <c r="H391" s="263">
        <v>80</v>
      </c>
      <c r="I391" s="263">
        <v>0</v>
      </c>
      <c r="J391" s="262"/>
    </row>
    <row r="392" spans="1:10" ht="27" customHeight="1" outlineLevel="1" x14ac:dyDescent="0.25">
      <c r="A392" s="109" t="s">
        <v>140</v>
      </c>
      <c r="B392" s="260" t="s">
        <v>337</v>
      </c>
      <c r="C392" s="269" t="s">
        <v>1464</v>
      </c>
      <c r="D392" s="262"/>
      <c r="E392" s="263" t="s">
        <v>1386</v>
      </c>
      <c r="F392" s="263">
        <v>0</v>
      </c>
      <c r="G392" s="263" t="s">
        <v>1387</v>
      </c>
      <c r="H392" s="263">
        <v>317</v>
      </c>
      <c r="I392" s="263">
        <v>0</v>
      </c>
      <c r="J392" s="262"/>
    </row>
    <row r="393" spans="1:10" ht="27" customHeight="1" outlineLevel="1" x14ac:dyDescent="0.25">
      <c r="A393" s="109" t="s">
        <v>140</v>
      </c>
      <c r="B393" s="260" t="s">
        <v>337</v>
      </c>
      <c r="C393" s="264" t="s">
        <v>1389</v>
      </c>
      <c r="D393" s="262"/>
      <c r="E393" s="263" t="s">
        <v>1386</v>
      </c>
      <c r="F393" s="263">
        <v>0</v>
      </c>
      <c r="G393" s="263" t="s">
        <v>1387</v>
      </c>
      <c r="H393" s="263">
        <v>388</v>
      </c>
      <c r="I393" s="263">
        <v>0</v>
      </c>
      <c r="J393" s="262"/>
    </row>
    <row r="394" spans="1:10" ht="27" customHeight="1" outlineLevel="1" x14ac:dyDescent="0.25">
      <c r="A394" s="109" t="s">
        <v>140</v>
      </c>
      <c r="B394" s="260" t="s">
        <v>337</v>
      </c>
      <c r="C394" s="269" t="s">
        <v>1465</v>
      </c>
      <c r="D394" s="262"/>
      <c r="E394" s="263" t="s">
        <v>1386</v>
      </c>
      <c r="F394" s="263">
        <v>0</v>
      </c>
      <c r="G394" s="263" t="s">
        <v>1387</v>
      </c>
      <c r="H394" s="263">
        <v>907</v>
      </c>
      <c r="I394" s="263">
        <v>0</v>
      </c>
      <c r="J394" s="262"/>
    </row>
    <row r="395" spans="1:10" ht="27" customHeight="1" outlineLevel="1" x14ac:dyDescent="0.25">
      <c r="A395" s="109" t="s">
        <v>140</v>
      </c>
      <c r="B395" s="260" t="s">
        <v>337</v>
      </c>
      <c r="C395" s="264" t="s">
        <v>1466</v>
      </c>
      <c r="D395" s="262"/>
      <c r="E395" s="263" t="s">
        <v>1386</v>
      </c>
      <c r="F395" s="263">
        <v>0</v>
      </c>
      <c r="G395" s="263" t="s">
        <v>1387</v>
      </c>
      <c r="H395" s="263">
        <v>2160</v>
      </c>
      <c r="I395" s="263">
        <v>0</v>
      </c>
      <c r="J395" s="262"/>
    </row>
    <row r="396" spans="1:10" ht="27" customHeight="1" x14ac:dyDescent="0.25">
      <c r="A396" s="109">
        <v>3</v>
      </c>
      <c r="B396" s="287" t="s">
        <v>339</v>
      </c>
      <c r="C396" s="256" t="s">
        <v>340</v>
      </c>
      <c r="D396" s="265"/>
      <c r="E396" s="257" t="s">
        <v>91</v>
      </c>
      <c r="F396" s="258" t="s">
        <v>1383</v>
      </c>
      <c r="G396" s="259">
        <v>100</v>
      </c>
      <c r="H396" s="259">
        <v>146</v>
      </c>
      <c r="I396" s="268"/>
      <c r="J396" s="259">
        <v>0</v>
      </c>
    </row>
    <row r="397" spans="1:10" ht="27" customHeight="1" outlineLevel="1" x14ac:dyDescent="0.25">
      <c r="A397" s="109" t="s">
        <v>140</v>
      </c>
      <c r="B397" s="260" t="s">
        <v>339</v>
      </c>
      <c r="C397" s="269" t="s">
        <v>1467</v>
      </c>
      <c r="D397" s="262"/>
      <c r="E397" s="263" t="s">
        <v>1386</v>
      </c>
      <c r="F397" s="263">
        <v>0</v>
      </c>
      <c r="G397" s="263" t="s">
        <v>1387</v>
      </c>
      <c r="H397" s="263">
        <v>680</v>
      </c>
      <c r="I397" s="263">
        <v>0</v>
      </c>
      <c r="J397" s="262"/>
    </row>
    <row r="398" spans="1:10" ht="27" customHeight="1" outlineLevel="1" x14ac:dyDescent="0.25">
      <c r="A398" s="109" t="s">
        <v>140</v>
      </c>
      <c r="B398" s="260" t="s">
        <v>339</v>
      </c>
      <c r="C398" s="264" t="s">
        <v>1453</v>
      </c>
      <c r="D398" s="262"/>
      <c r="E398" s="263" t="s">
        <v>1395</v>
      </c>
      <c r="F398" s="263">
        <v>0</v>
      </c>
      <c r="G398" s="263" t="s">
        <v>1387</v>
      </c>
      <c r="H398" s="263">
        <v>109</v>
      </c>
      <c r="I398" s="263">
        <v>0</v>
      </c>
      <c r="J398" s="262"/>
    </row>
    <row r="399" spans="1:10" ht="27" customHeight="1" outlineLevel="1" x14ac:dyDescent="0.25">
      <c r="A399" s="109" t="s">
        <v>140</v>
      </c>
      <c r="B399" s="260" t="s">
        <v>339</v>
      </c>
      <c r="C399" s="269" t="s">
        <v>1468</v>
      </c>
      <c r="D399" s="262"/>
      <c r="E399" s="263" t="s">
        <v>1386</v>
      </c>
      <c r="F399" s="263">
        <v>0</v>
      </c>
      <c r="G399" s="263" t="s">
        <v>1387</v>
      </c>
      <c r="H399" s="263">
        <v>499</v>
      </c>
      <c r="I399" s="263">
        <v>0</v>
      </c>
      <c r="J399" s="262"/>
    </row>
    <row r="400" spans="1:10" ht="27" customHeight="1" x14ac:dyDescent="0.25">
      <c r="A400" s="109">
        <v>3</v>
      </c>
      <c r="B400" s="287" t="s">
        <v>341</v>
      </c>
      <c r="C400" s="256" t="s">
        <v>342</v>
      </c>
      <c r="D400" s="265"/>
      <c r="E400" s="257" t="s">
        <v>91</v>
      </c>
      <c r="F400" s="258" t="s">
        <v>1383</v>
      </c>
      <c r="G400" s="259">
        <v>350</v>
      </c>
      <c r="H400" s="259">
        <v>511</v>
      </c>
      <c r="I400" s="268"/>
      <c r="J400" s="259">
        <v>0</v>
      </c>
    </row>
    <row r="401" spans="1:10" ht="27" customHeight="1" outlineLevel="1" x14ac:dyDescent="0.25">
      <c r="A401" s="109" t="s">
        <v>140</v>
      </c>
      <c r="B401" s="260" t="s">
        <v>341</v>
      </c>
      <c r="C401" s="269" t="s">
        <v>1448</v>
      </c>
      <c r="D401" s="262"/>
      <c r="E401" s="263" t="s">
        <v>1386</v>
      </c>
      <c r="F401" s="263">
        <v>0</v>
      </c>
      <c r="G401" s="263" t="s">
        <v>1387</v>
      </c>
      <c r="H401" s="263">
        <v>37</v>
      </c>
      <c r="I401" s="263">
        <v>0</v>
      </c>
      <c r="J401" s="262"/>
    </row>
    <row r="402" spans="1:10" ht="27" customHeight="1" outlineLevel="1" x14ac:dyDescent="0.25">
      <c r="A402" s="109" t="s">
        <v>140</v>
      </c>
      <c r="B402" s="260" t="s">
        <v>341</v>
      </c>
      <c r="C402" s="264" t="s">
        <v>1469</v>
      </c>
      <c r="D402" s="262"/>
      <c r="E402" s="263" t="s">
        <v>1456</v>
      </c>
      <c r="F402" s="263">
        <v>0</v>
      </c>
      <c r="G402" s="263" t="s">
        <v>1387</v>
      </c>
      <c r="H402" s="263">
        <v>1079</v>
      </c>
      <c r="I402" s="263">
        <v>0</v>
      </c>
      <c r="J402" s="262"/>
    </row>
    <row r="403" spans="1:10" ht="27" customHeight="1" outlineLevel="1" x14ac:dyDescent="0.25">
      <c r="A403" s="109" t="s">
        <v>140</v>
      </c>
      <c r="B403" s="260" t="s">
        <v>341</v>
      </c>
      <c r="C403" s="269" t="s">
        <v>1449</v>
      </c>
      <c r="D403" s="262"/>
      <c r="E403" s="263" t="s">
        <v>1395</v>
      </c>
      <c r="F403" s="263">
        <v>0</v>
      </c>
      <c r="G403" s="263" t="s">
        <v>1387</v>
      </c>
      <c r="H403" s="263">
        <v>419</v>
      </c>
      <c r="I403" s="263">
        <v>0</v>
      </c>
      <c r="J403" s="262"/>
    </row>
    <row r="404" spans="1:10" ht="27" customHeight="1" outlineLevel="1" x14ac:dyDescent="0.25">
      <c r="A404" s="109" t="s">
        <v>140</v>
      </c>
      <c r="B404" s="260" t="s">
        <v>341</v>
      </c>
      <c r="C404" s="269" t="s">
        <v>1445</v>
      </c>
      <c r="D404" s="262"/>
      <c r="E404" s="263" t="s">
        <v>1395</v>
      </c>
      <c r="F404" s="263">
        <v>0</v>
      </c>
      <c r="G404" s="263" t="s">
        <v>1387</v>
      </c>
      <c r="H404" s="263">
        <v>199</v>
      </c>
      <c r="I404" s="263">
        <v>0</v>
      </c>
      <c r="J404" s="262"/>
    </row>
    <row r="405" spans="1:10" ht="27" customHeight="1" outlineLevel="1" x14ac:dyDescent="0.25">
      <c r="A405" s="109" t="s">
        <v>140</v>
      </c>
      <c r="B405" s="260" t="s">
        <v>341</v>
      </c>
      <c r="C405" s="269" t="s">
        <v>1413</v>
      </c>
      <c r="D405" s="262"/>
      <c r="E405" s="263" t="s">
        <v>1386</v>
      </c>
      <c r="F405" s="263">
        <v>0</v>
      </c>
      <c r="G405" s="263" t="s">
        <v>1387</v>
      </c>
      <c r="H405" s="263">
        <v>115</v>
      </c>
      <c r="I405" s="263">
        <v>0</v>
      </c>
      <c r="J405" s="262"/>
    </row>
    <row r="406" spans="1:10" ht="27" customHeight="1" x14ac:dyDescent="0.25">
      <c r="A406" s="109">
        <v>3</v>
      </c>
      <c r="B406" s="287" t="s">
        <v>343</v>
      </c>
      <c r="C406" s="256" t="s">
        <v>344</v>
      </c>
      <c r="D406" s="265"/>
      <c r="E406" s="257" t="s">
        <v>91</v>
      </c>
      <c r="F406" s="258" t="s">
        <v>1383</v>
      </c>
      <c r="G406" s="259">
        <v>1100</v>
      </c>
      <c r="H406" s="259">
        <v>1606</v>
      </c>
      <c r="I406" s="268"/>
      <c r="J406" s="259">
        <v>0</v>
      </c>
    </row>
    <row r="407" spans="1:10" ht="27" customHeight="1" outlineLevel="1" x14ac:dyDescent="0.25">
      <c r="A407" s="109" t="s">
        <v>140</v>
      </c>
      <c r="B407" s="260" t="s">
        <v>343</v>
      </c>
      <c r="C407" s="269" t="s">
        <v>1409</v>
      </c>
      <c r="D407" s="262"/>
      <c r="E407" s="263" t="s">
        <v>1386</v>
      </c>
      <c r="F407" s="263">
        <v>0</v>
      </c>
      <c r="G407" s="263" t="s">
        <v>1387</v>
      </c>
      <c r="H407" s="263">
        <v>3104</v>
      </c>
      <c r="I407" s="263">
        <v>0</v>
      </c>
      <c r="J407" s="262"/>
    </row>
    <row r="408" spans="1:10" ht="27" customHeight="1" outlineLevel="1" x14ac:dyDescent="0.25">
      <c r="A408" s="109" t="s">
        <v>140</v>
      </c>
      <c r="B408" s="260" t="s">
        <v>343</v>
      </c>
      <c r="C408" s="269" t="s">
        <v>1460</v>
      </c>
      <c r="D408" s="262"/>
      <c r="E408" s="263" t="s">
        <v>1408</v>
      </c>
      <c r="F408" s="263">
        <v>0</v>
      </c>
      <c r="G408" s="263" t="s">
        <v>1387</v>
      </c>
      <c r="H408" s="263">
        <v>507</v>
      </c>
      <c r="I408" s="263">
        <v>0</v>
      </c>
      <c r="J408" s="262"/>
    </row>
    <row r="409" spans="1:10" ht="27" customHeight="1" outlineLevel="1" x14ac:dyDescent="0.25">
      <c r="A409" s="109" t="s">
        <v>140</v>
      </c>
      <c r="B409" s="260" t="s">
        <v>343</v>
      </c>
      <c r="C409" s="264" t="s">
        <v>1389</v>
      </c>
      <c r="D409" s="262"/>
      <c r="E409" s="263" t="s">
        <v>1386</v>
      </c>
      <c r="F409" s="263">
        <v>0</v>
      </c>
      <c r="G409" s="263" t="s">
        <v>1387</v>
      </c>
      <c r="H409" s="263">
        <v>388</v>
      </c>
      <c r="I409" s="263">
        <v>0</v>
      </c>
      <c r="J409" s="262"/>
    </row>
    <row r="410" spans="1:10" ht="27" customHeight="1" outlineLevel="1" x14ac:dyDescent="0.25">
      <c r="A410" s="109" t="s">
        <v>140</v>
      </c>
      <c r="B410" s="260" t="s">
        <v>343</v>
      </c>
      <c r="C410" s="269" t="s">
        <v>1465</v>
      </c>
      <c r="D410" s="262"/>
      <c r="E410" s="263" t="s">
        <v>1386</v>
      </c>
      <c r="F410" s="263">
        <v>0</v>
      </c>
      <c r="G410" s="263" t="s">
        <v>1387</v>
      </c>
      <c r="H410" s="263">
        <v>907</v>
      </c>
      <c r="I410" s="263">
        <v>0</v>
      </c>
      <c r="J410" s="262"/>
    </row>
    <row r="411" spans="1:10" ht="27" customHeight="1" outlineLevel="1" x14ac:dyDescent="0.25">
      <c r="A411" s="109" t="s">
        <v>140</v>
      </c>
      <c r="B411" s="260" t="s">
        <v>343</v>
      </c>
      <c r="C411" s="264" t="s">
        <v>1466</v>
      </c>
      <c r="D411" s="262"/>
      <c r="E411" s="263" t="s">
        <v>1386</v>
      </c>
      <c r="F411" s="263">
        <v>0</v>
      </c>
      <c r="G411" s="263" t="s">
        <v>1387</v>
      </c>
      <c r="H411" s="263">
        <v>2160</v>
      </c>
      <c r="I411" s="263">
        <v>0</v>
      </c>
      <c r="J411" s="262"/>
    </row>
    <row r="412" spans="1:10" ht="27" customHeight="1" outlineLevel="1" x14ac:dyDescent="0.25">
      <c r="A412" s="109" t="s">
        <v>140</v>
      </c>
      <c r="B412" s="260" t="s">
        <v>343</v>
      </c>
      <c r="C412" s="269" t="s">
        <v>1470</v>
      </c>
      <c r="D412" s="262"/>
      <c r="E412" s="263" t="s">
        <v>1386</v>
      </c>
      <c r="F412" s="263">
        <v>0</v>
      </c>
      <c r="G412" s="263" t="s">
        <v>1387</v>
      </c>
      <c r="H412" s="263">
        <v>113</v>
      </c>
      <c r="I412" s="263">
        <v>0</v>
      </c>
      <c r="J412" s="262"/>
    </row>
    <row r="413" spans="1:10" ht="27" customHeight="1" outlineLevel="1" x14ac:dyDescent="0.25">
      <c r="A413" s="109" t="s">
        <v>140</v>
      </c>
      <c r="B413" s="260" t="s">
        <v>343</v>
      </c>
      <c r="C413" s="269" t="s">
        <v>1471</v>
      </c>
      <c r="D413" s="262"/>
      <c r="E413" s="263" t="s">
        <v>1386</v>
      </c>
      <c r="F413" s="263" t="s">
        <v>1387</v>
      </c>
      <c r="G413" s="263" t="s">
        <v>1387</v>
      </c>
      <c r="H413" s="263">
        <v>138</v>
      </c>
      <c r="I413" s="263">
        <v>0</v>
      </c>
      <c r="J413" s="262"/>
    </row>
    <row r="414" spans="1:10" ht="27" customHeight="1" outlineLevel="1" x14ac:dyDescent="0.25">
      <c r="A414" s="109" t="s">
        <v>140</v>
      </c>
      <c r="B414" s="260" t="s">
        <v>343</v>
      </c>
      <c r="C414" s="269" t="s">
        <v>1403</v>
      </c>
      <c r="D414" s="262"/>
      <c r="E414" s="263" t="s">
        <v>1386</v>
      </c>
      <c r="F414" s="263">
        <v>0</v>
      </c>
      <c r="G414" s="263" t="s">
        <v>1387</v>
      </c>
      <c r="H414" s="263">
        <v>110</v>
      </c>
      <c r="I414" s="263">
        <v>0</v>
      </c>
      <c r="J414" s="262"/>
    </row>
    <row r="415" spans="1:10" ht="27" customHeight="1" x14ac:dyDescent="0.25">
      <c r="A415" s="109">
        <v>3</v>
      </c>
      <c r="B415" s="287" t="s">
        <v>345</v>
      </c>
      <c r="C415" s="256" t="s">
        <v>346</v>
      </c>
      <c r="D415" s="265"/>
      <c r="E415" s="257" t="s">
        <v>91</v>
      </c>
      <c r="F415" s="258" t="s">
        <v>1383</v>
      </c>
      <c r="G415" s="259">
        <v>250</v>
      </c>
      <c r="H415" s="259">
        <v>365</v>
      </c>
      <c r="I415" s="268"/>
      <c r="J415" s="259">
        <v>0</v>
      </c>
    </row>
    <row r="416" spans="1:10" ht="27" customHeight="1" outlineLevel="1" x14ac:dyDescent="0.25">
      <c r="A416" s="109" t="s">
        <v>140</v>
      </c>
      <c r="B416" s="260" t="s">
        <v>345</v>
      </c>
      <c r="C416" s="269" t="s">
        <v>1472</v>
      </c>
      <c r="D416" s="262"/>
      <c r="E416" s="263" t="s">
        <v>1408</v>
      </c>
      <c r="F416" s="263">
        <v>0</v>
      </c>
      <c r="G416" s="263" t="s">
        <v>1387</v>
      </c>
      <c r="H416" s="263">
        <v>699</v>
      </c>
      <c r="I416" s="263">
        <v>0</v>
      </c>
      <c r="J416" s="262"/>
    </row>
    <row r="417" spans="1:10" ht="27" customHeight="1" outlineLevel="1" x14ac:dyDescent="0.25">
      <c r="A417" s="109" t="s">
        <v>140</v>
      </c>
      <c r="B417" s="260" t="s">
        <v>345</v>
      </c>
      <c r="C417" s="269" t="s">
        <v>1409</v>
      </c>
      <c r="D417" s="262"/>
      <c r="E417" s="263" t="s">
        <v>1386</v>
      </c>
      <c r="F417" s="263">
        <v>0</v>
      </c>
      <c r="G417" s="263" t="s">
        <v>1387</v>
      </c>
      <c r="H417" s="263">
        <v>3104</v>
      </c>
      <c r="I417" s="263">
        <v>0</v>
      </c>
      <c r="J417" s="262"/>
    </row>
    <row r="418" spans="1:10" ht="27" customHeight="1" outlineLevel="1" x14ac:dyDescent="0.25">
      <c r="A418" s="109" t="s">
        <v>140</v>
      </c>
      <c r="B418" s="260" t="s">
        <v>345</v>
      </c>
      <c r="C418" s="264" t="s">
        <v>1389</v>
      </c>
      <c r="D418" s="262"/>
      <c r="E418" s="263" t="s">
        <v>1386</v>
      </c>
      <c r="F418" s="263">
        <v>0</v>
      </c>
      <c r="G418" s="263" t="s">
        <v>1387</v>
      </c>
      <c r="H418" s="263">
        <v>388</v>
      </c>
      <c r="I418" s="263">
        <v>0</v>
      </c>
      <c r="J418" s="262"/>
    </row>
    <row r="419" spans="1:10" ht="27" customHeight="1" x14ac:dyDescent="0.25">
      <c r="A419" s="109">
        <v>3</v>
      </c>
      <c r="B419" s="287" t="s">
        <v>347</v>
      </c>
      <c r="C419" s="256" t="s">
        <v>348</v>
      </c>
      <c r="D419" s="265"/>
      <c r="E419" s="257" t="s">
        <v>91</v>
      </c>
      <c r="F419" s="258" t="s">
        <v>1383</v>
      </c>
      <c r="G419" s="259">
        <v>450</v>
      </c>
      <c r="H419" s="259">
        <v>657</v>
      </c>
      <c r="I419" s="268"/>
      <c r="J419" s="259">
        <v>0</v>
      </c>
    </row>
    <row r="420" spans="1:10" ht="27" customHeight="1" outlineLevel="1" x14ac:dyDescent="0.25">
      <c r="A420" s="109" t="s">
        <v>140</v>
      </c>
      <c r="B420" s="260" t="s">
        <v>347</v>
      </c>
      <c r="C420" s="269" t="s">
        <v>1409</v>
      </c>
      <c r="D420" s="262"/>
      <c r="E420" s="263" t="s">
        <v>1386</v>
      </c>
      <c r="F420" s="263">
        <v>0</v>
      </c>
      <c r="G420" s="263" t="s">
        <v>1387</v>
      </c>
      <c r="H420" s="263">
        <v>3104</v>
      </c>
      <c r="I420" s="263">
        <v>0</v>
      </c>
      <c r="J420" s="262"/>
    </row>
    <row r="421" spans="1:10" ht="27" customHeight="1" outlineLevel="1" x14ac:dyDescent="0.25">
      <c r="A421" s="109" t="s">
        <v>140</v>
      </c>
      <c r="B421" s="260" t="s">
        <v>347</v>
      </c>
      <c r="C421" s="269" t="s">
        <v>1473</v>
      </c>
      <c r="D421" s="262"/>
      <c r="E421" s="263" t="s">
        <v>1386</v>
      </c>
      <c r="F421" s="263">
        <v>0</v>
      </c>
      <c r="G421" s="263" t="s">
        <v>1387</v>
      </c>
      <c r="H421" s="263">
        <v>78</v>
      </c>
      <c r="I421" s="263">
        <v>0</v>
      </c>
      <c r="J421" s="262"/>
    </row>
    <row r="422" spans="1:10" ht="27" customHeight="1" outlineLevel="1" x14ac:dyDescent="0.25">
      <c r="A422" s="109" t="s">
        <v>140</v>
      </c>
      <c r="B422" s="260" t="s">
        <v>347</v>
      </c>
      <c r="C422" s="264" t="s">
        <v>1389</v>
      </c>
      <c r="D422" s="262"/>
      <c r="E422" s="263" t="s">
        <v>1386</v>
      </c>
      <c r="F422" s="263">
        <v>0</v>
      </c>
      <c r="G422" s="263" t="s">
        <v>1387</v>
      </c>
      <c r="H422" s="263">
        <v>388</v>
      </c>
      <c r="I422" s="263">
        <v>0</v>
      </c>
      <c r="J422" s="262"/>
    </row>
    <row r="423" spans="1:10" ht="27" customHeight="1" outlineLevel="1" x14ac:dyDescent="0.25">
      <c r="A423" s="109" t="s">
        <v>140</v>
      </c>
      <c r="B423" s="260" t="s">
        <v>347</v>
      </c>
      <c r="C423" s="269" t="s">
        <v>1465</v>
      </c>
      <c r="D423" s="262"/>
      <c r="E423" s="263" t="s">
        <v>1386</v>
      </c>
      <c r="F423" s="263">
        <v>0</v>
      </c>
      <c r="G423" s="263" t="s">
        <v>1387</v>
      </c>
      <c r="H423" s="263">
        <v>907</v>
      </c>
      <c r="I423" s="263">
        <v>0</v>
      </c>
      <c r="J423" s="262"/>
    </row>
    <row r="424" spans="1:10" ht="18.75" customHeight="1" x14ac:dyDescent="0.25">
      <c r="A424" s="248"/>
      <c r="B424" s="286" t="s">
        <v>317</v>
      </c>
      <c r="C424" s="164" t="s">
        <v>318</v>
      </c>
      <c r="D424" s="273"/>
      <c r="E424" s="274"/>
      <c r="F424" s="275" t="s">
        <v>1382</v>
      </c>
      <c r="G424" s="277"/>
      <c r="H424" s="277"/>
      <c r="I424" s="275" t="s">
        <v>1382</v>
      </c>
      <c r="J424" s="275" t="s">
        <v>1382</v>
      </c>
    </row>
    <row r="425" spans="1:10" ht="27" customHeight="1" x14ac:dyDescent="0.25">
      <c r="A425" s="109">
        <v>4</v>
      </c>
      <c r="B425" s="287" t="s">
        <v>349</v>
      </c>
      <c r="C425" s="256" t="s">
        <v>350</v>
      </c>
      <c r="D425" s="265"/>
      <c r="E425" s="257" t="s">
        <v>351</v>
      </c>
      <c r="F425" s="258">
        <v>69.990000000000009</v>
      </c>
      <c r="G425" s="259">
        <v>30</v>
      </c>
      <c r="H425" s="259">
        <v>44</v>
      </c>
      <c r="I425" s="268"/>
      <c r="J425" s="259">
        <v>3079.5600000000004</v>
      </c>
    </row>
    <row r="426" spans="1:10" ht="27" customHeight="1" outlineLevel="1" x14ac:dyDescent="0.25">
      <c r="A426" s="109" t="s">
        <v>1474</v>
      </c>
      <c r="B426" s="260" t="s">
        <v>349</v>
      </c>
      <c r="C426" s="269" t="s">
        <v>1405</v>
      </c>
      <c r="D426" s="262"/>
      <c r="E426" s="263" t="s">
        <v>1386</v>
      </c>
      <c r="F426" s="263">
        <v>0</v>
      </c>
      <c r="G426" s="263" t="s">
        <v>1387</v>
      </c>
      <c r="H426" s="263">
        <v>1105</v>
      </c>
      <c r="I426" s="263">
        <v>0</v>
      </c>
      <c r="J426" s="262"/>
    </row>
    <row r="427" spans="1:10" ht="27" customHeight="1" outlineLevel="1" x14ac:dyDescent="0.25">
      <c r="A427" s="109" t="s">
        <v>1474</v>
      </c>
      <c r="B427" s="260" t="s">
        <v>349</v>
      </c>
      <c r="C427" s="269" t="s">
        <v>1402</v>
      </c>
      <c r="D427" s="262"/>
      <c r="E427" s="263" t="s">
        <v>1386</v>
      </c>
      <c r="F427" s="263">
        <v>0</v>
      </c>
      <c r="G427" s="263" t="s">
        <v>1387</v>
      </c>
      <c r="H427" s="263">
        <v>225</v>
      </c>
      <c r="I427" s="263">
        <v>0</v>
      </c>
      <c r="J427" s="262"/>
    </row>
    <row r="428" spans="1:10" ht="27" customHeight="1" outlineLevel="1" x14ac:dyDescent="0.25">
      <c r="A428" s="109" t="s">
        <v>1474</v>
      </c>
      <c r="B428" s="260" t="s">
        <v>349</v>
      </c>
      <c r="C428" s="269" t="s">
        <v>1404</v>
      </c>
      <c r="D428" s="262"/>
      <c r="E428" s="263" t="s">
        <v>1386</v>
      </c>
      <c r="F428" s="263">
        <v>0</v>
      </c>
      <c r="G428" s="263" t="s">
        <v>1387</v>
      </c>
      <c r="H428" s="263">
        <v>158</v>
      </c>
      <c r="I428" s="263">
        <v>0</v>
      </c>
      <c r="J428" s="262"/>
    </row>
    <row r="429" spans="1:10" ht="27" customHeight="1" x14ac:dyDescent="0.25">
      <c r="A429" s="109">
        <v>4</v>
      </c>
      <c r="B429" s="287" t="s">
        <v>352</v>
      </c>
      <c r="C429" s="256" t="s">
        <v>353</v>
      </c>
      <c r="D429" s="265"/>
      <c r="E429" s="257" t="s">
        <v>91</v>
      </c>
      <c r="F429" s="258" t="s">
        <v>1383</v>
      </c>
      <c r="G429" s="259">
        <v>100</v>
      </c>
      <c r="H429" s="259">
        <v>146</v>
      </c>
      <c r="I429" s="268"/>
      <c r="J429" s="259">
        <v>0</v>
      </c>
    </row>
    <row r="430" spans="1:10" ht="27" customHeight="1" outlineLevel="1" x14ac:dyDescent="0.25">
      <c r="A430" s="109" t="s">
        <v>1474</v>
      </c>
      <c r="B430" s="260" t="s">
        <v>352</v>
      </c>
      <c r="C430" s="264" t="s">
        <v>1419</v>
      </c>
      <c r="D430" s="262"/>
      <c r="E430" s="263" t="s">
        <v>1386</v>
      </c>
      <c r="F430" s="263">
        <v>0</v>
      </c>
      <c r="G430" s="263" t="s">
        <v>1387</v>
      </c>
      <c r="H430" s="263">
        <v>1235</v>
      </c>
      <c r="I430" s="263">
        <v>0</v>
      </c>
      <c r="J430" s="262"/>
    </row>
    <row r="431" spans="1:10" ht="27" customHeight="1" outlineLevel="1" x14ac:dyDescent="0.25">
      <c r="A431" s="109" t="s">
        <v>1474</v>
      </c>
      <c r="B431" s="260" t="s">
        <v>352</v>
      </c>
      <c r="C431" s="269" t="s">
        <v>1402</v>
      </c>
      <c r="D431" s="262"/>
      <c r="E431" s="263" t="s">
        <v>1386</v>
      </c>
      <c r="F431" s="263">
        <v>0</v>
      </c>
      <c r="G431" s="263" t="s">
        <v>1387</v>
      </c>
      <c r="H431" s="263">
        <v>225</v>
      </c>
      <c r="I431" s="263">
        <v>0</v>
      </c>
      <c r="J431" s="262"/>
    </row>
    <row r="432" spans="1:10" ht="27" customHeight="1" outlineLevel="1" x14ac:dyDescent="0.25">
      <c r="A432" s="109" t="s">
        <v>1474</v>
      </c>
      <c r="B432" s="260" t="s">
        <v>352</v>
      </c>
      <c r="C432" s="269" t="s">
        <v>1403</v>
      </c>
      <c r="D432" s="262"/>
      <c r="E432" s="263" t="s">
        <v>1386</v>
      </c>
      <c r="F432" s="263">
        <v>0</v>
      </c>
      <c r="G432" s="263" t="s">
        <v>1387</v>
      </c>
      <c r="H432" s="263">
        <v>110</v>
      </c>
      <c r="I432" s="263">
        <v>0</v>
      </c>
      <c r="J432" s="262"/>
    </row>
    <row r="433" spans="1:10" ht="27" customHeight="1" outlineLevel="1" x14ac:dyDescent="0.25">
      <c r="A433" s="109" t="s">
        <v>1474</v>
      </c>
      <c r="B433" s="260" t="s">
        <v>352</v>
      </c>
      <c r="C433" s="269" t="s">
        <v>1404</v>
      </c>
      <c r="D433" s="262"/>
      <c r="E433" s="263" t="s">
        <v>1386</v>
      </c>
      <c r="F433" s="263">
        <v>0</v>
      </c>
      <c r="G433" s="263" t="s">
        <v>1387</v>
      </c>
      <c r="H433" s="263">
        <v>158</v>
      </c>
      <c r="I433" s="263">
        <v>0</v>
      </c>
      <c r="J433" s="262"/>
    </row>
    <row r="434" spans="1:10" ht="27" customHeight="1" x14ac:dyDescent="0.25">
      <c r="A434" s="109">
        <v>4</v>
      </c>
      <c r="B434" s="287" t="s">
        <v>354</v>
      </c>
      <c r="C434" s="256" t="s">
        <v>355</v>
      </c>
      <c r="D434" s="265"/>
      <c r="E434" s="257" t="s">
        <v>71</v>
      </c>
      <c r="F434" s="258" t="s">
        <v>1383</v>
      </c>
      <c r="G434" s="259">
        <v>130</v>
      </c>
      <c r="H434" s="259">
        <v>190</v>
      </c>
      <c r="I434" s="268"/>
      <c r="J434" s="259">
        <v>0</v>
      </c>
    </row>
    <row r="435" spans="1:10" ht="27" customHeight="1" outlineLevel="1" x14ac:dyDescent="0.25">
      <c r="A435" s="109" t="s">
        <v>1474</v>
      </c>
      <c r="B435" s="260" t="s">
        <v>354</v>
      </c>
      <c r="C435" s="269" t="s">
        <v>1475</v>
      </c>
      <c r="D435" s="262"/>
      <c r="E435" s="263" t="e">
        <v>#N/A</v>
      </c>
      <c r="F435" s="263">
        <v>0</v>
      </c>
      <c r="G435" s="263" t="s">
        <v>1387</v>
      </c>
      <c r="H435" s="263" t="e">
        <v>#N/A</v>
      </c>
      <c r="I435" s="263" t="e">
        <v>#N/A</v>
      </c>
      <c r="J435" s="262"/>
    </row>
    <row r="436" spans="1:10" ht="27" customHeight="1" outlineLevel="1" x14ac:dyDescent="0.25">
      <c r="A436" s="109" t="s">
        <v>1474</v>
      </c>
      <c r="B436" s="260" t="s">
        <v>354</v>
      </c>
      <c r="C436" s="264" t="s">
        <v>1476</v>
      </c>
      <c r="D436" s="262"/>
      <c r="E436" s="263" t="s">
        <v>1386</v>
      </c>
      <c r="F436" s="263">
        <v>0</v>
      </c>
      <c r="G436" s="263" t="s">
        <v>1387</v>
      </c>
      <c r="H436" s="263">
        <v>740</v>
      </c>
      <c r="I436" s="263">
        <v>0</v>
      </c>
      <c r="J436" s="262"/>
    </row>
    <row r="437" spans="1:10" ht="27" customHeight="1" outlineLevel="1" x14ac:dyDescent="0.25">
      <c r="A437" s="109" t="s">
        <v>1474</v>
      </c>
      <c r="B437" s="260" t="s">
        <v>354</v>
      </c>
      <c r="C437" s="269" t="s">
        <v>1465</v>
      </c>
      <c r="D437" s="262"/>
      <c r="E437" s="263" t="s">
        <v>1386</v>
      </c>
      <c r="F437" s="263">
        <v>0</v>
      </c>
      <c r="G437" s="263" t="s">
        <v>1387</v>
      </c>
      <c r="H437" s="263">
        <v>907</v>
      </c>
      <c r="I437" s="263">
        <v>0</v>
      </c>
      <c r="J437" s="262"/>
    </row>
    <row r="438" spans="1:10" ht="27" customHeight="1" outlineLevel="1" x14ac:dyDescent="0.25">
      <c r="A438" s="109" t="s">
        <v>1474</v>
      </c>
      <c r="B438" s="260" t="s">
        <v>354</v>
      </c>
      <c r="C438" s="269" t="s">
        <v>1394</v>
      </c>
      <c r="D438" s="262"/>
      <c r="E438" s="263" t="s">
        <v>1395</v>
      </c>
      <c r="F438" s="263">
        <v>0</v>
      </c>
      <c r="G438" s="263" t="s">
        <v>1387</v>
      </c>
      <c r="H438" s="263">
        <v>810</v>
      </c>
      <c r="I438" s="263">
        <v>0</v>
      </c>
      <c r="J438" s="262"/>
    </row>
    <row r="439" spans="1:10" ht="27" customHeight="1" x14ac:dyDescent="0.25">
      <c r="A439" s="109">
        <v>4</v>
      </c>
      <c r="B439" s="287" t="s">
        <v>356</v>
      </c>
      <c r="C439" s="256" t="s">
        <v>357</v>
      </c>
      <c r="D439" s="265"/>
      <c r="E439" s="257" t="s">
        <v>351</v>
      </c>
      <c r="F439" s="258">
        <v>69.990000000000009</v>
      </c>
      <c r="G439" s="259">
        <v>300</v>
      </c>
      <c r="H439" s="259">
        <v>438</v>
      </c>
      <c r="I439" s="268"/>
      <c r="J439" s="259">
        <v>30655.620000000003</v>
      </c>
    </row>
    <row r="440" spans="1:10" ht="27" customHeight="1" outlineLevel="1" x14ac:dyDescent="0.25">
      <c r="A440" s="109" t="s">
        <v>1474</v>
      </c>
      <c r="B440" s="260" t="s">
        <v>356</v>
      </c>
      <c r="C440" s="269" t="s">
        <v>1477</v>
      </c>
      <c r="D440" s="262"/>
      <c r="E440" s="263" t="s">
        <v>1408</v>
      </c>
      <c r="F440" s="263">
        <v>76.989000000000019</v>
      </c>
      <c r="G440" s="263" t="s">
        <v>1387</v>
      </c>
      <c r="H440" s="263">
        <v>3352</v>
      </c>
      <c r="I440" s="263">
        <v>258067.12800000006</v>
      </c>
      <c r="J440" s="262"/>
    </row>
    <row r="441" spans="1:10" ht="27" customHeight="1" outlineLevel="1" x14ac:dyDescent="0.25">
      <c r="A441" s="109" t="s">
        <v>1474</v>
      </c>
      <c r="B441" s="260" t="s">
        <v>356</v>
      </c>
      <c r="C441" s="269" t="s">
        <v>1478</v>
      </c>
      <c r="D441" s="262"/>
      <c r="E441" s="263" t="s">
        <v>1386</v>
      </c>
      <c r="F441" s="263">
        <v>27.996000000000006</v>
      </c>
      <c r="G441" s="263" t="s">
        <v>1387</v>
      </c>
      <c r="H441" s="263">
        <v>2987</v>
      </c>
      <c r="I441" s="263">
        <v>83624.052000000011</v>
      </c>
      <c r="J441" s="262"/>
    </row>
    <row r="442" spans="1:10" ht="27" customHeight="1" outlineLevel="1" x14ac:dyDescent="0.25">
      <c r="A442" s="109" t="s">
        <v>1474</v>
      </c>
      <c r="B442" s="260" t="s">
        <v>356</v>
      </c>
      <c r="C442" s="269" t="s">
        <v>1402</v>
      </c>
      <c r="D442" s="262"/>
      <c r="E442" s="263" t="s">
        <v>1386</v>
      </c>
      <c r="F442" s="263">
        <v>0.34995000000000004</v>
      </c>
      <c r="G442" s="263" t="s">
        <v>1387</v>
      </c>
      <c r="H442" s="263">
        <v>225</v>
      </c>
      <c r="I442" s="263">
        <v>78.73875000000001</v>
      </c>
      <c r="J442" s="262"/>
    </row>
    <row r="443" spans="1:10" ht="27" customHeight="1" outlineLevel="1" x14ac:dyDescent="0.25">
      <c r="A443" s="109" t="s">
        <v>1474</v>
      </c>
      <c r="B443" s="260" t="s">
        <v>356</v>
      </c>
      <c r="C443" s="269" t="s">
        <v>1465</v>
      </c>
      <c r="D443" s="262"/>
      <c r="E443" s="263" t="s">
        <v>1386</v>
      </c>
      <c r="F443" s="263">
        <v>0.20997000000000005</v>
      </c>
      <c r="G443" s="263" t="s">
        <v>1387</v>
      </c>
      <c r="H443" s="263">
        <v>907</v>
      </c>
      <c r="I443" s="263">
        <v>190.44279000000003</v>
      </c>
      <c r="J443" s="262"/>
    </row>
    <row r="444" spans="1:10" ht="27" customHeight="1" outlineLevel="1" x14ac:dyDescent="0.25">
      <c r="A444" s="109" t="s">
        <v>1474</v>
      </c>
      <c r="B444" s="260" t="s">
        <v>356</v>
      </c>
      <c r="C444" s="269" t="s">
        <v>1394</v>
      </c>
      <c r="D444" s="262"/>
      <c r="E444" s="263" t="s">
        <v>1395</v>
      </c>
      <c r="F444" s="263">
        <v>1.0498500000000002</v>
      </c>
      <c r="G444" s="263" t="s">
        <v>1387</v>
      </c>
      <c r="H444" s="263">
        <v>810</v>
      </c>
      <c r="I444" s="263">
        <v>850.37850000000014</v>
      </c>
      <c r="J444" s="262"/>
    </row>
    <row r="445" spans="1:10" ht="27" customHeight="1" x14ac:dyDescent="0.25">
      <c r="A445" s="109">
        <v>4</v>
      </c>
      <c r="B445" s="287" t="s">
        <v>358</v>
      </c>
      <c r="C445" s="256" t="s">
        <v>359</v>
      </c>
      <c r="D445" s="265"/>
      <c r="E445" s="257" t="s">
        <v>71</v>
      </c>
      <c r="F445" s="258">
        <v>69.990000000000009</v>
      </c>
      <c r="G445" s="259">
        <v>90</v>
      </c>
      <c r="H445" s="259">
        <v>131</v>
      </c>
      <c r="I445" s="268"/>
      <c r="J445" s="259">
        <v>9168.69</v>
      </c>
    </row>
    <row r="446" spans="1:10" ht="27" customHeight="1" outlineLevel="1" x14ac:dyDescent="0.25">
      <c r="A446" s="109" t="s">
        <v>1474</v>
      </c>
      <c r="B446" s="260" t="s">
        <v>358</v>
      </c>
      <c r="C446" s="264" t="s">
        <v>1466</v>
      </c>
      <c r="D446" s="262"/>
      <c r="E446" s="263" t="s">
        <v>1386</v>
      </c>
      <c r="F446" s="263">
        <v>5.5992000000000006</v>
      </c>
      <c r="G446" s="263" t="s">
        <v>1387</v>
      </c>
      <c r="H446" s="263">
        <v>2160</v>
      </c>
      <c r="I446" s="263">
        <v>12094.272000000001</v>
      </c>
      <c r="J446" s="262"/>
    </row>
    <row r="447" spans="1:10" ht="27" customHeight="1" outlineLevel="1" x14ac:dyDescent="0.25">
      <c r="A447" s="109" t="s">
        <v>1474</v>
      </c>
      <c r="B447" s="260" t="s">
        <v>358</v>
      </c>
      <c r="C447" s="269" t="s">
        <v>1402</v>
      </c>
      <c r="D447" s="262"/>
      <c r="E447" s="263" t="s">
        <v>1386</v>
      </c>
      <c r="F447" s="263">
        <v>0.34995000000000004</v>
      </c>
      <c r="G447" s="263" t="s">
        <v>1387</v>
      </c>
      <c r="H447" s="263">
        <v>225</v>
      </c>
      <c r="I447" s="263">
        <v>78.73875000000001</v>
      </c>
      <c r="J447" s="262"/>
    </row>
    <row r="448" spans="1:10" ht="27" customHeight="1" outlineLevel="1" x14ac:dyDescent="0.25">
      <c r="A448" s="109" t="s">
        <v>1474</v>
      </c>
      <c r="B448" s="260" t="s">
        <v>358</v>
      </c>
      <c r="C448" s="269" t="s">
        <v>1404</v>
      </c>
      <c r="D448" s="262"/>
      <c r="E448" s="263" t="s">
        <v>1386</v>
      </c>
      <c r="F448" s="263">
        <v>0.20997000000000005</v>
      </c>
      <c r="G448" s="263" t="s">
        <v>1387</v>
      </c>
      <c r="H448" s="263">
        <v>158</v>
      </c>
      <c r="I448" s="263">
        <v>33.175260000000009</v>
      </c>
      <c r="J448" s="262"/>
    </row>
    <row r="449" spans="1:10" ht="27" customHeight="1" x14ac:dyDescent="0.25">
      <c r="A449" s="109">
        <v>4</v>
      </c>
      <c r="B449" s="287" t="s">
        <v>360</v>
      </c>
      <c r="C449" s="256" t="s">
        <v>1318</v>
      </c>
      <c r="D449" s="265"/>
      <c r="E449" s="257" t="s">
        <v>71</v>
      </c>
      <c r="F449" s="258">
        <v>69.990000000000009</v>
      </c>
      <c r="G449" s="259">
        <v>500</v>
      </c>
      <c r="H449" s="259">
        <v>730</v>
      </c>
      <c r="I449" s="268"/>
      <c r="J449" s="259">
        <v>51092.700000000004</v>
      </c>
    </row>
    <row r="450" spans="1:10" ht="27" customHeight="1" outlineLevel="1" x14ac:dyDescent="0.25">
      <c r="A450" s="109" t="s">
        <v>1474</v>
      </c>
      <c r="B450" s="260" t="s">
        <v>360</v>
      </c>
      <c r="C450" s="269" t="s">
        <v>1479</v>
      </c>
      <c r="D450" s="262"/>
      <c r="E450" s="263" t="s">
        <v>1386</v>
      </c>
      <c r="F450" s="263">
        <v>69.990000000000009</v>
      </c>
      <c r="G450" s="263" t="s">
        <v>1387</v>
      </c>
      <c r="H450" s="263">
        <v>999</v>
      </c>
      <c r="I450" s="263">
        <v>69920.010000000009</v>
      </c>
      <c r="J450" s="262"/>
    </row>
    <row r="451" spans="1:10" ht="27" customHeight="1" outlineLevel="1" x14ac:dyDescent="0.25">
      <c r="A451" s="109" t="s">
        <v>1474</v>
      </c>
      <c r="B451" s="260" t="s">
        <v>360</v>
      </c>
      <c r="C451" s="269" t="s">
        <v>1418</v>
      </c>
      <c r="D451" s="262"/>
      <c r="E451" s="263" t="s">
        <v>1386</v>
      </c>
      <c r="F451" s="263">
        <v>6.9990000000000011E-2</v>
      </c>
      <c r="G451" s="263" t="s">
        <v>1387</v>
      </c>
      <c r="H451" s="263">
        <v>1200</v>
      </c>
      <c r="I451" s="263">
        <v>83.988000000000014</v>
      </c>
      <c r="J451" s="262"/>
    </row>
    <row r="452" spans="1:10" ht="27" customHeight="1" outlineLevel="1" x14ac:dyDescent="0.25">
      <c r="A452" s="109" t="s">
        <v>1474</v>
      </c>
      <c r="B452" s="260" t="s">
        <v>360</v>
      </c>
      <c r="C452" s="264" t="s">
        <v>1389</v>
      </c>
      <c r="D452" s="262"/>
      <c r="E452" s="263" t="s">
        <v>1386</v>
      </c>
      <c r="F452" s="263">
        <v>4.1994000000000004E-2</v>
      </c>
      <c r="G452" s="263" t="s">
        <v>1387</v>
      </c>
      <c r="H452" s="263">
        <v>388</v>
      </c>
      <c r="I452" s="263">
        <v>16.293672000000001</v>
      </c>
      <c r="J452" s="262"/>
    </row>
    <row r="453" spans="1:10" ht="27" customHeight="1" outlineLevel="1" x14ac:dyDescent="0.25">
      <c r="A453" s="109" t="s">
        <v>1474</v>
      </c>
      <c r="B453" s="260" t="s">
        <v>360</v>
      </c>
      <c r="C453" s="269" t="s">
        <v>1480</v>
      </c>
      <c r="D453" s="262"/>
      <c r="E453" s="263" t="s">
        <v>1386</v>
      </c>
      <c r="F453" s="263">
        <v>6.9990000000000011E-2</v>
      </c>
      <c r="G453" s="263" t="s">
        <v>1387</v>
      </c>
      <c r="H453" s="263">
        <v>499</v>
      </c>
      <c r="I453" s="263">
        <v>34.925010000000007</v>
      </c>
      <c r="J453" s="262"/>
    </row>
    <row r="454" spans="1:10" ht="27" customHeight="1" x14ac:dyDescent="0.25">
      <c r="A454" s="109">
        <v>4</v>
      </c>
      <c r="B454" s="287" t="s">
        <v>362</v>
      </c>
      <c r="C454" s="256" t="s">
        <v>363</v>
      </c>
      <c r="D454" s="265"/>
      <c r="E454" s="257" t="s">
        <v>71</v>
      </c>
      <c r="F454" s="258" t="s">
        <v>1383</v>
      </c>
      <c r="G454" s="259">
        <v>100</v>
      </c>
      <c r="H454" s="259">
        <v>146</v>
      </c>
      <c r="I454" s="268"/>
      <c r="J454" s="259">
        <v>0</v>
      </c>
    </row>
    <row r="455" spans="1:10" ht="27" customHeight="1" outlineLevel="1" x14ac:dyDescent="0.25">
      <c r="A455" s="109" t="s">
        <v>1474</v>
      </c>
      <c r="B455" s="260" t="s">
        <v>362</v>
      </c>
      <c r="C455" s="264" t="s">
        <v>1466</v>
      </c>
      <c r="D455" s="262"/>
      <c r="E455" s="263" t="s">
        <v>1386</v>
      </c>
      <c r="F455" s="263">
        <v>0</v>
      </c>
      <c r="G455" s="263" t="s">
        <v>1387</v>
      </c>
      <c r="H455" s="263">
        <v>2160</v>
      </c>
      <c r="I455" s="263">
        <v>0</v>
      </c>
      <c r="J455" s="262"/>
    </row>
    <row r="456" spans="1:10" ht="27" customHeight="1" outlineLevel="1" x14ac:dyDescent="0.25">
      <c r="A456" s="109" t="s">
        <v>1474</v>
      </c>
      <c r="B456" s="260" t="s">
        <v>362</v>
      </c>
      <c r="C456" s="269" t="s">
        <v>1402</v>
      </c>
      <c r="D456" s="262"/>
      <c r="E456" s="263" t="s">
        <v>1386</v>
      </c>
      <c r="F456" s="263">
        <v>0</v>
      </c>
      <c r="G456" s="263" t="s">
        <v>1387</v>
      </c>
      <c r="H456" s="263">
        <v>225</v>
      </c>
      <c r="I456" s="263">
        <v>0</v>
      </c>
      <c r="J456" s="262"/>
    </row>
    <row r="457" spans="1:10" ht="27" customHeight="1" outlineLevel="1" x14ac:dyDescent="0.25">
      <c r="A457" s="109" t="s">
        <v>1474</v>
      </c>
      <c r="B457" s="260" t="s">
        <v>362</v>
      </c>
      <c r="C457" s="269" t="s">
        <v>1404</v>
      </c>
      <c r="D457" s="262"/>
      <c r="E457" s="263" t="s">
        <v>1386</v>
      </c>
      <c r="F457" s="263">
        <v>0</v>
      </c>
      <c r="G457" s="263" t="s">
        <v>1387</v>
      </c>
      <c r="H457" s="263">
        <v>158</v>
      </c>
      <c r="I457" s="263">
        <v>0</v>
      </c>
      <c r="J457" s="262"/>
    </row>
    <row r="458" spans="1:10" ht="27" customHeight="1" x14ac:dyDescent="0.25">
      <c r="A458" s="109">
        <v>4</v>
      </c>
      <c r="B458" s="287" t="s">
        <v>364</v>
      </c>
      <c r="C458" s="289" t="s">
        <v>1481</v>
      </c>
      <c r="D458" s="265"/>
      <c r="E458" s="257" t="s">
        <v>71</v>
      </c>
      <c r="F458" s="258">
        <v>69.990000000000009</v>
      </c>
      <c r="G458" s="259">
        <v>500</v>
      </c>
      <c r="H458" s="259">
        <v>730</v>
      </c>
      <c r="I458" s="268"/>
      <c r="J458" s="259">
        <v>51092.700000000004</v>
      </c>
    </row>
    <row r="459" spans="1:10" ht="27" customHeight="1" outlineLevel="1" x14ac:dyDescent="0.25">
      <c r="A459" s="109" t="s">
        <v>1474</v>
      </c>
      <c r="B459" s="260" t="s">
        <v>364</v>
      </c>
      <c r="C459" s="269" t="s">
        <v>1461</v>
      </c>
      <c r="D459" s="262"/>
      <c r="E459" s="263" t="s">
        <v>1386</v>
      </c>
      <c r="F459" s="263">
        <v>34.995000000000005</v>
      </c>
      <c r="G459" s="263" t="s">
        <v>1387</v>
      </c>
      <c r="H459" s="263">
        <v>2354</v>
      </c>
      <c r="I459" s="263">
        <v>82378.23000000001</v>
      </c>
      <c r="J459" s="262"/>
    </row>
    <row r="460" spans="1:10" ht="27" customHeight="1" outlineLevel="1" x14ac:dyDescent="0.25">
      <c r="A460" s="109" t="s">
        <v>1474</v>
      </c>
      <c r="B460" s="260" t="s">
        <v>364</v>
      </c>
      <c r="C460" s="269" t="s">
        <v>1418</v>
      </c>
      <c r="D460" s="262"/>
      <c r="E460" s="263" t="s">
        <v>1386</v>
      </c>
      <c r="F460" s="263">
        <v>6.9990000000000011E-2</v>
      </c>
      <c r="G460" s="263" t="s">
        <v>1387</v>
      </c>
      <c r="H460" s="263">
        <v>1200</v>
      </c>
      <c r="I460" s="263">
        <v>83.988000000000014</v>
      </c>
      <c r="J460" s="262"/>
    </row>
    <row r="461" spans="1:10" ht="27" customHeight="1" outlineLevel="1" x14ac:dyDescent="0.25">
      <c r="A461" s="109" t="s">
        <v>1474</v>
      </c>
      <c r="B461" s="260" t="s">
        <v>364</v>
      </c>
      <c r="C461" s="264" t="s">
        <v>1389</v>
      </c>
      <c r="D461" s="262"/>
      <c r="E461" s="263" t="s">
        <v>1386</v>
      </c>
      <c r="F461" s="263">
        <v>4.1994000000000004E-2</v>
      </c>
      <c r="G461" s="263" t="s">
        <v>1387</v>
      </c>
      <c r="H461" s="263">
        <v>388</v>
      </c>
      <c r="I461" s="263">
        <v>16.293672000000001</v>
      </c>
      <c r="J461" s="262"/>
    </row>
    <row r="462" spans="1:10" ht="27" customHeight="1" outlineLevel="1" x14ac:dyDescent="0.25">
      <c r="A462" s="109" t="s">
        <v>1474</v>
      </c>
      <c r="B462" s="260" t="s">
        <v>364</v>
      </c>
      <c r="C462" s="269" t="s">
        <v>1480</v>
      </c>
      <c r="D462" s="262"/>
      <c r="E462" s="263" t="s">
        <v>1386</v>
      </c>
      <c r="F462" s="263">
        <v>6.9990000000000011E-2</v>
      </c>
      <c r="G462" s="263" t="s">
        <v>1387</v>
      </c>
      <c r="H462" s="263">
        <v>499</v>
      </c>
      <c r="I462" s="263">
        <v>34.925010000000007</v>
      </c>
      <c r="J462" s="262"/>
    </row>
    <row r="463" spans="1:10" ht="27" customHeight="1" x14ac:dyDescent="0.25">
      <c r="A463" s="109">
        <v>4</v>
      </c>
      <c r="B463" s="287" t="s">
        <v>366</v>
      </c>
      <c r="C463" s="256" t="s">
        <v>367</v>
      </c>
      <c r="D463" s="265"/>
      <c r="E463" s="257" t="s">
        <v>91</v>
      </c>
      <c r="F463" s="258" t="s">
        <v>1383</v>
      </c>
      <c r="G463" s="259">
        <v>650</v>
      </c>
      <c r="H463" s="259">
        <v>949</v>
      </c>
      <c r="I463" s="268"/>
      <c r="J463" s="259">
        <v>0</v>
      </c>
    </row>
    <row r="464" spans="1:10" ht="27" customHeight="1" outlineLevel="1" x14ac:dyDescent="0.25">
      <c r="A464" s="109" t="s">
        <v>1474</v>
      </c>
      <c r="B464" s="260" t="s">
        <v>366</v>
      </c>
      <c r="C464" s="269" t="s">
        <v>1482</v>
      </c>
      <c r="D464" s="262"/>
      <c r="E464" s="263" t="s">
        <v>1395</v>
      </c>
      <c r="F464" s="263">
        <v>0</v>
      </c>
      <c r="G464" s="263" t="s">
        <v>1387</v>
      </c>
      <c r="H464" s="263">
        <v>1149</v>
      </c>
      <c r="I464" s="263">
        <v>0</v>
      </c>
      <c r="J464" s="262"/>
    </row>
    <row r="465" spans="1:10" ht="27" customHeight="1" outlineLevel="1" x14ac:dyDescent="0.25">
      <c r="A465" s="109" t="s">
        <v>1474</v>
      </c>
      <c r="B465" s="260" t="s">
        <v>366</v>
      </c>
      <c r="C465" s="269" t="s">
        <v>1483</v>
      </c>
      <c r="D465" s="262"/>
      <c r="E465" s="263" t="s">
        <v>1386</v>
      </c>
      <c r="F465" s="263">
        <v>0</v>
      </c>
      <c r="G465" s="263" t="s">
        <v>1387</v>
      </c>
      <c r="H465" s="263">
        <v>1149</v>
      </c>
      <c r="I465" s="263">
        <v>0</v>
      </c>
      <c r="J465" s="262"/>
    </row>
    <row r="466" spans="1:10" ht="27" customHeight="1" outlineLevel="1" x14ac:dyDescent="0.25">
      <c r="A466" s="109" t="s">
        <v>1474</v>
      </c>
      <c r="B466" s="260" t="s">
        <v>366</v>
      </c>
      <c r="C466" s="269" t="s">
        <v>1484</v>
      </c>
      <c r="D466" s="262"/>
      <c r="E466" s="263" t="s">
        <v>1386</v>
      </c>
      <c r="F466" s="263">
        <v>0</v>
      </c>
      <c r="G466" s="263" t="s">
        <v>1387</v>
      </c>
      <c r="H466" s="263">
        <v>261</v>
      </c>
      <c r="I466" s="263">
        <v>0</v>
      </c>
      <c r="J466" s="262"/>
    </row>
    <row r="467" spans="1:10" ht="27" customHeight="1" outlineLevel="1" x14ac:dyDescent="0.25">
      <c r="A467" s="109" t="s">
        <v>1474</v>
      </c>
      <c r="B467" s="260" t="s">
        <v>366</v>
      </c>
      <c r="C467" s="269" t="s">
        <v>1462</v>
      </c>
      <c r="D467" s="262"/>
      <c r="E467" s="263" t="s">
        <v>1386</v>
      </c>
      <c r="F467" s="263">
        <v>0</v>
      </c>
      <c r="G467" s="263" t="s">
        <v>1387</v>
      </c>
      <c r="H467" s="263">
        <v>80</v>
      </c>
      <c r="I467" s="263">
        <v>0</v>
      </c>
      <c r="J467" s="262"/>
    </row>
    <row r="468" spans="1:10" ht="27" customHeight="1" outlineLevel="1" x14ac:dyDescent="0.25">
      <c r="A468" s="109" t="s">
        <v>1474</v>
      </c>
      <c r="B468" s="260" t="s">
        <v>366</v>
      </c>
      <c r="C468" s="269" t="s">
        <v>1388</v>
      </c>
      <c r="D468" s="262"/>
      <c r="E468" s="263" t="s">
        <v>1386</v>
      </c>
      <c r="F468" s="263">
        <v>0</v>
      </c>
      <c r="G468" s="263">
        <v>1504</v>
      </c>
      <c r="H468" s="263">
        <v>1504</v>
      </c>
      <c r="I468" s="263">
        <v>0</v>
      </c>
      <c r="J468" s="262"/>
    </row>
    <row r="469" spans="1:10" ht="27" customHeight="1" x14ac:dyDescent="0.25">
      <c r="A469" s="109">
        <v>4</v>
      </c>
      <c r="B469" s="287" t="s">
        <v>368</v>
      </c>
      <c r="C469" s="256" t="s">
        <v>369</v>
      </c>
      <c r="D469" s="265"/>
      <c r="E469" s="257" t="s">
        <v>71</v>
      </c>
      <c r="F469" s="258">
        <v>69.990000000000009</v>
      </c>
      <c r="G469" s="259">
        <v>100</v>
      </c>
      <c r="H469" s="259">
        <v>146</v>
      </c>
      <c r="I469" s="268"/>
      <c r="J469" s="259">
        <v>10218.540000000001</v>
      </c>
    </row>
    <row r="470" spans="1:10" ht="27" customHeight="1" outlineLevel="1" x14ac:dyDescent="0.25">
      <c r="A470" s="109" t="s">
        <v>1474</v>
      </c>
      <c r="B470" s="260" t="s">
        <v>368</v>
      </c>
      <c r="C470" s="269" t="s">
        <v>1485</v>
      </c>
      <c r="D470" s="262"/>
      <c r="E470" s="263" t="s">
        <v>1386</v>
      </c>
      <c r="F470" s="263">
        <v>2.7996000000000003</v>
      </c>
      <c r="G470" s="263" t="s">
        <v>1387</v>
      </c>
      <c r="H470" s="263">
        <v>261</v>
      </c>
      <c r="I470" s="263">
        <v>730.69560000000013</v>
      </c>
      <c r="J470" s="262"/>
    </row>
    <row r="471" spans="1:10" ht="27" customHeight="1" outlineLevel="1" x14ac:dyDescent="0.25">
      <c r="A471" s="109" t="s">
        <v>1474</v>
      </c>
      <c r="B471" s="260" t="s">
        <v>368</v>
      </c>
      <c r="C471" s="269" t="s">
        <v>1486</v>
      </c>
      <c r="D471" s="262"/>
      <c r="E471" s="263" t="s">
        <v>1422</v>
      </c>
      <c r="F471" s="263">
        <v>1.3998000000000002</v>
      </c>
      <c r="G471" s="263" t="s">
        <v>1387</v>
      </c>
      <c r="H471" s="263">
        <v>1184</v>
      </c>
      <c r="I471" s="263">
        <v>1657.3632000000002</v>
      </c>
      <c r="J471" s="262"/>
    </row>
    <row r="472" spans="1:10" ht="27" customHeight="1" outlineLevel="1" x14ac:dyDescent="0.25">
      <c r="A472" s="109" t="s">
        <v>1474</v>
      </c>
      <c r="B472" s="260" t="s">
        <v>368</v>
      </c>
      <c r="C472" s="269" t="s">
        <v>1463</v>
      </c>
      <c r="D472" s="262"/>
      <c r="E472" s="263" t="s">
        <v>1386</v>
      </c>
      <c r="F472" s="263">
        <v>3.4995000000000007</v>
      </c>
      <c r="G472" s="263" t="s">
        <v>1387</v>
      </c>
      <c r="H472" s="263">
        <v>80</v>
      </c>
      <c r="I472" s="263">
        <v>279.96000000000004</v>
      </c>
      <c r="J472" s="262"/>
    </row>
    <row r="473" spans="1:10" ht="27" customHeight="1" outlineLevel="1" x14ac:dyDescent="0.25">
      <c r="A473" s="109" t="s">
        <v>1474</v>
      </c>
      <c r="B473" s="260" t="s">
        <v>368</v>
      </c>
      <c r="C473" s="269" t="s">
        <v>1388</v>
      </c>
      <c r="D473" s="262"/>
      <c r="E473" s="263" t="s">
        <v>1386</v>
      </c>
      <c r="F473" s="263">
        <v>0.69990000000000008</v>
      </c>
      <c r="G473" s="263">
        <v>1504</v>
      </c>
      <c r="H473" s="263">
        <v>1504</v>
      </c>
      <c r="I473" s="263">
        <v>1052.6496000000002</v>
      </c>
      <c r="J473" s="262"/>
    </row>
    <row r="474" spans="1:10" ht="27" customHeight="1" x14ac:dyDescent="0.25">
      <c r="A474" s="109">
        <v>5</v>
      </c>
      <c r="B474" s="287" t="s">
        <v>370</v>
      </c>
      <c r="C474" s="256" t="s">
        <v>371</v>
      </c>
      <c r="D474" s="265"/>
      <c r="E474" s="257" t="s">
        <v>71</v>
      </c>
      <c r="F474" s="258">
        <v>69.990000000000009</v>
      </c>
      <c r="G474" s="259">
        <v>500</v>
      </c>
      <c r="H474" s="259">
        <v>730</v>
      </c>
      <c r="I474" s="268"/>
      <c r="J474" s="259">
        <v>51092.700000000004</v>
      </c>
    </row>
    <row r="475" spans="1:10" ht="27" customHeight="1" outlineLevel="1" x14ac:dyDescent="0.25">
      <c r="A475" s="109" t="s">
        <v>1487</v>
      </c>
      <c r="B475" s="260" t="s">
        <v>370</v>
      </c>
      <c r="C475" s="269" t="s">
        <v>1488</v>
      </c>
      <c r="D475" s="262"/>
      <c r="E475" s="263" t="s">
        <v>1386</v>
      </c>
      <c r="F475" s="263">
        <v>27.996000000000006</v>
      </c>
      <c r="G475" s="263" t="s">
        <v>1387</v>
      </c>
      <c r="H475" s="263">
        <v>134</v>
      </c>
      <c r="I475" s="263">
        <v>3751.4640000000009</v>
      </c>
      <c r="J475" s="262"/>
    </row>
    <row r="476" spans="1:10" ht="27" customHeight="1" outlineLevel="1" x14ac:dyDescent="0.25">
      <c r="A476" s="109" t="s">
        <v>1487</v>
      </c>
      <c r="B476" s="260" t="s">
        <v>370</v>
      </c>
      <c r="C476" s="269" t="s">
        <v>1489</v>
      </c>
      <c r="D476" s="262"/>
      <c r="E476" s="263" t="s">
        <v>1422</v>
      </c>
      <c r="F476" s="263">
        <v>27.996000000000006</v>
      </c>
      <c r="G476" s="263" t="s">
        <v>1387</v>
      </c>
      <c r="H476" s="263">
        <v>701</v>
      </c>
      <c r="I476" s="263">
        <v>19625.196000000004</v>
      </c>
      <c r="J476" s="262"/>
    </row>
    <row r="477" spans="1:10" ht="27" customHeight="1" outlineLevel="1" x14ac:dyDescent="0.25">
      <c r="A477" s="109" t="s">
        <v>1487</v>
      </c>
      <c r="B477" s="260" t="s">
        <v>370</v>
      </c>
      <c r="C477" s="269" t="s">
        <v>1490</v>
      </c>
      <c r="D477" s="262"/>
      <c r="E477" s="263" t="s">
        <v>1386</v>
      </c>
      <c r="F477" s="263">
        <v>69.990000000000009</v>
      </c>
      <c r="G477" s="263" t="s">
        <v>1387</v>
      </c>
      <c r="H477" s="263">
        <v>1117</v>
      </c>
      <c r="I477" s="263">
        <v>78178.830000000016</v>
      </c>
      <c r="J477" s="262"/>
    </row>
    <row r="478" spans="1:10" ht="27" customHeight="1" outlineLevel="1" x14ac:dyDescent="0.25">
      <c r="A478" s="109" t="s">
        <v>1487</v>
      </c>
      <c r="B478" s="260" t="s">
        <v>370</v>
      </c>
      <c r="C478" s="269" t="s">
        <v>1491</v>
      </c>
      <c r="D478" s="262"/>
      <c r="E478" s="263" t="s">
        <v>1386</v>
      </c>
      <c r="F478" s="263">
        <v>6.9990000000000011E-2</v>
      </c>
      <c r="G478" s="263">
        <v>249</v>
      </c>
      <c r="H478" s="263">
        <v>249</v>
      </c>
      <c r="I478" s="263">
        <v>17.427510000000002</v>
      </c>
      <c r="J478" s="262"/>
    </row>
    <row r="479" spans="1:10" ht="27" customHeight="1" outlineLevel="1" x14ac:dyDescent="0.25">
      <c r="A479" s="109" t="s">
        <v>1487</v>
      </c>
      <c r="B479" s="260" t="s">
        <v>370</v>
      </c>
      <c r="C479" s="269" t="s">
        <v>1492</v>
      </c>
      <c r="D479" s="262"/>
      <c r="E479" s="263" t="e">
        <v>#N/A</v>
      </c>
      <c r="F479" s="263">
        <v>0.20997000000000005</v>
      </c>
      <c r="G479" s="263" t="s">
        <v>1387</v>
      </c>
      <c r="H479" s="263" t="e">
        <v>#N/A</v>
      </c>
      <c r="I479" s="263" t="e">
        <v>#N/A</v>
      </c>
      <c r="J479" s="262"/>
    </row>
    <row r="480" spans="1:10" ht="27" customHeight="1" outlineLevel="1" x14ac:dyDescent="0.25">
      <c r="A480" s="109" t="s">
        <v>1487</v>
      </c>
      <c r="B480" s="260" t="s">
        <v>370</v>
      </c>
      <c r="C480" s="269" t="s">
        <v>1493</v>
      </c>
      <c r="D480" s="262"/>
      <c r="E480" s="263" t="s">
        <v>1386</v>
      </c>
      <c r="F480" s="263">
        <v>6.9990000000000011E-2</v>
      </c>
      <c r="G480" s="263" t="s">
        <v>1387</v>
      </c>
      <c r="H480" s="263">
        <v>190</v>
      </c>
      <c r="I480" s="263">
        <v>13.298100000000002</v>
      </c>
      <c r="J480" s="262"/>
    </row>
    <row r="481" spans="1:10" ht="27" customHeight="1" outlineLevel="1" x14ac:dyDescent="0.25">
      <c r="A481" s="109" t="s">
        <v>1487</v>
      </c>
      <c r="B481" s="260" t="s">
        <v>370</v>
      </c>
      <c r="C481" s="269" t="s">
        <v>1494</v>
      </c>
      <c r="D481" s="262"/>
      <c r="E481" s="263" t="e">
        <v>#N/A</v>
      </c>
      <c r="F481" s="263">
        <v>0.20997000000000005</v>
      </c>
      <c r="G481" s="263" t="s">
        <v>1387</v>
      </c>
      <c r="H481" s="263" t="e">
        <v>#N/A</v>
      </c>
      <c r="I481" s="263" t="e">
        <v>#N/A</v>
      </c>
      <c r="J481" s="262"/>
    </row>
    <row r="482" spans="1:10" ht="27" customHeight="1" outlineLevel="1" x14ac:dyDescent="0.25">
      <c r="A482" s="109" t="s">
        <v>1487</v>
      </c>
      <c r="B482" s="260" t="s">
        <v>370</v>
      </c>
      <c r="C482" s="269" t="s">
        <v>1495</v>
      </c>
      <c r="D482" s="262"/>
      <c r="E482" s="263" t="s">
        <v>1386</v>
      </c>
      <c r="F482" s="263">
        <v>6.9990000000000011E-2</v>
      </c>
      <c r="G482" s="263" t="s">
        <v>1387</v>
      </c>
      <c r="H482" s="263">
        <v>136</v>
      </c>
      <c r="I482" s="263">
        <v>9.5186400000000013</v>
      </c>
      <c r="J482" s="262"/>
    </row>
    <row r="483" spans="1:10" ht="27" customHeight="1" x14ac:dyDescent="0.25">
      <c r="A483" s="109">
        <v>5</v>
      </c>
      <c r="B483" s="287" t="s">
        <v>372</v>
      </c>
      <c r="C483" s="256" t="s">
        <v>373</v>
      </c>
      <c r="D483" s="265"/>
      <c r="E483" s="257" t="s">
        <v>91</v>
      </c>
      <c r="F483" s="258" t="s">
        <v>1383</v>
      </c>
      <c r="G483" s="259">
        <v>500</v>
      </c>
      <c r="H483" s="259">
        <v>730</v>
      </c>
      <c r="I483" s="268"/>
      <c r="J483" s="259">
        <v>0</v>
      </c>
    </row>
    <row r="484" spans="1:10" ht="27" customHeight="1" outlineLevel="1" x14ac:dyDescent="0.25">
      <c r="A484" s="109" t="s">
        <v>1487</v>
      </c>
      <c r="B484" s="260" t="s">
        <v>372</v>
      </c>
      <c r="C484" s="264" t="s">
        <v>1489</v>
      </c>
      <c r="D484" s="262"/>
      <c r="E484" s="263" t="s">
        <v>1422</v>
      </c>
      <c r="F484" s="263">
        <v>0</v>
      </c>
      <c r="G484" s="263" t="s">
        <v>1387</v>
      </c>
      <c r="H484" s="263">
        <v>701</v>
      </c>
      <c r="I484" s="263">
        <v>0</v>
      </c>
      <c r="J484" s="262"/>
    </row>
    <row r="485" spans="1:10" ht="27" customHeight="1" outlineLevel="1" x14ac:dyDescent="0.25">
      <c r="A485" s="109" t="s">
        <v>1487</v>
      </c>
      <c r="B485" s="260" t="s">
        <v>372</v>
      </c>
      <c r="C485" s="269" t="s">
        <v>1490</v>
      </c>
      <c r="D485" s="262"/>
      <c r="E485" s="263" t="s">
        <v>1386</v>
      </c>
      <c r="F485" s="263">
        <v>0</v>
      </c>
      <c r="G485" s="263" t="s">
        <v>1387</v>
      </c>
      <c r="H485" s="263">
        <v>1117</v>
      </c>
      <c r="I485" s="263">
        <v>0</v>
      </c>
      <c r="J485" s="262"/>
    </row>
    <row r="486" spans="1:10" ht="27" customHeight="1" outlineLevel="1" x14ac:dyDescent="0.25">
      <c r="A486" s="109" t="s">
        <v>1487</v>
      </c>
      <c r="B486" s="260" t="s">
        <v>372</v>
      </c>
      <c r="C486" s="269" t="s">
        <v>1491</v>
      </c>
      <c r="D486" s="262"/>
      <c r="E486" s="263" t="s">
        <v>1386</v>
      </c>
      <c r="F486" s="263">
        <v>0</v>
      </c>
      <c r="G486" s="263" t="s">
        <v>1387</v>
      </c>
      <c r="H486" s="263">
        <v>249</v>
      </c>
      <c r="I486" s="263">
        <v>0</v>
      </c>
      <c r="J486" s="262"/>
    </row>
    <row r="487" spans="1:10" ht="27" customHeight="1" outlineLevel="1" x14ac:dyDescent="0.25">
      <c r="A487" s="109" t="s">
        <v>1487</v>
      </c>
      <c r="B487" s="260" t="s">
        <v>372</v>
      </c>
      <c r="C487" s="269" t="s">
        <v>1496</v>
      </c>
      <c r="D487" s="262"/>
      <c r="E487" s="263" t="s">
        <v>1386</v>
      </c>
      <c r="F487" s="263" t="s">
        <v>1387</v>
      </c>
      <c r="G487" s="263" t="s">
        <v>1387</v>
      </c>
      <c r="H487" s="263">
        <v>1340</v>
      </c>
      <c r="I487" s="263">
        <v>0</v>
      </c>
      <c r="J487" s="262"/>
    </row>
    <row r="488" spans="1:10" ht="27" customHeight="1" outlineLevel="1" x14ac:dyDescent="0.25">
      <c r="A488" s="109" t="s">
        <v>1487</v>
      </c>
      <c r="B488" s="260" t="s">
        <v>372</v>
      </c>
      <c r="C488" s="269" t="s">
        <v>1493</v>
      </c>
      <c r="D488" s="262"/>
      <c r="E488" s="263" t="s">
        <v>1386</v>
      </c>
      <c r="F488" s="263">
        <v>0</v>
      </c>
      <c r="G488" s="263" t="s">
        <v>1387</v>
      </c>
      <c r="H488" s="263">
        <v>190</v>
      </c>
      <c r="I488" s="263">
        <v>0</v>
      </c>
      <c r="J488" s="262"/>
    </row>
    <row r="489" spans="1:10" ht="27" customHeight="1" outlineLevel="1" x14ac:dyDescent="0.25">
      <c r="A489" s="109" t="s">
        <v>1487</v>
      </c>
      <c r="B489" s="260" t="s">
        <v>372</v>
      </c>
      <c r="C489" s="269" t="s">
        <v>1471</v>
      </c>
      <c r="D489" s="262"/>
      <c r="E489" s="263" t="s">
        <v>1386</v>
      </c>
      <c r="F489" s="263" t="s">
        <v>1387</v>
      </c>
      <c r="G489" s="263" t="s">
        <v>1387</v>
      </c>
      <c r="H489" s="263">
        <v>138</v>
      </c>
      <c r="I489" s="263">
        <v>0</v>
      </c>
      <c r="J489" s="262"/>
    </row>
    <row r="490" spans="1:10" ht="27" customHeight="1" outlineLevel="1" x14ac:dyDescent="0.25">
      <c r="A490" s="109" t="s">
        <v>1487</v>
      </c>
      <c r="B490" s="260" t="s">
        <v>372</v>
      </c>
      <c r="C490" s="269" t="s">
        <v>1495</v>
      </c>
      <c r="D490" s="262"/>
      <c r="E490" s="263" t="s">
        <v>1386</v>
      </c>
      <c r="F490" s="263">
        <v>0</v>
      </c>
      <c r="G490" s="263" t="s">
        <v>1387</v>
      </c>
      <c r="H490" s="263">
        <v>136</v>
      </c>
      <c r="I490" s="263">
        <v>0</v>
      </c>
      <c r="J490" s="262"/>
    </row>
    <row r="491" spans="1:10" ht="27" customHeight="1" x14ac:dyDescent="0.25">
      <c r="A491" s="109">
        <v>5</v>
      </c>
      <c r="B491" s="287" t="s">
        <v>374</v>
      </c>
      <c r="C491" s="256" t="s">
        <v>375</v>
      </c>
      <c r="D491" s="265"/>
      <c r="E491" s="257" t="s">
        <v>91</v>
      </c>
      <c r="F491" s="258" t="s">
        <v>1383</v>
      </c>
      <c r="G491" s="259">
        <v>100</v>
      </c>
      <c r="H491" s="259">
        <v>146</v>
      </c>
      <c r="I491" s="268"/>
      <c r="J491" s="259">
        <v>0</v>
      </c>
    </row>
    <row r="492" spans="1:10" ht="27" customHeight="1" outlineLevel="1" x14ac:dyDescent="0.25">
      <c r="A492" s="109" t="s">
        <v>1487</v>
      </c>
      <c r="B492" s="260" t="s">
        <v>374</v>
      </c>
      <c r="C492" s="264" t="s">
        <v>1489</v>
      </c>
      <c r="D492" s="262"/>
      <c r="E492" s="263" t="s">
        <v>1422</v>
      </c>
      <c r="F492" s="263">
        <v>0</v>
      </c>
      <c r="G492" s="263" t="s">
        <v>1387</v>
      </c>
      <c r="H492" s="263">
        <v>701</v>
      </c>
      <c r="I492" s="263">
        <v>0</v>
      </c>
      <c r="J492" s="262"/>
    </row>
    <row r="493" spans="1:10" ht="27" customHeight="1" outlineLevel="1" x14ac:dyDescent="0.25">
      <c r="A493" s="109" t="s">
        <v>1487</v>
      </c>
      <c r="B493" s="260" t="s">
        <v>374</v>
      </c>
      <c r="C493" s="269" t="s">
        <v>1490</v>
      </c>
      <c r="D493" s="262"/>
      <c r="E493" s="263" t="s">
        <v>1386</v>
      </c>
      <c r="F493" s="263">
        <v>0</v>
      </c>
      <c r="G493" s="263" t="s">
        <v>1387</v>
      </c>
      <c r="H493" s="263">
        <v>1117</v>
      </c>
      <c r="I493" s="263">
        <v>0</v>
      </c>
      <c r="J493" s="262"/>
    </row>
    <row r="494" spans="1:10" ht="27" customHeight="1" outlineLevel="1" x14ac:dyDescent="0.25">
      <c r="A494" s="109" t="s">
        <v>1487</v>
      </c>
      <c r="B494" s="260" t="s">
        <v>374</v>
      </c>
      <c r="C494" s="269" t="s">
        <v>1491</v>
      </c>
      <c r="D494" s="262"/>
      <c r="E494" s="263" t="s">
        <v>1386</v>
      </c>
      <c r="F494" s="263">
        <v>0</v>
      </c>
      <c r="G494" s="263" t="s">
        <v>1387</v>
      </c>
      <c r="H494" s="263">
        <v>249</v>
      </c>
      <c r="I494" s="263">
        <v>0</v>
      </c>
      <c r="J494" s="262"/>
    </row>
    <row r="495" spans="1:10" ht="27" customHeight="1" outlineLevel="1" x14ac:dyDescent="0.25">
      <c r="A495" s="109" t="s">
        <v>1487</v>
      </c>
      <c r="B495" s="260" t="s">
        <v>374</v>
      </c>
      <c r="C495" s="269" t="s">
        <v>1496</v>
      </c>
      <c r="D495" s="262"/>
      <c r="E495" s="263" t="s">
        <v>1386</v>
      </c>
      <c r="F495" s="263" t="s">
        <v>1387</v>
      </c>
      <c r="G495" s="263" t="s">
        <v>1387</v>
      </c>
      <c r="H495" s="263">
        <v>1340</v>
      </c>
      <c r="I495" s="263">
        <v>0</v>
      </c>
      <c r="J495" s="262"/>
    </row>
    <row r="496" spans="1:10" ht="27" customHeight="1" outlineLevel="1" x14ac:dyDescent="0.25">
      <c r="A496" s="109" t="s">
        <v>1487</v>
      </c>
      <c r="B496" s="260" t="s">
        <v>374</v>
      </c>
      <c r="C496" s="269" t="s">
        <v>1493</v>
      </c>
      <c r="D496" s="262"/>
      <c r="E496" s="263" t="s">
        <v>1386</v>
      </c>
      <c r="F496" s="263">
        <v>0</v>
      </c>
      <c r="G496" s="263" t="s">
        <v>1387</v>
      </c>
      <c r="H496" s="263">
        <v>190</v>
      </c>
      <c r="I496" s="263">
        <v>0</v>
      </c>
      <c r="J496" s="262"/>
    </row>
    <row r="497" spans="1:10" ht="27" customHeight="1" outlineLevel="1" x14ac:dyDescent="0.25">
      <c r="A497" s="109" t="s">
        <v>1487</v>
      </c>
      <c r="B497" s="260" t="s">
        <v>374</v>
      </c>
      <c r="C497" s="269" t="s">
        <v>1471</v>
      </c>
      <c r="D497" s="262"/>
      <c r="E497" s="263" t="s">
        <v>1386</v>
      </c>
      <c r="F497" s="263" t="s">
        <v>1387</v>
      </c>
      <c r="G497" s="263" t="s">
        <v>1387</v>
      </c>
      <c r="H497" s="263">
        <v>138</v>
      </c>
      <c r="I497" s="263">
        <v>0</v>
      </c>
      <c r="J497" s="262"/>
    </row>
    <row r="498" spans="1:10" ht="27" customHeight="1" outlineLevel="1" x14ac:dyDescent="0.25">
      <c r="A498" s="109" t="s">
        <v>1487</v>
      </c>
      <c r="B498" s="260" t="s">
        <v>374</v>
      </c>
      <c r="C498" s="290" t="s">
        <v>1495</v>
      </c>
      <c r="D498" s="262"/>
      <c r="E498" s="263" t="s">
        <v>1386</v>
      </c>
      <c r="F498" s="263">
        <v>0</v>
      </c>
      <c r="G498" s="263" t="s">
        <v>1387</v>
      </c>
      <c r="H498" s="263">
        <v>136</v>
      </c>
      <c r="I498" s="263">
        <v>0</v>
      </c>
      <c r="J498" s="262"/>
    </row>
    <row r="499" spans="1:10" ht="27" customHeight="1" x14ac:dyDescent="0.25">
      <c r="A499" s="109">
        <v>4</v>
      </c>
      <c r="B499" s="287" t="s">
        <v>376</v>
      </c>
      <c r="C499" s="289" t="s">
        <v>377</v>
      </c>
      <c r="D499" s="265"/>
      <c r="E499" s="257" t="s">
        <v>71</v>
      </c>
      <c r="F499" s="258">
        <v>69.990000000000009</v>
      </c>
      <c r="G499" s="259">
        <v>50</v>
      </c>
      <c r="H499" s="259">
        <v>73</v>
      </c>
      <c r="I499" s="268"/>
      <c r="J499" s="259">
        <v>5109.2700000000004</v>
      </c>
    </row>
    <row r="500" spans="1:10" ht="27" customHeight="1" outlineLevel="1" x14ac:dyDescent="0.25">
      <c r="A500" s="109" t="s">
        <v>1474</v>
      </c>
      <c r="B500" s="260" t="s">
        <v>376</v>
      </c>
      <c r="C500" s="269" t="s">
        <v>1482</v>
      </c>
      <c r="D500" s="262"/>
      <c r="E500" s="263" t="s">
        <v>1395</v>
      </c>
      <c r="F500" s="263">
        <v>0.69990000000000008</v>
      </c>
      <c r="G500" s="263" t="s">
        <v>1387</v>
      </c>
      <c r="H500" s="263">
        <v>1149</v>
      </c>
      <c r="I500" s="263">
        <v>804.18510000000003</v>
      </c>
      <c r="J500" s="262"/>
    </row>
    <row r="501" spans="1:10" ht="27" customHeight="1" outlineLevel="1" x14ac:dyDescent="0.25">
      <c r="A501" s="109" t="s">
        <v>1474</v>
      </c>
      <c r="B501" s="260" t="s">
        <v>376</v>
      </c>
      <c r="C501" s="269" t="s">
        <v>1483</v>
      </c>
      <c r="D501" s="262"/>
      <c r="E501" s="263" t="s">
        <v>1386</v>
      </c>
      <c r="F501" s="263">
        <v>0.69990000000000008</v>
      </c>
      <c r="G501" s="263" t="s">
        <v>1387</v>
      </c>
      <c r="H501" s="263">
        <v>1149</v>
      </c>
      <c r="I501" s="263">
        <v>804.18510000000003</v>
      </c>
      <c r="J501" s="262"/>
    </row>
    <row r="502" spans="1:10" ht="27" customHeight="1" outlineLevel="1" x14ac:dyDescent="0.25">
      <c r="A502" s="109" t="s">
        <v>1474</v>
      </c>
      <c r="B502" s="260" t="s">
        <v>376</v>
      </c>
      <c r="C502" s="269" t="s">
        <v>1484</v>
      </c>
      <c r="D502" s="262"/>
      <c r="E502" s="263" t="s">
        <v>1386</v>
      </c>
      <c r="F502" s="263">
        <v>2.7996000000000003</v>
      </c>
      <c r="G502" s="263">
        <v>261</v>
      </c>
      <c r="H502" s="263">
        <v>261</v>
      </c>
      <c r="I502" s="263">
        <v>730.69560000000013</v>
      </c>
      <c r="J502" s="262"/>
    </row>
    <row r="503" spans="1:10" ht="27" customHeight="1" outlineLevel="1" x14ac:dyDescent="0.25">
      <c r="A503" s="109" t="s">
        <v>1474</v>
      </c>
      <c r="B503" s="260" t="s">
        <v>376</v>
      </c>
      <c r="C503" s="269" t="s">
        <v>1462</v>
      </c>
      <c r="D503" s="262"/>
      <c r="E503" s="263" t="s">
        <v>1386</v>
      </c>
      <c r="F503" s="263">
        <v>3.4995000000000007</v>
      </c>
      <c r="G503" s="263" t="s">
        <v>1387</v>
      </c>
      <c r="H503" s="263">
        <v>80</v>
      </c>
      <c r="I503" s="263">
        <v>279.96000000000004</v>
      </c>
      <c r="J503" s="262"/>
    </row>
    <row r="504" spans="1:10" ht="27" customHeight="1" outlineLevel="1" x14ac:dyDescent="0.25">
      <c r="A504" s="109" t="s">
        <v>1474</v>
      </c>
      <c r="B504" s="260" t="s">
        <v>376</v>
      </c>
      <c r="C504" s="269" t="s">
        <v>1388</v>
      </c>
      <c r="D504" s="262"/>
      <c r="E504" s="263" t="s">
        <v>1386</v>
      </c>
      <c r="F504" s="263">
        <v>0.69990000000000008</v>
      </c>
      <c r="G504" s="263" t="s">
        <v>1387</v>
      </c>
      <c r="H504" s="263">
        <v>1504</v>
      </c>
      <c r="I504" s="263">
        <v>1052.6496000000002</v>
      </c>
      <c r="J504" s="262"/>
    </row>
    <row r="505" spans="1:10" ht="18.75" customHeight="1" x14ac:dyDescent="0.25">
      <c r="A505" s="109">
        <v>5</v>
      </c>
      <c r="B505" s="286" t="s">
        <v>378</v>
      </c>
      <c r="C505" s="174" t="s">
        <v>379</v>
      </c>
      <c r="D505" s="273"/>
      <c r="E505" s="274"/>
      <c r="F505" s="277"/>
      <c r="G505" s="277"/>
      <c r="H505" s="277"/>
      <c r="I505" s="275" t="s">
        <v>1382</v>
      </c>
      <c r="J505" s="275" t="s">
        <v>1382</v>
      </c>
    </row>
    <row r="506" spans="1:10" ht="27" customHeight="1" x14ac:dyDescent="0.25">
      <c r="A506" s="109">
        <v>5</v>
      </c>
      <c r="B506" s="287" t="s">
        <v>380</v>
      </c>
      <c r="C506" s="256" t="s">
        <v>381</v>
      </c>
      <c r="D506" s="265"/>
      <c r="E506" s="257" t="s">
        <v>71</v>
      </c>
      <c r="F506" s="258" t="s">
        <v>1383</v>
      </c>
      <c r="G506" s="259">
        <v>350</v>
      </c>
      <c r="H506" s="259">
        <v>511</v>
      </c>
      <c r="I506" s="268"/>
      <c r="J506" s="259">
        <v>0</v>
      </c>
    </row>
    <row r="507" spans="1:10" ht="27" customHeight="1" outlineLevel="1" x14ac:dyDescent="0.25">
      <c r="A507" s="109" t="s">
        <v>1487</v>
      </c>
      <c r="B507" s="260" t="s">
        <v>380</v>
      </c>
      <c r="C507" s="269" t="s">
        <v>1497</v>
      </c>
      <c r="D507" s="262"/>
      <c r="E507" s="263" t="s">
        <v>1386</v>
      </c>
      <c r="F507" s="263">
        <v>0</v>
      </c>
      <c r="G507" s="263" t="s">
        <v>1387</v>
      </c>
      <c r="H507" s="263">
        <v>172</v>
      </c>
      <c r="I507" s="263">
        <v>0</v>
      </c>
      <c r="J507" s="262"/>
    </row>
    <row r="508" spans="1:10" ht="27" customHeight="1" outlineLevel="1" x14ac:dyDescent="0.25">
      <c r="A508" s="109" t="s">
        <v>1487</v>
      </c>
      <c r="B508" s="260" t="s">
        <v>380</v>
      </c>
      <c r="C508" s="269" t="s">
        <v>1498</v>
      </c>
      <c r="D508" s="262"/>
      <c r="E508" s="263" t="s">
        <v>1422</v>
      </c>
      <c r="F508" s="263">
        <v>0</v>
      </c>
      <c r="G508" s="263" t="s">
        <v>1387</v>
      </c>
      <c r="H508" s="263">
        <v>131</v>
      </c>
      <c r="I508" s="263">
        <v>0</v>
      </c>
      <c r="J508" s="262"/>
    </row>
    <row r="509" spans="1:10" ht="27" customHeight="1" outlineLevel="1" x14ac:dyDescent="0.25">
      <c r="A509" s="109" t="s">
        <v>1487</v>
      </c>
      <c r="B509" s="260" t="s">
        <v>380</v>
      </c>
      <c r="C509" s="269" t="s">
        <v>1499</v>
      </c>
      <c r="D509" s="262"/>
      <c r="E509" s="263" t="s">
        <v>1422</v>
      </c>
      <c r="F509" s="263">
        <v>0</v>
      </c>
      <c r="G509" s="263" t="s">
        <v>1387</v>
      </c>
      <c r="H509" s="263">
        <v>67</v>
      </c>
      <c r="I509" s="263">
        <v>0</v>
      </c>
      <c r="J509" s="262"/>
    </row>
    <row r="510" spans="1:10" ht="27" customHeight="1" outlineLevel="1" x14ac:dyDescent="0.25">
      <c r="A510" s="109" t="s">
        <v>1487</v>
      </c>
      <c r="B510" s="260" t="s">
        <v>380</v>
      </c>
      <c r="C510" s="264" t="s">
        <v>1500</v>
      </c>
      <c r="D510" s="262"/>
      <c r="E510" s="263" t="s">
        <v>1386</v>
      </c>
      <c r="F510" s="263">
        <v>0</v>
      </c>
      <c r="G510" s="263" t="s">
        <v>1387</v>
      </c>
      <c r="H510" s="263">
        <v>13</v>
      </c>
      <c r="I510" s="263">
        <v>0</v>
      </c>
      <c r="J510" s="262"/>
    </row>
    <row r="511" spans="1:10" ht="27" customHeight="1" outlineLevel="1" x14ac:dyDescent="0.25">
      <c r="A511" s="109" t="s">
        <v>1487</v>
      </c>
      <c r="B511" s="260" t="s">
        <v>380</v>
      </c>
      <c r="C511" s="269" t="s">
        <v>1501</v>
      </c>
      <c r="D511" s="262"/>
      <c r="E511" s="263" t="s">
        <v>1386</v>
      </c>
      <c r="F511" s="263">
        <v>0</v>
      </c>
      <c r="G511" s="263" t="s">
        <v>1387</v>
      </c>
      <c r="H511" s="263">
        <v>95</v>
      </c>
      <c r="I511" s="263">
        <v>0</v>
      </c>
      <c r="J511" s="262"/>
    </row>
    <row r="512" spans="1:10" ht="27" customHeight="1" outlineLevel="1" x14ac:dyDescent="0.25">
      <c r="A512" s="109" t="s">
        <v>1487</v>
      </c>
      <c r="B512" s="260" t="s">
        <v>380</v>
      </c>
      <c r="C512" s="269" t="s">
        <v>1502</v>
      </c>
      <c r="D512" s="262"/>
      <c r="E512" s="263" t="s">
        <v>1386</v>
      </c>
      <c r="F512" s="263">
        <v>0</v>
      </c>
      <c r="G512" s="263" t="s">
        <v>1387</v>
      </c>
      <c r="H512" s="263">
        <v>196</v>
      </c>
      <c r="I512" s="263">
        <v>0</v>
      </c>
      <c r="J512" s="262"/>
    </row>
    <row r="513" spans="1:10" ht="27" customHeight="1" outlineLevel="1" x14ac:dyDescent="0.25">
      <c r="A513" s="109" t="s">
        <v>1487</v>
      </c>
      <c r="B513" s="260" t="s">
        <v>380</v>
      </c>
      <c r="C513" s="269" t="s">
        <v>1503</v>
      </c>
      <c r="D513" s="262"/>
      <c r="E513" s="263" t="s">
        <v>1395</v>
      </c>
      <c r="F513" s="263">
        <v>0</v>
      </c>
      <c r="G513" s="263" t="s">
        <v>1387</v>
      </c>
      <c r="H513" s="263">
        <v>8207</v>
      </c>
      <c r="I513" s="263">
        <v>0</v>
      </c>
      <c r="J513" s="262"/>
    </row>
    <row r="514" spans="1:10" ht="27" customHeight="1" outlineLevel="1" x14ac:dyDescent="0.25">
      <c r="A514" s="109" t="s">
        <v>1487</v>
      </c>
      <c r="B514" s="260" t="s">
        <v>380</v>
      </c>
      <c r="C514" s="269" t="s">
        <v>1449</v>
      </c>
      <c r="D514" s="262"/>
      <c r="E514" s="263" t="s">
        <v>1395</v>
      </c>
      <c r="F514" s="263">
        <v>0</v>
      </c>
      <c r="G514" s="263" t="s">
        <v>1387</v>
      </c>
      <c r="H514" s="263">
        <v>419</v>
      </c>
      <c r="I514" s="263">
        <v>0</v>
      </c>
      <c r="J514" s="262"/>
    </row>
    <row r="515" spans="1:10" ht="27" customHeight="1" outlineLevel="1" x14ac:dyDescent="0.25">
      <c r="A515" s="109" t="s">
        <v>1487</v>
      </c>
      <c r="B515" s="260" t="s">
        <v>380</v>
      </c>
      <c r="C515" s="269" t="s">
        <v>1413</v>
      </c>
      <c r="D515" s="262"/>
      <c r="E515" s="263" t="s">
        <v>1386</v>
      </c>
      <c r="F515" s="263">
        <v>0</v>
      </c>
      <c r="G515" s="263" t="s">
        <v>1387</v>
      </c>
      <c r="H515" s="263">
        <v>115</v>
      </c>
      <c r="I515" s="263">
        <v>0</v>
      </c>
      <c r="J515" s="262"/>
    </row>
    <row r="516" spans="1:10" ht="27" customHeight="1" outlineLevel="1" x14ac:dyDescent="0.25">
      <c r="A516" s="109" t="s">
        <v>1487</v>
      </c>
      <c r="B516" s="260" t="s">
        <v>380</v>
      </c>
      <c r="C516" s="269" t="s">
        <v>1394</v>
      </c>
      <c r="D516" s="262"/>
      <c r="E516" s="263" t="s">
        <v>1395</v>
      </c>
      <c r="F516" s="263">
        <v>0</v>
      </c>
      <c r="G516" s="263" t="s">
        <v>1387</v>
      </c>
      <c r="H516" s="263">
        <v>810</v>
      </c>
      <c r="I516" s="263">
        <v>0</v>
      </c>
      <c r="J516" s="262"/>
    </row>
    <row r="517" spans="1:10" ht="27" customHeight="1" outlineLevel="1" x14ac:dyDescent="0.25">
      <c r="A517" s="109" t="s">
        <v>1487</v>
      </c>
      <c r="B517" s="260" t="s">
        <v>380</v>
      </c>
      <c r="C517" s="264" t="s">
        <v>1453</v>
      </c>
      <c r="D517" s="262"/>
      <c r="E517" s="263" t="s">
        <v>1395</v>
      </c>
      <c r="F517" s="263">
        <v>0</v>
      </c>
      <c r="G517" s="263" t="s">
        <v>1387</v>
      </c>
      <c r="H517" s="263">
        <v>109</v>
      </c>
      <c r="I517" s="263">
        <v>0</v>
      </c>
      <c r="J517" s="262"/>
    </row>
    <row r="518" spans="1:10" ht="27" customHeight="1" outlineLevel="1" x14ac:dyDescent="0.25">
      <c r="A518" s="109" t="s">
        <v>1487</v>
      </c>
      <c r="B518" s="260" t="s">
        <v>380</v>
      </c>
      <c r="C518" s="264" t="s">
        <v>1391</v>
      </c>
      <c r="D518" s="262"/>
      <c r="E518" s="263" t="s">
        <v>1386</v>
      </c>
      <c r="F518" s="263">
        <v>0</v>
      </c>
      <c r="G518" s="263" t="s">
        <v>1387</v>
      </c>
      <c r="H518" s="263">
        <v>13</v>
      </c>
      <c r="I518" s="263">
        <v>0</v>
      </c>
      <c r="J518" s="262"/>
    </row>
    <row r="519" spans="1:10" ht="27" customHeight="1" x14ac:dyDescent="0.25">
      <c r="A519" s="109">
        <v>5</v>
      </c>
      <c r="B519" s="287" t="s">
        <v>382</v>
      </c>
      <c r="C519" s="256" t="s">
        <v>383</v>
      </c>
      <c r="D519" s="265"/>
      <c r="E519" s="257" t="s">
        <v>88</v>
      </c>
      <c r="F519" s="258" t="s">
        <v>1383</v>
      </c>
      <c r="G519" s="259">
        <v>400</v>
      </c>
      <c r="H519" s="259">
        <v>584</v>
      </c>
      <c r="I519" s="268"/>
      <c r="J519" s="259">
        <v>0</v>
      </c>
    </row>
    <row r="520" spans="1:10" ht="27" customHeight="1" outlineLevel="1" x14ac:dyDescent="0.25">
      <c r="A520" s="109" t="s">
        <v>1487</v>
      </c>
      <c r="B520" s="260" t="s">
        <v>382</v>
      </c>
      <c r="C520" s="269" t="s">
        <v>1504</v>
      </c>
      <c r="D520" s="262"/>
      <c r="E520" s="263" t="s">
        <v>1386</v>
      </c>
      <c r="F520" s="263">
        <v>0</v>
      </c>
      <c r="G520" s="263" t="s">
        <v>1387</v>
      </c>
      <c r="H520" s="263">
        <v>830</v>
      </c>
      <c r="I520" s="263">
        <v>0</v>
      </c>
      <c r="J520" s="262"/>
    </row>
    <row r="521" spans="1:10" ht="27" customHeight="1" x14ac:dyDescent="0.25">
      <c r="A521" s="109">
        <v>5</v>
      </c>
      <c r="B521" s="287" t="s">
        <v>384</v>
      </c>
      <c r="C521" s="256" t="s">
        <v>385</v>
      </c>
      <c r="D521" s="265"/>
      <c r="E521" s="257" t="s">
        <v>71</v>
      </c>
      <c r="F521" s="258" t="s">
        <v>1383</v>
      </c>
      <c r="G521" s="259">
        <v>700</v>
      </c>
      <c r="H521" s="259">
        <v>1022</v>
      </c>
      <c r="I521" s="268"/>
      <c r="J521" s="259">
        <v>0</v>
      </c>
    </row>
    <row r="522" spans="1:10" ht="27" customHeight="1" x14ac:dyDescent="0.25">
      <c r="A522" s="109">
        <v>5</v>
      </c>
      <c r="B522" s="287" t="s">
        <v>386</v>
      </c>
      <c r="C522" s="256" t="s">
        <v>387</v>
      </c>
      <c r="D522" s="265"/>
      <c r="E522" s="257" t="s">
        <v>91</v>
      </c>
      <c r="F522" s="258" t="s">
        <v>1383</v>
      </c>
      <c r="G522" s="259">
        <v>300</v>
      </c>
      <c r="H522" s="259">
        <v>438</v>
      </c>
      <c r="I522" s="268"/>
      <c r="J522" s="259">
        <v>0</v>
      </c>
    </row>
    <row r="523" spans="1:10" ht="27" customHeight="1" x14ac:dyDescent="0.25">
      <c r="A523" s="109">
        <v>5</v>
      </c>
      <c r="B523" s="287" t="s">
        <v>388</v>
      </c>
      <c r="C523" s="256" t="s">
        <v>389</v>
      </c>
      <c r="D523" s="265"/>
      <c r="E523" s="257" t="s">
        <v>71</v>
      </c>
      <c r="F523" s="258" t="s">
        <v>1383</v>
      </c>
      <c r="G523" s="259">
        <v>450</v>
      </c>
      <c r="H523" s="259">
        <v>657</v>
      </c>
      <c r="I523" s="268"/>
      <c r="J523" s="259">
        <v>0</v>
      </c>
    </row>
    <row r="524" spans="1:10" ht="27" customHeight="1" outlineLevel="1" x14ac:dyDescent="0.25">
      <c r="A524" s="109" t="s">
        <v>1487</v>
      </c>
      <c r="B524" s="260" t="s">
        <v>384</v>
      </c>
      <c r="C524" s="269" t="s">
        <v>1505</v>
      </c>
      <c r="D524" s="262"/>
      <c r="E524" s="263" t="s">
        <v>1386</v>
      </c>
      <c r="F524" s="263">
        <v>0</v>
      </c>
      <c r="G524" s="263" t="s">
        <v>1387</v>
      </c>
      <c r="H524" s="263">
        <v>518</v>
      </c>
      <c r="I524" s="263">
        <v>0</v>
      </c>
      <c r="J524" s="262"/>
    </row>
    <row r="525" spans="1:10" ht="27" customHeight="1" outlineLevel="1" x14ac:dyDescent="0.25">
      <c r="A525" s="109" t="s">
        <v>1487</v>
      </c>
      <c r="B525" s="260" t="s">
        <v>386</v>
      </c>
      <c r="C525" s="269" t="s">
        <v>1506</v>
      </c>
      <c r="D525" s="262"/>
      <c r="E525" s="263" t="s">
        <v>1386</v>
      </c>
      <c r="F525" s="263">
        <v>0</v>
      </c>
      <c r="G525" s="263" t="s">
        <v>1387</v>
      </c>
      <c r="H525" s="263">
        <v>156</v>
      </c>
      <c r="I525" s="263">
        <v>0</v>
      </c>
      <c r="J525" s="262"/>
    </row>
    <row r="526" spans="1:10" ht="27" customHeight="1" outlineLevel="1" x14ac:dyDescent="0.25">
      <c r="A526" s="109" t="s">
        <v>1487</v>
      </c>
      <c r="B526" s="260" t="s">
        <v>388</v>
      </c>
      <c r="C526" s="269" t="s">
        <v>1507</v>
      </c>
      <c r="D526" s="262"/>
      <c r="E526" s="263" t="s">
        <v>1386</v>
      </c>
      <c r="F526" s="263">
        <v>0</v>
      </c>
      <c r="G526" s="263" t="s">
        <v>1387</v>
      </c>
      <c r="H526" s="263">
        <v>458</v>
      </c>
      <c r="I526" s="263">
        <v>0</v>
      </c>
      <c r="J526" s="262"/>
    </row>
    <row r="527" spans="1:10" ht="27" customHeight="1" outlineLevel="1" x14ac:dyDescent="0.25">
      <c r="A527" s="109" t="s">
        <v>1487</v>
      </c>
      <c r="B527" s="260" t="s">
        <v>388</v>
      </c>
      <c r="C527" s="264" t="s">
        <v>1500</v>
      </c>
      <c r="D527" s="262"/>
      <c r="E527" s="263" t="s">
        <v>1386</v>
      </c>
      <c r="F527" s="263">
        <v>0</v>
      </c>
      <c r="G527" s="263" t="s">
        <v>1387</v>
      </c>
      <c r="H527" s="263">
        <v>13</v>
      </c>
      <c r="I527" s="263">
        <v>0</v>
      </c>
      <c r="J527" s="262"/>
    </row>
    <row r="528" spans="1:10" ht="27" customHeight="1" outlineLevel="1" x14ac:dyDescent="0.25">
      <c r="A528" s="109" t="s">
        <v>1487</v>
      </c>
      <c r="B528" s="260" t="s">
        <v>388</v>
      </c>
      <c r="C528" s="269" t="s">
        <v>1508</v>
      </c>
      <c r="D528" s="262"/>
      <c r="E528" s="263" t="s">
        <v>1386</v>
      </c>
      <c r="F528" s="263">
        <v>0</v>
      </c>
      <c r="G528" s="263" t="s">
        <v>1387</v>
      </c>
      <c r="H528" s="263">
        <v>106</v>
      </c>
      <c r="I528" s="263">
        <v>0</v>
      </c>
      <c r="J528" s="262"/>
    </row>
    <row r="529" spans="1:10" ht="27" customHeight="1" outlineLevel="1" x14ac:dyDescent="0.25">
      <c r="A529" s="109" t="s">
        <v>1487</v>
      </c>
      <c r="B529" s="260" t="s">
        <v>388</v>
      </c>
      <c r="C529" s="264" t="s">
        <v>1444</v>
      </c>
      <c r="D529" s="262"/>
      <c r="E529" s="263" t="s">
        <v>1395</v>
      </c>
      <c r="F529" s="263">
        <v>0</v>
      </c>
      <c r="G529" s="263" t="s">
        <v>1387</v>
      </c>
      <c r="H529" s="263">
        <v>75</v>
      </c>
      <c r="I529" s="263">
        <v>0</v>
      </c>
      <c r="J529" s="262"/>
    </row>
    <row r="530" spans="1:10" ht="27" customHeight="1" outlineLevel="1" x14ac:dyDescent="0.25">
      <c r="A530" s="109" t="s">
        <v>1487</v>
      </c>
      <c r="B530" s="260" t="s">
        <v>388</v>
      </c>
      <c r="C530" s="269" t="s">
        <v>1509</v>
      </c>
      <c r="D530" s="262"/>
      <c r="E530" s="263" t="s">
        <v>1395</v>
      </c>
      <c r="F530" s="263">
        <v>0</v>
      </c>
      <c r="G530" s="263" t="s">
        <v>1387</v>
      </c>
      <c r="H530" s="263">
        <v>319</v>
      </c>
      <c r="I530" s="263">
        <v>0</v>
      </c>
      <c r="J530" s="262"/>
    </row>
    <row r="531" spans="1:10" ht="27" customHeight="1" outlineLevel="1" x14ac:dyDescent="0.25">
      <c r="A531" s="109" t="s">
        <v>1487</v>
      </c>
      <c r="B531" s="260" t="s">
        <v>388</v>
      </c>
      <c r="C531" s="291" t="s">
        <v>1413</v>
      </c>
      <c r="D531" s="262"/>
      <c r="E531" s="263" t="s">
        <v>1386</v>
      </c>
      <c r="F531" s="263">
        <v>0</v>
      </c>
      <c r="G531" s="263" t="s">
        <v>1387</v>
      </c>
      <c r="H531" s="263">
        <v>115</v>
      </c>
      <c r="I531" s="263">
        <v>0</v>
      </c>
      <c r="J531" s="262"/>
    </row>
    <row r="532" spans="1:10" ht="18.75" customHeight="1" x14ac:dyDescent="0.25">
      <c r="A532" s="109">
        <v>5</v>
      </c>
      <c r="B532" s="286" t="s">
        <v>390</v>
      </c>
      <c r="C532" s="174" t="s">
        <v>391</v>
      </c>
      <c r="D532" s="273"/>
      <c r="E532" s="274"/>
      <c r="F532" s="277"/>
      <c r="G532" s="277"/>
      <c r="H532" s="277"/>
      <c r="I532" s="275" t="s">
        <v>1382</v>
      </c>
      <c r="J532" s="275" t="s">
        <v>1382</v>
      </c>
    </row>
    <row r="533" spans="1:10" ht="27" customHeight="1" x14ac:dyDescent="0.25">
      <c r="A533" s="109">
        <v>5</v>
      </c>
      <c r="B533" s="287" t="s">
        <v>392</v>
      </c>
      <c r="C533" s="256" t="s">
        <v>393</v>
      </c>
      <c r="D533" s="265"/>
      <c r="E533" s="257" t="s">
        <v>91</v>
      </c>
      <c r="F533" s="258" t="s">
        <v>1383</v>
      </c>
      <c r="G533" s="259">
        <v>300</v>
      </c>
      <c r="H533" s="259">
        <v>438</v>
      </c>
      <c r="I533" s="268"/>
      <c r="J533" s="259">
        <v>0</v>
      </c>
    </row>
    <row r="534" spans="1:10" ht="27" customHeight="1" outlineLevel="1" x14ac:dyDescent="0.25">
      <c r="A534" s="109" t="s">
        <v>1487</v>
      </c>
      <c r="B534" s="260" t="s">
        <v>392</v>
      </c>
      <c r="C534" s="269" t="s">
        <v>1504</v>
      </c>
      <c r="D534" s="262"/>
      <c r="E534" s="263" t="s">
        <v>1386</v>
      </c>
      <c r="F534" s="263">
        <v>0</v>
      </c>
      <c r="G534" s="263" t="s">
        <v>1387</v>
      </c>
      <c r="H534" s="263">
        <v>830</v>
      </c>
      <c r="I534" s="263">
        <v>0</v>
      </c>
      <c r="J534" s="262"/>
    </row>
    <row r="535" spans="1:10" ht="27" customHeight="1" outlineLevel="1" x14ac:dyDescent="0.25">
      <c r="A535" s="109" t="s">
        <v>1487</v>
      </c>
      <c r="B535" s="260" t="s">
        <v>392</v>
      </c>
      <c r="C535" s="269" t="s">
        <v>1510</v>
      </c>
      <c r="D535" s="262"/>
      <c r="E535" s="263" t="e">
        <v>#N/A</v>
      </c>
      <c r="F535" s="263">
        <v>0</v>
      </c>
      <c r="G535" s="263" t="s">
        <v>1387</v>
      </c>
      <c r="H535" s="263" t="e">
        <v>#N/A</v>
      </c>
      <c r="I535" s="263" t="e">
        <v>#N/A</v>
      </c>
      <c r="J535" s="262"/>
    </row>
    <row r="536" spans="1:10" ht="27" customHeight="1" outlineLevel="1" x14ac:dyDescent="0.25">
      <c r="A536" s="109" t="s">
        <v>1487</v>
      </c>
      <c r="B536" s="260" t="s">
        <v>392</v>
      </c>
      <c r="C536" s="269" t="s">
        <v>1511</v>
      </c>
      <c r="D536" s="262"/>
      <c r="E536" s="263" t="s">
        <v>1386</v>
      </c>
      <c r="F536" s="263">
        <v>0</v>
      </c>
      <c r="G536" s="263" t="s">
        <v>1387</v>
      </c>
      <c r="H536" s="263">
        <v>2527</v>
      </c>
      <c r="I536" s="263">
        <v>0</v>
      </c>
      <c r="J536" s="262"/>
    </row>
    <row r="537" spans="1:10" ht="27" customHeight="1" x14ac:dyDescent="0.25">
      <c r="A537" s="109">
        <v>5</v>
      </c>
      <c r="B537" s="287" t="s">
        <v>394</v>
      </c>
      <c r="C537" s="256" t="s">
        <v>395</v>
      </c>
      <c r="D537" s="265"/>
      <c r="E537" s="257" t="s">
        <v>91</v>
      </c>
      <c r="F537" s="258" t="s">
        <v>1383</v>
      </c>
      <c r="G537" s="259">
        <v>350</v>
      </c>
      <c r="H537" s="259">
        <v>511</v>
      </c>
      <c r="I537" s="268"/>
      <c r="J537" s="259">
        <v>0</v>
      </c>
    </row>
    <row r="538" spans="1:10" ht="27" customHeight="1" outlineLevel="1" x14ac:dyDescent="0.25">
      <c r="A538" s="109" t="s">
        <v>1487</v>
      </c>
      <c r="B538" s="260" t="s">
        <v>394</v>
      </c>
      <c r="C538" s="269" t="s">
        <v>1504</v>
      </c>
      <c r="D538" s="262"/>
      <c r="E538" s="263" t="s">
        <v>1386</v>
      </c>
      <c r="F538" s="263">
        <v>0</v>
      </c>
      <c r="G538" s="263" t="s">
        <v>1387</v>
      </c>
      <c r="H538" s="263">
        <v>830</v>
      </c>
      <c r="I538" s="263">
        <v>0</v>
      </c>
      <c r="J538" s="262"/>
    </row>
    <row r="539" spans="1:10" ht="27" customHeight="1" outlineLevel="1" x14ac:dyDescent="0.25">
      <c r="A539" s="109" t="s">
        <v>1487</v>
      </c>
      <c r="B539" s="260" t="s">
        <v>394</v>
      </c>
      <c r="C539" s="269" t="s">
        <v>1509</v>
      </c>
      <c r="D539" s="262"/>
      <c r="E539" s="263" t="s">
        <v>1395</v>
      </c>
      <c r="F539" s="263">
        <v>0</v>
      </c>
      <c r="G539" s="263" t="s">
        <v>1387</v>
      </c>
      <c r="H539" s="263">
        <v>319</v>
      </c>
      <c r="I539" s="263">
        <v>0</v>
      </c>
      <c r="J539" s="262"/>
    </row>
    <row r="540" spans="1:10" ht="27" customHeight="1" x14ac:dyDescent="0.25">
      <c r="A540" s="109">
        <v>5</v>
      </c>
      <c r="B540" s="287" t="s">
        <v>396</v>
      </c>
      <c r="C540" s="256" t="s">
        <v>397</v>
      </c>
      <c r="D540" s="265"/>
      <c r="E540" s="257" t="s">
        <v>91</v>
      </c>
      <c r="F540" s="258" t="s">
        <v>1383</v>
      </c>
      <c r="G540" s="259">
        <v>360</v>
      </c>
      <c r="H540" s="259">
        <v>526</v>
      </c>
      <c r="I540" s="268"/>
      <c r="J540" s="259">
        <v>0</v>
      </c>
    </row>
    <row r="541" spans="1:10" ht="27" customHeight="1" outlineLevel="1" x14ac:dyDescent="0.25">
      <c r="A541" s="109" t="s">
        <v>1487</v>
      </c>
      <c r="B541" s="260" t="s">
        <v>396</v>
      </c>
      <c r="C541" s="269" t="s">
        <v>1504</v>
      </c>
      <c r="D541" s="262"/>
      <c r="E541" s="263" t="s">
        <v>1386</v>
      </c>
      <c r="F541" s="263">
        <v>0</v>
      </c>
      <c r="G541" s="263" t="s">
        <v>1387</v>
      </c>
      <c r="H541" s="263">
        <v>830</v>
      </c>
      <c r="I541" s="263">
        <v>0</v>
      </c>
      <c r="J541" s="262"/>
    </row>
    <row r="542" spans="1:10" ht="27" customHeight="1" outlineLevel="1" x14ac:dyDescent="0.25">
      <c r="A542" s="109" t="s">
        <v>1487</v>
      </c>
      <c r="B542" s="260" t="s">
        <v>396</v>
      </c>
      <c r="C542" s="269" t="s">
        <v>1510</v>
      </c>
      <c r="D542" s="262"/>
      <c r="E542" s="263" t="e">
        <v>#N/A</v>
      </c>
      <c r="F542" s="263">
        <v>0</v>
      </c>
      <c r="G542" s="263" t="s">
        <v>1387</v>
      </c>
      <c r="H542" s="263" t="e">
        <v>#N/A</v>
      </c>
      <c r="I542" s="263" t="e">
        <v>#N/A</v>
      </c>
      <c r="J542" s="262"/>
    </row>
    <row r="543" spans="1:10" ht="27" customHeight="1" outlineLevel="1" x14ac:dyDescent="0.25">
      <c r="A543" s="109" t="s">
        <v>1487</v>
      </c>
      <c r="B543" s="260" t="s">
        <v>396</v>
      </c>
      <c r="C543" s="269" t="s">
        <v>1511</v>
      </c>
      <c r="D543" s="262"/>
      <c r="E543" s="263" t="s">
        <v>1386</v>
      </c>
      <c r="F543" s="263">
        <v>0</v>
      </c>
      <c r="G543" s="263" t="s">
        <v>1387</v>
      </c>
      <c r="H543" s="263">
        <v>2527</v>
      </c>
      <c r="I543" s="263">
        <v>0</v>
      </c>
      <c r="J543" s="262"/>
    </row>
    <row r="544" spans="1:10" ht="27" customHeight="1" x14ac:dyDescent="0.25">
      <c r="A544" s="109">
        <v>5</v>
      </c>
      <c r="B544" s="287" t="s">
        <v>398</v>
      </c>
      <c r="C544" s="256" t="s">
        <v>399</v>
      </c>
      <c r="D544" s="265"/>
      <c r="E544" s="257" t="s">
        <v>91</v>
      </c>
      <c r="F544" s="258" t="s">
        <v>1383</v>
      </c>
      <c r="G544" s="259">
        <v>420</v>
      </c>
      <c r="H544" s="259">
        <v>613</v>
      </c>
      <c r="I544" s="268"/>
      <c r="J544" s="259">
        <v>0</v>
      </c>
    </row>
    <row r="545" spans="1:10" ht="27" customHeight="1" outlineLevel="1" x14ac:dyDescent="0.25">
      <c r="A545" s="109" t="s">
        <v>1487</v>
      </c>
      <c r="B545" s="260" t="s">
        <v>398</v>
      </c>
      <c r="C545" s="269" t="s">
        <v>1504</v>
      </c>
      <c r="D545" s="262"/>
      <c r="E545" s="263" t="s">
        <v>1386</v>
      </c>
      <c r="F545" s="263">
        <v>0</v>
      </c>
      <c r="G545" s="263" t="s">
        <v>1387</v>
      </c>
      <c r="H545" s="263">
        <v>830</v>
      </c>
      <c r="I545" s="263">
        <v>0</v>
      </c>
      <c r="J545" s="262"/>
    </row>
    <row r="546" spans="1:10" ht="27" customHeight="1" outlineLevel="1" x14ac:dyDescent="0.25">
      <c r="A546" s="109" t="s">
        <v>1487</v>
      </c>
      <c r="B546" s="260" t="s">
        <v>398</v>
      </c>
      <c r="C546" s="269" t="s">
        <v>1510</v>
      </c>
      <c r="D546" s="262"/>
      <c r="E546" s="263" t="e">
        <v>#N/A</v>
      </c>
      <c r="F546" s="263">
        <v>0</v>
      </c>
      <c r="G546" s="263" t="s">
        <v>1387</v>
      </c>
      <c r="H546" s="263" t="e">
        <v>#N/A</v>
      </c>
      <c r="I546" s="263" t="e">
        <v>#N/A</v>
      </c>
      <c r="J546" s="262"/>
    </row>
    <row r="547" spans="1:10" ht="27" customHeight="1" outlineLevel="1" x14ac:dyDescent="0.25">
      <c r="A547" s="109" t="s">
        <v>1487</v>
      </c>
      <c r="B547" s="260" t="s">
        <v>398</v>
      </c>
      <c r="C547" s="269" t="s">
        <v>1511</v>
      </c>
      <c r="D547" s="262"/>
      <c r="E547" s="263" t="s">
        <v>1386</v>
      </c>
      <c r="F547" s="263">
        <v>0</v>
      </c>
      <c r="G547" s="263" t="s">
        <v>1387</v>
      </c>
      <c r="H547" s="263">
        <v>2527</v>
      </c>
      <c r="I547" s="263">
        <v>0</v>
      </c>
      <c r="J547" s="262"/>
    </row>
    <row r="548" spans="1:10" ht="27" customHeight="1" x14ac:dyDescent="0.25">
      <c r="A548" s="109">
        <v>5</v>
      </c>
      <c r="B548" s="287" t="s">
        <v>400</v>
      </c>
      <c r="C548" s="256" t="s">
        <v>401</v>
      </c>
      <c r="D548" s="265"/>
      <c r="E548" s="257" t="s">
        <v>91</v>
      </c>
      <c r="F548" s="258" t="s">
        <v>1383</v>
      </c>
      <c r="G548" s="259">
        <v>150</v>
      </c>
      <c r="H548" s="259">
        <v>219</v>
      </c>
      <c r="I548" s="268"/>
      <c r="J548" s="259">
        <v>0</v>
      </c>
    </row>
    <row r="549" spans="1:10" ht="27" customHeight="1" outlineLevel="1" x14ac:dyDescent="0.25">
      <c r="A549" s="109" t="s">
        <v>1487</v>
      </c>
      <c r="B549" s="260" t="s">
        <v>400</v>
      </c>
      <c r="C549" s="269" t="s">
        <v>1485</v>
      </c>
      <c r="D549" s="262"/>
      <c r="E549" s="263" t="s">
        <v>1386</v>
      </c>
      <c r="F549" s="263">
        <v>0</v>
      </c>
      <c r="G549" s="263" t="s">
        <v>1387</v>
      </c>
      <c r="H549" s="263">
        <v>261</v>
      </c>
      <c r="I549" s="263">
        <v>0</v>
      </c>
      <c r="J549" s="262"/>
    </row>
    <row r="550" spans="1:10" ht="27" customHeight="1" outlineLevel="1" x14ac:dyDescent="0.25">
      <c r="A550" s="109" t="s">
        <v>1487</v>
      </c>
      <c r="B550" s="260" t="s">
        <v>400</v>
      </c>
      <c r="C550" s="269" t="s">
        <v>1463</v>
      </c>
      <c r="D550" s="262"/>
      <c r="E550" s="263" t="s">
        <v>1386</v>
      </c>
      <c r="F550" s="263">
        <v>0</v>
      </c>
      <c r="G550" s="263" t="s">
        <v>1387</v>
      </c>
      <c r="H550" s="263">
        <v>80</v>
      </c>
      <c r="I550" s="263">
        <v>0</v>
      </c>
      <c r="J550" s="262"/>
    </row>
    <row r="551" spans="1:10" ht="27" customHeight="1" outlineLevel="1" x14ac:dyDescent="0.25">
      <c r="A551" s="109" t="s">
        <v>1487</v>
      </c>
      <c r="B551" s="260" t="s">
        <v>400</v>
      </c>
      <c r="C551" s="264" t="s">
        <v>1389</v>
      </c>
      <c r="D551" s="262"/>
      <c r="E551" s="263" t="s">
        <v>1386</v>
      </c>
      <c r="F551" s="263">
        <v>0</v>
      </c>
      <c r="G551" s="263" t="s">
        <v>1387</v>
      </c>
      <c r="H551" s="263">
        <v>388</v>
      </c>
      <c r="I551" s="263">
        <v>0</v>
      </c>
      <c r="J551" s="262"/>
    </row>
    <row r="552" spans="1:10" ht="27" customHeight="1" outlineLevel="1" x14ac:dyDescent="0.25">
      <c r="A552" s="109" t="s">
        <v>1487</v>
      </c>
      <c r="B552" s="260" t="s">
        <v>400</v>
      </c>
      <c r="C552" s="264" t="s">
        <v>1466</v>
      </c>
      <c r="D552" s="262"/>
      <c r="E552" s="263" t="s">
        <v>1386</v>
      </c>
      <c r="F552" s="263">
        <v>0</v>
      </c>
      <c r="G552" s="263" t="s">
        <v>1387</v>
      </c>
      <c r="H552" s="263">
        <v>2160</v>
      </c>
      <c r="I552" s="263">
        <v>0</v>
      </c>
      <c r="J552" s="262"/>
    </row>
    <row r="553" spans="1:10" ht="27" customHeight="1" outlineLevel="1" x14ac:dyDescent="0.25">
      <c r="A553" s="109" t="s">
        <v>1487</v>
      </c>
      <c r="B553" s="260" t="s">
        <v>400</v>
      </c>
      <c r="C553" s="269" t="s">
        <v>1489</v>
      </c>
      <c r="D553" s="262"/>
      <c r="E553" s="263" t="s">
        <v>1422</v>
      </c>
      <c r="F553" s="263">
        <v>0</v>
      </c>
      <c r="G553" s="263">
        <v>701</v>
      </c>
      <c r="H553" s="263">
        <v>701</v>
      </c>
      <c r="I553" s="263">
        <v>0</v>
      </c>
      <c r="J553" s="262"/>
    </row>
    <row r="554" spans="1:10" ht="27" customHeight="1" outlineLevel="1" x14ac:dyDescent="0.25">
      <c r="A554" s="109" t="s">
        <v>1487</v>
      </c>
      <c r="B554" s="260" t="s">
        <v>400</v>
      </c>
      <c r="C554" s="269" t="s">
        <v>1490</v>
      </c>
      <c r="D554" s="262"/>
      <c r="E554" s="263" t="s">
        <v>1386</v>
      </c>
      <c r="F554" s="263">
        <v>0</v>
      </c>
      <c r="G554" s="263" t="s">
        <v>1387</v>
      </c>
      <c r="H554" s="263">
        <v>1117</v>
      </c>
      <c r="I554" s="263">
        <v>0</v>
      </c>
      <c r="J554" s="262"/>
    </row>
    <row r="555" spans="1:10" ht="27" customHeight="1" outlineLevel="1" x14ac:dyDescent="0.25">
      <c r="A555" s="109" t="s">
        <v>1487</v>
      </c>
      <c r="B555" s="260" t="s">
        <v>400</v>
      </c>
      <c r="C555" s="269" t="s">
        <v>1404</v>
      </c>
      <c r="D555" s="262"/>
      <c r="E555" s="263" t="s">
        <v>1386</v>
      </c>
      <c r="F555" s="263">
        <v>0</v>
      </c>
      <c r="G555" s="263" t="s">
        <v>1387</v>
      </c>
      <c r="H555" s="263">
        <v>158</v>
      </c>
      <c r="I555" s="263">
        <v>0</v>
      </c>
      <c r="J555" s="262"/>
    </row>
    <row r="556" spans="1:10" ht="27" customHeight="1" outlineLevel="1" x14ac:dyDescent="0.25">
      <c r="A556" s="109" t="s">
        <v>1487</v>
      </c>
      <c r="B556" s="260" t="s">
        <v>400</v>
      </c>
      <c r="C556" s="269" t="s">
        <v>1461</v>
      </c>
      <c r="D556" s="262"/>
      <c r="E556" s="263" t="s">
        <v>1386</v>
      </c>
      <c r="F556" s="263">
        <v>0</v>
      </c>
      <c r="G556" s="263" t="s">
        <v>1387</v>
      </c>
      <c r="H556" s="263">
        <v>2354</v>
      </c>
      <c r="I556" s="263">
        <v>0</v>
      </c>
      <c r="J556" s="262"/>
    </row>
    <row r="557" spans="1:10" ht="27" customHeight="1" outlineLevel="1" x14ac:dyDescent="0.25">
      <c r="A557" s="109" t="s">
        <v>1487</v>
      </c>
      <c r="B557" s="260" t="s">
        <v>400</v>
      </c>
      <c r="C557" s="291" t="s">
        <v>1409</v>
      </c>
      <c r="D557" s="262"/>
      <c r="E557" s="263" t="s">
        <v>1386</v>
      </c>
      <c r="F557" s="263">
        <v>0</v>
      </c>
      <c r="G557" s="263" t="s">
        <v>1387</v>
      </c>
      <c r="H557" s="263">
        <v>3104</v>
      </c>
      <c r="I557" s="263">
        <v>0</v>
      </c>
      <c r="J557" s="262"/>
    </row>
    <row r="558" spans="1:10" ht="18.75" customHeight="1" x14ac:dyDescent="0.25">
      <c r="A558" s="109">
        <v>5</v>
      </c>
      <c r="B558" s="286" t="s">
        <v>402</v>
      </c>
      <c r="C558" s="174" t="s">
        <v>403</v>
      </c>
      <c r="D558" s="273"/>
      <c r="E558" s="274"/>
      <c r="F558" s="275" t="s">
        <v>1382</v>
      </c>
      <c r="G558" s="277"/>
      <c r="H558" s="277"/>
      <c r="I558" s="275" t="s">
        <v>1382</v>
      </c>
      <c r="J558" s="275" t="s">
        <v>1382</v>
      </c>
    </row>
    <row r="559" spans="1:10" ht="27" customHeight="1" x14ac:dyDescent="0.25">
      <c r="A559" s="109">
        <v>5</v>
      </c>
      <c r="B559" s="287" t="s">
        <v>404</v>
      </c>
      <c r="C559" s="256" t="s">
        <v>405</v>
      </c>
      <c r="D559" s="265"/>
      <c r="E559" s="257" t="s">
        <v>406</v>
      </c>
      <c r="F559" s="258">
        <v>27</v>
      </c>
      <c r="G559" s="259">
        <v>100</v>
      </c>
      <c r="H559" s="259">
        <v>146</v>
      </c>
      <c r="I559" s="268"/>
      <c r="J559" s="259">
        <v>3942</v>
      </c>
    </row>
    <row r="560" spans="1:10" ht="27" customHeight="1" outlineLevel="1" x14ac:dyDescent="0.25">
      <c r="A560" s="109" t="s">
        <v>1487</v>
      </c>
      <c r="B560" s="260" t="s">
        <v>404</v>
      </c>
      <c r="C560" s="264" t="s">
        <v>1512</v>
      </c>
      <c r="D560" s="262"/>
      <c r="E560" s="263" t="s">
        <v>1386</v>
      </c>
      <c r="F560" s="263">
        <v>8.1000000000000003E-2</v>
      </c>
      <c r="G560" s="263" t="s">
        <v>1387</v>
      </c>
      <c r="H560" s="263">
        <v>675</v>
      </c>
      <c r="I560" s="263">
        <v>54.675000000000004</v>
      </c>
      <c r="J560" s="262"/>
    </row>
    <row r="561" spans="1:10" ht="27" customHeight="1" outlineLevel="1" x14ac:dyDescent="0.25">
      <c r="A561" s="109" t="s">
        <v>1487</v>
      </c>
      <c r="B561" s="260" t="s">
        <v>404</v>
      </c>
      <c r="C561" s="264" t="s">
        <v>1513</v>
      </c>
      <c r="D561" s="262"/>
      <c r="E561" s="263" t="s">
        <v>1386</v>
      </c>
      <c r="F561" s="263">
        <v>2.7E-2</v>
      </c>
      <c r="G561" s="263" t="s">
        <v>1387</v>
      </c>
      <c r="H561" s="263">
        <v>644</v>
      </c>
      <c r="I561" s="263">
        <v>17.387999999999998</v>
      </c>
      <c r="J561" s="262"/>
    </row>
    <row r="562" spans="1:10" ht="27" customHeight="1" x14ac:dyDescent="0.25">
      <c r="A562" s="109">
        <v>5</v>
      </c>
      <c r="B562" s="287" t="s">
        <v>407</v>
      </c>
      <c r="C562" s="256" t="s">
        <v>408</v>
      </c>
      <c r="D562" s="265"/>
      <c r="E562" s="257" t="s">
        <v>406</v>
      </c>
      <c r="F562" s="258">
        <v>21</v>
      </c>
      <c r="G562" s="259">
        <v>1000</v>
      </c>
      <c r="H562" s="259">
        <v>1460</v>
      </c>
      <c r="I562" s="268"/>
      <c r="J562" s="259">
        <v>30660</v>
      </c>
    </row>
    <row r="563" spans="1:10" ht="27" customHeight="1" outlineLevel="1" x14ac:dyDescent="0.25">
      <c r="A563" s="109" t="s">
        <v>1487</v>
      </c>
      <c r="B563" s="260" t="s">
        <v>407</v>
      </c>
      <c r="C563" s="269" t="s">
        <v>1514</v>
      </c>
      <c r="D563" s="262"/>
      <c r="E563" s="263" t="s">
        <v>1422</v>
      </c>
      <c r="F563" s="263">
        <v>21</v>
      </c>
      <c r="G563" s="263" t="s">
        <v>1387</v>
      </c>
      <c r="H563" s="263">
        <v>317</v>
      </c>
      <c r="I563" s="263">
        <v>6657</v>
      </c>
      <c r="J563" s="262"/>
    </row>
    <row r="564" spans="1:10" ht="27" customHeight="1" outlineLevel="1" x14ac:dyDescent="0.25">
      <c r="A564" s="109" t="s">
        <v>1487</v>
      </c>
      <c r="B564" s="260" t="s">
        <v>407</v>
      </c>
      <c r="C564" s="269" t="s">
        <v>1515</v>
      </c>
      <c r="D564" s="262"/>
      <c r="E564" s="263" t="s">
        <v>1386</v>
      </c>
      <c r="F564" s="263">
        <v>21</v>
      </c>
      <c r="G564" s="263" t="s">
        <v>1387</v>
      </c>
      <c r="H564" s="263">
        <v>364</v>
      </c>
      <c r="I564" s="263">
        <v>7644</v>
      </c>
      <c r="J564" s="262"/>
    </row>
    <row r="565" spans="1:10" ht="27" customHeight="1" x14ac:dyDescent="0.25">
      <c r="A565" s="109">
        <v>5</v>
      </c>
      <c r="B565" s="287" t="s">
        <v>409</v>
      </c>
      <c r="C565" s="256" t="s">
        <v>410</v>
      </c>
      <c r="D565" s="265"/>
      <c r="E565" s="257" t="s">
        <v>406</v>
      </c>
      <c r="F565" s="258">
        <v>5</v>
      </c>
      <c r="G565" s="259">
        <v>700</v>
      </c>
      <c r="H565" s="259">
        <v>1022</v>
      </c>
      <c r="I565" s="268"/>
      <c r="J565" s="259">
        <v>5110</v>
      </c>
    </row>
    <row r="566" spans="1:10" ht="27" customHeight="1" outlineLevel="1" x14ac:dyDescent="0.25">
      <c r="A566" s="109" t="s">
        <v>1487</v>
      </c>
      <c r="B566" s="260" t="s">
        <v>409</v>
      </c>
      <c r="C566" s="269" t="s">
        <v>1514</v>
      </c>
      <c r="D566" s="262"/>
      <c r="E566" s="263" t="s">
        <v>1422</v>
      </c>
      <c r="F566" s="263">
        <v>5</v>
      </c>
      <c r="G566" s="263" t="s">
        <v>1387</v>
      </c>
      <c r="H566" s="263">
        <v>317</v>
      </c>
      <c r="I566" s="263">
        <v>1585</v>
      </c>
      <c r="J566" s="262"/>
    </row>
    <row r="567" spans="1:10" ht="27" customHeight="1" outlineLevel="1" x14ac:dyDescent="0.25">
      <c r="A567" s="109" t="s">
        <v>1487</v>
      </c>
      <c r="B567" s="260" t="s">
        <v>409</v>
      </c>
      <c r="C567" s="269" t="s">
        <v>1515</v>
      </c>
      <c r="D567" s="262"/>
      <c r="E567" s="263" t="s">
        <v>1386</v>
      </c>
      <c r="F567" s="263">
        <v>5</v>
      </c>
      <c r="G567" s="263" t="s">
        <v>1387</v>
      </c>
      <c r="H567" s="263">
        <v>364</v>
      </c>
      <c r="I567" s="263">
        <v>1820</v>
      </c>
      <c r="J567" s="262"/>
    </row>
    <row r="568" spans="1:10" ht="27" customHeight="1" outlineLevel="1" x14ac:dyDescent="0.25">
      <c r="A568" s="109" t="s">
        <v>1487</v>
      </c>
      <c r="B568" s="260" t="s">
        <v>409</v>
      </c>
      <c r="C568" s="269" t="s">
        <v>1413</v>
      </c>
      <c r="D568" s="262"/>
      <c r="E568" s="263" t="s">
        <v>1386</v>
      </c>
      <c r="F568" s="263">
        <v>0.1</v>
      </c>
      <c r="G568" s="263" t="s">
        <v>1387</v>
      </c>
      <c r="H568" s="263">
        <v>115</v>
      </c>
      <c r="I568" s="263">
        <v>11.5</v>
      </c>
      <c r="J568" s="262"/>
    </row>
    <row r="569" spans="1:10" ht="27" customHeight="1" x14ac:dyDescent="0.25">
      <c r="A569" s="109">
        <v>5</v>
      </c>
      <c r="B569" s="287" t="s">
        <v>411</v>
      </c>
      <c r="C569" s="256" t="s">
        <v>412</v>
      </c>
      <c r="D569" s="265"/>
      <c r="E569" s="257" t="s">
        <v>406</v>
      </c>
      <c r="F569" s="258" t="s">
        <v>1383</v>
      </c>
      <c r="G569" s="259">
        <v>300</v>
      </c>
      <c r="H569" s="259">
        <v>438</v>
      </c>
      <c r="I569" s="268"/>
      <c r="J569" s="259">
        <v>0</v>
      </c>
    </row>
    <row r="570" spans="1:10" ht="27" customHeight="1" outlineLevel="1" x14ac:dyDescent="0.25">
      <c r="A570" s="109" t="s">
        <v>1487</v>
      </c>
      <c r="B570" s="260" t="s">
        <v>411</v>
      </c>
      <c r="C570" s="269" t="s">
        <v>1514</v>
      </c>
      <c r="D570" s="262"/>
      <c r="E570" s="263" t="s">
        <v>1422</v>
      </c>
      <c r="F570" s="263">
        <v>0</v>
      </c>
      <c r="G570" s="263" t="s">
        <v>1387</v>
      </c>
      <c r="H570" s="263">
        <v>317</v>
      </c>
      <c r="I570" s="263">
        <v>0</v>
      </c>
      <c r="J570" s="262"/>
    </row>
    <row r="571" spans="1:10" ht="27" customHeight="1" outlineLevel="1" x14ac:dyDescent="0.25">
      <c r="A571" s="109" t="s">
        <v>1487</v>
      </c>
      <c r="B571" s="260" t="s">
        <v>411</v>
      </c>
      <c r="C571" s="269" t="s">
        <v>1515</v>
      </c>
      <c r="D571" s="262"/>
      <c r="E571" s="263" t="s">
        <v>1386</v>
      </c>
      <c r="F571" s="263">
        <v>0</v>
      </c>
      <c r="G571" s="263" t="s">
        <v>1387</v>
      </c>
      <c r="H571" s="263">
        <v>364</v>
      </c>
      <c r="I571" s="263">
        <v>0</v>
      </c>
      <c r="J571" s="262"/>
    </row>
    <row r="572" spans="1:10" ht="27" customHeight="1" x14ac:dyDescent="0.25">
      <c r="A572" s="109">
        <v>5</v>
      </c>
      <c r="B572" s="287" t="s">
        <v>413</v>
      </c>
      <c r="C572" s="256" t="s">
        <v>414</v>
      </c>
      <c r="D572" s="265"/>
      <c r="E572" s="257" t="s">
        <v>88</v>
      </c>
      <c r="F572" s="258" t="s">
        <v>1383</v>
      </c>
      <c r="G572" s="259">
        <v>200</v>
      </c>
      <c r="H572" s="259">
        <v>292</v>
      </c>
      <c r="I572" s="268"/>
      <c r="J572" s="259">
        <v>0</v>
      </c>
    </row>
    <row r="573" spans="1:10" ht="27" customHeight="1" outlineLevel="1" x14ac:dyDescent="0.25">
      <c r="A573" s="109" t="s">
        <v>1487</v>
      </c>
      <c r="B573" s="260" t="s">
        <v>413</v>
      </c>
      <c r="C573" s="269" t="s">
        <v>1516</v>
      </c>
      <c r="D573" s="262"/>
      <c r="E573" s="263" t="s">
        <v>1395</v>
      </c>
      <c r="F573" s="263">
        <v>0</v>
      </c>
      <c r="G573" s="263" t="s">
        <v>1387</v>
      </c>
      <c r="H573" s="263">
        <v>89</v>
      </c>
      <c r="I573" s="263">
        <v>0</v>
      </c>
      <c r="J573" s="262"/>
    </row>
    <row r="574" spans="1:10" ht="27" customHeight="1" outlineLevel="1" x14ac:dyDescent="0.25">
      <c r="A574" s="109" t="s">
        <v>1487</v>
      </c>
      <c r="B574" s="260" t="s">
        <v>413</v>
      </c>
      <c r="C574" s="269" t="s">
        <v>1424</v>
      </c>
      <c r="D574" s="262"/>
      <c r="E574" s="263" t="s">
        <v>1386</v>
      </c>
      <c r="F574" s="263">
        <v>0</v>
      </c>
      <c r="G574" s="263" t="s">
        <v>1387</v>
      </c>
      <c r="H574" s="263">
        <v>153</v>
      </c>
      <c r="I574" s="263">
        <v>0</v>
      </c>
      <c r="J574" s="262"/>
    </row>
    <row r="575" spans="1:10" ht="27" customHeight="1" x14ac:dyDescent="0.25">
      <c r="A575" s="109">
        <v>5</v>
      </c>
      <c r="B575" s="287" t="s">
        <v>415</v>
      </c>
      <c r="C575" s="256" t="s">
        <v>416</v>
      </c>
      <c r="D575" s="265"/>
      <c r="E575" s="257" t="s">
        <v>406</v>
      </c>
      <c r="F575" s="258" t="s">
        <v>1383</v>
      </c>
      <c r="G575" s="259">
        <v>1200</v>
      </c>
      <c r="H575" s="259">
        <v>1752</v>
      </c>
      <c r="I575" s="268"/>
      <c r="J575" s="259">
        <v>0</v>
      </c>
    </row>
    <row r="576" spans="1:10" ht="27" customHeight="1" x14ac:dyDescent="0.25">
      <c r="A576" s="109">
        <v>5</v>
      </c>
      <c r="B576" s="287" t="s">
        <v>417</v>
      </c>
      <c r="C576" s="256" t="s">
        <v>418</v>
      </c>
      <c r="D576" s="265"/>
      <c r="E576" s="257" t="s">
        <v>91</v>
      </c>
      <c r="F576" s="258" t="s">
        <v>1383</v>
      </c>
      <c r="G576" s="259">
        <v>120</v>
      </c>
      <c r="H576" s="259">
        <v>175</v>
      </c>
      <c r="I576" s="268"/>
      <c r="J576" s="259">
        <v>0</v>
      </c>
    </row>
    <row r="577" spans="1:10" ht="27" customHeight="1" outlineLevel="1" x14ac:dyDescent="0.25">
      <c r="A577" s="109" t="s">
        <v>1487</v>
      </c>
      <c r="B577" s="260" t="s">
        <v>417</v>
      </c>
      <c r="C577" s="264" t="s">
        <v>1517</v>
      </c>
      <c r="D577" s="262"/>
      <c r="E577" s="263" t="s">
        <v>1386</v>
      </c>
      <c r="F577" s="263">
        <v>0</v>
      </c>
      <c r="G577" s="263" t="s">
        <v>1387</v>
      </c>
      <c r="H577" s="263">
        <v>205</v>
      </c>
      <c r="I577" s="263">
        <v>0</v>
      </c>
      <c r="J577" s="262"/>
    </row>
    <row r="578" spans="1:10" ht="27" customHeight="1" outlineLevel="1" x14ac:dyDescent="0.25">
      <c r="A578" s="109" t="s">
        <v>1487</v>
      </c>
      <c r="B578" s="260" t="s">
        <v>417</v>
      </c>
      <c r="C578" s="264" t="s">
        <v>1518</v>
      </c>
      <c r="D578" s="262"/>
      <c r="E578" s="263" t="s">
        <v>1386</v>
      </c>
      <c r="F578" s="263">
        <v>0</v>
      </c>
      <c r="G578" s="263" t="s">
        <v>1387</v>
      </c>
      <c r="H578" s="263">
        <v>444</v>
      </c>
      <c r="I578" s="263">
        <v>0</v>
      </c>
      <c r="J578" s="262"/>
    </row>
    <row r="579" spans="1:10" ht="27" customHeight="1" x14ac:dyDescent="0.25">
      <c r="A579" s="109">
        <v>5</v>
      </c>
      <c r="B579" s="287" t="s">
        <v>419</v>
      </c>
      <c r="C579" s="256" t="s">
        <v>420</v>
      </c>
      <c r="D579" s="265"/>
      <c r="E579" s="257" t="s">
        <v>88</v>
      </c>
      <c r="F579" s="258" t="s">
        <v>1383</v>
      </c>
      <c r="G579" s="259">
        <v>500</v>
      </c>
      <c r="H579" s="259">
        <v>730</v>
      </c>
      <c r="I579" s="268"/>
      <c r="J579" s="259">
        <v>0</v>
      </c>
    </row>
    <row r="580" spans="1:10" ht="27" customHeight="1" outlineLevel="1" x14ac:dyDescent="0.25">
      <c r="A580" s="109" t="s">
        <v>1487</v>
      </c>
      <c r="B580" s="260" t="s">
        <v>419</v>
      </c>
      <c r="C580" s="269" t="s">
        <v>1514</v>
      </c>
      <c r="D580" s="262"/>
      <c r="E580" s="263" t="s">
        <v>1422</v>
      </c>
      <c r="F580" s="263">
        <v>0</v>
      </c>
      <c r="G580" s="263" t="s">
        <v>1387</v>
      </c>
      <c r="H580" s="263">
        <v>317</v>
      </c>
      <c r="I580" s="263">
        <v>0</v>
      </c>
      <c r="J580" s="262"/>
    </row>
    <row r="581" spans="1:10" ht="27" customHeight="1" outlineLevel="1" x14ac:dyDescent="0.25">
      <c r="A581" s="109" t="s">
        <v>1487</v>
      </c>
      <c r="B581" s="260" t="s">
        <v>419</v>
      </c>
      <c r="C581" s="269" t="s">
        <v>1515</v>
      </c>
      <c r="D581" s="262"/>
      <c r="E581" s="263" t="s">
        <v>1386</v>
      </c>
      <c r="F581" s="263">
        <v>0</v>
      </c>
      <c r="G581" s="263" t="s">
        <v>1387</v>
      </c>
      <c r="H581" s="263">
        <v>364</v>
      </c>
      <c r="I581" s="263">
        <v>0</v>
      </c>
      <c r="J581" s="262"/>
    </row>
    <row r="582" spans="1:10" ht="18.75" customHeight="1" x14ac:dyDescent="0.25">
      <c r="A582" s="248"/>
      <c r="B582" s="286" t="s">
        <v>421</v>
      </c>
      <c r="C582" s="164" t="s">
        <v>422</v>
      </c>
      <c r="D582" s="273"/>
      <c r="E582" s="274"/>
      <c r="F582" s="275" t="s">
        <v>1382</v>
      </c>
      <c r="G582" s="277"/>
      <c r="H582" s="277"/>
      <c r="I582" s="275" t="s">
        <v>1382</v>
      </c>
      <c r="J582" s="275" t="s">
        <v>1382</v>
      </c>
    </row>
    <row r="583" spans="1:10" ht="27" customHeight="1" x14ac:dyDescent="0.25">
      <c r="A583" s="109">
        <v>3</v>
      </c>
      <c r="B583" s="287" t="s">
        <v>423</v>
      </c>
      <c r="C583" s="256" t="s">
        <v>424</v>
      </c>
      <c r="D583" s="265"/>
      <c r="E583" s="257" t="s">
        <v>91</v>
      </c>
      <c r="F583" s="258">
        <v>7</v>
      </c>
      <c r="G583" s="259">
        <v>500</v>
      </c>
      <c r="H583" s="259">
        <v>730</v>
      </c>
      <c r="I583" s="268"/>
      <c r="J583" s="259">
        <v>5110</v>
      </c>
    </row>
    <row r="584" spans="1:10" ht="27" customHeight="1" outlineLevel="1" x14ac:dyDescent="0.25">
      <c r="A584" s="109" t="s">
        <v>140</v>
      </c>
      <c r="B584" s="260" t="s">
        <v>423</v>
      </c>
      <c r="C584" s="269" t="s">
        <v>1519</v>
      </c>
      <c r="D584" s="262"/>
      <c r="E584" s="263" t="s">
        <v>1386</v>
      </c>
      <c r="F584" s="263">
        <v>7</v>
      </c>
      <c r="G584" s="263" t="s">
        <v>1387</v>
      </c>
      <c r="H584" s="263">
        <v>390</v>
      </c>
      <c r="I584" s="263">
        <v>2730</v>
      </c>
      <c r="J584" s="262"/>
    </row>
    <row r="585" spans="1:10" ht="27" customHeight="1" outlineLevel="1" x14ac:dyDescent="0.25">
      <c r="A585" s="109" t="s">
        <v>140</v>
      </c>
      <c r="B585" s="260" t="s">
        <v>423</v>
      </c>
      <c r="C585" s="269" t="s">
        <v>1413</v>
      </c>
      <c r="D585" s="262"/>
      <c r="E585" s="263" t="s">
        <v>1386</v>
      </c>
      <c r="F585" s="263">
        <v>0.14000000000000001</v>
      </c>
      <c r="G585" s="263" t="s">
        <v>1387</v>
      </c>
      <c r="H585" s="263">
        <v>115</v>
      </c>
      <c r="I585" s="263">
        <v>16.100000000000001</v>
      </c>
      <c r="J585" s="262"/>
    </row>
    <row r="586" spans="1:10" ht="27" customHeight="1" outlineLevel="1" x14ac:dyDescent="0.25">
      <c r="A586" s="109" t="s">
        <v>140</v>
      </c>
      <c r="B586" s="260" t="s">
        <v>423</v>
      </c>
      <c r="C586" s="264" t="s">
        <v>1444</v>
      </c>
      <c r="D586" s="262"/>
      <c r="E586" s="263" t="s">
        <v>1395</v>
      </c>
      <c r="F586" s="263">
        <v>9.7999999999999989</v>
      </c>
      <c r="G586" s="263" t="s">
        <v>1387</v>
      </c>
      <c r="H586" s="263">
        <v>75</v>
      </c>
      <c r="I586" s="263">
        <v>734.99999999999989</v>
      </c>
      <c r="J586" s="262"/>
    </row>
    <row r="587" spans="1:10" ht="27" customHeight="1" outlineLevel="1" x14ac:dyDescent="0.25">
      <c r="A587" s="109" t="s">
        <v>140</v>
      </c>
      <c r="B587" s="260" t="s">
        <v>423</v>
      </c>
      <c r="C587" s="269" t="s">
        <v>1520</v>
      </c>
      <c r="D587" s="262"/>
      <c r="E587" s="263" t="s">
        <v>1386</v>
      </c>
      <c r="F587" s="263">
        <v>7</v>
      </c>
      <c r="G587" s="263" t="s">
        <v>1387</v>
      </c>
      <c r="H587" s="263">
        <v>620</v>
      </c>
      <c r="I587" s="263">
        <v>4340</v>
      </c>
      <c r="J587" s="262"/>
    </row>
    <row r="588" spans="1:10" ht="27" customHeight="1" outlineLevel="1" x14ac:dyDescent="0.25">
      <c r="A588" s="109" t="s">
        <v>140</v>
      </c>
      <c r="B588" s="260" t="s">
        <v>423</v>
      </c>
      <c r="C588" s="269" t="s">
        <v>1521</v>
      </c>
      <c r="D588" s="262"/>
      <c r="E588" s="263" t="s">
        <v>1386</v>
      </c>
      <c r="F588" s="263">
        <v>7</v>
      </c>
      <c r="G588" s="263" t="s">
        <v>1387</v>
      </c>
      <c r="H588" s="263">
        <v>797</v>
      </c>
      <c r="I588" s="263">
        <v>5579</v>
      </c>
      <c r="J588" s="262"/>
    </row>
    <row r="589" spans="1:10" ht="27" customHeight="1" outlineLevel="1" x14ac:dyDescent="0.25">
      <c r="A589" s="109" t="s">
        <v>140</v>
      </c>
      <c r="B589" s="260" t="s">
        <v>423</v>
      </c>
      <c r="C589" s="269" t="s">
        <v>1522</v>
      </c>
      <c r="D589" s="262"/>
      <c r="E589" s="263" t="s">
        <v>1386</v>
      </c>
      <c r="F589" s="263">
        <v>7</v>
      </c>
      <c r="G589" s="263" t="s">
        <v>1387</v>
      </c>
      <c r="H589" s="263">
        <v>53</v>
      </c>
      <c r="I589" s="263">
        <v>371</v>
      </c>
      <c r="J589" s="262"/>
    </row>
    <row r="590" spans="1:10" ht="27" customHeight="1" outlineLevel="1" x14ac:dyDescent="0.25">
      <c r="A590" s="109" t="s">
        <v>140</v>
      </c>
      <c r="B590" s="260" t="s">
        <v>423</v>
      </c>
      <c r="C590" s="269" t="s">
        <v>1523</v>
      </c>
      <c r="D590" s="262"/>
      <c r="E590" s="263" t="s">
        <v>1386</v>
      </c>
      <c r="F590" s="263">
        <v>0.35000000000000003</v>
      </c>
      <c r="G590" s="263" t="s">
        <v>1387</v>
      </c>
      <c r="H590" s="263">
        <v>151</v>
      </c>
      <c r="I590" s="263">
        <v>52.850000000000009</v>
      </c>
      <c r="J590" s="262"/>
    </row>
    <row r="591" spans="1:10" ht="27" customHeight="1" outlineLevel="1" x14ac:dyDescent="0.25">
      <c r="A591" s="109" t="s">
        <v>140</v>
      </c>
      <c r="B591" s="260" t="s">
        <v>423</v>
      </c>
      <c r="C591" s="269" t="s">
        <v>1524</v>
      </c>
      <c r="D591" s="262"/>
      <c r="E591" s="263" t="s">
        <v>1386</v>
      </c>
      <c r="F591" s="263">
        <v>0.14000000000000001</v>
      </c>
      <c r="G591" s="263" t="s">
        <v>1387</v>
      </c>
      <c r="H591" s="263">
        <v>131</v>
      </c>
      <c r="I591" s="263">
        <v>18.340000000000003</v>
      </c>
      <c r="J591" s="262"/>
    </row>
    <row r="592" spans="1:10" ht="27" customHeight="1" x14ac:dyDescent="0.25">
      <c r="A592" s="109">
        <v>5</v>
      </c>
      <c r="B592" s="287" t="s">
        <v>425</v>
      </c>
      <c r="C592" s="256" t="s">
        <v>1319</v>
      </c>
      <c r="D592" s="265"/>
      <c r="E592" s="257" t="s">
        <v>88</v>
      </c>
      <c r="F592" s="258" t="s">
        <v>1383</v>
      </c>
      <c r="G592" s="259">
        <v>700</v>
      </c>
      <c r="H592" s="259">
        <v>1022</v>
      </c>
      <c r="I592" s="268"/>
      <c r="J592" s="259">
        <v>0</v>
      </c>
    </row>
    <row r="593" spans="1:10" ht="27" customHeight="1" outlineLevel="1" x14ac:dyDescent="0.25">
      <c r="A593" s="109" t="s">
        <v>1487</v>
      </c>
      <c r="B593" s="260" t="s">
        <v>425</v>
      </c>
      <c r="C593" s="269" t="s">
        <v>1514</v>
      </c>
      <c r="D593" s="262"/>
      <c r="E593" s="263" t="s">
        <v>1422</v>
      </c>
      <c r="F593" s="263">
        <v>0</v>
      </c>
      <c r="G593" s="263" t="s">
        <v>1387</v>
      </c>
      <c r="H593" s="263">
        <v>317</v>
      </c>
      <c r="I593" s="263">
        <v>0</v>
      </c>
      <c r="J593" s="262"/>
    </row>
    <row r="594" spans="1:10" ht="27" customHeight="1" x14ac:dyDescent="0.25">
      <c r="A594" s="109">
        <v>5</v>
      </c>
      <c r="B594" s="287" t="s">
        <v>427</v>
      </c>
      <c r="C594" s="256" t="s">
        <v>1320</v>
      </c>
      <c r="D594" s="265"/>
      <c r="E594" s="257" t="s">
        <v>88</v>
      </c>
      <c r="F594" s="258" t="s">
        <v>1383</v>
      </c>
      <c r="G594" s="259">
        <v>650</v>
      </c>
      <c r="H594" s="259">
        <v>949</v>
      </c>
      <c r="I594" s="268"/>
      <c r="J594" s="259">
        <v>0</v>
      </c>
    </row>
    <row r="595" spans="1:10" ht="27" customHeight="1" outlineLevel="1" x14ac:dyDescent="0.25">
      <c r="A595" s="109" t="s">
        <v>1487</v>
      </c>
      <c r="B595" s="260" t="s">
        <v>427</v>
      </c>
      <c r="C595" s="269" t="s">
        <v>1514</v>
      </c>
      <c r="D595" s="262"/>
      <c r="E595" s="263" t="s">
        <v>1422</v>
      </c>
      <c r="F595" s="263">
        <v>0</v>
      </c>
      <c r="G595" s="263" t="s">
        <v>1387</v>
      </c>
      <c r="H595" s="263">
        <v>317</v>
      </c>
      <c r="I595" s="263">
        <v>0</v>
      </c>
      <c r="J595" s="262"/>
    </row>
    <row r="596" spans="1:10" ht="27" customHeight="1" outlineLevel="1" x14ac:dyDescent="0.25">
      <c r="A596" s="109" t="s">
        <v>1487</v>
      </c>
      <c r="B596" s="260" t="s">
        <v>427</v>
      </c>
      <c r="C596" s="264" t="s">
        <v>1525</v>
      </c>
      <c r="D596" s="262"/>
      <c r="E596" s="263" t="s">
        <v>1386</v>
      </c>
      <c r="F596" s="263">
        <v>0</v>
      </c>
      <c r="G596" s="263" t="s">
        <v>1387</v>
      </c>
      <c r="H596" s="263">
        <v>2084</v>
      </c>
      <c r="I596" s="263">
        <v>0</v>
      </c>
      <c r="J596" s="262"/>
    </row>
    <row r="597" spans="1:10" ht="27" customHeight="1" x14ac:dyDescent="0.25">
      <c r="A597" s="109">
        <v>5</v>
      </c>
      <c r="B597" s="287" t="s">
        <v>429</v>
      </c>
      <c r="C597" s="256" t="s">
        <v>430</v>
      </c>
      <c r="D597" s="265"/>
      <c r="E597" s="257" t="s">
        <v>88</v>
      </c>
      <c r="F597" s="258" t="s">
        <v>1383</v>
      </c>
      <c r="G597" s="259">
        <v>250</v>
      </c>
      <c r="H597" s="259">
        <v>365</v>
      </c>
      <c r="I597" s="268"/>
      <c r="J597" s="259">
        <v>0</v>
      </c>
    </row>
    <row r="598" spans="1:10" ht="27" customHeight="1" outlineLevel="1" x14ac:dyDescent="0.25">
      <c r="A598" s="109" t="s">
        <v>1487</v>
      </c>
      <c r="B598" s="260" t="s">
        <v>429</v>
      </c>
      <c r="C598" s="269" t="s">
        <v>1526</v>
      </c>
      <c r="D598" s="262"/>
      <c r="E598" s="263" t="e">
        <v>#N/A</v>
      </c>
      <c r="F598" s="263">
        <v>0</v>
      </c>
      <c r="G598" s="263" t="s">
        <v>1387</v>
      </c>
      <c r="H598" s="263" t="e">
        <v>#N/A</v>
      </c>
      <c r="I598" s="263" t="e">
        <v>#N/A</v>
      </c>
      <c r="J598" s="262"/>
    </row>
    <row r="599" spans="1:10" ht="27" customHeight="1" outlineLevel="1" x14ac:dyDescent="0.25">
      <c r="A599" s="109" t="s">
        <v>1487</v>
      </c>
      <c r="B599" s="260" t="s">
        <v>429</v>
      </c>
      <c r="C599" s="264" t="s">
        <v>1527</v>
      </c>
      <c r="D599" s="262"/>
      <c r="E599" s="263" t="s">
        <v>1386</v>
      </c>
      <c r="F599" s="263">
        <v>0</v>
      </c>
      <c r="G599" s="263" t="s">
        <v>1387</v>
      </c>
      <c r="H599" s="263">
        <v>436</v>
      </c>
      <c r="I599" s="263">
        <v>0</v>
      </c>
      <c r="J599" s="262"/>
    </row>
    <row r="600" spans="1:10" ht="18.75" customHeight="1" x14ac:dyDescent="0.25">
      <c r="A600" s="248"/>
      <c r="B600" s="286" t="s">
        <v>431</v>
      </c>
      <c r="C600" s="164" t="s">
        <v>432</v>
      </c>
      <c r="D600" s="273"/>
      <c r="E600" s="274"/>
      <c r="F600" s="277"/>
      <c r="G600" s="277"/>
      <c r="H600" s="277"/>
      <c r="I600" s="275" t="s">
        <v>1382</v>
      </c>
      <c r="J600" s="275" t="s">
        <v>1382</v>
      </c>
    </row>
    <row r="601" spans="1:10" ht="27" customHeight="1" x14ac:dyDescent="0.25">
      <c r="A601" s="109">
        <v>5</v>
      </c>
      <c r="B601" s="287" t="s">
        <v>433</v>
      </c>
      <c r="C601" s="256" t="s">
        <v>434</v>
      </c>
      <c r="D601" s="265"/>
      <c r="E601" s="257" t="s">
        <v>351</v>
      </c>
      <c r="F601" s="258" t="s">
        <v>1383</v>
      </c>
      <c r="G601" s="259">
        <v>500</v>
      </c>
      <c r="H601" s="259">
        <v>730</v>
      </c>
      <c r="I601" s="268"/>
      <c r="J601" s="259">
        <v>0</v>
      </c>
    </row>
    <row r="602" spans="1:10" ht="27" customHeight="1" outlineLevel="1" x14ac:dyDescent="0.25">
      <c r="A602" s="109" t="s">
        <v>1487</v>
      </c>
      <c r="B602" s="260" t="s">
        <v>433</v>
      </c>
      <c r="C602" s="269" t="s">
        <v>1413</v>
      </c>
      <c r="D602" s="262"/>
      <c r="E602" s="263" t="s">
        <v>1386</v>
      </c>
      <c r="F602" s="263">
        <v>0</v>
      </c>
      <c r="G602" s="263" t="s">
        <v>1387</v>
      </c>
      <c r="H602" s="263">
        <v>115</v>
      </c>
      <c r="I602" s="263">
        <v>0</v>
      </c>
      <c r="J602" s="262"/>
    </row>
    <row r="603" spans="1:10" ht="27" customHeight="1" x14ac:dyDescent="0.25">
      <c r="A603" s="109">
        <v>5</v>
      </c>
      <c r="B603" s="287" t="s">
        <v>435</v>
      </c>
      <c r="C603" s="256" t="s">
        <v>436</v>
      </c>
      <c r="D603" s="265"/>
      <c r="E603" s="257" t="s">
        <v>71</v>
      </c>
      <c r="F603" s="258" t="s">
        <v>1383</v>
      </c>
      <c r="G603" s="259">
        <v>800</v>
      </c>
      <c r="H603" s="259">
        <v>1168</v>
      </c>
      <c r="I603" s="268"/>
      <c r="J603" s="259">
        <v>0</v>
      </c>
    </row>
    <row r="604" spans="1:10" ht="27" customHeight="1" outlineLevel="1" x14ac:dyDescent="0.25">
      <c r="A604" s="109" t="s">
        <v>1487</v>
      </c>
      <c r="B604" s="260" t="s">
        <v>435</v>
      </c>
      <c r="C604" s="269" t="s">
        <v>1528</v>
      </c>
      <c r="D604" s="262"/>
      <c r="E604" s="263" t="s">
        <v>1386</v>
      </c>
      <c r="F604" s="263">
        <v>0</v>
      </c>
      <c r="G604" s="263" t="s">
        <v>1387</v>
      </c>
      <c r="H604" s="263">
        <v>77</v>
      </c>
      <c r="I604" s="263">
        <v>0</v>
      </c>
      <c r="J604" s="262"/>
    </row>
    <row r="605" spans="1:10" ht="27" customHeight="1" outlineLevel="1" x14ac:dyDescent="0.25">
      <c r="A605" s="109" t="s">
        <v>1487</v>
      </c>
      <c r="B605" s="260" t="s">
        <v>435</v>
      </c>
      <c r="C605" s="269" t="s">
        <v>1403</v>
      </c>
      <c r="D605" s="262"/>
      <c r="E605" s="263" t="s">
        <v>1386</v>
      </c>
      <c r="F605" s="263">
        <v>0</v>
      </c>
      <c r="G605" s="263" t="s">
        <v>1387</v>
      </c>
      <c r="H605" s="263">
        <v>110</v>
      </c>
      <c r="I605" s="263">
        <v>0</v>
      </c>
      <c r="J605" s="262"/>
    </row>
    <row r="606" spans="1:10" ht="27" customHeight="1" outlineLevel="1" x14ac:dyDescent="0.25">
      <c r="A606" s="109" t="s">
        <v>1487</v>
      </c>
      <c r="B606" s="260" t="s">
        <v>435</v>
      </c>
      <c r="C606" s="269" t="s">
        <v>1404</v>
      </c>
      <c r="D606" s="262"/>
      <c r="E606" s="263" t="s">
        <v>1386</v>
      </c>
      <c r="F606" s="263">
        <v>0</v>
      </c>
      <c r="G606" s="263" t="s">
        <v>1387</v>
      </c>
      <c r="H606" s="263">
        <v>158</v>
      </c>
      <c r="I606" s="263">
        <v>0</v>
      </c>
      <c r="J606" s="262"/>
    </row>
    <row r="607" spans="1:10" ht="27" customHeight="1" outlineLevel="1" x14ac:dyDescent="0.25">
      <c r="A607" s="109" t="s">
        <v>1487</v>
      </c>
      <c r="B607" s="260" t="s">
        <v>435</v>
      </c>
      <c r="C607" s="269" t="s">
        <v>1529</v>
      </c>
      <c r="D607" s="262"/>
      <c r="E607" s="263" t="s">
        <v>1386</v>
      </c>
      <c r="F607" s="263">
        <v>0</v>
      </c>
      <c r="G607" s="263" t="s">
        <v>1387</v>
      </c>
      <c r="H607" s="263">
        <v>867</v>
      </c>
      <c r="I607" s="263">
        <v>0</v>
      </c>
      <c r="J607" s="262"/>
    </row>
    <row r="608" spans="1:10" ht="27" customHeight="1" outlineLevel="1" x14ac:dyDescent="0.25">
      <c r="A608" s="109" t="s">
        <v>1487</v>
      </c>
      <c r="B608" s="260" t="s">
        <v>435</v>
      </c>
      <c r="C608" s="269" t="s">
        <v>1402</v>
      </c>
      <c r="D608" s="262"/>
      <c r="E608" s="263" t="s">
        <v>1386</v>
      </c>
      <c r="F608" s="263">
        <v>0</v>
      </c>
      <c r="G608" s="263" t="s">
        <v>1387</v>
      </c>
      <c r="H608" s="263">
        <v>225</v>
      </c>
      <c r="I608" s="263">
        <v>0</v>
      </c>
      <c r="J608" s="262"/>
    </row>
    <row r="609" spans="1:10" ht="27" customHeight="1" outlineLevel="1" x14ac:dyDescent="0.25">
      <c r="A609" s="109" t="s">
        <v>1487</v>
      </c>
      <c r="B609" s="260" t="s">
        <v>435</v>
      </c>
      <c r="C609" s="269" t="s">
        <v>1530</v>
      </c>
      <c r="D609" s="262"/>
      <c r="E609" s="263" t="e">
        <v>#N/A</v>
      </c>
      <c r="F609" s="263">
        <v>0</v>
      </c>
      <c r="G609" s="263" t="s">
        <v>1387</v>
      </c>
      <c r="H609" s="263" t="e">
        <v>#N/A</v>
      </c>
      <c r="I609" s="263" t="e">
        <v>#N/A</v>
      </c>
      <c r="J609" s="262"/>
    </row>
    <row r="610" spans="1:10" ht="27" customHeight="1" outlineLevel="1" x14ac:dyDescent="0.25">
      <c r="A610" s="109" t="s">
        <v>1487</v>
      </c>
      <c r="B610" s="260" t="s">
        <v>435</v>
      </c>
      <c r="C610" s="269" t="s">
        <v>1394</v>
      </c>
      <c r="D610" s="262"/>
      <c r="E610" s="263" t="s">
        <v>1395</v>
      </c>
      <c r="F610" s="263">
        <v>0</v>
      </c>
      <c r="G610" s="263" t="s">
        <v>1387</v>
      </c>
      <c r="H610" s="263">
        <v>810</v>
      </c>
      <c r="I610" s="263">
        <v>0</v>
      </c>
      <c r="J610" s="262"/>
    </row>
    <row r="611" spans="1:10" ht="27" customHeight="1" x14ac:dyDescent="0.25">
      <c r="A611" s="109">
        <v>4</v>
      </c>
      <c r="B611" s="287" t="s">
        <v>437</v>
      </c>
      <c r="C611" s="256" t="s">
        <v>438</v>
      </c>
      <c r="D611" s="265"/>
      <c r="E611" s="257" t="s">
        <v>71</v>
      </c>
      <c r="F611" s="258" t="s">
        <v>1383</v>
      </c>
      <c r="G611" s="259">
        <v>300</v>
      </c>
      <c r="H611" s="259">
        <v>438</v>
      </c>
      <c r="I611" s="268"/>
      <c r="J611" s="259">
        <v>0</v>
      </c>
    </row>
    <row r="612" spans="1:10" ht="27" customHeight="1" outlineLevel="1" x14ac:dyDescent="0.25">
      <c r="A612" s="109" t="s">
        <v>1474</v>
      </c>
      <c r="B612" s="260" t="s">
        <v>437</v>
      </c>
      <c r="C612" s="269" t="s">
        <v>1531</v>
      </c>
      <c r="D612" s="262"/>
      <c r="E612" s="263" t="s">
        <v>1408</v>
      </c>
      <c r="F612" s="263">
        <v>0</v>
      </c>
      <c r="G612" s="263" t="s">
        <v>1387</v>
      </c>
      <c r="H612" s="263">
        <v>2275</v>
      </c>
      <c r="I612" s="263">
        <v>0</v>
      </c>
      <c r="J612" s="262"/>
    </row>
    <row r="613" spans="1:10" ht="27" customHeight="1" outlineLevel="1" x14ac:dyDescent="0.25">
      <c r="A613" s="109" t="s">
        <v>1474</v>
      </c>
      <c r="B613" s="260" t="s">
        <v>437</v>
      </c>
      <c r="C613" s="269" t="s">
        <v>1478</v>
      </c>
      <c r="D613" s="262"/>
      <c r="E613" s="263" t="s">
        <v>1386</v>
      </c>
      <c r="F613" s="263">
        <v>0</v>
      </c>
      <c r="G613" s="263" t="s">
        <v>1387</v>
      </c>
      <c r="H613" s="263">
        <v>2987</v>
      </c>
      <c r="I613" s="263">
        <v>0</v>
      </c>
      <c r="J613" s="262"/>
    </row>
    <row r="614" spans="1:10" ht="27" customHeight="1" outlineLevel="1" x14ac:dyDescent="0.25">
      <c r="A614" s="109" t="s">
        <v>1474</v>
      </c>
      <c r="B614" s="260" t="s">
        <v>437</v>
      </c>
      <c r="C614" s="269" t="s">
        <v>1402</v>
      </c>
      <c r="D614" s="262"/>
      <c r="E614" s="263" t="s">
        <v>1386</v>
      </c>
      <c r="F614" s="263">
        <v>0</v>
      </c>
      <c r="G614" s="263" t="s">
        <v>1387</v>
      </c>
      <c r="H614" s="263">
        <v>225</v>
      </c>
      <c r="I614" s="263">
        <v>0</v>
      </c>
      <c r="J614" s="262"/>
    </row>
    <row r="615" spans="1:10" ht="27" customHeight="1" outlineLevel="1" x14ac:dyDescent="0.25">
      <c r="A615" s="109" t="s">
        <v>1474</v>
      </c>
      <c r="B615" s="260" t="s">
        <v>437</v>
      </c>
      <c r="C615" s="269" t="s">
        <v>1465</v>
      </c>
      <c r="D615" s="262"/>
      <c r="E615" s="263" t="s">
        <v>1386</v>
      </c>
      <c r="F615" s="263">
        <v>0</v>
      </c>
      <c r="G615" s="263" t="s">
        <v>1387</v>
      </c>
      <c r="H615" s="263">
        <v>907</v>
      </c>
      <c r="I615" s="263">
        <v>0</v>
      </c>
      <c r="J615" s="262"/>
    </row>
    <row r="616" spans="1:10" ht="27" customHeight="1" outlineLevel="1" x14ac:dyDescent="0.25">
      <c r="A616" s="109" t="s">
        <v>1474</v>
      </c>
      <c r="B616" s="260" t="s">
        <v>437</v>
      </c>
      <c r="C616" s="269" t="s">
        <v>1394</v>
      </c>
      <c r="D616" s="262"/>
      <c r="E616" s="263" t="s">
        <v>1395</v>
      </c>
      <c r="F616" s="263">
        <v>0</v>
      </c>
      <c r="G616" s="263" t="s">
        <v>1387</v>
      </c>
      <c r="H616" s="263">
        <v>810</v>
      </c>
      <c r="I616" s="263">
        <v>0</v>
      </c>
      <c r="J616" s="262"/>
    </row>
    <row r="617" spans="1:10" ht="27" customHeight="1" outlineLevel="1" x14ac:dyDescent="0.25">
      <c r="A617" s="109" t="s">
        <v>1474</v>
      </c>
      <c r="B617" s="260" t="s">
        <v>437</v>
      </c>
      <c r="C617" s="269" t="s">
        <v>1530</v>
      </c>
      <c r="D617" s="262"/>
      <c r="E617" s="263" t="e">
        <v>#N/A</v>
      </c>
      <c r="F617" s="263">
        <v>0</v>
      </c>
      <c r="G617" s="263" t="s">
        <v>1387</v>
      </c>
      <c r="H617" s="263" t="e">
        <v>#N/A</v>
      </c>
      <c r="I617" s="263" t="e">
        <v>#N/A</v>
      </c>
      <c r="J617" s="262"/>
    </row>
    <row r="618" spans="1:10" ht="27" customHeight="1" outlineLevel="1" x14ac:dyDescent="0.25">
      <c r="A618" s="109" t="s">
        <v>1474</v>
      </c>
      <c r="B618" s="260" t="s">
        <v>437</v>
      </c>
      <c r="C618" s="269" t="s">
        <v>1461</v>
      </c>
      <c r="D618" s="262"/>
      <c r="E618" s="263" t="s">
        <v>1386</v>
      </c>
      <c r="F618" s="263">
        <v>0</v>
      </c>
      <c r="G618" s="263" t="s">
        <v>1387</v>
      </c>
      <c r="H618" s="263">
        <v>2354</v>
      </c>
      <c r="I618" s="263">
        <v>0</v>
      </c>
      <c r="J618" s="262"/>
    </row>
    <row r="619" spans="1:10" ht="27" customHeight="1" outlineLevel="1" x14ac:dyDescent="0.25">
      <c r="A619" s="109" t="s">
        <v>1474</v>
      </c>
      <c r="B619" s="260" t="s">
        <v>437</v>
      </c>
      <c r="C619" s="269" t="s">
        <v>1404</v>
      </c>
      <c r="D619" s="262"/>
      <c r="E619" s="263" t="s">
        <v>1386</v>
      </c>
      <c r="F619" s="263">
        <v>0</v>
      </c>
      <c r="G619" s="263" t="s">
        <v>1387</v>
      </c>
      <c r="H619" s="263">
        <v>158</v>
      </c>
      <c r="I619" s="263">
        <v>0</v>
      </c>
      <c r="J619" s="262"/>
    </row>
    <row r="620" spans="1:10" ht="27" customHeight="1" outlineLevel="1" x14ac:dyDescent="0.25">
      <c r="A620" s="109" t="s">
        <v>1474</v>
      </c>
      <c r="B620" s="260" t="s">
        <v>437</v>
      </c>
      <c r="C620" s="269" t="s">
        <v>1485</v>
      </c>
      <c r="D620" s="262"/>
      <c r="E620" s="263" t="s">
        <v>1386</v>
      </c>
      <c r="F620" s="263">
        <v>0</v>
      </c>
      <c r="G620" s="263" t="s">
        <v>1387</v>
      </c>
      <c r="H620" s="263">
        <v>261</v>
      </c>
      <c r="I620" s="263">
        <v>0</v>
      </c>
      <c r="J620" s="262"/>
    </row>
    <row r="621" spans="1:10" ht="27" customHeight="1" x14ac:dyDescent="0.25">
      <c r="A621" s="109">
        <v>5</v>
      </c>
      <c r="B621" s="287" t="s">
        <v>439</v>
      </c>
      <c r="C621" s="256" t="s">
        <v>440</v>
      </c>
      <c r="D621" s="265"/>
      <c r="E621" s="257" t="s">
        <v>71</v>
      </c>
      <c r="F621" s="258" t="s">
        <v>1383</v>
      </c>
      <c r="G621" s="259">
        <v>269</v>
      </c>
      <c r="H621" s="259">
        <v>393</v>
      </c>
      <c r="I621" s="268"/>
      <c r="J621" s="259">
        <v>0</v>
      </c>
    </row>
    <row r="622" spans="1:10" ht="27" customHeight="1" outlineLevel="1" x14ac:dyDescent="0.25">
      <c r="A622" s="109" t="s">
        <v>1487</v>
      </c>
      <c r="B622" s="260" t="s">
        <v>439</v>
      </c>
      <c r="C622" s="269" t="s">
        <v>1484</v>
      </c>
      <c r="D622" s="262"/>
      <c r="E622" s="263" t="s">
        <v>1386</v>
      </c>
      <c r="F622" s="263">
        <v>0</v>
      </c>
      <c r="G622" s="263" t="s">
        <v>1387</v>
      </c>
      <c r="H622" s="263">
        <v>261</v>
      </c>
      <c r="I622" s="263">
        <v>0</v>
      </c>
      <c r="J622" s="262"/>
    </row>
    <row r="623" spans="1:10" ht="27" customHeight="1" outlineLevel="1" x14ac:dyDescent="0.25">
      <c r="A623" s="109" t="s">
        <v>1487</v>
      </c>
      <c r="B623" s="260" t="s">
        <v>439</v>
      </c>
      <c r="C623" s="269" t="s">
        <v>1532</v>
      </c>
      <c r="D623" s="262"/>
      <c r="E623" s="263" t="s">
        <v>1386</v>
      </c>
      <c r="F623" s="263" t="s">
        <v>1387</v>
      </c>
      <c r="G623" s="263" t="s">
        <v>1387</v>
      </c>
      <c r="H623" s="263">
        <v>7399</v>
      </c>
      <c r="I623" s="263">
        <v>0</v>
      </c>
      <c r="J623" s="262"/>
    </row>
    <row r="624" spans="1:10" ht="27" customHeight="1" outlineLevel="1" x14ac:dyDescent="0.25">
      <c r="A624" s="109" t="s">
        <v>1487</v>
      </c>
      <c r="B624" s="260" t="s">
        <v>439</v>
      </c>
      <c r="C624" s="269" t="s">
        <v>1403</v>
      </c>
      <c r="D624" s="262"/>
      <c r="E624" s="263" t="s">
        <v>1386</v>
      </c>
      <c r="F624" s="263">
        <v>0</v>
      </c>
      <c r="G624" s="263" t="s">
        <v>1387</v>
      </c>
      <c r="H624" s="263">
        <v>110</v>
      </c>
      <c r="I624" s="263">
        <v>0</v>
      </c>
      <c r="J624" s="262"/>
    </row>
    <row r="625" spans="1:10" ht="27" customHeight="1" outlineLevel="1" x14ac:dyDescent="0.25">
      <c r="A625" s="109" t="s">
        <v>1487</v>
      </c>
      <c r="B625" s="260" t="s">
        <v>439</v>
      </c>
      <c r="C625" s="269" t="s">
        <v>1402</v>
      </c>
      <c r="D625" s="262"/>
      <c r="E625" s="263" t="s">
        <v>1386</v>
      </c>
      <c r="F625" s="263">
        <v>0</v>
      </c>
      <c r="G625" s="263" t="s">
        <v>1387</v>
      </c>
      <c r="H625" s="263">
        <v>225</v>
      </c>
      <c r="I625" s="263">
        <v>0</v>
      </c>
      <c r="J625" s="262"/>
    </row>
    <row r="626" spans="1:10" ht="27" customHeight="1" outlineLevel="1" x14ac:dyDescent="0.25">
      <c r="A626" s="109" t="s">
        <v>1487</v>
      </c>
      <c r="B626" s="260" t="s">
        <v>439</v>
      </c>
      <c r="C626" s="292" t="s">
        <v>1404</v>
      </c>
      <c r="D626" s="262"/>
      <c r="E626" s="263" t="s">
        <v>1386</v>
      </c>
      <c r="F626" s="263">
        <v>0</v>
      </c>
      <c r="G626" s="263" t="s">
        <v>1387</v>
      </c>
      <c r="H626" s="263">
        <v>158</v>
      </c>
      <c r="I626" s="263">
        <v>0</v>
      </c>
      <c r="J626" s="262"/>
    </row>
    <row r="627" spans="1:10" ht="18.75" customHeight="1" x14ac:dyDescent="0.25">
      <c r="A627" s="248"/>
      <c r="B627" s="271"/>
      <c r="C627" s="272" t="s">
        <v>441</v>
      </c>
      <c r="D627" s="273"/>
      <c r="E627" s="274"/>
      <c r="F627" s="275" t="s">
        <v>1382</v>
      </c>
      <c r="G627" s="277"/>
      <c r="H627" s="277"/>
      <c r="I627" s="277" t="e">
        <v>#N/A</v>
      </c>
      <c r="J627" s="277">
        <v>440265.5</v>
      </c>
    </row>
    <row r="628" spans="1:10" ht="18.75" customHeight="1" x14ac:dyDescent="0.25">
      <c r="A628" s="248"/>
      <c r="B628" s="250" t="s">
        <v>442</v>
      </c>
      <c r="C628" s="111" t="s">
        <v>443</v>
      </c>
      <c r="D628" s="278"/>
      <c r="E628" s="111"/>
      <c r="F628" s="253" t="s">
        <v>1382</v>
      </c>
      <c r="G628" s="252"/>
      <c r="H628" s="254"/>
      <c r="I628" s="249" t="s">
        <v>1382</v>
      </c>
      <c r="J628" s="249" t="s">
        <v>1382</v>
      </c>
    </row>
    <row r="629" spans="1:10" ht="18.75" customHeight="1" x14ac:dyDescent="0.25">
      <c r="A629" s="248"/>
      <c r="B629" s="286" t="s">
        <v>445</v>
      </c>
      <c r="C629" s="174" t="s">
        <v>446</v>
      </c>
      <c r="D629" s="273"/>
      <c r="E629" s="293"/>
      <c r="F629" s="275" t="s">
        <v>1382</v>
      </c>
      <c r="G629" s="294"/>
      <c r="H629" s="277"/>
      <c r="I629" s="275" t="s">
        <v>1382</v>
      </c>
      <c r="J629" s="275" t="s">
        <v>1382</v>
      </c>
    </row>
    <row r="630" spans="1:10" ht="27" customHeight="1" x14ac:dyDescent="0.25">
      <c r="A630" s="109">
        <v>1</v>
      </c>
      <c r="B630" s="287" t="s">
        <v>447</v>
      </c>
      <c r="C630" s="256" t="s">
        <v>448</v>
      </c>
      <c r="D630" s="265"/>
      <c r="E630" s="257" t="s">
        <v>71</v>
      </c>
      <c r="F630" s="258">
        <v>19.350000000000001</v>
      </c>
      <c r="G630" s="259">
        <v>950</v>
      </c>
      <c r="H630" s="259">
        <v>1387</v>
      </c>
      <c r="I630" s="268"/>
      <c r="J630" s="259">
        <v>26838.45</v>
      </c>
    </row>
    <row r="631" spans="1:10" ht="27" customHeight="1" outlineLevel="1" x14ac:dyDescent="0.25">
      <c r="A631" s="109" t="s">
        <v>1384</v>
      </c>
      <c r="B631" s="260" t="s">
        <v>447</v>
      </c>
      <c r="C631" s="269" t="s">
        <v>1533</v>
      </c>
      <c r="D631" s="262"/>
      <c r="E631" s="263" t="s">
        <v>1386</v>
      </c>
      <c r="F631" s="263">
        <v>73.336500000000001</v>
      </c>
      <c r="G631" s="263" t="s">
        <v>1387</v>
      </c>
      <c r="H631" s="263">
        <v>487</v>
      </c>
      <c r="I631" s="263">
        <v>35714.875500000002</v>
      </c>
      <c r="J631" s="262"/>
    </row>
    <row r="632" spans="1:10" ht="27" customHeight="1" outlineLevel="1" x14ac:dyDescent="0.25">
      <c r="A632" s="109" t="s">
        <v>1384</v>
      </c>
      <c r="B632" s="260" t="s">
        <v>447</v>
      </c>
      <c r="C632" s="269" t="s">
        <v>1534</v>
      </c>
      <c r="D632" s="262"/>
      <c r="E632" s="263" t="s">
        <v>1386</v>
      </c>
      <c r="F632" s="263">
        <v>38.700000000000003</v>
      </c>
      <c r="G632" s="263" t="s">
        <v>1387</v>
      </c>
      <c r="H632" s="263">
        <v>669</v>
      </c>
      <c r="I632" s="263">
        <v>25890.300000000003</v>
      </c>
      <c r="J632" s="262"/>
    </row>
    <row r="633" spans="1:10" ht="27" customHeight="1" outlineLevel="1" x14ac:dyDescent="0.25">
      <c r="A633" s="109" t="s">
        <v>1384</v>
      </c>
      <c r="B633" s="260" t="s">
        <v>447</v>
      </c>
      <c r="C633" s="269" t="s">
        <v>1535</v>
      </c>
      <c r="D633" s="262"/>
      <c r="E633" s="263" t="s">
        <v>1408</v>
      </c>
      <c r="F633" s="263">
        <v>13.545</v>
      </c>
      <c r="G633" s="263" t="s">
        <v>1387</v>
      </c>
      <c r="H633" s="263">
        <v>2256</v>
      </c>
      <c r="I633" s="263">
        <v>30557.52</v>
      </c>
      <c r="J633" s="262"/>
    </row>
    <row r="634" spans="1:10" ht="27" customHeight="1" outlineLevel="1" x14ac:dyDescent="0.25">
      <c r="A634" s="109" t="s">
        <v>1384</v>
      </c>
      <c r="B634" s="260" t="s">
        <v>447</v>
      </c>
      <c r="C634" s="269" t="s">
        <v>1536</v>
      </c>
      <c r="D634" s="262"/>
      <c r="E634" s="263" t="s">
        <v>1386</v>
      </c>
      <c r="F634" s="263">
        <v>23.220000000000002</v>
      </c>
      <c r="G634" s="263" t="s">
        <v>1387</v>
      </c>
      <c r="H634" s="263">
        <v>21</v>
      </c>
      <c r="I634" s="263">
        <v>487.62000000000006</v>
      </c>
      <c r="J634" s="262"/>
    </row>
    <row r="635" spans="1:10" ht="27" customHeight="1" outlineLevel="1" x14ac:dyDescent="0.25">
      <c r="A635" s="109" t="s">
        <v>1384</v>
      </c>
      <c r="B635" s="260" t="s">
        <v>447</v>
      </c>
      <c r="C635" s="269" t="s">
        <v>1509</v>
      </c>
      <c r="D635" s="262"/>
      <c r="E635" s="263" t="s">
        <v>1395</v>
      </c>
      <c r="F635" s="263">
        <v>38.700000000000003</v>
      </c>
      <c r="G635" s="263" t="s">
        <v>1387</v>
      </c>
      <c r="H635" s="263">
        <v>319</v>
      </c>
      <c r="I635" s="263">
        <v>12345.300000000001</v>
      </c>
      <c r="J635" s="262"/>
    </row>
    <row r="636" spans="1:10" ht="27" customHeight="1" outlineLevel="1" x14ac:dyDescent="0.25">
      <c r="A636" s="109" t="s">
        <v>1384</v>
      </c>
      <c r="B636" s="260" t="s">
        <v>447</v>
      </c>
      <c r="C636" s="269" t="s">
        <v>1537</v>
      </c>
      <c r="D636" s="262"/>
      <c r="E636" s="263" t="s">
        <v>1395</v>
      </c>
      <c r="F636" s="263">
        <v>77.400000000000006</v>
      </c>
      <c r="G636" s="263" t="s">
        <v>1387</v>
      </c>
      <c r="H636" s="263">
        <v>179</v>
      </c>
      <c r="I636" s="263">
        <v>13854.6</v>
      </c>
      <c r="J636" s="262"/>
    </row>
    <row r="637" spans="1:10" ht="27" customHeight="1" outlineLevel="1" x14ac:dyDescent="0.25">
      <c r="A637" s="109" t="s">
        <v>1384</v>
      </c>
      <c r="B637" s="260" t="s">
        <v>447</v>
      </c>
      <c r="C637" s="269" t="s">
        <v>1399</v>
      </c>
      <c r="D637" s="262"/>
      <c r="E637" s="263" t="s">
        <v>1386</v>
      </c>
      <c r="F637" s="263">
        <v>0.96750000000000014</v>
      </c>
      <c r="G637" s="263" t="s">
        <v>1387</v>
      </c>
      <c r="H637" s="263">
        <v>240</v>
      </c>
      <c r="I637" s="263">
        <v>232.20000000000005</v>
      </c>
      <c r="J637" s="262"/>
    </row>
    <row r="638" spans="1:10" ht="27" customHeight="1" outlineLevel="1" x14ac:dyDescent="0.25">
      <c r="A638" s="109" t="s">
        <v>1384</v>
      </c>
      <c r="B638" s="260" t="s">
        <v>447</v>
      </c>
      <c r="C638" s="269" t="s">
        <v>1538</v>
      </c>
      <c r="D638" s="262"/>
      <c r="E638" s="263" t="s">
        <v>1386</v>
      </c>
      <c r="F638" s="263">
        <v>0.19350000000000001</v>
      </c>
      <c r="G638" s="263" t="s">
        <v>1387</v>
      </c>
      <c r="H638" s="263">
        <v>2005</v>
      </c>
      <c r="I638" s="263">
        <v>387.96750000000003</v>
      </c>
      <c r="J638" s="262"/>
    </row>
    <row r="639" spans="1:10" ht="27" customHeight="1" outlineLevel="1" x14ac:dyDescent="0.25">
      <c r="A639" s="109" t="s">
        <v>1384</v>
      </c>
      <c r="B639" s="260" t="s">
        <v>447</v>
      </c>
      <c r="C639" s="269" t="s">
        <v>1539</v>
      </c>
      <c r="D639" s="262"/>
      <c r="E639" s="263" t="s">
        <v>1540</v>
      </c>
      <c r="F639" s="263">
        <v>0.77400000000000002</v>
      </c>
      <c r="G639" s="263" t="s">
        <v>1387</v>
      </c>
      <c r="H639" s="263">
        <v>37</v>
      </c>
      <c r="I639" s="263">
        <v>28.638000000000002</v>
      </c>
      <c r="J639" s="262"/>
    </row>
    <row r="640" spans="1:10" ht="27" customHeight="1" outlineLevel="1" x14ac:dyDescent="0.25">
      <c r="A640" s="109" t="s">
        <v>1384</v>
      </c>
      <c r="B640" s="260" t="s">
        <v>447</v>
      </c>
      <c r="C640" s="264" t="s">
        <v>1389</v>
      </c>
      <c r="D640" s="262"/>
      <c r="E640" s="263" t="s">
        <v>1386</v>
      </c>
      <c r="F640" s="263">
        <v>1.1610000000000001E-2</v>
      </c>
      <c r="G640" s="263" t="s">
        <v>1387</v>
      </c>
      <c r="H640" s="263">
        <v>388</v>
      </c>
      <c r="I640" s="263">
        <v>4.5046800000000005</v>
      </c>
      <c r="J640" s="262"/>
    </row>
    <row r="641" spans="1:10" ht="27" customHeight="1" outlineLevel="1" x14ac:dyDescent="0.25">
      <c r="A641" s="109" t="s">
        <v>1384</v>
      </c>
      <c r="B641" s="260" t="s">
        <v>447</v>
      </c>
      <c r="C641" s="269" t="s">
        <v>1541</v>
      </c>
      <c r="D641" s="262"/>
      <c r="E641" s="263" t="s">
        <v>1386</v>
      </c>
      <c r="F641" s="263">
        <v>0.19350000000000001</v>
      </c>
      <c r="G641" s="263" t="s">
        <v>1387</v>
      </c>
      <c r="H641" s="263">
        <v>112</v>
      </c>
      <c r="I641" s="263">
        <v>21.672000000000001</v>
      </c>
      <c r="J641" s="262"/>
    </row>
    <row r="642" spans="1:10" ht="27" customHeight="1" outlineLevel="1" x14ac:dyDescent="0.25">
      <c r="A642" s="109" t="s">
        <v>1384</v>
      </c>
      <c r="B642" s="260" t="s">
        <v>447</v>
      </c>
      <c r="C642" s="264" t="s">
        <v>1542</v>
      </c>
      <c r="D642" s="262"/>
      <c r="E642" s="263" t="s">
        <v>1386</v>
      </c>
      <c r="F642" s="263">
        <v>0.19350000000000001</v>
      </c>
      <c r="G642" s="263" t="s">
        <v>1387</v>
      </c>
      <c r="H642" s="263">
        <v>430</v>
      </c>
      <c r="I642" s="263">
        <v>83.204999999999998</v>
      </c>
      <c r="J642" s="262"/>
    </row>
    <row r="643" spans="1:10" ht="27" customHeight="1" outlineLevel="1" x14ac:dyDescent="0.25">
      <c r="A643" s="109" t="s">
        <v>1384</v>
      </c>
      <c r="B643" s="260" t="s">
        <v>447</v>
      </c>
      <c r="C643" s="269" t="s">
        <v>1543</v>
      </c>
      <c r="D643" s="262"/>
      <c r="E643" s="263" t="s">
        <v>1386</v>
      </c>
      <c r="F643" s="263">
        <v>9.6750000000000003E-2</v>
      </c>
      <c r="G643" s="263" t="s">
        <v>1387</v>
      </c>
      <c r="H643" s="263">
        <v>269</v>
      </c>
      <c r="I643" s="263">
        <v>26.025750000000002</v>
      </c>
      <c r="J643" s="262"/>
    </row>
    <row r="644" spans="1:10" ht="27" customHeight="1" outlineLevel="1" x14ac:dyDescent="0.25">
      <c r="A644" s="109" t="s">
        <v>1384</v>
      </c>
      <c r="B644" s="260" t="s">
        <v>447</v>
      </c>
      <c r="C644" s="269" t="s">
        <v>1413</v>
      </c>
      <c r="D644" s="262"/>
      <c r="E644" s="263" t="s">
        <v>1386</v>
      </c>
      <c r="F644" s="263">
        <v>0.38700000000000001</v>
      </c>
      <c r="G644" s="263" t="s">
        <v>1387</v>
      </c>
      <c r="H644" s="263">
        <v>115</v>
      </c>
      <c r="I644" s="263">
        <v>44.505000000000003</v>
      </c>
      <c r="J644" s="262"/>
    </row>
    <row r="645" spans="1:10" ht="27" customHeight="1" outlineLevel="1" x14ac:dyDescent="0.25">
      <c r="A645" s="109" t="s">
        <v>1384</v>
      </c>
      <c r="B645" s="260" t="s">
        <v>447</v>
      </c>
      <c r="C645" s="269" t="s">
        <v>1544</v>
      </c>
      <c r="D645" s="262"/>
      <c r="E645" s="263" t="s">
        <v>1395</v>
      </c>
      <c r="F645" s="263">
        <v>9.6750000000000003E-2</v>
      </c>
      <c r="G645" s="263" t="s">
        <v>1387</v>
      </c>
      <c r="H645" s="263">
        <v>99</v>
      </c>
      <c r="I645" s="263">
        <v>9.5782500000000006</v>
      </c>
      <c r="J645" s="262"/>
    </row>
    <row r="646" spans="1:10" ht="27" customHeight="1" x14ac:dyDescent="0.25">
      <c r="A646" s="109">
        <v>1</v>
      </c>
      <c r="B646" s="287" t="s">
        <v>449</v>
      </c>
      <c r="C646" s="256" t="s">
        <v>450</v>
      </c>
      <c r="D646" s="265"/>
      <c r="E646" s="257" t="s">
        <v>91</v>
      </c>
      <c r="F646" s="258">
        <v>8.48</v>
      </c>
      <c r="G646" s="259">
        <v>200</v>
      </c>
      <c r="H646" s="259">
        <v>292</v>
      </c>
      <c r="I646" s="268"/>
      <c r="J646" s="259">
        <v>2476.1600000000003</v>
      </c>
    </row>
    <row r="647" spans="1:10" ht="27" customHeight="1" outlineLevel="1" x14ac:dyDescent="0.25">
      <c r="A647" s="109" t="s">
        <v>1384</v>
      </c>
      <c r="B647" s="260" t="s">
        <v>449</v>
      </c>
      <c r="C647" s="269" t="s">
        <v>1545</v>
      </c>
      <c r="D647" s="262"/>
      <c r="E647" s="263" t="s">
        <v>1386</v>
      </c>
      <c r="F647" s="263">
        <v>16.96</v>
      </c>
      <c r="G647" s="263" t="s">
        <v>1387</v>
      </c>
      <c r="H647" s="263">
        <v>96</v>
      </c>
      <c r="I647" s="263">
        <v>1628.16</v>
      </c>
      <c r="J647" s="262"/>
    </row>
    <row r="648" spans="1:10" ht="27" customHeight="1" outlineLevel="1" x14ac:dyDescent="0.25">
      <c r="A648" s="109" t="s">
        <v>1384</v>
      </c>
      <c r="B648" s="260" t="s">
        <v>449</v>
      </c>
      <c r="C648" s="269" t="s">
        <v>1415</v>
      </c>
      <c r="D648" s="262"/>
      <c r="E648" s="263" t="s">
        <v>1395</v>
      </c>
      <c r="F648" s="263">
        <v>21.200000000000003</v>
      </c>
      <c r="G648" s="263" t="s">
        <v>1387</v>
      </c>
      <c r="H648" s="263">
        <v>1157</v>
      </c>
      <c r="I648" s="263">
        <v>24528.400000000005</v>
      </c>
      <c r="J648" s="262"/>
    </row>
    <row r="649" spans="1:10" ht="27" customHeight="1" outlineLevel="1" x14ac:dyDescent="0.25">
      <c r="A649" s="109" t="s">
        <v>1384</v>
      </c>
      <c r="B649" s="260" t="s">
        <v>449</v>
      </c>
      <c r="C649" s="264" t="s">
        <v>1411</v>
      </c>
      <c r="D649" s="262"/>
      <c r="E649" s="263" t="s">
        <v>1395</v>
      </c>
      <c r="F649" s="263">
        <v>8.48</v>
      </c>
      <c r="G649" s="263" t="s">
        <v>1387</v>
      </c>
      <c r="H649" s="263">
        <v>109</v>
      </c>
      <c r="I649" s="263">
        <v>924.32</v>
      </c>
      <c r="J649" s="262"/>
    </row>
    <row r="650" spans="1:10" ht="27" customHeight="1" outlineLevel="1" x14ac:dyDescent="0.25">
      <c r="A650" s="109" t="s">
        <v>1384</v>
      </c>
      <c r="B650" s="260" t="s">
        <v>449</v>
      </c>
      <c r="C650" s="269" t="s">
        <v>1416</v>
      </c>
      <c r="D650" s="262"/>
      <c r="E650" s="263" t="s">
        <v>1395</v>
      </c>
      <c r="F650" s="263">
        <v>21.200000000000003</v>
      </c>
      <c r="G650" s="263" t="s">
        <v>1387</v>
      </c>
      <c r="H650" s="263">
        <v>205</v>
      </c>
      <c r="I650" s="263">
        <v>4346.0000000000009</v>
      </c>
      <c r="J650" s="262"/>
    </row>
    <row r="651" spans="1:10" ht="27" customHeight="1" outlineLevel="1" x14ac:dyDescent="0.25">
      <c r="A651" s="109" t="s">
        <v>1384</v>
      </c>
      <c r="B651" s="260" t="s">
        <v>449</v>
      </c>
      <c r="C651" s="269" t="s">
        <v>1413</v>
      </c>
      <c r="D651" s="262"/>
      <c r="E651" s="263" t="s">
        <v>1386</v>
      </c>
      <c r="F651" s="263">
        <v>0.1696</v>
      </c>
      <c r="G651" s="263" t="s">
        <v>1387</v>
      </c>
      <c r="H651" s="263">
        <v>115</v>
      </c>
      <c r="I651" s="263">
        <v>19.504000000000001</v>
      </c>
      <c r="J651" s="262"/>
    </row>
    <row r="652" spans="1:10" ht="27" customHeight="1" outlineLevel="1" x14ac:dyDescent="0.25">
      <c r="A652" s="109" t="s">
        <v>1384</v>
      </c>
      <c r="B652" s="260" t="s">
        <v>449</v>
      </c>
      <c r="C652" s="269" t="s">
        <v>1546</v>
      </c>
      <c r="D652" s="262"/>
      <c r="E652" s="263" t="s">
        <v>1386</v>
      </c>
      <c r="F652" s="263">
        <v>21.200000000000003</v>
      </c>
      <c r="G652" s="263" t="s">
        <v>1387</v>
      </c>
      <c r="H652" s="263">
        <v>331</v>
      </c>
      <c r="I652" s="263">
        <v>7017.2000000000007</v>
      </c>
      <c r="J652" s="262"/>
    </row>
    <row r="653" spans="1:10" ht="27" customHeight="1" x14ac:dyDescent="0.25">
      <c r="A653" s="109">
        <v>1</v>
      </c>
      <c r="B653" s="287" t="s">
        <v>451</v>
      </c>
      <c r="C653" s="256" t="s">
        <v>452</v>
      </c>
      <c r="D653" s="265"/>
      <c r="E653" s="257" t="s">
        <v>71</v>
      </c>
      <c r="F653" s="258" t="s">
        <v>1383</v>
      </c>
      <c r="G653" s="259">
        <v>900</v>
      </c>
      <c r="H653" s="259">
        <v>1314</v>
      </c>
      <c r="I653" s="268"/>
      <c r="J653" s="259">
        <v>0</v>
      </c>
    </row>
    <row r="654" spans="1:10" ht="27" customHeight="1" outlineLevel="1" x14ac:dyDescent="0.25">
      <c r="A654" s="109" t="s">
        <v>1384</v>
      </c>
      <c r="B654" s="260" t="s">
        <v>451</v>
      </c>
      <c r="C654" s="269" t="s">
        <v>1547</v>
      </c>
      <c r="D654" s="262"/>
      <c r="E654" s="263" t="s">
        <v>1386</v>
      </c>
      <c r="F654" s="263">
        <v>0</v>
      </c>
      <c r="G654" s="263" t="s">
        <v>1387</v>
      </c>
      <c r="H654" s="263">
        <v>25.4</v>
      </c>
      <c r="I654" s="263">
        <v>0</v>
      </c>
      <c r="J654" s="262"/>
    </row>
    <row r="655" spans="1:10" ht="27" customHeight="1" outlineLevel="1" x14ac:dyDescent="0.25">
      <c r="A655" s="109" t="s">
        <v>1384</v>
      </c>
      <c r="B655" s="260" t="s">
        <v>451</v>
      </c>
      <c r="C655" s="269" t="s">
        <v>1534</v>
      </c>
      <c r="D655" s="262"/>
      <c r="E655" s="263" t="s">
        <v>1386</v>
      </c>
      <c r="F655" s="263">
        <v>0</v>
      </c>
      <c r="G655" s="263" t="s">
        <v>1387</v>
      </c>
      <c r="H655" s="263">
        <v>669</v>
      </c>
      <c r="I655" s="263">
        <v>0</v>
      </c>
      <c r="J655" s="262"/>
    </row>
    <row r="656" spans="1:10" ht="27" customHeight="1" outlineLevel="1" x14ac:dyDescent="0.25">
      <c r="A656" s="109" t="s">
        <v>1384</v>
      </c>
      <c r="B656" s="260" t="s">
        <v>451</v>
      </c>
      <c r="C656" s="269" t="s">
        <v>1548</v>
      </c>
      <c r="D656" s="262"/>
      <c r="E656" s="263" t="s">
        <v>1386</v>
      </c>
      <c r="F656" s="263">
        <v>0</v>
      </c>
      <c r="G656" s="263" t="s">
        <v>1387</v>
      </c>
      <c r="H656" s="263">
        <v>254</v>
      </c>
      <c r="I656" s="263">
        <v>0</v>
      </c>
      <c r="J656" s="262"/>
    </row>
    <row r="657" spans="1:10" ht="27" customHeight="1" outlineLevel="1" x14ac:dyDescent="0.25">
      <c r="A657" s="109" t="s">
        <v>1384</v>
      </c>
      <c r="B657" s="260" t="s">
        <v>451</v>
      </c>
      <c r="C657" s="269" t="s">
        <v>1539</v>
      </c>
      <c r="D657" s="262"/>
      <c r="E657" s="263" t="s">
        <v>1540</v>
      </c>
      <c r="F657" s="263">
        <v>0</v>
      </c>
      <c r="G657" s="263" t="s">
        <v>1387</v>
      </c>
      <c r="H657" s="263">
        <v>37</v>
      </c>
      <c r="I657" s="263">
        <v>0</v>
      </c>
      <c r="J657" s="262"/>
    </row>
    <row r="658" spans="1:10" ht="27" customHeight="1" outlineLevel="1" x14ac:dyDescent="0.25">
      <c r="A658" s="109" t="s">
        <v>1384</v>
      </c>
      <c r="B658" s="260" t="s">
        <v>451</v>
      </c>
      <c r="C658" s="264" t="s">
        <v>1542</v>
      </c>
      <c r="D658" s="262"/>
      <c r="E658" s="263" t="s">
        <v>1386</v>
      </c>
      <c r="F658" s="263">
        <v>0</v>
      </c>
      <c r="G658" s="263" t="s">
        <v>1387</v>
      </c>
      <c r="H658" s="263">
        <v>430</v>
      </c>
      <c r="I658" s="263">
        <v>0</v>
      </c>
      <c r="J658" s="262"/>
    </row>
    <row r="659" spans="1:10" ht="27" customHeight="1" outlineLevel="1" x14ac:dyDescent="0.25">
      <c r="A659" s="109" t="s">
        <v>1384</v>
      </c>
      <c r="B659" s="260" t="s">
        <v>451</v>
      </c>
      <c r="C659" s="269" t="s">
        <v>1549</v>
      </c>
      <c r="D659" s="262"/>
      <c r="E659" s="263" t="s">
        <v>1386</v>
      </c>
      <c r="F659" s="263">
        <v>0</v>
      </c>
      <c r="G659" s="263" t="s">
        <v>1387</v>
      </c>
      <c r="H659" s="263">
        <v>201</v>
      </c>
      <c r="I659" s="263">
        <v>0</v>
      </c>
      <c r="J659" s="262"/>
    </row>
    <row r="660" spans="1:10" ht="27" customHeight="1" outlineLevel="1" x14ac:dyDescent="0.25">
      <c r="A660" s="109" t="s">
        <v>1384</v>
      </c>
      <c r="B660" s="260" t="s">
        <v>451</v>
      </c>
      <c r="C660" s="269" t="s">
        <v>1550</v>
      </c>
      <c r="D660" s="262"/>
      <c r="E660" s="263" t="s">
        <v>1386</v>
      </c>
      <c r="F660" s="263">
        <v>0</v>
      </c>
      <c r="G660" s="263" t="s">
        <v>1387</v>
      </c>
      <c r="H660" s="263">
        <v>346</v>
      </c>
      <c r="I660" s="263">
        <v>0</v>
      </c>
      <c r="J660" s="262"/>
    </row>
    <row r="661" spans="1:10" ht="27" customHeight="1" outlineLevel="1" x14ac:dyDescent="0.25">
      <c r="A661" s="109" t="s">
        <v>1384</v>
      </c>
      <c r="B661" s="260" t="s">
        <v>451</v>
      </c>
      <c r="C661" s="269" t="s">
        <v>1551</v>
      </c>
      <c r="D661" s="262"/>
      <c r="E661" s="263" t="s">
        <v>1386</v>
      </c>
      <c r="F661" s="263">
        <v>0</v>
      </c>
      <c r="G661" s="263" t="s">
        <v>1387</v>
      </c>
      <c r="H661" s="263">
        <v>188</v>
      </c>
      <c r="I661" s="263">
        <v>0</v>
      </c>
      <c r="J661" s="262"/>
    </row>
    <row r="662" spans="1:10" ht="27" customHeight="1" x14ac:dyDescent="0.25">
      <c r="A662" s="109">
        <v>1</v>
      </c>
      <c r="B662" s="287" t="s">
        <v>453</v>
      </c>
      <c r="C662" s="256" t="s">
        <v>454</v>
      </c>
      <c r="D662" s="265"/>
      <c r="E662" s="257" t="s">
        <v>71</v>
      </c>
      <c r="F662" s="258" t="s">
        <v>1383</v>
      </c>
      <c r="G662" s="259">
        <v>1320</v>
      </c>
      <c r="H662" s="259">
        <v>1927</v>
      </c>
      <c r="I662" s="268"/>
      <c r="J662" s="259">
        <v>0</v>
      </c>
    </row>
    <row r="663" spans="1:10" ht="27" customHeight="1" outlineLevel="1" x14ac:dyDescent="0.25">
      <c r="A663" s="109" t="s">
        <v>1384</v>
      </c>
      <c r="B663" s="260" t="s">
        <v>453</v>
      </c>
      <c r="C663" s="269" t="s">
        <v>1547</v>
      </c>
      <c r="D663" s="262"/>
      <c r="E663" s="263" t="s">
        <v>1386</v>
      </c>
      <c r="F663" s="263">
        <v>0</v>
      </c>
      <c r="G663" s="263" t="s">
        <v>1387</v>
      </c>
      <c r="H663" s="263">
        <v>25.4</v>
      </c>
      <c r="I663" s="263">
        <v>0</v>
      </c>
      <c r="J663" s="262"/>
    </row>
    <row r="664" spans="1:10" ht="27" customHeight="1" outlineLevel="1" x14ac:dyDescent="0.25">
      <c r="A664" s="109" t="s">
        <v>1384</v>
      </c>
      <c r="B664" s="260" t="s">
        <v>453</v>
      </c>
      <c r="C664" s="269" t="s">
        <v>1534</v>
      </c>
      <c r="D664" s="262"/>
      <c r="E664" s="263" t="s">
        <v>1386</v>
      </c>
      <c r="F664" s="263">
        <v>0</v>
      </c>
      <c r="G664" s="263" t="s">
        <v>1387</v>
      </c>
      <c r="H664" s="263">
        <v>669</v>
      </c>
      <c r="I664" s="263">
        <v>0</v>
      </c>
      <c r="J664" s="262"/>
    </row>
    <row r="665" spans="1:10" ht="27" customHeight="1" outlineLevel="1" x14ac:dyDescent="0.25">
      <c r="A665" s="109" t="s">
        <v>1384</v>
      </c>
      <c r="B665" s="260" t="s">
        <v>453</v>
      </c>
      <c r="C665" s="269" t="s">
        <v>1548</v>
      </c>
      <c r="D665" s="262"/>
      <c r="E665" s="263" t="s">
        <v>1386</v>
      </c>
      <c r="F665" s="263">
        <v>0</v>
      </c>
      <c r="G665" s="263" t="s">
        <v>1387</v>
      </c>
      <c r="H665" s="263">
        <v>254</v>
      </c>
      <c r="I665" s="263">
        <v>0</v>
      </c>
      <c r="J665" s="262"/>
    </row>
    <row r="666" spans="1:10" ht="27" customHeight="1" outlineLevel="1" x14ac:dyDescent="0.25">
      <c r="A666" s="109" t="s">
        <v>1384</v>
      </c>
      <c r="B666" s="260" t="s">
        <v>453</v>
      </c>
      <c r="C666" s="269" t="s">
        <v>1539</v>
      </c>
      <c r="D666" s="262"/>
      <c r="E666" s="263" t="s">
        <v>1540</v>
      </c>
      <c r="F666" s="263">
        <v>0</v>
      </c>
      <c r="G666" s="263" t="s">
        <v>1387</v>
      </c>
      <c r="H666" s="263">
        <v>37</v>
      </c>
      <c r="I666" s="263">
        <v>0</v>
      </c>
      <c r="J666" s="262"/>
    </row>
    <row r="667" spans="1:10" ht="27" customHeight="1" outlineLevel="1" x14ac:dyDescent="0.25">
      <c r="A667" s="109" t="s">
        <v>1384</v>
      </c>
      <c r="B667" s="260" t="s">
        <v>453</v>
      </c>
      <c r="C667" s="264" t="s">
        <v>1542</v>
      </c>
      <c r="D667" s="262"/>
      <c r="E667" s="263" t="s">
        <v>1386</v>
      </c>
      <c r="F667" s="263">
        <v>0</v>
      </c>
      <c r="G667" s="263" t="s">
        <v>1387</v>
      </c>
      <c r="H667" s="263">
        <v>430</v>
      </c>
      <c r="I667" s="263">
        <v>0</v>
      </c>
      <c r="J667" s="262"/>
    </row>
    <row r="668" spans="1:10" ht="27" customHeight="1" outlineLevel="1" x14ac:dyDescent="0.25">
      <c r="A668" s="109" t="s">
        <v>1384</v>
      </c>
      <c r="B668" s="260" t="s">
        <v>453</v>
      </c>
      <c r="C668" s="269" t="s">
        <v>1549</v>
      </c>
      <c r="D668" s="262"/>
      <c r="E668" s="263" t="s">
        <v>1386</v>
      </c>
      <c r="F668" s="263">
        <v>0</v>
      </c>
      <c r="G668" s="263" t="s">
        <v>1387</v>
      </c>
      <c r="H668" s="263">
        <v>201</v>
      </c>
      <c r="I668" s="263">
        <v>0</v>
      </c>
      <c r="J668" s="262"/>
    </row>
    <row r="669" spans="1:10" ht="27" customHeight="1" outlineLevel="1" x14ac:dyDescent="0.25">
      <c r="A669" s="109" t="s">
        <v>1384</v>
      </c>
      <c r="B669" s="260" t="s">
        <v>453</v>
      </c>
      <c r="C669" s="269" t="s">
        <v>1550</v>
      </c>
      <c r="D669" s="262"/>
      <c r="E669" s="263" t="s">
        <v>1386</v>
      </c>
      <c r="F669" s="263">
        <v>0</v>
      </c>
      <c r="G669" s="263" t="s">
        <v>1387</v>
      </c>
      <c r="H669" s="263">
        <v>346</v>
      </c>
      <c r="I669" s="263">
        <v>0</v>
      </c>
      <c r="J669" s="262"/>
    </row>
    <row r="670" spans="1:10" ht="27" customHeight="1" outlineLevel="1" x14ac:dyDescent="0.25">
      <c r="A670" s="109" t="s">
        <v>1384</v>
      </c>
      <c r="B670" s="260" t="s">
        <v>453</v>
      </c>
      <c r="C670" s="269" t="s">
        <v>1551</v>
      </c>
      <c r="D670" s="262"/>
      <c r="E670" s="263" t="s">
        <v>1386</v>
      </c>
      <c r="F670" s="263">
        <v>0</v>
      </c>
      <c r="G670" s="263" t="s">
        <v>1387</v>
      </c>
      <c r="H670" s="263">
        <v>188</v>
      </c>
      <c r="I670" s="263">
        <v>0</v>
      </c>
      <c r="J670" s="262"/>
    </row>
    <row r="671" spans="1:10" ht="27" customHeight="1" x14ac:dyDescent="0.25">
      <c r="A671" s="109">
        <v>1</v>
      </c>
      <c r="B671" s="287" t="s">
        <v>455</v>
      </c>
      <c r="C671" s="256" t="s">
        <v>456</v>
      </c>
      <c r="D671" s="265"/>
      <c r="E671" s="257" t="s">
        <v>457</v>
      </c>
      <c r="F671" s="258">
        <v>4</v>
      </c>
      <c r="G671" s="259">
        <v>450</v>
      </c>
      <c r="H671" s="259">
        <v>657</v>
      </c>
      <c r="I671" s="268"/>
      <c r="J671" s="259">
        <v>2628</v>
      </c>
    </row>
    <row r="672" spans="1:10" ht="27" customHeight="1" outlineLevel="1" x14ac:dyDescent="0.25">
      <c r="A672" s="109" t="s">
        <v>1384</v>
      </c>
      <c r="B672" s="260" t="s">
        <v>455</v>
      </c>
      <c r="C672" s="264" t="s">
        <v>1552</v>
      </c>
      <c r="D672" s="262"/>
      <c r="E672" s="263" t="s">
        <v>1386</v>
      </c>
      <c r="F672" s="263">
        <v>4</v>
      </c>
      <c r="G672" s="263" t="s">
        <v>1387</v>
      </c>
      <c r="H672" s="263">
        <v>642</v>
      </c>
      <c r="I672" s="263">
        <v>2568</v>
      </c>
      <c r="J672" s="262"/>
    </row>
    <row r="673" spans="1:10" ht="27" customHeight="1" outlineLevel="1" x14ac:dyDescent="0.25">
      <c r="A673" s="109" t="s">
        <v>1384</v>
      </c>
      <c r="B673" s="260" t="s">
        <v>455</v>
      </c>
      <c r="C673" s="292" t="s">
        <v>1393</v>
      </c>
      <c r="D673" s="262"/>
      <c r="E673" s="263" t="s">
        <v>1386</v>
      </c>
      <c r="F673" s="263">
        <v>2.8000000000000001E-2</v>
      </c>
      <c r="G673" s="263" t="s">
        <v>1387</v>
      </c>
      <c r="H673" s="263">
        <v>30</v>
      </c>
      <c r="I673" s="263">
        <v>0.84</v>
      </c>
      <c r="J673" s="262"/>
    </row>
    <row r="674" spans="1:10" ht="18.75" customHeight="1" x14ac:dyDescent="0.25">
      <c r="A674" s="109">
        <v>1</v>
      </c>
      <c r="B674" s="286" t="s">
        <v>458</v>
      </c>
      <c r="C674" s="155" t="s">
        <v>459</v>
      </c>
      <c r="D674" s="273"/>
      <c r="E674" s="274"/>
      <c r="F674" s="275" t="s">
        <v>1382</v>
      </c>
      <c r="G674" s="277"/>
      <c r="H674" s="277"/>
      <c r="I674" s="275" t="s">
        <v>1382</v>
      </c>
      <c r="J674" s="275" t="s">
        <v>1382</v>
      </c>
    </row>
    <row r="675" spans="1:10" ht="27" customHeight="1" x14ac:dyDescent="0.25">
      <c r="A675" s="109">
        <v>1</v>
      </c>
      <c r="B675" s="287" t="s">
        <v>460</v>
      </c>
      <c r="C675" s="256" t="s">
        <v>1321</v>
      </c>
      <c r="D675" s="265"/>
      <c r="E675" s="257" t="s">
        <v>71</v>
      </c>
      <c r="F675" s="258" t="s">
        <v>1383</v>
      </c>
      <c r="G675" s="259">
        <v>45</v>
      </c>
      <c r="H675" s="259">
        <v>66</v>
      </c>
      <c r="I675" s="268"/>
      <c r="J675" s="259">
        <v>0</v>
      </c>
    </row>
    <row r="676" spans="1:10" ht="27" customHeight="1" outlineLevel="1" x14ac:dyDescent="0.25">
      <c r="A676" s="109" t="s">
        <v>1384</v>
      </c>
      <c r="B676" s="260" t="s">
        <v>460</v>
      </c>
      <c r="C676" s="269" t="s">
        <v>1401</v>
      </c>
      <c r="D676" s="262"/>
      <c r="E676" s="263" t="s">
        <v>1386</v>
      </c>
      <c r="F676" s="263">
        <v>0</v>
      </c>
      <c r="G676" s="263" t="s">
        <v>1387</v>
      </c>
      <c r="H676" s="263">
        <v>1625</v>
      </c>
      <c r="I676" s="263">
        <v>0</v>
      </c>
      <c r="J676" s="262"/>
    </row>
    <row r="677" spans="1:10" ht="27" customHeight="1" outlineLevel="1" x14ac:dyDescent="0.25">
      <c r="A677" s="109" t="s">
        <v>1384</v>
      </c>
      <c r="B677" s="260" t="s">
        <v>460</v>
      </c>
      <c r="C677" s="269" t="s">
        <v>1402</v>
      </c>
      <c r="D677" s="262"/>
      <c r="E677" s="263" t="s">
        <v>1386</v>
      </c>
      <c r="F677" s="263">
        <v>0</v>
      </c>
      <c r="G677" s="263" t="s">
        <v>1387</v>
      </c>
      <c r="H677" s="263">
        <v>225</v>
      </c>
      <c r="I677" s="263">
        <v>0</v>
      </c>
      <c r="J677" s="262"/>
    </row>
    <row r="678" spans="1:10" ht="27" customHeight="1" outlineLevel="1" x14ac:dyDescent="0.25">
      <c r="A678" s="109" t="s">
        <v>1384</v>
      </c>
      <c r="B678" s="260" t="s">
        <v>460</v>
      </c>
      <c r="C678" s="269" t="s">
        <v>1403</v>
      </c>
      <c r="D678" s="262"/>
      <c r="E678" s="263" t="s">
        <v>1386</v>
      </c>
      <c r="F678" s="263">
        <v>0</v>
      </c>
      <c r="G678" s="263" t="s">
        <v>1387</v>
      </c>
      <c r="H678" s="263">
        <v>110</v>
      </c>
      <c r="I678" s="263">
        <v>0</v>
      </c>
      <c r="J678" s="262"/>
    </row>
    <row r="679" spans="1:10" ht="27" customHeight="1" outlineLevel="1" x14ac:dyDescent="0.25">
      <c r="A679" s="109" t="s">
        <v>1384</v>
      </c>
      <c r="B679" s="260" t="s">
        <v>460</v>
      </c>
      <c r="C679" s="269" t="s">
        <v>1404</v>
      </c>
      <c r="D679" s="262"/>
      <c r="E679" s="263" t="s">
        <v>1386</v>
      </c>
      <c r="F679" s="263">
        <v>0</v>
      </c>
      <c r="G679" s="263" t="s">
        <v>1387</v>
      </c>
      <c r="H679" s="263">
        <v>158</v>
      </c>
      <c r="I679" s="263">
        <v>0</v>
      </c>
      <c r="J679" s="262"/>
    </row>
    <row r="680" spans="1:10" ht="27" customHeight="1" x14ac:dyDescent="0.25">
      <c r="A680" s="109">
        <v>1</v>
      </c>
      <c r="B680" s="287" t="s">
        <v>462</v>
      </c>
      <c r="C680" s="256" t="s">
        <v>463</v>
      </c>
      <c r="D680" s="265"/>
      <c r="E680" s="257" t="s">
        <v>71</v>
      </c>
      <c r="F680" s="258">
        <v>174.22710000000001</v>
      </c>
      <c r="G680" s="259">
        <v>30</v>
      </c>
      <c r="H680" s="259">
        <v>44</v>
      </c>
      <c r="I680" s="268"/>
      <c r="J680" s="259">
        <v>7665.9924000000001</v>
      </c>
    </row>
    <row r="681" spans="1:10" ht="27" customHeight="1" outlineLevel="1" x14ac:dyDescent="0.25">
      <c r="A681" s="109" t="s">
        <v>1384</v>
      </c>
      <c r="B681" s="260" t="s">
        <v>462</v>
      </c>
      <c r="C681" s="269" t="s">
        <v>1553</v>
      </c>
      <c r="D681" s="262"/>
      <c r="E681" s="263" t="s">
        <v>1386</v>
      </c>
      <c r="F681" s="263">
        <v>17.422710000000002</v>
      </c>
      <c r="G681" s="263" t="s">
        <v>1387</v>
      </c>
      <c r="H681" s="263">
        <v>3972</v>
      </c>
      <c r="I681" s="263">
        <v>69203.004120000012</v>
      </c>
      <c r="J681" s="262"/>
    </row>
    <row r="682" spans="1:10" ht="27" customHeight="1" outlineLevel="1" x14ac:dyDescent="0.25">
      <c r="A682" s="109" t="s">
        <v>1384</v>
      </c>
      <c r="B682" s="260" t="s">
        <v>462</v>
      </c>
      <c r="C682" s="269" t="s">
        <v>1402</v>
      </c>
      <c r="D682" s="262"/>
      <c r="E682" s="263" t="s">
        <v>1386</v>
      </c>
      <c r="F682" s="263">
        <v>0.87113550000000006</v>
      </c>
      <c r="G682" s="263" t="s">
        <v>1387</v>
      </c>
      <c r="H682" s="263">
        <v>225</v>
      </c>
      <c r="I682" s="263">
        <v>196.00548750000002</v>
      </c>
      <c r="J682" s="262"/>
    </row>
    <row r="683" spans="1:10" ht="27" customHeight="1" outlineLevel="1" x14ac:dyDescent="0.25">
      <c r="A683" s="109" t="s">
        <v>1384</v>
      </c>
      <c r="B683" s="260" t="s">
        <v>462</v>
      </c>
      <c r="C683" s="269" t="s">
        <v>1488</v>
      </c>
      <c r="D683" s="262"/>
      <c r="E683" s="263" t="s">
        <v>1386</v>
      </c>
      <c r="F683" s="263">
        <v>69.690840000000009</v>
      </c>
      <c r="G683" s="263" t="s">
        <v>1387</v>
      </c>
      <c r="H683" s="263">
        <v>134</v>
      </c>
      <c r="I683" s="263">
        <v>9338.5725600000005</v>
      </c>
      <c r="J683" s="262"/>
    </row>
    <row r="684" spans="1:10" ht="27" customHeight="1" x14ac:dyDescent="0.25">
      <c r="A684" s="109">
        <v>1</v>
      </c>
      <c r="B684" s="287" t="s">
        <v>464</v>
      </c>
      <c r="C684" s="256" t="s">
        <v>465</v>
      </c>
      <c r="D684" s="265"/>
      <c r="E684" s="257" t="s">
        <v>71</v>
      </c>
      <c r="F684" s="258">
        <v>174.22710000000001</v>
      </c>
      <c r="G684" s="259">
        <v>50</v>
      </c>
      <c r="H684" s="259">
        <v>73</v>
      </c>
      <c r="I684" s="268"/>
      <c r="J684" s="259">
        <v>12718.578300000001</v>
      </c>
    </row>
    <row r="685" spans="1:10" ht="27" customHeight="1" outlineLevel="1" x14ac:dyDescent="0.25">
      <c r="A685" s="109" t="s">
        <v>1384</v>
      </c>
      <c r="B685" s="260" t="s">
        <v>474</v>
      </c>
      <c r="C685" s="269" t="s">
        <v>1414</v>
      </c>
      <c r="D685" s="262"/>
      <c r="E685" s="263" t="s">
        <v>1386</v>
      </c>
      <c r="F685" s="263">
        <v>69.690840000000009</v>
      </c>
      <c r="G685" s="263" t="s">
        <v>1387</v>
      </c>
      <c r="H685" s="263">
        <v>66</v>
      </c>
      <c r="I685" s="263">
        <v>4599.595440000001</v>
      </c>
      <c r="J685" s="262"/>
    </row>
    <row r="686" spans="1:10" ht="27" customHeight="1" outlineLevel="1" x14ac:dyDescent="0.25">
      <c r="A686" s="109" t="s">
        <v>1384</v>
      </c>
      <c r="B686" s="260" t="s">
        <v>464</v>
      </c>
      <c r="C686" s="269" t="s">
        <v>1402</v>
      </c>
      <c r="D686" s="262"/>
      <c r="E686" s="263" t="s">
        <v>1386</v>
      </c>
      <c r="F686" s="263">
        <v>0.87113550000000006</v>
      </c>
      <c r="G686" s="263" t="s">
        <v>1387</v>
      </c>
      <c r="H686" s="263">
        <v>225</v>
      </c>
      <c r="I686" s="263">
        <v>196.00548750000002</v>
      </c>
      <c r="J686" s="262"/>
    </row>
    <row r="687" spans="1:10" ht="27" customHeight="1" outlineLevel="1" x14ac:dyDescent="0.25">
      <c r="A687" s="109" t="s">
        <v>1384</v>
      </c>
      <c r="B687" s="260" t="s">
        <v>464</v>
      </c>
      <c r="C687" s="269" t="s">
        <v>1404</v>
      </c>
      <c r="D687" s="262"/>
      <c r="E687" s="263" t="s">
        <v>1386</v>
      </c>
      <c r="F687" s="263">
        <v>0.52268130000000002</v>
      </c>
      <c r="G687" s="263" t="s">
        <v>1387</v>
      </c>
      <c r="H687" s="263">
        <v>158</v>
      </c>
      <c r="I687" s="263">
        <v>82.583645400000009</v>
      </c>
      <c r="J687" s="262"/>
    </row>
    <row r="688" spans="1:10" ht="27" customHeight="1" x14ac:dyDescent="0.25">
      <c r="A688" s="109">
        <v>1</v>
      </c>
      <c r="B688" s="287" t="s">
        <v>466</v>
      </c>
      <c r="C688" s="256" t="s">
        <v>467</v>
      </c>
      <c r="D688" s="265"/>
      <c r="E688" s="257" t="s">
        <v>91</v>
      </c>
      <c r="F688" s="258" t="s">
        <v>1383</v>
      </c>
      <c r="G688" s="259">
        <v>190</v>
      </c>
      <c r="H688" s="259">
        <v>277</v>
      </c>
      <c r="I688" s="268"/>
      <c r="J688" s="259">
        <v>0</v>
      </c>
    </row>
    <row r="689" spans="1:10" ht="27" customHeight="1" outlineLevel="1" x14ac:dyDescent="0.25">
      <c r="A689" s="109" t="s">
        <v>1384</v>
      </c>
      <c r="B689" s="260" t="s">
        <v>466</v>
      </c>
      <c r="C689" s="269" t="s">
        <v>1405</v>
      </c>
      <c r="D689" s="262"/>
      <c r="E689" s="263" t="s">
        <v>1386</v>
      </c>
      <c r="F689" s="263">
        <v>0</v>
      </c>
      <c r="G689" s="263" t="s">
        <v>1387</v>
      </c>
      <c r="H689" s="263">
        <v>1105</v>
      </c>
      <c r="I689" s="263">
        <v>0</v>
      </c>
      <c r="J689" s="262"/>
    </row>
    <row r="690" spans="1:10" ht="27" customHeight="1" outlineLevel="1" x14ac:dyDescent="0.25">
      <c r="A690" s="109" t="s">
        <v>1384</v>
      </c>
      <c r="B690" s="260" t="s">
        <v>466</v>
      </c>
      <c r="C690" s="269" t="s">
        <v>1401</v>
      </c>
      <c r="D690" s="262"/>
      <c r="E690" s="263" t="s">
        <v>1386</v>
      </c>
      <c r="F690" s="263">
        <v>0</v>
      </c>
      <c r="G690" s="263" t="s">
        <v>1387</v>
      </c>
      <c r="H690" s="263">
        <v>1625</v>
      </c>
      <c r="I690" s="263">
        <v>0</v>
      </c>
      <c r="J690" s="262"/>
    </row>
    <row r="691" spans="1:10" ht="27" customHeight="1" outlineLevel="1" x14ac:dyDescent="0.25">
      <c r="A691" s="109" t="s">
        <v>1384</v>
      </c>
      <c r="B691" s="260" t="s">
        <v>466</v>
      </c>
      <c r="C691" s="269" t="s">
        <v>1402</v>
      </c>
      <c r="D691" s="262"/>
      <c r="E691" s="263" t="s">
        <v>1386</v>
      </c>
      <c r="F691" s="263">
        <v>0</v>
      </c>
      <c r="G691" s="263" t="s">
        <v>1387</v>
      </c>
      <c r="H691" s="263">
        <v>225</v>
      </c>
      <c r="I691" s="263">
        <v>0</v>
      </c>
      <c r="J691" s="262"/>
    </row>
    <row r="692" spans="1:10" ht="27" customHeight="1" outlineLevel="1" x14ac:dyDescent="0.25">
      <c r="A692" s="109" t="s">
        <v>1384</v>
      </c>
      <c r="B692" s="260" t="s">
        <v>466</v>
      </c>
      <c r="C692" s="269" t="s">
        <v>1403</v>
      </c>
      <c r="D692" s="262"/>
      <c r="E692" s="263" t="s">
        <v>1386</v>
      </c>
      <c r="F692" s="263">
        <v>0</v>
      </c>
      <c r="G692" s="263" t="s">
        <v>1387</v>
      </c>
      <c r="H692" s="263">
        <v>110</v>
      </c>
      <c r="I692" s="263">
        <v>0</v>
      </c>
      <c r="J692" s="262"/>
    </row>
    <row r="693" spans="1:10" ht="27" customHeight="1" outlineLevel="1" x14ac:dyDescent="0.25">
      <c r="A693" s="109" t="s">
        <v>1384</v>
      </c>
      <c r="B693" s="260" t="s">
        <v>466</v>
      </c>
      <c r="C693" s="269" t="s">
        <v>1404</v>
      </c>
      <c r="D693" s="262"/>
      <c r="E693" s="263" t="s">
        <v>1386</v>
      </c>
      <c r="F693" s="263">
        <v>0</v>
      </c>
      <c r="G693" s="263" t="s">
        <v>1387</v>
      </c>
      <c r="H693" s="263">
        <v>158</v>
      </c>
      <c r="I693" s="263">
        <v>0</v>
      </c>
      <c r="J693" s="262"/>
    </row>
    <row r="694" spans="1:10" ht="27" customHeight="1" outlineLevel="1" x14ac:dyDescent="0.25">
      <c r="A694" s="109" t="s">
        <v>1384</v>
      </c>
      <c r="B694" s="260" t="s">
        <v>466</v>
      </c>
      <c r="C694" s="269" t="s">
        <v>1390</v>
      </c>
      <c r="D694" s="262"/>
      <c r="E694" s="263" t="s">
        <v>1386</v>
      </c>
      <c r="F694" s="263">
        <v>0</v>
      </c>
      <c r="G694" s="263" t="s">
        <v>1387</v>
      </c>
      <c r="H694" s="263">
        <v>139</v>
      </c>
      <c r="I694" s="263">
        <v>0</v>
      </c>
      <c r="J694" s="262"/>
    </row>
    <row r="695" spans="1:10" ht="27" customHeight="1" outlineLevel="1" x14ac:dyDescent="0.25">
      <c r="A695" s="109" t="s">
        <v>1384</v>
      </c>
      <c r="B695" s="260" t="s">
        <v>466</v>
      </c>
      <c r="C695" s="264" t="s">
        <v>1406</v>
      </c>
      <c r="D695" s="262"/>
      <c r="E695" s="263" t="s">
        <v>1386</v>
      </c>
      <c r="F695" s="263">
        <v>0</v>
      </c>
      <c r="G695" s="263" t="s">
        <v>1387</v>
      </c>
      <c r="H695" s="263">
        <v>565</v>
      </c>
      <c r="I695" s="263">
        <v>0</v>
      </c>
      <c r="J695" s="262"/>
    </row>
    <row r="696" spans="1:10" ht="27" customHeight="1" outlineLevel="1" x14ac:dyDescent="0.25">
      <c r="A696" s="109" t="s">
        <v>1384</v>
      </c>
      <c r="B696" s="260" t="s">
        <v>466</v>
      </c>
      <c r="C696" s="269" t="s">
        <v>1407</v>
      </c>
      <c r="D696" s="262"/>
      <c r="E696" s="263" t="s">
        <v>1408</v>
      </c>
      <c r="F696" s="263">
        <v>0</v>
      </c>
      <c r="G696" s="263" t="s">
        <v>1387</v>
      </c>
      <c r="H696" s="263">
        <v>431</v>
      </c>
      <c r="I696" s="263">
        <v>0</v>
      </c>
      <c r="J696" s="262"/>
    </row>
    <row r="697" spans="1:10" ht="27" customHeight="1" outlineLevel="1" x14ac:dyDescent="0.25">
      <c r="A697" s="109" t="s">
        <v>1384</v>
      </c>
      <c r="B697" s="260" t="s">
        <v>466</v>
      </c>
      <c r="C697" s="269" t="s">
        <v>1409</v>
      </c>
      <c r="D697" s="262"/>
      <c r="E697" s="263" t="s">
        <v>1386</v>
      </c>
      <c r="F697" s="263">
        <v>0</v>
      </c>
      <c r="G697" s="263" t="s">
        <v>1387</v>
      </c>
      <c r="H697" s="263">
        <v>3104</v>
      </c>
      <c r="I697" s="263">
        <v>0</v>
      </c>
      <c r="J697" s="262"/>
    </row>
    <row r="698" spans="1:10" ht="27" customHeight="1" x14ac:dyDescent="0.25">
      <c r="A698" s="109">
        <v>1</v>
      </c>
      <c r="B698" s="287" t="s">
        <v>468</v>
      </c>
      <c r="C698" s="256" t="s">
        <v>1322</v>
      </c>
      <c r="D698" s="265"/>
      <c r="E698" s="257" t="s">
        <v>71</v>
      </c>
      <c r="F698" s="258">
        <v>174.22710000000001</v>
      </c>
      <c r="G698" s="259">
        <v>180</v>
      </c>
      <c r="H698" s="259">
        <v>263</v>
      </c>
      <c r="I698" s="268"/>
      <c r="J698" s="259">
        <v>45821.727299999999</v>
      </c>
    </row>
    <row r="699" spans="1:10" ht="27" customHeight="1" outlineLevel="1" x14ac:dyDescent="0.25">
      <c r="A699" s="109" t="s">
        <v>1384</v>
      </c>
      <c r="B699" s="260" t="s">
        <v>468</v>
      </c>
      <c r="C699" s="269" t="s">
        <v>1410</v>
      </c>
      <c r="D699" s="262"/>
      <c r="E699" s="263" t="s">
        <v>1408</v>
      </c>
      <c r="F699" s="263">
        <v>174.22710000000001</v>
      </c>
      <c r="G699" s="263" t="s">
        <v>1387</v>
      </c>
      <c r="H699" s="263">
        <v>3072</v>
      </c>
      <c r="I699" s="263">
        <v>535225.65119999996</v>
      </c>
      <c r="J699" s="262"/>
    </row>
    <row r="700" spans="1:10" ht="27" customHeight="1" outlineLevel="1" x14ac:dyDescent="0.25">
      <c r="A700" s="109" t="s">
        <v>1384</v>
      </c>
      <c r="B700" s="260" t="s">
        <v>468</v>
      </c>
      <c r="C700" s="269" t="s">
        <v>1554</v>
      </c>
      <c r="D700" s="262"/>
      <c r="E700" s="263" t="s">
        <v>1386</v>
      </c>
      <c r="F700" s="263">
        <v>1.7422710000000001</v>
      </c>
      <c r="G700" s="263" t="s">
        <v>1387</v>
      </c>
      <c r="H700" s="263">
        <v>97</v>
      </c>
      <c r="I700" s="263">
        <v>169.00028700000001</v>
      </c>
      <c r="J700" s="262"/>
    </row>
    <row r="701" spans="1:10" ht="27" customHeight="1" x14ac:dyDescent="0.25">
      <c r="A701" s="109">
        <v>1</v>
      </c>
      <c r="B701" s="287" t="s">
        <v>470</v>
      </c>
      <c r="C701" s="256" t="s">
        <v>471</v>
      </c>
      <c r="D701" s="265"/>
      <c r="E701" s="257" t="s">
        <v>71</v>
      </c>
      <c r="F701" s="258" t="s">
        <v>1383</v>
      </c>
      <c r="G701" s="259">
        <v>340</v>
      </c>
      <c r="H701" s="259">
        <v>496</v>
      </c>
      <c r="I701" s="268"/>
      <c r="J701" s="259">
        <v>0</v>
      </c>
    </row>
    <row r="702" spans="1:10" ht="27" customHeight="1" outlineLevel="1" x14ac:dyDescent="0.25">
      <c r="A702" s="109" t="s">
        <v>1384</v>
      </c>
      <c r="B702" s="260" t="s">
        <v>470</v>
      </c>
      <c r="C702" s="269" t="s">
        <v>1414</v>
      </c>
      <c r="D702" s="262"/>
      <c r="E702" s="263" t="s">
        <v>1386</v>
      </c>
      <c r="F702" s="263">
        <v>0</v>
      </c>
      <c r="G702" s="263" t="s">
        <v>1387</v>
      </c>
      <c r="H702" s="263">
        <v>66</v>
      </c>
      <c r="I702" s="263">
        <v>0</v>
      </c>
      <c r="J702" s="262"/>
    </row>
    <row r="703" spans="1:10" ht="27" customHeight="1" outlineLevel="1" x14ac:dyDescent="0.25">
      <c r="A703" s="109" t="s">
        <v>1384</v>
      </c>
      <c r="B703" s="260" t="s">
        <v>470</v>
      </c>
      <c r="C703" s="264" t="s">
        <v>1406</v>
      </c>
      <c r="D703" s="262"/>
      <c r="E703" s="263" t="s">
        <v>1386</v>
      </c>
      <c r="F703" s="263">
        <v>0</v>
      </c>
      <c r="G703" s="263" t="s">
        <v>1387</v>
      </c>
      <c r="H703" s="263">
        <v>565</v>
      </c>
      <c r="I703" s="263">
        <v>0</v>
      </c>
      <c r="J703" s="262"/>
    </row>
    <row r="704" spans="1:10" ht="27" customHeight="1" outlineLevel="1" x14ac:dyDescent="0.25">
      <c r="A704" s="109" t="s">
        <v>1384</v>
      </c>
      <c r="B704" s="260" t="s">
        <v>470</v>
      </c>
      <c r="C704" s="269" t="s">
        <v>1415</v>
      </c>
      <c r="D704" s="262"/>
      <c r="E704" s="263" t="s">
        <v>1395</v>
      </c>
      <c r="F704" s="263">
        <v>0</v>
      </c>
      <c r="G704" s="263" t="s">
        <v>1387</v>
      </c>
      <c r="H704" s="263">
        <v>1157</v>
      </c>
      <c r="I704" s="263">
        <v>0</v>
      </c>
      <c r="J704" s="262"/>
    </row>
    <row r="705" spans="1:10" ht="27" customHeight="1" outlineLevel="1" x14ac:dyDescent="0.25">
      <c r="A705" s="109" t="s">
        <v>1384</v>
      </c>
      <c r="B705" s="260" t="s">
        <v>470</v>
      </c>
      <c r="C705" s="264" t="s">
        <v>1411</v>
      </c>
      <c r="D705" s="262"/>
      <c r="E705" s="263" t="s">
        <v>1395</v>
      </c>
      <c r="F705" s="263">
        <v>0</v>
      </c>
      <c r="G705" s="263" t="s">
        <v>1387</v>
      </c>
      <c r="H705" s="263">
        <v>109</v>
      </c>
      <c r="I705" s="263">
        <v>0</v>
      </c>
      <c r="J705" s="262"/>
    </row>
    <row r="706" spans="1:10" ht="27" customHeight="1" outlineLevel="1" x14ac:dyDescent="0.25">
      <c r="A706" s="109" t="s">
        <v>1384</v>
      </c>
      <c r="B706" s="260" t="s">
        <v>470</v>
      </c>
      <c r="C706" s="269" t="s">
        <v>1416</v>
      </c>
      <c r="D706" s="262"/>
      <c r="E706" s="263" t="s">
        <v>1395</v>
      </c>
      <c r="F706" s="263">
        <v>0</v>
      </c>
      <c r="G706" s="263" t="s">
        <v>1387</v>
      </c>
      <c r="H706" s="263">
        <v>205</v>
      </c>
      <c r="I706" s="263">
        <v>0</v>
      </c>
      <c r="J706" s="262"/>
    </row>
    <row r="707" spans="1:10" ht="27" customHeight="1" outlineLevel="1" x14ac:dyDescent="0.25">
      <c r="A707" s="109" t="s">
        <v>1384</v>
      </c>
      <c r="B707" s="260" t="s">
        <v>470</v>
      </c>
      <c r="C707" s="269" t="s">
        <v>1413</v>
      </c>
      <c r="D707" s="262"/>
      <c r="E707" s="263" t="s">
        <v>1386</v>
      </c>
      <c r="F707" s="263">
        <v>0</v>
      </c>
      <c r="G707" s="263" t="s">
        <v>1387</v>
      </c>
      <c r="H707" s="263">
        <v>115</v>
      </c>
      <c r="I707" s="263">
        <v>0</v>
      </c>
      <c r="J707" s="262"/>
    </row>
    <row r="708" spans="1:10" ht="27" customHeight="1" outlineLevel="1" x14ac:dyDescent="0.25">
      <c r="A708" s="109" t="s">
        <v>1384</v>
      </c>
      <c r="B708" s="260" t="s">
        <v>470</v>
      </c>
      <c r="C708" s="269" t="s">
        <v>1417</v>
      </c>
      <c r="D708" s="262"/>
      <c r="E708" s="263" t="s">
        <v>1386</v>
      </c>
      <c r="F708" s="263">
        <v>0</v>
      </c>
      <c r="G708" s="263" t="s">
        <v>1387</v>
      </c>
      <c r="H708" s="263">
        <v>2090</v>
      </c>
      <c r="I708" s="263">
        <v>0</v>
      </c>
      <c r="J708" s="262"/>
    </row>
    <row r="709" spans="1:10" ht="27" customHeight="1" outlineLevel="1" x14ac:dyDescent="0.25">
      <c r="A709" s="109" t="s">
        <v>1384</v>
      </c>
      <c r="B709" s="260" t="s">
        <v>470</v>
      </c>
      <c r="C709" s="269" t="s">
        <v>1418</v>
      </c>
      <c r="D709" s="262"/>
      <c r="E709" s="263" t="s">
        <v>1386</v>
      </c>
      <c r="F709" s="263">
        <v>0</v>
      </c>
      <c r="G709" s="263" t="s">
        <v>1387</v>
      </c>
      <c r="H709" s="263">
        <v>1200</v>
      </c>
      <c r="I709" s="263">
        <v>0</v>
      </c>
      <c r="J709" s="262"/>
    </row>
    <row r="710" spans="1:10" ht="27" customHeight="1" x14ac:dyDescent="0.25">
      <c r="A710" s="109">
        <v>1</v>
      </c>
      <c r="B710" s="287" t="s">
        <v>472</v>
      </c>
      <c r="C710" s="256" t="s">
        <v>473</v>
      </c>
      <c r="D710" s="265"/>
      <c r="E710" s="257" t="s">
        <v>71</v>
      </c>
      <c r="F710" s="258">
        <v>174.22710000000001</v>
      </c>
      <c r="G710" s="259">
        <v>600</v>
      </c>
      <c r="H710" s="259">
        <v>876</v>
      </c>
      <c r="I710" s="268"/>
      <c r="J710" s="259">
        <v>152622.93960000001</v>
      </c>
    </row>
    <row r="711" spans="1:10" ht="27" customHeight="1" outlineLevel="1" x14ac:dyDescent="0.25">
      <c r="A711" s="109" t="s">
        <v>1384</v>
      </c>
      <c r="B711" s="260" t="s">
        <v>472</v>
      </c>
      <c r="C711" s="269" t="s">
        <v>1414</v>
      </c>
      <c r="D711" s="262"/>
      <c r="E711" s="263" t="s">
        <v>1386</v>
      </c>
      <c r="F711" s="263">
        <v>69.690840000000009</v>
      </c>
      <c r="G711" s="263" t="s">
        <v>1387</v>
      </c>
      <c r="H711" s="263">
        <v>66</v>
      </c>
      <c r="I711" s="263">
        <v>4599.595440000001</v>
      </c>
      <c r="J711" s="262"/>
    </row>
    <row r="712" spans="1:10" ht="27" customHeight="1" outlineLevel="1" x14ac:dyDescent="0.25">
      <c r="A712" s="109" t="s">
        <v>1384</v>
      </c>
      <c r="B712" s="260" t="s">
        <v>472</v>
      </c>
      <c r="C712" s="264" t="s">
        <v>1406</v>
      </c>
      <c r="D712" s="262"/>
      <c r="E712" s="263" t="s">
        <v>1386</v>
      </c>
      <c r="F712" s="263">
        <v>26.134065</v>
      </c>
      <c r="G712" s="263" t="s">
        <v>1387</v>
      </c>
      <c r="H712" s="263">
        <v>565</v>
      </c>
      <c r="I712" s="263">
        <v>14765.746724999999</v>
      </c>
      <c r="J712" s="262"/>
    </row>
    <row r="713" spans="1:10" ht="27" customHeight="1" outlineLevel="1" x14ac:dyDescent="0.25">
      <c r="A713" s="109" t="s">
        <v>1384</v>
      </c>
      <c r="B713" s="260" t="s">
        <v>472</v>
      </c>
      <c r="C713" s="269" t="s">
        <v>1415</v>
      </c>
      <c r="D713" s="262"/>
      <c r="E713" s="263" t="s">
        <v>1395</v>
      </c>
      <c r="F713" s="263">
        <v>435.56775000000005</v>
      </c>
      <c r="G713" s="263" t="s">
        <v>1387</v>
      </c>
      <c r="H713" s="263">
        <v>1157</v>
      </c>
      <c r="I713" s="263">
        <v>503951.88675000006</v>
      </c>
      <c r="J713" s="262"/>
    </row>
    <row r="714" spans="1:10" ht="27" customHeight="1" outlineLevel="1" x14ac:dyDescent="0.25">
      <c r="A714" s="109" t="s">
        <v>1384</v>
      </c>
      <c r="B714" s="260" t="s">
        <v>472</v>
      </c>
      <c r="C714" s="264" t="s">
        <v>1411</v>
      </c>
      <c r="D714" s="262"/>
      <c r="E714" s="263" t="s">
        <v>1395</v>
      </c>
      <c r="F714" s="263">
        <v>174.22710000000001</v>
      </c>
      <c r="G714" s="263" t="s">
        <v>1387</v>
      </c>
      <c r="H714" s="263">
        <v>109</v>
      </c>
      <c r="I714" s="263">
        <v>18990.7539</v>
      </c>
      <c r="J714" s="262"/>
    </row>
    <row r="715" spans="1:10" ht="27" customHeight="1" outlineLevel="1" x14ac:dyDescent="0.25">
      <c r="A715" s="109" t="s">
        <v>1384</v>
      </c>
      <c r="B715" s="260" t="s">
        <v>472</v>
      </c>
      <c r="C715" s="269" t="s">
        <v>1416</v>
      </c>
      <c r="D715" s="262"/>
      <c r="E715" s="263" t="s">
        <v>1395</v>
      </c>
      <c r="F715" s="263">
        <v>435.56775000000005</v>
      </c>
      <c r="G715" s="263" t="s">
        <v>1387</v>
      </c>
      <c r="H715" s="263">
        <v>205</v>
      </c>
      <c r="I715" s="263">
        <v>89291.388750000013</v>
      </c>
      <c r="J715" s="262"/>
    </row>
    <row r="716" spans="1:10" ht="27" customHeight="1" outlineLevel="1" x14ac:dyDescent="0.25">
      <c r="A716" s="109" t="s">
        <v>1384</v>
      </c>
      <c r="B716" s="260" t="s">
        <v>472</v>
      </c>
      <c r="C716" s="269" t="s">
        <v>1413</v>
      </c>
      <c r="D716" s="262"/>
      <c r="E716" s="263" t="s">
        <v>1386</v>
      </c>
      <c r="F716" s="263">
        <v>3.4845420000000003</v>
      </c>
      <c r="G716" s="263" t="s">
        <v>1387</v>
      </c>
      <c r="H716" s="263">
        <v>115</v>
      </c>
      <c r="I716" s="263">
        <v>400.72233000000006</v>
      </c>
      <c r="J716" s="262"/>
    </row>
    <row r="717" spans="1:10" ht="27" customHeight="1" outlineLevel="1" x14ac:dyDescent="0.25">
      <c r="A717" s="109" t="s">
        <v>1384</v>
      </c>
      <c r="B717" s="260" t="s">
        <v>472</v>
      </c>
      <c r="C717" s="269" t="s">
        <v>1417</v>
      </c>
      <c r="D717" s="262"/>
      <c r="E717" s="263" t="s">
        <v>1386</v>
      </c>
      <c r="F717" s="263">
        <v>2.0907252000000001</v>
      </c>
      <c r="G717" s="263" t="s">
        <v>1387</v>
      </c>
      <c r="H717" s="263">
        <v>2090</v>
      </c>
      <c r="I717" s="263">
        <v>4369.6156680000004</v>
      </c>
      <c r="J717" s="262"/>
    </row>
    <row r="718" spans="1:10" ht="27" customHeight="1" outlineLevel="1" x14ac:dyDescent="0.25">
      <c r="A718" s="109" t="s">
        <v>1384</v>
      </c>
      <c r="B718" s="260" t="s">
        <v>472</v>
      </c>
      <c r="C718" s="269" t="s">
        <v>1418</v>
      </c>
      <c r="D718" s="262"/>
      <c r="E718" s="263" t="s">
        <v>1386</v>
      </c>
      <c r="F718" s="263">
        <v>0.17422710000000002</v>
      </c>
      <c r="G718" s="263" t="s">
        <v>1387</v>
      </c>
      <c r="H718" s="263">
        <v>1200</v>
      </c>
      <c r="I718" s="263">
        <v>209.07252000000003</v>
      </c>
      <c r="J718" s="262"/>
    </row>
    <row r="719" spans="1:10" ht="27" customHeight="1" x14ac:dyDescent="0.25">
      <c r="A719" s="109">
        <v>1</v>
      </c>
      <c r="B719" s="287" t="s">
        <v>474</v>
      </c>
      <c r="C719" s="256" t="s">
        <v>1323</v>
      </c>
      <c r="D719" s="265"/>
      <c r="E719" s="257" t="s">
        <v>71</v>
      </c>
      <c r="F719" s="258" t="s">
        <v>1383</v>
      </c>
      <c r="G719" s="259">
        <v>450</v>
      </c>
      <c r="H719" s="259">
        <v>657</v>
      </c>
      <c r="I719" s="268"/>
      <c r="J719" s="259">
        <v>0</v>
      </c>
    </row>
    <row r="720" spans="1:10" ht="27" customHeight="1" outlineLevel="1" x14ac:dyDescent="0.25">
      <c r="A720" s="109" t="s">
        <v>1384</v>
      </c>
      <c r="B720" s="260" t="s">
        <v>474</v>
      </c>
      <c r="C720" s="264" t="s">
        <v>1406</v>
      </c>
      <c r="D720" s="262"/>
      <c r="E720" s="263" t="s">
        <v>1386</v>
      </c>
      <c r="F720" s="263">
        <v>0</v>
      </c>
      <c r="G720" s="263" t="s">
        <v>1387</v>
      </c>
      <c r="H720" s="263">
        <v>565</v>
      </c>
      <c r="I720" s="263">
        <v>0</v>
      </c>
      <c r="J720" s="262"/>
    </row>
    <row r="721" spans="1:10" ht="27" customHeight="1" outlineLevel="1" x14ac:dyDescent="0.25">
      <c r="A721" s="109" t="s">
        <v>1384</v>
      </c>
      <c r="B721" s="260" t="s">
        <v>474</v>
      </c>
      <c r="C721" s="269" t="s">
        <v>1415</v>
      </c>
      <c r="D721" s="262"/>
      <c r="E721" s="263" t="s">
        <v>1395</v>
      </c>
      <c r="F721" s="263">
        <v>0</v>
      </c>
      <c r="G721" s="263" t="s">
        <v>1387</v>
      </c>
      <c r="H721" s="263">
        <v>1157</v>
      </c>
      <c r="I721" s="263">
        <v>0</v>
      </c>
      <c r="J721" s="262"/>
    </row>
    <row r="722" spans="1:10" ht="27" customHeight="1" outlineLevel="1" x14ac:dyDescent="0.25">
      <c r="A722" s="109" t="s">
        <v>1384</v>
      </c>
      <c r="B722" s="260" t="s">
        <v>474</v>
      </c>
      <c r="C722" s="264" t="s">
        <v>1411</v>
      </c>
      <c r="D722" s="262"/>
      <c r="E722" s="263" t="s">
        <v>1395</v>
      </c>
      <c r="F722" s="263">
        <v>0</v>
      </c>
      <c r="G722" s="263" t="s">
        <v>1387</v>
      </c>
      <c r="H722" s="263">
        <v>109</v>
      </c>
      <c r="I722" s="263">
        <v>0</v>
      </c>
      <c r="J722" s="262"/>
    </row>
    <row r="723" spans="1:10" ht="27" customHeight="1" outlineLevel="1" x14ac:dyDescent="0.25">
      <c r="A723" s="109" t="s">
        <v>1384</v>
      </c>
      <c r="B723" s="260" t="s">
        <v>474</v>
      </c>
      <c r="C723" s="269" t="s">
        <v>1416</v>
      </c>
      <c r="D723" s="262"/>
      <c r="E723" s="263" t="s">
        <v>1395</v>
      </c>
      <c r="F723" s="263">
        <v>0</v>
      </c>
      <c r="G723" s="263" t="s">
        <v>1387</v>
      </c>
      <c r="H723" s="263">
        <v>205</v>
      </c>
      <c r="I723" s="263">
        <v>0</v>
      </c>
      <c r="J723" s="262"/>
    </row>
    <row r="724" spans="1:10" ht="27" customHeight="1" outlineLevel="1" x14ac:dyDescent="0.25">
      <c r="A724" s="109" t="s">
        <v>1384</v>
      </c>
      <c r="B724" s="260" t="s">
        <v>474</v>
      </c>
      <c r="C724" s="269" t="s">
        <v>1413</v>
      </c>
      <c r="D724" s="262"/>
      <c r="E724" s="263" t="s">
        <v>1386</v>
      </c>
      <c r="F724" s="263">
        <v>0</v>
      </c>
      <c r="G724" s="263" t="s">
        <v>1387</v>
      </c>
      <c r="H724" s="263">
        <v>115</v>
      </c>
      <c r="I724" s="263">
        <v>0</v>
      </c>
      <c r="J724" s="262"/>
    </row>
    <row r="725" spans="1:10" ht="27" customHeight="1" outlineLevel="1" x14ac:dyDescent="0.25">
      <c r="A725" s="109" t="s">
        <v>1384</v>
      </c>
      <c r="B725" s="260" t="s">
        <v>474</v>
      </c>
      <c r="C725" s="269" t="s">
        <v>1417</v>
      </c>
      <c r="D725" s="262"/>
      <c r="E725" s="263" t="s">
        <v>1386</v>
      </c>
      <c r="F725" s="263">
        <v>0</v>
      </c>
      <c r="G725" s="263" t="s">
        <v>1387</v>
      </c>
      <c r="H725" s="263">
        <v>2090</v>
      </c>
      <c r="I725" s="263">
        <v>0</v>
      </c>
      <c r="J725" s="262"/>
    </row>
    <row r="726" spans="1:10" ht="27" customHeight="1" outlineLevel="1" x14ac:dyDescent="0.25">
      <c r="A726" s="109" t="s">
        <v>1384</v>
      </c>
      <c r="B726" s="260" t="s">
        <v>474</v>
      </c>
      <c r="C726" s="269" t="s">
        <v>1418</v>
      </c>
      <c r="D726" s="262"/>
      <c r="E726" s="263" t="s">
        <v>1386</v>
      </c>
      <c r="F726" s="263">
        <v>0</v>
      </c>
      <c r="G726" s="263" t="s">
        <v>1387</v>
      </c>
      <c r="H726" s="263">
        <v>1200</v>
      </c>
      <c r="I726" s="263">
        <v>0</v>
      </c>
      <c r="J726" s="262"/>
    </row>
    <row r="727" spans="1:10" ht="27" customHeight="1" x14ac:dyDescent="0.25">
      <c r="A727" s="109">
        <v>1</v>
      </c>
      <c r="B727" s="287" t="s">
        <v>476</v>
      </c>
      <c r="C727" s="256" t="s">
        <v>1324</v>
      </c>
      <c r="D727" s="265"/>
      <c r="E727" s="257" t="s">
        <v>71</v>
      </c>
      <c r="F727" s="258" t="s">
        <v>1383</v>
      </c>
      <c r="G727" s="259">
        <v>420</v>
      </c>
      <c r="H727" s="259">
        <v>613</v>
      </c>
      <c r="I727" s="268"/>
      <c r="J727" s="259">
        <v>0</v>
      </c>
    </row>
    <row r="728" spans="1:10" ht="27" customHeight="1" outlineLevel="1" x14ac:dyDescent="0.25">
      <c r="A728" s="109" t="s">
        <v>1384</v>
      </c>
      <c r="B728" s="260" t="s">
        <v>476</v>
      </c>
      <c r="C728" s="269" t="s">
        <v>1414</v>
      </c>
      <c r="D728" s="262"/>
      <c r="E728" s="263" t="s">
        <v>1386</v>
      </c>
      <c r="F728" s="263">
        <v>0</v>
      </c>
      <c r="G728" s="263" t="s">
        <v>1387</v>
      </c>
      <c r="H728" s="263">
        <v>66</v>
      </c>
      <c r="I728" s="263">
        <v>0</v>
      </c>
      <c r="J728" s="262"/>
    </row>
    <row r="729" spans="1:10" ht="27" customHeight="1" outlineLevel="1" x14ac:dyDescent="0.25">
      <c r="A729" s="109" t="s">
        <v>1384</v>
      </c>
      <c r="B729" s="260" t="s">
        <v>476</v>
      </c>
      <c r="C729" s="264" t="s">
        <v>1406</v>
      </c>
      <c r="D729" s="262"/>
      <c r="E729" s="263" t="s">
        <v>1386</v>
      </c>
      <c r="F729" s="263">
        <v>0</v>
      </c>
      <c r="G729" s="263" t="s">
        <v>1387</v>
      </c>
      <c r="H729" s="263">
        <v>565</v>
      </c>
      <c r="I729" s="263">
        <v>0</v>
      </c>
      <c r="J729" s="262"/>
    </row>
    <row r="730" spans="1:10" ht="27" customHeight="1" outlineLevel="1" x14ac:dyDescent="0.25">
      <c r="A730" s="109" t="s">
        <v>1384</v>
      </c>
      <c r="B730" s="260" t="s">
        <v>476</v>
      </c>
      <c r="C730" s="269" t="s">
        <v>1415</v>
      </c>
      <c r="D730" s="262"/>
      <c r="E730" s="263" t="s">
        <v>1395</v>
      </c>
      <c r="F730" s="263">
        <v>0</v>
      </c>
      <c r="G730" s="263" t="s">
        <v>1387</v>
      </c>
      <c r="H730" s="263">
        <v>1157</v>
      </c>
      <c r="I730" s="263">
        <v>0</v>
      </c>
      <c r="J730" s="262"/>
    </row>
    <row r="731" spans="1:10" ht="27" customHeight="1" outlineLevel="1" x14ac:dyDescent="0.25">
      <c r="A731" s="109" t="s">
        <v>1384</v>
      </c>
      <c r="B731" s="260" t="s">
        <v>476</v>
      </c>
      <c r="C731" s="264" t="s">
        <v>1411</v>
      </c>
      <c r="D731" s="262"/>
      <c r="E731" s="263" t="s">
        <v>1395</v>
      </c>
      <c r="F731" s="263">
        <v>0</v>
      </c>
      <c r="G731" s="263" t="s">
        <v>1387</v>
      </c>
      <c r="H731" s="263">
        <v>109</v>
      </c>
      <c r="I731" s="263">
        <v>0</v>
      </c>
      <c r="J731" s="262"/>
    </row>
    <row r="732" spans="1:10" ht="27" customHeight="1" outlineLevel="1" x14ac:dyDescent="0.25">
      <c r="A732" s="109" t="s">
        <v>1384</v>
      </c>
      <c r="B732" s="260" t="s">
        <v>476</v>
      </c>
      <c r="C732" s="269" t="s">
        <v>1416</v>
      </c>
      <c r="D732" s="262"/>
      <c r="E732" s="263" t="s">
        <v>1395</v>
      </c>
      <c r="F732" s="263">
        <v>0</v>
      </c>
      <c r="G732" s="263" t="s">
        <v>1387</v>
      </c>
      <c r="H732" s="263">
        <v>205</v>
      </c>
      <c r="I732" s="263">
        <v>0</v>
      </c>
      <c r="J732" s="262"/>
    </row>
    <row r="733" spans="1:10" ht="27" customHeight="1" outlineLevel="1" x14ac:dyDescent="0.25">
      <c r="A733" s="109" t="s">
        <v>1384</v>
      </c>
      <c r="B733" s="260" t="s">
        <v>476</v>
      </c>
      <c r="C733" s="269" t="s">
        <v>1413</v>
      </c>
      <c r="D733" s="262"/>
      <c r="E733" s="263" t="s">
        <v>1386</v>
      </c>
      <c r="F733" s="263">
        <v>0</v>
      </c>
      <c r="G733" s="263" t="s">
        <v>1387</v>
      </c>
      <c r="H733" s="263">
        <v>115</v>
      </c>
      <c r="I733" s="263">
        <v>0</v>
      </c>
      <c r="J733" s="262"/>
    </row>
    <row r="734" spans="1:10" ht="27" customHeight="1" outlineLevel="1" x14ac:dyDescent="0.25">
      <c r="A734" s="109" t="s">
        <v>1384</v>
      </c>
      <c r="B734" s="260" t="s">
        <v>476</v>
      </c>
      <c r="C734" s="269" t="s">
        <v>1417</v>
      </c>
      <c r="D734" s="262"/>
      <c r="E734" s="263" t="s">
        <v>1386</v>
      </c>
      <c r="F734" s="263">
        <v>0</v>
      </c>
      <c r="G734" s="263" t="s">
        <v>1387</v>
      </c>
      <c r="H734" s="263">
        <v>2090</v>
      </c>
      <c r="I734" s="263">
        <v>0</v>
      </c>
      <c r="J734" s="262"/>
    </row>
    <row r="735" spans="1:10" ht="27" customHeight="1" outlineLevel="1" x14ac:dyDescent="0.25">
      <c r="A735" s="109" t="s">
        <v>1384</v>
      </c>
      <c r="B735" s="260" t="s">
        <v>476</v>
      </c>
      <c r="C735" s="269" t="s">
        <v>1418</v>
      </c>
      <c r="D735" s="262"/>
      <c r="E735" s="263" t="s">
        <v>1386</v>
      </c>
      <c r="F735" s="263">
        <v>0</v>
      </c>
      <c r="G735" s="263" t="s">
        <v>1387</v>
      </c>
      <c r="H735" s="263">
        <v>1200</v>
      </c>
      <c r="I735" s="263">
        <v>0</v>
      </c>
      <c r="J735" s="262"/>
    </row>
    <row r="736" spans="1:10" ht="27" customHeight="1" x14ac:dyDescent="0.25">
      <c r="A736" s="109">
        <v>1</v>
      </c>
      <c r="B736" s="287" t="s">
        <v>478</v>
      </c>
      <c r="C736" s="256" t="s">
        <v>1325</v>
      </c>
      <c r="D736" s="265"/>
      <c r="E736" s="257" t="s">
        <v>71</v>
      </c>
      <c r="F736" s="258" t="s">
        <v>1383</v>
      </c>
      <c r="G736" s="259">
        <v>500</v>
      </c>
      <c r="H736" s="259">
        <v>730</v>
      </c>
      <c r="I736" s="268"/>
      <c r="J736" s="259">
        <v>0</v>
      </c>
    </row>
    <row r="737" spans="1:10" ht="27" customHeight="1" outlineLevel="1" x14ac:dyDescent="0.25">
      <c r="A737" s="109" t="s">
        <v>1384</v>
      </c>
      <c r="B737" s="260" t="s">
        <v>478</v>
      </c>
      <c r="C737" s="269" t="s">
        <v>1414</v>
      </c>
      <c r="D737" s="262"/>
      <c r="E737" s="263" t="s">
        <v>1386</v>
      </c>
      <c r="F737" s="263">
        <v>0</v>
      </c>
      <c r="G737" s="263" t="s">
        <v>1387</v>
      </c>
      <c r="H737" s="263">
        <v>66</v>
      </c>
      <c r="I737" s="263">
        <v>0</v>
      </c>
      <c r="J737" s="262"/>
    </row>
    <row r="738" spans="1:10" ht="27" customHeight="1" outlineLevel="1" x14ac:dyDescent="0.25">
      <c r="A738" s="109" t="s">
        <v>1384</v>
      </c>
      <c r="B738" s="260" t="s">
        <v>478</v>
      </c>
      <c r="C738" s="264" t="s">
        <v>1555</v>
      </c>
      <c r="D738" s="262"/>
      <c r="E738" s="263" t="s">
        <v>1386</v>
      </c>
      <c r="F738" s="263">
        <v>0</v>
      </c>
      <c r="G738" s="263" t="s">
        <v>1387</v>
      </c>
      <c r="H738" s="263">
        <v>480</v>
      </c>
      <c r="I738" s="263">
        <v>0</v>
      </c>
      <c r="J738" s="262"/>
    </row>
    <row r="739" spans="1:10" ht="27" customHeight="1" outlineLevel="1" x14ac:dyDescent="0.25">
      <c r="A739" s="109" t="s">
        <v>1384</v>
      </c>
      <c r="B739" s="260" t="s">
        <v>478</v>
      </c>
      <c r="C739" s="269" t="s">
        <v>1415</v>
      </c>
      <c r="D739" s="262"/>
      <c r="E739" s="263" t="s">
        <v>1395</v>
      </c>
      <c r="F739" s="263">
        <v>0</v>
      </c>
      <c r="G739" s="263" t="s">
        <v>1387</v>
      </c>
      <c r="H739" s="263">
        <v>1157</v>
      </c>
      <c r="I739" s="263">
        <v>0</v>
      </c>
      <c r="J739" s="262"/>
    </row>
    <row r="740" spans="1:10" ht="27" customHeight="1" outlineLevel="1" x14ac:dyDescent="0.25">
      <c r="A740" s="109" t="s">
        <v>1384</v>
      </c>
      <c r="B740" s="260" t="s">
        <v>478</v>
      </c>
      <c r="C740" s="264" t="s">
        <v>1411</v>
      </c>
      <c r="D740" s="262"/>
      <c r="E740" s="263" t="s">
        <v>1395</v>
      </c>
      <c r="F740" s="263">
        <v>0</v>
      </c>
      <c r="G740" s="263" t="s">
        <v>1387</v>
      </c>
      <c r="H740" s="263">
        <v>109</v>
      </c>
      <c r="I740" s="263">
        <v>0</v>
      </c>
      <c r="J740" s="262"/>
    </row>
    <row r="741" spans="1:10" ht="27" customHeight="1" outlineLevel="1" x14ac:dyDescent="0.25">
      <c r="A741" s="109" t="s">
        <v>1384</v>
      </c>
      <c r="B741" s="260" t="s">
        <v>478</v>
      </c>
      <c r="C741" s="269" t="s">
        <v>1416</v>
      </c>
      <c r="D741" s="262"/>
      <c r="E741" s="263" t="s">
        <v>1395</v>
      </c>
      <c r="F741" s="263">
        <v>0</v>
      </c>
      <c r="G741" s="263" t="s">
        <v>1387</v>
      </c>
      <c r="H741" s="263">
        <v>205</v>
      </c>
      <c r="I741" s="263">
        <v>0</v>
      </c>
      <c r="J741" s="262"/>
    </row>
    <row r="742" spans="1:10" ht="27" customHeight="1" outlineLevel="1" x14ac:dyDescent="0.25">
      <c r="A742" s="109" t="s">
        <v>1384</v>
      </c>
      <c r="B742" s="260" t="s">
        <v>478</v>
      </c>
      <c r="C742" s="269" t="s">
        <v>1413</v>
      </c>
      <c r="D742" s="262"/>
      <c r="E742" s="263" t="s">
        <v>1386</v>
      </c>
      <c r="F742" s="263">
        <v>0</v>
      </c>
      <c r="G742" s="263" t="s">
        <v>1387</v>
      </c>
      <c r="H742" s="263">
        <v>115</v>
      </c>
      <c r="I742" s="263">
        <v>0</v>
      </c>
      <c r="J742" s="262"/>
    </row>
    <row r="743" spans="1:10" ht="27" customHeight="1" outlineLevel="1" x14ac:dyDescent="0.25">
      <c r="A743" s="109" t="s">
        <v>1384</v>
      </c>
      <c r="B743" s="260" t="s">
        <v>478</v>
      </c>
      <c r="C743" s="269" t="s">
        <v>1417</v>
      </c>
      <c r="D743" s="262"/>
      <c r="E743" s="263" t="s">
        <v>1386</v>
      </c>
      <c r="F743" s="263">
        <v>0</v>
      </c>
      <c r="G743" s="263" t="s">
        <v>1387</v>
      </c>
      <c r="H743" s="263">
        <v>2090</v>
      </c>
      <c r="I743" s="263">
        <v>0</v>
      </c>
      <c r="J743" s="262"/>
    </row>
    <row r="744" spans="1:10" ht="27" customHeight="1" outlineLevel="1" x14ac:dyDescent="0.25">
      <c r="A744" s="109" t="s">
        <v>1384</v>
      </c>
      <c r="B744" s="260" t="s">
        <v>478</v>
      </c>
      <c r="C744" s="269" t="s">
        <v>1418</v>
      </c>
      <c r="D744" s="262"/>
      <c r="E744" s="263" t="s">
        <v>1386</v>
      </c>
      <c r="F744" s="263">
        <v>0</v>
      </c>
      <c r="G744" s="263" t="s">
        <v>1387</v>
      </c>
      <c r="H744" s="263">
        <v>1200</v>
      </c>
      <c r="I744" s="263">
        <v>0</v>
      </c>
      <c r="J744" s="262"/>
    </row>
    <row r="745" spans="1:10" ht="27" customHeight="1" x14ac:dyDescent="0.25">
      <c r="A745" s="109">
        <v>1</v>
      </c>
      <c r="B745" s="287" t="s">
        <v>480</v>
      </c>
      <c r="C745" s="256" t="s">
        <v>1326</v>
      </c>
      <c r="D745" s="265"/>
      <c r="E745" s="257" t="s">
        <v>71</v>
      </c>
      <c r="F745" s="258" t="s">
        <v>1383</v>
      </c>
      <c r="G745" s="259">
        <v>440</v>
      </c>
      <c r="H745" s="259">
        <v>642</v>
      </c>
      <c r="I745" s="268"/>
      <c r="J745" s="259">
        <v>0</v>
      </c>
    </row>
    <row r="746" spans="1:10" ht="27" customHeight="1" outlineLevel="1" x14ac:dyDescent="0.25">
      <c r="A746" s="109" t="s">
        <v>1384</v>
      </c>
      <c r="B746" s="260" t="s">
        <v>480</v>
      </c>
      <c r="C746" s="269" t="s">
        <v>1414</v>
      </c>
      <c r="D746" s="262"/>
      <c r="E746" s="263" t="s">
        <v>1386</v>
      </c>
      <c r="F746" s="263">
        <v>0</v>
      </c>
      <c r="G746" s="263" t="s">
        <v>1387</v>
      </c>
      <c r="H746" s="263">
        <v>66</v>
      </c>
      <c r="I746" s="263">
        <v>0</v>
      </c>
      <c r="J746" s="262"/>
    </row>
    <row r="747" spans="1:10" ht="27" customHeight="1" outlineLevel="1" x14ac:dyDescent="0.25">
      <c r="A747" s="109" t="s">
        <v>1384</v>
      </c>
      <c r="B747" s="260" t="s">
        <v>480</v>
      </c>
      <c r="C747" s="264" t="s">
        <v>1555</v>
      </c>
      <c r="D747" s="262"/>
      <c r="E747" s="263" t="s">
        <v>1386</v>
      </c>
      <c r="F747" s="263">
        <v>0</v>
      </c>
      <c r="G747" s="263" t="s">
        <v>1387</v>
      </c>
      <c r="H747" s="263">
        <v>480</v>
      </c>
      <c r="I747" s="263">
        <v>0</v>
      </c>
      <c r="J747" s="262"/>
    </row>
    <row r="748" spans="1:10" ht="27" customHeight="1" outlineLevel="1" x14ac:dyDescent="0.25">
      <c r="A748" s="109" t="s">
        <v>1384</v>
      </c>
      <c r="B748" s="260" t="s">
        <v>480</v>
      </c>
      <c r="C748" s="269" t="s">
        <v>1415</v>
      </c>
      <c r="D748" s="262"/>
      <c r="E748" s="263" t="s">
        <v>1395</v>
      </c>
      <c r="F748" s="263">
        <v>0</v>
      </c>
      <c r="G748" s="263" t="s">
        <v>1387</v>
      </c>
      <c r="H748" s="263">
        <v>1157</v>
      </c>
      <c r="I748" s="263">
        <v>0</v>
      </c>
      <c r="J748" s="262"/>
    </row>
    <row r="749" spans="1:10" ht="27" customHeight="1" outlineLevel="1" x14ac:dyDescent="0.25">
      <c r="A749" s="109" t="s">
        <v>1384</v>
      </c>
      <c r="B749" s="260" t="s">
        <v>480</v>
      </c>
      <c r="C749" s="264" t="s">
        <v>1411</v>
      </c>
      <c r="D749" s="262"/>
      <c r="E749" s="263" t="s">
        <v>1395</v>
      </c>
      <c r="F749" s="263">
        <v>0</v>
      </c>
      <c r="G749" s="263" t="s">
        <v>1387</v>
      </c>
      <c r="H749" s="263">
        <v>109</v>
      </c>
      <c r="I749" s="263">
        <v>0</v>
      </c>
      <c r="J749" s="262"/>
    </row>
    <row r="750" spans="1:10" ht="27" customHeight="1" outlineLevel="1" x14ac:dyDescent="0.25">
      <c r="A750" s="109" t="s">
        <v>1384</v>
      </c>
      <c r="B750" s="260" t="s">
        <v>480</v>
      </c>
      <c r="C750" s="269" t="s">
        <v>1416</v>
      </c>
      <c r="D750" s="262"/>
      <c r="E750" s="263" t="s">
        <v>1395</v>
      </c>
      <c r="F750" s="263">
        <v>0</v>
      </c>
      <c r="G750" s="263" t="s">
        <v>1387</v>
      </c>
      <c r="H750" s="263">
        <v>205</v>
      </c>
      <c r="I750" s="263">
        <v>0</v>
      </c>
      <c r="J750" s="262"/>
    </row>
    <row r="751" spans="1:10" ht="27" customHeight="1" outlineLevel="1" x14ac:dyDescent="0.25">
      <c r="A751" s="109" t="s">
        <v>1384</v>
      </c>
      <c r="B751" s="260" t="s">
        <v>480</v>
      </c>
      <c r="C751" s="269" t="s">
        <v>1413</v>
      </c>
      <c r="D751" s="262"/>
      <c r="E751" s="263" t="s">
        <v>1386</v>
      </c>
      <c r="F751" s="263">
        <v>0</v>
      </c>
      <c r="G751" s="263" t="s">
        <v>1387</v>
      </c>
      <c r="H751" s="263">
        <v>115</v>
      </c>
      <c r="I751" s="263">
        <v>0</v>
      </c>
      <c r="J751" s="262"/>
    </row>
    <row r="752" spans="1:10" ht="27" customHeight="1" outlineLevel="1" x14ac:dyDescent="0.25">
      <c r="A752" s="109" t="s">
        <v>1384</v>
      </c>
      <c r="B752" s="260" t="s">
        <v>480</v>
      </c>
      <c r="C752" s="269" t="s">
        <v>1417</v>
      </c>
      <c r="D752" s="262"/>
      <c r="E752" s="263" t="s">
        <v>1386</v>
      </c>
      <c r="F752" s="263">
        <v>0</v>
      </c>
      <c r="G752" s="263" t="s">
        <v>1387</v>
      </c>
      <c r="H752" s="263">
        <v>2090</v>
      </c>
      <c r="I752" s="263">
        <v>0</v>
      </c>
      <c r="J752" s="262"/>
    </row>
    <row r="753" spans="1:10" ht="27" customHeight="1" outlineLevel="1" x14ac:dyDescent="0.25">
      <c r="A753" s="109" t="s">
        <v>1384</v>
      </c>
      <c r="B753" s="260" t="s">
        <v>480</v>
      </c>
      <c r="C753" s="269" t="s">
        <v>1418</v>
      </c>
      <c r="D753" s="262"/>
      <c r="E753" s="263" t="s">
        <v>1386</v>
      </c>
      <c r="F753" s="263">
        <v>0</v>
      </c>
      <c r="G753" s="263" t="s">
        <v>1387</v>
      </c>
      <c r="H753" s="263">
        <v>1200</v>
      </c>
      <c r="I753" s="263">
        <v>0</v>
      </c>
      <c r="J753" s="262"/>
    </row>
    <row r="754" spans="1:10" ht="27" customHeight="1" x14ac:dyDescent="0.25">
      <c r="A754" s="109">
        <v>1</v>
      </c>
      <c r="B754" s="287" t="s">
        <v>482</v>
      </c>
      <c r="C754" s="256" t="s">
        <v>483</v>
      </c>
      <c r="D754" s="265"/>
      <c r="E754" s="257" t="s">
        <v>71</v>
      </c>
      <c r="F754" s="258" t="s">
        <v>1383</v>
      </c>
      <c r="G754" s="259">
        <v>220</v>
      </c>
      <c r="H754" s="259">
        <v>321</v>
      </c>
      <c r="I754" s="268"/>
      <c r="J754" s="259">
        <v>0</v>
      </c>
    </row>
    <row r="755" spans="1:10" ht="27" customHeight="1" outlineLevel="1" x14ac:dyDescent="0.25">
      <c r="A755" s="109" t="s">
        <v>1384</v>
      </c>
      <c r="B755" s="260" t="s">
        <v>482</v>
      </c>
      <c r="C755" s="264" t="s">
        <v>1406</v>
      </c>
      <c r="D755" s="262"/>
      <c r="E755" s="263" t="s">
        <v>1386</v>
      </c>
      <c r="F755" s="263">
        <v>0</v>
      </c>
      <c r="G755" s="263" t="s">
        <v>1387</v>
      </c>
      <c r="H755" s="263">
        <v>565</v>
      </c>
      <c r="I755" s="263">
        <v>0</v>
      </c>
      <c r="J755" s="262"/>
    </row>
    <row r="756" spans="1:10" ht="27" customHeight="1" outlineLevel="1" x14ac:dyDescent="0.25">
      <c r="A756" s="109" t="s">
        <v>1384</v>
      </c>
      <c r="B756" s="260" t="s">
        <v>482</v>
      </c>
      <c r="C756" s="264" t="s">
        <v>1411</v>
      </c>
      <c r="D756" s="262"/>
      <c r="E756" s="263" t="s">
        <v>1395</v>
      </c>
      <c r="F756" s="263">
        <v>0</v>
      </c>
      <c r="G756" s="263" t="s">
        <v>1387</v>
      </c>
      <c r="H756" s="263">
        <v>109</v>
      </c>
      <c r="I756" s="263">
        <v>0</v>
      </c>
      <c r="J756" s="262"/>
    </row>
    <row r="757" spans="1:10" ht="27" customHeight="1" outlineLevel="1" x14ac:dyDescent="0.25">
      <c r="A757" s="109" t="s">
        <v>1384</v>
      </c>
      <c r="B757" s="260" t="s">
        <v>482</v>
      </c>
      <c r="C757" s="269" t="s">
        <v>1416</v>
      </c>
      <c r="D757" s="262"/>
      <c r="E757" s="263" t="s">
        <v>1395</v>
      </c>
      <c r="F757" s="263">
        <v>0</v>
      </c>
      <c r="G757" s="263" t="s">
        <v>1387</v>
      </c>
      <c r="H757" s="263">
        <v>205</v>
      </c>
      <c r="I757" s="263">
        <v>0</v>
      </c>
      <c r="J757" s="262"/>
    </row>
    <row r="758" spans="1:10" ht="27" customHeight="1" outlineLevel="1" x14ac:dyDescent="0.25">
      <c r="A758" s="109" t="s">
        <v>1384</v>
      </c>
      <c r="B758" s="260" t="s">
        <v>482</v>
      </c>
      <c r="C758" s="269" t="s">
        <v>1413</v>
      </c>
      <c r="D758" s="262"/>
      <c r="E758" s="263" t="s">
        <v>1386</v>
      </c>
      <c r="F758" s="263">
        <v>0</v>
      </c>
      <c r="G758" s="263" t="s">
        <v>1387</v>
      </c>
      <c r="H758" s="263">
        <v>115</v>
      </c>
      <c r="I758" s="263">
        <v>0</v>
      </c>
      <c r="J758" s="262"/>
    </row>
    <row r="759" spans="1:10" ht="27" customHeight="1" outlineLevel="1" x14ac:dyDescent="0.25">
      <c r="A759" s="109" t="s">
        <v>1384</v>
      </c>
      <c r="B759" s="260" t="s">
        <v>482</v>
      </c>
      <c r="C759" s="269" t="s">
        <v>1417</v>
      </c>
      <c r="D759" s="262"/>
      <c r="E759" s="263" t="s">
        <v>1386</v>
      </c>
      <c r="F759" s="263">
        <v>0</v>
      </c>
      <c r="G759" s="263" t="s">
        <v>1387</v>
      </c>
      <c r="H759" s="263">
        <v>2090</v>
      </c>
      <c r="I759" s="263">
        <v>0</v>
      </c>
      <c r="J759" s="262"/>
    </row>
    <row r="760" spans="1:10" ht="27" customHeight="1" outlineLevel="1" x14ac:dyDescent="0.25">
      <c r="A760" s="109" t="s">
        <v>1384</v>
      </c>
      <c r="B760" s="260" t="s">
        <v>482</v>
      </c>
      <c r="C760" s="269" t="s">
        <v>1418</v>
      </c>
      <c r="D760" s="262"/>
      <c r="E760" s="263" t="s">
        <v>1386</v>
      </c>
      <c r="F760" s="263">
        <v>0</v>
      </c>
      <c r="G760" s="263" t="s">
        <v>1387</v>
      </c>
      <c r="H760" s="263">
        <v>1200</v>
      </c>
      <c r="I760" s="263">
        <v>0</v>
      </c>
      <c r="J760" s="262"/>
    </row>
    <row r="761" spans="1:10" ht="27" customHeight="1" x14ac:dyDescent="0.25">
      <c r="A761" s="109">
        <v>5</v>
      </c>
      <c r="B761" s="287" t="s">
        <v>484</v>
      </c>
      <c r="C761" s="256" t="s">
        <v>485</v>
      </c>
      <c r="D761" s="265"/>
      <c r="E761" s="257" t="s">
        <v>91</v>
      </c>
      <c r="F761" s="258" t="s">
        <v>1383</v>
      </c>
      <c r="G761" s="259">
        <v>350</v>
      </c>
      <c r="H761" s="259">
        <v>511</v>
      </c>
      <c r="I761" s="268"/>
      <c r="J761" s="259">
        <v>0</v>
      </c>
    </row>
    <row r="762" spans="1:10" ht="27" customHeight="1" outlineLevel="1" x14ac:dyDescent="0.25">
      <c r="A762" s="109" t="s">
        <v>1487</v>
      </c>
      <c r="B762" s="260" t="s">
        <v>484</v>
      </c>
      <c r="C762" s="264" t="s">
        <v>1406</v>
      </c>
      <c r="D762" s="262"/>
      <c r="E762" s="263" t="s">
        <v>1386</v>
      </c>
      <c r="F762" s="263">
        <v>0</v>
      </c>
      <c r="G762" s="263" t="s">
        <v>1387</v>
      </c>
      <c r="H762" s="263">
        <v>565</v>
      </c>
      <c r="I762" s="263">
        <v>0</v>
      </c>
      <c r="J762" s="262"/>
    </row>
    <row r="763" spans="1:10" ht="27" customHeight="1" outlineLevel="1" x14ac:dyDescent="0.25">
      <c r="A763" s="109" t="s">
        <v>1487</v>
      </c>
      <c r="B763" s="260" t="s">
        <v>484</v>
      </c>
      <c r="C763" s="264" t="s">
        <v>1411</v>
      </c>
      <c r="D763" s="262"/>
      <c r="E763" s="263" t="s">
        <v>1395</v>
      </c>
      <c r="F763" s="263">
        <v>0</v>
      </c>
      <c r="G763" s="263" t="s">
        <v>1387</v>
      </c>
      <c r="H763" s="263">
        <v>109</v>
      </c>
      <c r="I763" s="263">
        <v>0</v>
      </c>
      <c r="J763" s="262"/>
    </row>
    <row r="764" spans="1:10" ht="27" customHeight="1" outlineLevel="1" x14ac:dyDescent="0.25">
      <c r="A764" s="109" t="s">
        <v>1487</v>
      </c>
      <c r="B764" s="260" t="s">
        <v>484</v>
      </c>
      <c r="C764" s="269" t="s">
        <v>1416</v>
      </c>
      <c r="D764" s="262"/>
      <c r="E764" s="263" t="s">
        <v>1395</v>
      </c>
      <c r="F764" s="263">
        <v>0</v>
      </c>
      <c r="G764" s="263" t="s">
        <v>1387</v>
      </c>
      <c r="H764" s="263">
        <v>205</v>
      </c>
      <c r="I764" s="263">
        <v>0</v>
      </c>
      <c r="J764" s="262"/>
    </row>
    <row r="765" spans="1:10" ht="27" customHeight="1" outlineLevel="1" x14ac:dyDescent="0.25">
      <c r="A765" s="109" t="s">
        <v>1487</v>
      </c>
      <c r="B765" s="260" t="s">
        <v>484</v>
      </c>
      <c r="C765" s="269" t="s">
        <v>1413</v>
      </c>
      <c r="D765" s="262"/>
      <c r="E765" s="263" t="s">
        <v>1386</v>
      </c>
      <c r="F765" s="263">
        <v>0</v>
      </c>
      <c r="G765" s="263" t="s">
        <v>1387</v>
      </c>
      <c r="H765" s="263">
        <v>115</v>
      </c>
      <c r="I765" s="263">
        <v>0</v>
      </c>
      <c r="J765" s="262"/>
    </row>
    <row r="766" spans="1:10" ht="27" customHeight="1" outlineLevel="1" x14ac:dyDescent="0.25">
      <c r="A766" s="109" t="s">
        <v>1487</v>
      </c>
      <c r="B766" s="260" t="s">
        <v>484</v>
      </c>
      <c r="C766" s="269" t="s">
        <v>1417</v>
      </c>
      <c r="D766" s="262"/>
      <c r="E766" s="263" t="s">
        <v>1386</v>
      </c>
      <c r="F766" s="263">
        <v>0</v>
      </c>
      <c r="G766" s="263" t="s">
        <v>1387</v>
      </c>
      <c r="H766" s="263">
        <v>2090</v>
      </c>
      <c r="I766" s="263">
        <v>0</v>
      </c>
      <c r="J766" s="262"/>
    </row>
    <row r="767" spans="1:10" ht="27" customHeight="1" outlineLevel="1" x14ac:dyDescent="0.25">
      <c r="A767" s="109" t="s">
        <v>1487</v>
      </c>
      <c r="B767" s="260" t="s">
        <v>484</v>
      </c>
      <c r="C767" s="269" t="s">
        <v>1418</v>
      </c>
      <c r="D767" s="262"/>
      <c r="E767" s="263" t="s">
        <v>1386</v>
      </c>
      <c r="F767" s="263">
        <v>0</v>
      </c>
      <c r="G767" s="263" t="s">
        <v>1387</v>
      </c>
      <c r="H767" s="263">
        <v>1200</v>
      </c>
      <c r="I767" s="263">
        <v>0</v>
      </c>
      <c r="J767" s="262"/>
    </row>
    <row r="768" spans="1:10" ht="27" customHeight="1" x14ac:dyDescent="0.25">
      <c r="A768" s="109">
        <v>1</v>
      </c>
      <c r="B768" s="287" t="s">
        <v>486</v>
      </c>
      <c r="C768" s="256" t="s">
        <v>1327</v>
      </c>
      <c r="D768" s="265"/>
      <c r="E768" s="257" t="s">
        <v>71</v>
      </c>
      <c r="F768" s="258" t="s">
        <v>1383</v>
      </c>
      <c r="G768" s="259">
        <v>130</v>
      </c>
      <c r="H768" s="259">
        <v>190</v>
      </c>
      <c r="I768" s="268"/>
      <c r="J768" s="259">
        <v>0</v>
      </c>
    </row>
    <row r="769" spans="1:10" ht="27" customHeight="1" outlineLevel="1" x14ac:dyDescent="0.25">
      <c r="A769" s="109" t="s">
        <v>1384</v>
      </c>
      <c r="B769" s="260" t="s">
        <v>486</v>
      </c>
      <c r="C769" s="264" t="s">
        <v>1556</v>
      </c>
      <c r="D769" s="262"/>
      <c r="E769" s="263" t="s">
        <v>1408</v>
      </c>
      <c r="F769" s="263">
        <v>0</v>
      </c>
      <c r="G769" s="263" t="s">
        <v>1387</v>
      </c>
      <c r="H769" s="263">
        <v>1885</v>
      </c>
      <c r="I769" s="263">
        <v>0</v>
      </c>
      <c r="J769" s="262"/>
    </row>
    <row r="770" spans="1:10" ht="27" customHeight="1" outlineLevel="1" x14ac:dyDescent="0.25">
      <c r="A770" s="109" t="s">
        <v>1384</v>
      </c>
      <c r="B770" s="260" t="s">
        <v>486</v>
      </c>
      <c r="C770" s="264" t="s">
        <v>1411</v>
      </c>
      <c r="D770" s="262"/>
      <c r="E770" s="263" t="s">
        <v>1395</v>
      </c>
      <c r="F770" s="263">
        <v>0</v>
      </c>
      <c r="G770" s="263" t="s">
        <v>1387</v>
      </c>
      <c r="H770" s="263">
        <v>109</v>
      </c>
      <c r="I770" s="263">
        <v>0</v>
      </c>
      <c r="J770" s="262"/>
    </row>
    <row r="771" spans="1:10" ht="27" customHeight="1" outlineLevel="1" x14ac:dyDescent="0.25">
      <c r="A771" s="109" t="s">
        <v>1384</v>
      </c>
      <c r="B771" s="260" t="s">
        <v>486</v>
      </c>
      <c r="C771" s="269" t="s">
        <v>1416</v>
      </c>
      <c r="D771" s="262"/>
      <c r="E771" s="263" t="s">
        <v>1395</v>
      </c>
      <c r="F771" s="263">
        <v>0</v>
      </c>
      <c r="G771" s="263" t="s">
        <v>1387</v>
      </c>
      <c r="H771" s="263">
        <v>205</v>
      </c>
      <c r="I771" s="263">
        <v>0</v>
      </c>
      <c r="J771" s="262"/>
    </row>
    <row r="772" spans="1:10" ht="27" customHeight="1" outlineLevel="1" x14ac:dyDescent="0.25">
      <c r="A772" s="109" t="s">
        <v>1384</v>
      </c>
      <c r="B772" s="260" t="s">
        <v>486</v>
      </c>
      <c r="C772" s="269" t="s">
        <v>1393</v>
      </c>
      <c r="D772" s="262"/>
      <c r="E772" s="263" t="s">
        <v>1386</v>
      </c>
      <c r="F772" s="263">
        <v>0</v>
      </c>
      <c r="G772" s="263" t="s">
        <v>1387</v>
      </c>
      <c r="H772" s="263">
        <v>30</v>
      </c>
      <c r="I772" s="263">
        <v>0</v>
      </c>
      <c r="J772" s="262"/>
    </row>
    <row r="773" spans="1:10" ht="27" customHeight="1" outlineLevel="1" x14ac:dyDescent="0.25">
      <c r="A773" s="109" t="s">
        <v>1384</v>
      </c>
      <c r="B773" s="260" t="s">
        <v>486</v>
      </c>
      <c r="C773" s="291" t="s">
        <v>1413</v>
      </c>
      <c r="D773" s="262"/>
      <c r="E773" s="263" t="s">
        <v>1386</v>
      </c>
      <c r="F773" s="263">
        <v>0</v>
      </c>
      <c r="G773" s="263" t="s">
        <v>1387</v>
      </c>
      <c r="H773" s="263">
        <v>115</v>
      </c>
      <c r="I773" s="263">
        <v>0</v>
      </c>
      <c r="J773" s="262"/>
    </row>
    <row r="774" spans="1:10" ht="18.75" customHeight="1" x14ac:dyDescent="0.25">
      <c r="A774" s="109">
        <v>1</v>
      </c>
      <c r="B774" s="286" t="s">
        <v>488</v>
      </c>
      <c r="C774" s="174" t="s">
        <v>489</v>
      </c>
      <c r="D774" s="273"/>
      <c r="E774" s="274"/>
      <c r="F774" s="275" t="s">
        <v>1382</v>
      </c>
      <c r="G774" s="277"/>
      <c r="H774" s="277"/>
      <c r="I774" s="275" t="s">
        <v>1382</v>
      </c>
      <c r="J774" s="275" t="s">
        <v>1382</v>
      </c>
    </row>
    <row r="775" spans="1:10" ht="27" customHeight="1" x14ac:dyDescent="0.25">
      <c r="A775" s="109">
        <v>6</v>
      </c>
      <c r="B775" s="287" t="s">
        <v>490</v>
      </c>
      <c r="C775" s="256" t="s">
        <v>491</v>
      </c>
      <c r="D775" s="265"/>
      <c r="E775" s="257" t="s">
        <v>71</v>
      </c>
      <c r="F775" s="258">
        <v>44.29</v>
      </c>
      <c r="G775" s="259">
        <v>180</v>
      </c>
      <c r="H775" s="259">
        <v>263</v>
      </c>
      <c r="I775" s="268"/>
      <c r="J775" s="259">
        <v>11648.27</v>
      </c>
    </row>
    <row r="776" spans="1:10" ht="27" customHeight="1" outlineLevel="1" x14ac:dyDescent="0.25">
      <c r="A776" s="109" t="s">
        <v>1557</v>
      </c>
      <c r="B776" s="260" t="s">
        <v>490</v>
      </c>
      <c r="C776" s="269" t="s">
        <v>1558</v>
      </c>
      <c r="D776" s="262"/>
      <c r="E776" s="263" t="s">
        <v>1386</v>
      </c>
      <c r="F776" s="263">
        <v>48.719000000000001</v>
      </c>
      <c r="G776" s="263" t="s">
        <v>1387</v>
      </c>
      <c r="H776" s="263">
        <v>2391</v>
      </c>
      <c r="I776" s="263">
        <v>116487.129</v>
      </c>
      <c r="J776" s="262"/>
    </row>
    <row r="777" spans="1:10" ht="27" customHeight="1" outlineLevel="1" x14ac:dyDescent="0.25">
      <c r="A777" s="109" t="s">
        <v>1557</v>
      </c>
      <c r="B777" s="260" t="s">
        <v>490</v>
      </c>
      <c r="C777" s="269" t="s">
        <v>1539</v>
      </c>
      <c r="D777" s="262"/>
      <c r="E777" s="263" t="s">
        <v>1540</v>
      </c>
      <c r="F777" s="263">
        <v>1.7716000000000001</v>
      </c>
      <c r="G777" s="263" t="s">
        <v>1387</v>
      </c>
      <c r="H777" s="263">
        <v>37</v>
      </c>
      <c r="I777" s="263">
        <v>65.549199999999999</v>
      </c>
      <c r="J777" s="262"/>
    </row>
    <row r="778" spans="1:10" ht="27" customHeight="1" outlineLevel="1" x14ac:dyDescent="0.25">
      <c r="A778" s="109" t="s">
        <v>1557</v>
      </c>
      <c r="B778" s="260" t="s">
        <v>490</v>
      </c>
      <c r="C778" s="269" t="s">
        <v>1403</v>
      </c>
      <c r="D778" s="262"/>
      <c r="E778" s="263" t="s">
        <v>1386</v>
      </c>
      <c r="F778" s="263">
        <v>0.66435</v>
      </c>
      <c r="G778" s="263" t="s">
        <v>1387</v>
      </c>
      <c r="H778" s="263">
        <v>110</v>
      </c>
      <c r="I778" s="263">
        <v>73.078500000000005</v>
      </c>
      <c r="J778" s="262"/>
    </row>
    <row r="779" spans="1:10" ht="27" customHeight="1" outlineLevel="1" x14ac:dyDescent="0.25">
      <c r="A779" s="109" t="s">
        <v>1557</v>
      </c>
      <c r="B779" s="260" t="s">
        <v>490</v>
      </c>
      <c r="C779" s="269" t="s">
        <v>1541</v>
      </c>
      <c r="D779" s="262"/>
      <c r="E779" s="263" t="s">
        <v>1386</v>
      </c>
      <c r="F779" s="263">
        <v>0.44290000000000002</v>
      </c>
      <c r="G779" s="263" t="s">
        <v>1387</v>
      </c>
      <c r="H779" s="263">
        <v>112</v>
      </c>
      <c r="I779" s="263">
        <v>49.604800000000004</v>
      </c>
      <c r="J779" s="262"/>
    </row>
    <row r="780" spans="1:10" ht="27" customHeight="1" outlineLevel="1" x14ac:dyDescent="0.25">
      <c r="A780" s="109" t="s">
        <v>1384</v>
      </c>
      <c r="B780" s="260" t="s">
        <v>490</v>
      </c>
      <c r="C780" s="269" t="s">
        <v>1488</v>
      </c>
      <c r="D780" s="262"/>
      <c r="E780" s="263" t="s">
        <v>1386</v>
      </c>
      <c r="F780" s="263">
        <v>17.716000000000001</v>
      </c>
      <c r="G780" s="263" t="s">
        <v>1387</v>
      </c>
      <c r="H780" s="263">
        <v>134</v>
      </c>
      <c r="I780" s="263">
        <v>2373.944</v>
      </c>
      <c r="J780" s="262"/>
    </row>
    <row r="781" spans="1:10" ht="27" customHeight="1" outlineLevel="1" x14ac:dyDescent="0.25">
      <c r="A781" s="109" t="s">
        <v>1557</v>
      </c>
      <c r="B781" s="260" t="s">
        <v>490</v>
      </c>
      <c r="C781" s="269" t="s">
        <v>1559</v>
      </c>
      <c r="D781" s="262"/>
      <c r="E781" s="263" t="s">
        <v>1386</v>
      </c>
      <c r="F781" s="263">
        <v>0.44290000000000002</v>
      </c>
      <c r="G781" s="263" t="s">
        <v>1387</v>
      </c>
      <c r="H781" s="263">
        <v>1699</v>
      </c>
      <c r="I781" s="263">
        <v>752.48710000000005</v>
      </c>
      <c r="J781" s="262"/>
    </row>
    <row r="782" spans="1:10" ht="27" customHeight="1" outlineLevel="1" x14ac:dyDescent="0.25">
      <c r="A782" s="109" t="s">
        <v>1557</v>
      </c>
      <c r="B782" s="260" t="s">
        <v>490</v>
      </c>
      <c r="C782" s="269" t="s">
        <v>1402</v>
      </c>
      <c r="D782" s="262"/>
      <c r="E782" s="263" t="s">
        <v>1386</v>
      </c>
      <c r="F782" s="263">
        <v>0.22145000000000001</v>
      </c>
      <c r="G782" s="263" t="s">
        <v>1387</v>
      </c>
      <c r="H782" s="263">
        <v>225</v>
      </c>
      <c r="I782" s="263">
        <v>49.826250000000002</v>
      </c>
      <c r="J782" s="262"/>
    </row>
    <row r="783" spans="1:10" ht="27" customHeight="1" x14ac:dyDescent="0.25">
      <c r="A783" s="109">
        <v>3</v>
      </c>
      <c r="B783" s="287" t="s">
        <v>492</v>
      </c>
      <c r="C783" s="256" t="s">
        <v>493</v>
      </c>
      <c r="D783" s="265"/>
      <c r="E783" s="257" t="s">
        <v>71</v>
      </c>
      <c r="F783" s="258">
        <v>24.6</v>
      </c>
      <c r="G783" s="259">
        <v>400</v>
      </c>
      <c r="H783" s="259">
        <v>584</v>
      </c>
      <c r="I783" s="268"/>
      <c r="J783" s="259">
        <v>14366.400000000001</v>
      </c>
    </row>
    <row r="784" spans="1:10" ht="27" customHeight="1" outlineLevel="1" x14ac:dyDescent="0.25">
      <c r="A784" s="109" t="s">
        <v>140</v>
      </c>
      <c r="B784" s="260" t="s">
        <v>492</v>
      </c>
      <c r="C784" s="264" t="s">
        <v>1560</v>
      </c>
      <c r="D784" s="262"/>
      <c r="E784" s="263" t="s">
        <v>1408</v>
      </c>
      <c r="F784" s="263">
        <v>24.6</v>
      </c>
      <c r="G784" s="263" t="s">
        <v>1387</v>
      </c>
      <c r="H784" s="263">
        <v>1899</v>
      </c>
      <c r="I784" s="263">
        <v>46715.4</v>
      </c>
      <c r="J784" s="262"/>
    </row>
    <row r="785" spans="1:10" ht="27" customHeight="1" outlineLevel="1" x14ac:dyDescent="0.25">
      <c r="A785" s="109" t="s">
        <v>140</v>
      </c>
      <c r="B785" s="260" t="s">
        <v>492</v>
      </c>
      <c r="C785" s="269" t="s">
        <v>1561</v>
      </c>
      <c r="D785" s="262"/>
      <c r="E785" s="263" t="s">
        <v>1395</v>
      </c>
      <c r="F785" s="263">
        <v>25.830000000000002</v>
      </c>
      <c r="G785" s="263" t="s">
        <v>1387</v>
      </c>
      <c r="H785" s="263">
        <v>1869</v>
      </c>
      <c r="I785" s="263">
        <v>48276.270000000004</v>
      </c>
      <c r="J785" s="262"/>
    </row>
    <row r="786" spans="1:10" ht="27" customHeight="1" outlineLevel="1" x14ac:dyDescent="0.25">
      <c r="A786" s="109" t="s">
        <v>140</v>
      </c>
      <c r="B786" s="260" t="s">
        <v>492</v>
      </c>
      <c r="C786" s="264" t="s">
        <v>1391</v>
      </c>
      <c r="D786" s="262"/>
      <c r="E786" s="263" t="s">
        <v>1386</v>
      </c>
      <c r="F786" s="263">
        <v>0.24600000000000002</v>
      </c>
      <c r="G786" s="263" t="s">
        <v>1387</v>
      </c>
      <c r="H786" s="263">
        <v>13</v>
      </c>
      <c r="I786" s="263">
        <v>3.1980000000000004</v>
      </c>
      <c r="J786" s="262"/>
    </row>
    <row r="787" spans="1:10" ht="27" customHeight="1" outlineLevel="1" x14ac:dyDescent="0.25">
      <c r="A787" s="109" t="s">
        <v>140</v>
      </c>
      <c r="B787" s="260" t="s">
        <v>492</v>
      </c>
      <c r="C787" s="269" t="s">
        <v>1562</v>
      </c>
      <c r="D787" s="262"/>
      <c r="E787" s="263" t="s">
        <v>1422</v>
      </c>
      <c r="F787" s="263">
        <v>49.2</v>
      </c>
      <c r="G787" s="263" t="s">
        <v>1387</v>
      </c>
      <c r="H787" s="263">
        <v>3752</v>
      </c>
      <c r="I787" s="263">
        <v>184598.40000000002</v>
      </c>
      <c r="J787" s="262"/>
    </row>
    <row r="788" spans="1:10" ht="27" customHeight="1" outlineLevel="1" x14ac:dyDescent="0.25">
      <c r="A788" s="109" t="s">
        <v>140</v>
      </c>
      <c r="B788" s="260" t="s">
        <v>492</v>
      </c>
      <c r="C788" s="264" t="s">
        <v>1563</v>
      </c>
      <c r="D788" s="262"/>
      <c r="E788" s="263" t="s">
        <v>1456</v>
      </c>
      <c r="F788" s="263">
        <v>24.6</v>
      </c>
      <c r="G788" s="263" t="s">
        <v>1387</v>
      </c>
      <c r="H788" s="263">
        <v>400</v>
      </c>
      <c r="I788" s="263">
        <v>9840</v>
      </c>
      <c r="J788" s="262"/>
    </row>
    <row r="789" spans="1:10" ht="27" customHeight="1" outlineLevel="1" x14ac:dyDescent="0.25">
      <c r="A789" s="109" t="s">
        <v>140</v>
      </c>
      <c r="B789" s="260" t="s">
        <v>492</v>
      </c>
      <c r="C789" s="269" t="s">
        <v>1467</v>
      </c>
      <c r="D789" s="262"/>
      <c r="E789" s="263" t="s">
        <v>1386</v>
      </c>
      <c r="F789" s="263">
        <v>0.24600000000000002</v>
      </c>
      <c r="G789" s="263" t="s">
        <v>1387</v>
      </c>
      <c r="H789" s="263">
        <v>680</v>
      </c>
      <c r="I789" s="263">
        <v>167.28000000000003</v>
      </c>
      <c r="J789" s="262"/>
    </row>
    <row r="790" spans="1:10" ht="27" customHeight="1" outlineLevel="1" x14ac:dyDescent="0.25">
      <c r="A790" s="109" t="s">
        <v>140</v>
      </c>
      <c r="B790" s="260" t="s">
        <v>492</v>
      </c>
      <c r="C790" s="269" t="s">
        <v>1394</v>
      </c>
      <c r="D790" s="262"/>
      <c r="E790" s="263" t="s">
        <v>1395</v>
      </c>
      <c r="F790" s="263">
        <v>0.36899999999999999</v>
      </c>
      <c r="G790" s="263" t="s">
        <v>1387</v>
      </c>
      <c r="H790" s="263">
        <v>810</v>
      </c>
      <c r="I790" s="263">
        <v>298.89</v>
      </c>
      <c r="J790" s="262"/>
    </row>
    <row r="791" spans="1:10" ht="27" customHeight="1" x14ac:dyDescent="0.25">
      <c r="A791" s="109">
        <v>3</v>
      </c>
      <c r="B791" s="287" t="s">
        <v>494</v>
      </c>
      <c r="C791" s="256" t="s">
        <v>495</v>
      </c>
      <c r="D791" s="265"/>
      <c r="E791" s="257" t="s">
        <v>71</v>
      </c>
      <c r="F791" s="258" t="s">
        <v>1383</v>
      </c>
      <c r="G791" s="259">
        <v>400</v>
      </c>
      <c r="H791" s="259">
        <v>584</v>
      </c>
      <c r="I791" s="268"/>
      <c r="J791" s="259">
        <v>0</v>
      </c>
    </row>
    <row r="792" spans="1:10" ht="27" customHeight="1" outlineLevel="1" x14ac:dyDescent="0.25">
      <c r="A792" s="109" t="s">
        <v>140</v>
      </c>
      <c r="B792" s="260" t="s">
        <v>494</v>
      </c>
      <c r="C792" s="269" t="s">
        <v>1421</v>
      </c>
      <c r="D792" s="262"/>
      <c r="E792" s="263" t="s">
        <v>1422</v>
      </c>
      <c r="F792" s="263">
        <v>0</v>
      </c>
      <c r="G792" s="263" t="s">
        <v>1387</v>
      </c>
      <c r="H792" s="263">
        <v>2124</v>
      </c>
      <c r="I792" s="263">
        <v>0</v>
      </c>
      <c r="J792" s="262"/>
    </row>
    <row r="793" spans="1:10" ht="27" customHeight="1" outlineLevel="1" x14ac:dyDescent="0.25">
      <c r="A793" s="109" t="s">
        <v>140</v>
      </c>
      <c r="B793" s="260" t="s">
        <v>494</v>
      </c>
      <c r="C793" s="269" t="s">
        <v>1394</v>
      </c>
      <c r="D793" s="262"/>
      <c r="E793" s="263" t="s">
        <v>1395</v>
      </c>
      <c r="F793" s="263">
        <v>0</v>
      </c>
      <c r="G793" s="263" t="s">
        <v>1387</v>
      </c>
      <c r="H793" s="263">
        <v>810</v>
      </c>
      <c r="I793" s="263">
        <v>0</v>
      </c>
      <c r="J793" s="262"/>
    </row>
    <row r="794" spans="1:10" ht="27" customHeight="1" x14ac:dyDescent="0.25">
      <c r="A794" s="109">
        <v>6</v>
      </c>
      <c r="B794" s="287" t="s">
        <v>496</v>
      </c>
      <c r="C794" s="256" t="s">
        <v>497</v>
      </c>
      <c r="D794" s="265"/>
      <c r="E794" s="257" t="s">
        <v>71</v>
      </c>
      <c r="F794" s="258" t="s">
        <v>1383</v>
      </c>
      <c r="G794" s="259">
        <v>2000</v>
      </c>
      <c r="H794" s="259">
        <v>2920</v>
      </c>
      <c r="I794" s="268"/>
      <c r="J794" s="259">
        <v>0</v>
      </c>
    </row>
    <row r="795" spans="1:10" ht="27" customHeight="1" outlineLevel="1" x14ac:dyDescent="0.25">
      <c r="A795" s="109" t="s">
        <v>1557</v>
      </c>
      <c r="B795" s="260" t="s">
        <v>496</v>
      </c>
      <c r="C795" s="264" t="s">
        <v>1436</v>
      </c>
      <c r="D795" s="262"/>
      <c r="E795" s="263" t="s">
        <v>1386</v>
      </c>
      <c r="F795" s="263">
        <v>0</v>
      </c>
      <c r="G795" s="263" t="s">
        <v>1387</v>
      </c>
      <c r="H795" s="263">
        <v>2489</v>
      </c>
      <c r="I795" s="263">
        <v>0</v>
      </c>
      <c r="J795" s="262"/>
    </row>
    <row r="796" spans="1:10" ht="27" customHeight="1" outlineLevel="1" x14ac:dyDescent="0.25">
      <c r="A796" s="109" t="s">
        <v>1557</v>
      </c>
      <c r="B796" s="260" t="s">
        <v>496</v>
      </c>
      <c r="C796" s="264" t="s">
        <v>1429</v>
      </c>
      <c r="D796" s="262"/>
      <c r="E796" s="263" t="s">
        <v>1386</v>
      </c>
      <c r="F796" s="263">
        <v>0</v>
      </c>
      <c r="G796" s="263" t="s">
        <v>1387</v>
      </c>
      <c r="H796" s="263">
        <v>398</v>
      </c>
      <c r="I796" s="263">
        <v>0</v>
      </c>
      <c r="J796" s="262"/>
    </row>
    <row r="797" spans="1:10" ht="27" customHeight="1" outlineLevel="1" x14ac:dyDescent="0.25">
      <c r="A797" s="109" t="s">
        <v>1557</v>
      </c>
      <c r="B797" s="260" t="s">
        <v>496</v>
      </c>
      <c r="C797" s="269" t="s">
        <v>1437</v>
      </c>
      <c r="D797" s="262"/>
      <c r="E797" s="263" t="s">
        <v>1386</v>
      </c>
      <c r="F797" s="263">
        <v>0</v>
      </c>
      <c r="G797" s="263" t="s">
        <v>1387</v>
      </c>
      <c r="H797" s="263">
        <v>2599</v>
      </c>
      <c r="I797" s="263">
        <v>0</v>
      </c>
      <c r="J797" s="262"/>
    </row>
    <row r="798" spans="1:10" ht="27" customHeight="1" outlineLevel="1" x14ac:dyDescent="0.25">
      <c r="A798" s="109" t="s">
        <v>1557</v>
      </c>
      <c r="B798" s="260" t="s">
        <v>496</v>
      </c>
      <c r="C798" s="264" t="s">
        <v>1426</v>
      </c>
      <c r="D798" s="262"/>
      <c r="E798" s="263" t="s">
        <v>1386</v>
      </c>
      <c r="F798" s="263">
        <v>0</v>
      </c>
      <c r="G798" s="263" t="s">
        <v>1387</v>
      </c>
      <c r="H798" s="263">
        <v>459</v>
      </c>
      <c r="I798" s="263">
        <v>0</v>
      </c>
      <c r="J798" s="262"/>
    </row>
    <row r="799" spans="1:10" ht="27" customHeight="1" outlineLevel="1" x14ac:dyDescent="0.25">
      <c r="A799" s="109" t="s">
        <v>1557</v>
      </c>
      <c r="B799" s="260" t="s">
        <v>496</v>
      </c>
      <c r="C799" s="269" t="s">
        <v>1564</v>
      </c>
      <c r="D799" s="262"/>
      <c r="E799" s="263" t="s">
        <v>1386</v>
      </c>
      <c r="F799" s="263">
        <v>0</v>
      </c>
      <c r="G799" s="263" t="s">
        <v>1387</v>
      </c>
      <c r="H799" s="263">
        <v>645</v>
      </c>
      <c r="I799" s="263">
        <v>0</v>
      </c>
      <c r="J799" s="262"/>
    </row>
    <row r="800" spans="1:10" ht="18.75" customHeight="1" x14ac:dyDescent="0.25">
      <c r="A800" s="248"/>
      <c r="B800" s="286" t="s">
        <v>498</v>
      </c>
      <c r="C800" s="164" t="s">
        <v>499</v>
      </c>
      <c r="D800" s="273"/>
      <c r="E800" s="274"/>
      <c r="F800" s="275" t="s">
        <v>1382</v>
      </c>
      <c r="G800" s="277"/>
      <c r="H800" s="277"/>
      <c r="I800" s="275" t="s">
        <v>1382</v>
      </c>
      <c r="J800" s="275" t="s">
        <v>1382</v>
      </c>
    </row>
    <row r="801" spans="1:10" ht="27" customHeight="1" x14ac:dyDescent="0.25">
      <c r="A801" s="109">
        <v>3</v>
      </c>
      <c r="B801" s="287" t="s">
        <v>501</v>
      </c>
      <c r="C801" s="256" t="s">
        <v>502</v>
      </c>
      <c r="D801" s="265"/>
      <c r="E801" s="257" t="s">
        <v>71</v>
      </c>
      <c r="F801" s="258">
        <v>24.672899999999998</v>
      </c>
      <c r="G801" s="259">
        <v>800</v>
      </c>
      <c r="H801" s="259">
        <v>1168</v>
      </c>
      <c r="I801" s="268"/>
      <c r="J801" s="259">
        <v>28817.947199999999</v>
      </c>
    </row>
    <row r="802" spans="1:10" ht="27" customHeight="1" outlineLevel="1" x14ac:dyDescent="0.25">
      <c r="A802" s="109" t="s">
        <v>140</v>
      </c>
      <c r="B802" s="260" t="s">
        <v>501</v>
      </c>
      <c r="C802" s="269" t="s">
        <v>1565</v>
      </c>
      <c r="D802" s="262"/>
      <c r="E802" s="263" t="s">
        <v>1386</v>
      </c>
      <c r="F802" s="263">
        <v>29.607479999999995</v>
      </c>
      <c r="G802" s="263" t="s">
        <v>1387</v>
      </c>
      <c r="H802" s="263">
        <v>395</v>
      </c>
      <c r="I802" s="263">
        <v>11694.954599999997</v>
      </c>
      <c r="J802" s="262"/>
    </row>
    <row r="803" spans="1:10" ht="27" customHeight="1" outlineLevel="1" x14ac:dyDescent="0.25">
      <c r="A803" s="109" t="s">
        <v>140</v>
      </c>
      <c r="B803" s="260" t="s">
        <v>501</v>
      </c>
      <c r="C803" s="269" t="s">
        <v>1566</v>
      </c>
      <c r="D803" s="262"/>
      <c r="E803" s="263" t="s">
        <v>1386</v>
      </c>
      <c r="F803" s="263">
        <v>54.280380000000001</v>
      </c>
      <c r="G803" s="263" t="s">
        <v>1387</v>
      </c>
      <c r="H803" s="263">
        <v>464</v>
      </c>
      <c r="I803" s="263">
        <v>25186.096320000001</v>
      </c>
      <c r="J803" s="262"/>
    </row>
    <row r="804" spans="1:10" ht="27" customHeight="1" outlineLevel="1" x14ac:dyDescent="0.25">
      <c r="A804" s="109" t="s">
        <v>140</v>
      </c>
      <c r="B804" s="260" t="s">
        <v>501</v>
      </c>
      <c r="C804" s="269" t="s">
        <v>1449</v>
      </c>
      <c r="D804" s="262"/>
      <c r="E804" s="263" t="s">
        <v>1395</v>
      </c>
      <c r="F804" s="263">
        <v>12.336449999999999</v>
      </c>
      <c r="G804" s="263" t="s">
        <v>1387</v>
      </c>
      <c r="H804" s="263">
        <v>419</v>
      </c>
      <c r="I804" s="263">
        <v>5168.9725499999995</v>
      </c>
      <c r="J804" s="262"/>
    </row>
    <row r="805" spans="1:10" ht="27" customHeight="1" outlineLevel="1" x14ac:dyDescent="0.25">
      <c r="A805" s="109" t="s">
        <v>140</v>
      </c>
      <c r="B805" s="260" t="s">
        <v>501</v>
      </c>
      <c r="C805" s="269" t="s">
        <v>1567</v>
      </c>
      <c r="D805" s="262"/>
      <c r="E805" s="263" t="s">
        <v>1408</v>
      </c>
      <c r="F805" s="263">
        <v>37.009349999999998</v>
      </c>
      <c r="G805" s="263" t="s">
        <v>1387</v>
      </c>
      <c r="H805" s="263">
        <v>561</v>
      </c>
      <c r="I805" s="263">
        <v>20762.245349999997</v>
      </c>
      <c r="J805" s="262"/>
    </row>
    <row r="806" spans="1:10" ht="27" customHeight="1" outlineLevel="1" x14ac:dyDescent="0.25">
      <c r="A806" s="109" t="s">
        <v>140</v>
      </c>
      <c r="B806" s="260" t="s">
        <v>501</v>
      </c>
      <c r="C806" s="264" t="s">
        <v>1568</v>
      </c>
      <c r="D806" s="262"/>
      <c r="E806" s="263" t="s">
        <v>1386</v>
      </c>
      <c r="F806" s="263">
        <v>0.19738319999999998</v>
      </c>
      <c r="G806" s="263" t="s">
        <v>1387</v>
      </c>
      <c r="H806" s="263">
        <v>206</v>
      </c>
      <c r="I806" s="263">
        <v>40.660939199999994</v>
      </c>
      <c r="J806" s="262"/>
    </row>
    <row r="807" spans="1:10" ht="27" customHeight="1" outlineLevel="1" x14ac:dyDescent="0.25">
      <c r="A807" s="109" t="s">
        <v>140</v>
      </c>
      <c r="B807" s="260" t="s">
        <v>501</v>
      </c>
      <c r="C807" s="269" t="s">
        <v>1413</v>
      </c>
      <c r="D807" s="262"/>
      <c r="E807" s="263" t="s">
        <v>1386</v>
      </c>
      <c r="F807" s="263">
        <v>0.49345800000000001</v>
      </c>
      <c r="G807" s="263" t="s">
        <v>1387</v>
      </c>
      <c r="H807" s="263">
        <v>115</v>
      </c>
      <c r="I807" s="263">
        <v>56.747669999999999</v>
      </c>
      <c r="J807" s="262"/>
    </row>
    <row r="808" spans="1:10" ht="27" customHeight="1" x14ac:dyDescent="0.25">
      <c r="A808" s="109">
        <v>3</v>
      </c>
      <c r="B808" s="287" t="s">
        <v>503</v>
      </c>
      <c r="C808" s="256" t="s">
        <v>504</v>
      </c>
      <c r="D808" s="265"/>
      <c r="E808" s="257" t="s">
        <v>71</v>
      </c>
      <c r="F808" s="258">
        <v>24.672899999999998</v>
      </c>
      <c r="G808" s="259">
        <v>200</v>
      </c>
      <c r="H808" s="259">
        <v>292</v>
      </c>
      <c r="I808" s="268"/>
      <c r="J808" s="259">
        <v>7204.4867999999997</v>
      </c>
    </row>
    <row r="809" spans="1:10" ht="27" customHeight="1" outlineLevel="1" x14ac:dyDescent="0.25">
      <c r="A809" s="109" t="s">
        <v>140</v>
      </c>
      <c r="B809" s="260" t="s">
        <v>503</v>
      </c>
      <c r="C809" s="269" t="s">
        <v>1459</v>
      </c>
      <c r="D809" s="262"/>
      <c r="E809" s="263" t="s">
        <v>1456</v>
      </c>
      <c r="F809" s="263">
        <v>9.8691600000000008</v>
      </c>
      <c r="G809" s="263" t="s">
        <v>1387</v>
      </c>
      <c r="H809" s="263">
        <v>789</v>
      </c>
      <c r="I809" s="263">
        <v>7786.767240000001</v>
      </c>
      <c r="J809" s="262"/>
    </row>
    <row r="810" spans="1:10" ht="27" customHeight="1" outlineLevel="1" x14ac:dyDescent="0.25">
      <c r="A810" s="109" t="s">
        <v>140</v>
      </c>
      <c r="B810" s="260" t="s">
        <v>503</v>
      </c>
      <c r="C810" s="269" t="s">
        <v>1457</v>
      </c>
      <c r="D810" s="262"/>
      <c r="E810" s="263" t="s">
        <v>1395</v>
      </c>
      <c r="F810" s="263">
        <v>493.45799999999997</v>
      </c>
      <c r="G810" s="263" t="s">
        <v>1387</v>
      </c>
      <c r="H810" s="263">
        <v>1045</v>
      </c>
      <c r="I810" s="263">
        <v>515663.61</v>
      </c>
      <c r="J810" s="262"/>
    </row>
    <row r="811" spans="1:10" ht="27" customHeight="1" outlineLevel="1" x14ac:dyDescent="0.25">
      <c r="A811" s="109" t="s">
        <v>140</v>
      </c>
      <c r="B811" s="260" t="s">
        <v>503</v>
      </c>
      <c r="C811" s="269" t="s">
        <v>1458</v>
      </c>
      <c r="D811" s="262"/>
      <c r="E811" s="263" t="s">
        <v>1422</v>
      </c>
      <c r="F811" s="263">
        <v>6.1682250000000001E-2</v>
      </c>
      <c r="G811" s="263" t="s">
        <v>1387</v>
      </c>
      <c r="H811" s="263">
        <v>179</v>
      </c>
      <c r="I811" s="263">
        <v>11.04112275</v>
      </c>
      <c r="J811" s="262"/>
    </row>
    <row r="812" spans="1:10" ht="27" customHeight="1" outlineLevel="1" x14ac:dyDescent="0.25">
      <c r="A812" s="109" t="s">
        <v>140</v>
      </c>
      <c r="B812" s="260" t="s">
        <v>503</v>
      </c>
      <c r="C812" s="269" t="s">
        <v>1394</v>
      </c>
      <c r="D812" s="262"/>
      <c r="E812" s="263" t="s">
        <v>1395</v>
      </c>
      <c r="F812" s="263">
        <v>0.37009349999999996</v>
      </c>
      <c r="G812" s="263" t="s">
        <v>1387</v>
      </c>
      <c r="H812" s="263">
        <v>810</v>
      </c>
      <c r="I812" s="263">
        <v>299.775735</v>
      </c>
      <c r="J812" s="262"/>
    </row>
    <row r="813" spans="1:10" ht="27" customHeight="1" outlineLevel="1" x14ac:dyDescent="0.25">
      <c r="A813" s="109" t="s">
        <v>140</v>
      </c>
      <c r="B813" s="260" t="s">
        <v>503</v>
      </c>
      <c r="C813" s="264" t="s">
        <v>1453</v>
      </c>
      <c r="D813" s="262"/>
      <c r="E813" s="263" t="s">
        <v>1395</v>
      </c>
      <c r="F813" s="263">
        <v>0.1233645</v>
      </c>
      <c r="G813" s="263" t="s">
        <v>1387</v>
      </c>
      <c r="H813" s="263">
        <v>109</v>
      </c>
      <c r="I813" s="263">
        <v>13.446730500000001</v>
      </c>
      <c r="J813" s="262"/>
    </row>
    <row r="814" spans="1:10" ht="27" customHeight="1" x14ac:dyDescent="0.25">
      <c r="A814" s="109">
        <v>3</v>
      </c>
      <c r="B814" s="287" t="s">
        <v>505</v>
      </c>
      <c r="C814" s="256" t="s">
        <v>506</v>
      </c>
      <c r="D814" s="265"/>
      <c r="E814" s="257" t="s">
        <v>71</v>
      </c>
      <c r="F814" s="258" t="s">
        <v>1383</v>
      </c>
      <c r="G814" s="259">
        <v>200</v>
      </c>
      <c r="H814" s="259">
        <v>292</v>
      </c>
      <c r="I814" s="268"/>
      <c r="J814" s="259">
        <v>0</v>
      </c>
    </row>
    <row r="815" spans="1:10" ht="27" customHeight="1" outlineLevel="1" x14ac:dyDescent="0.25">
      <c r="A815" s="109" t="s">
        <v>140</v>
      </c>
      <c r="B815" s="260" t="s">
        <v>505</v>
      </c>
      <c r="C815" s="264" t="s">
        <v>1455</v>
      </c>
      <c r="D815" s="262"/>
      <c r="E815" s="263" t="s">
        <v>1456</v>
      </c>
      <c r="F815" s="263">
        <v>0</v>
      </c>
      <c r="G815" s="263" t="s">
        <v>1387</v>
      </c>
      <c r="H815" s="263">
        <v>445</v>
      </c>
      <c r="I815" s="263">
        <v>0</v>
      </c>
      <c r="J815" s="262"/>
    </row>
    <row r="816" spans="1:10" ht="27" customHeight="1" outlineLevel="1" x14ac:dyDescent="0.25">
      <c r="A816" s="109" t="s">
        <v>140</v>
      </c>
      <c r="B816" s="260" t="s">
        <v>505</v>
      </c>
      <c r="C816" s="269" t="s">
        <v>1457</v>
      </c>
      <c r="D816" s="262"/>
      <c r="E816" s="263" t="s">
        <v>1395</v>
      </c>
      <c r="F816" s="263">
        <v>0</v>
      </c>
      <c r="G816" s="263" t="s">
        <v>1387</v>
      </c>
      <c r="H816" s="263">
        <v>1045</v>
      </c>
      <c r="I816" s="263">
        <v>0</v>
      </c>
      <c r="J816" s="262"/>
    </row>
    <row r="817" spans="1:10" ht="27" customHeight="1" outlineLevel="1" x14ac:dyDescent="0.25">
      <c r="A817" s="109" t="s">
        <v>140</v>
      </c>
      <c r="B817" s="260" t="s">
        <v>505</v>
      </c>
      <c r="C817" s="269" t="s">
        <v>1458</v>
      </c>
      <c r="D817" s="262"/>
      <c r="E817" s="263" t="s">
        <v>1422</v>
      </c>
      <c r="F817" s="263">
        <v>0</v>
      </c>
      <c r="G817" s="263" t="s">
        <v>1387</v>
      </c>
      <c r="H817" s="263">
        <v>179</v>
      </c>
      <c r="I817" s="263">
        <v>0</v>
      </c>
      <c r="J817" s="262"/>
    </row>
    <row r="818" spans="1:10" ht="27" customHeight="1" outlineLevel="1" x14ac:dyDescent="0.25">
      <c r="A818" s="109" t="s">
        <v>140</v>
      </c>
      <c r="B818" s="260" t="s">
        <v>505</v>
      </c>
      <c r="C818" s="269" t="s">
        <v>1394</v>
      </c>
      <c r="D818" s="262"/>
      <c r="E818" s="263" t="s">
        <v>1395</v>
      </c>
      <c r="F818" s="263">
        <v>0</v>
      </c>
      <c r="G818" s="263" t="s">
        <v>1387</v>
      </c>
      <c r="H818" s="263">
        <v>810</v>
      </c>
      <c r="I818" s="263">
        <v>0</v>
      </c>
      <c r="J818" s="262"/>
    </row>
    <row r="819" spans="1:10" ht="27" customHeight="1" outlineLevel="1" x14ac:dyDescent="0.25">
      <c r="A819" s="109" t="s">
        <v>140</v>
      </c>
      <c r="B819" s="260" t="s">
        <v>505</v>
      </c>
      <c r="C819" s="264" t="s">
        <v>1453</v>
      </c>
      <c r="D819" s="262"/>
      <c r="E819" s="263" t="s">
        <v>1395</v>
      </c>
      <c r="F819" s="263">
        <v>0</v>
      </c>
      <c r="G819" s="263" t="s">
        <v>1387</v>
      </c>
      <c r="H819" s="263">
        <v>109</v>
      </c>
      <c r="I819" s="263">
        <v>0</v>
      </c>
      <c r="J819" s="262"/>
    </row>
    <row r="820" spans="1:10" ht="27" customHeight="1" x14ac:dyDescent="0.25">
      <c r="A820" s="109">
        <v>3</v>
      </c>
      <c r="B820" s="287" t="s">
        <v>507</v>
      </c>
      <c r="C820" s="256" t="s">
        <v>508</v>
      </c>
      <c r="D820" s="265"/>
      <c r="E820" s="257" t="s">
        <v>88</v>
      </c>
      <c r="F820" s="258" t="s">
        <v>1383</v>
      </c>
      <c r="G820" s="259">
        <v>1200</v>
      </c>
      <c r="H820" s="259">
        <v>1752</v>
      </c>
      <c r="I820" s="268"/>
      <c r="J820" s="259">
        <v>0</v>
      </c>
    </row>
    <row r="821" spans="1:10" ht="27" customHeight="1" outlineLevel="1" x14ac:dyDescent="0.25">
      <c r="A821" s="109" t="s">
        <v>140</v>
      </c>
      <c r="B821" s="260" t="s">
        <v>507</v>
      </c>
      <c r="C821" s="264" t="s">
        <v>1455</v>
      </c>
      <c r="D821" s="262"/>
      <c r="E821" s="263" t="s">
        <v>1456</v>
      </c>
      <c r="F821" s="263">
        <v>0</v>
      </c>
      <c r="G821" s="263" t="s">
        <v>1387</v>
      </c>
      <c r="H821" s="263">
        <v>445</v>
      </c>
      <c r="I821" s="263">
        <v>0</v>
      </c>
      <c r="J821" s="262"/>
    </row>
    <row r="822" spans="1:10" ht="27" customHeight="1" outlineLevel="1" x14ac:dyDescent="0.25">
      <c r="A822" s="109" t="s">
        <v>140</v>
      </c>
      <c r="B822" s="260" t="s">
        <v>507</v>
      </c>
      <c r="C822" s="269" t="s">
        <v>1457</v>
      </c>
      <c r="D822" s="262"/>
      <c r="E822" s="263" t="s">
        <v>1395</v>
      </c>
      <c r="F822" s="263">
        <v>0</v>
      </c>
      <c r="G822" s="263" t="s">
        <v>1387</v>
      </c>
      <c r="H822" s="263">
        <v>1045</v>
      </c>
      <c r="I822" s="263">
        <v>0</v>
      </c>
      <c r="J822" s="262"/>
    </row>
    <row r="823" spans="1:10" ht="27" customHeight="1" outlineLevel="1" x14ac:dyDescent="0.25">
      <c r="A823" s="109" t="s">
        <v>140</v>
      </c>
      <c r="B823" s="260" t="s">
        <v>507</v>
      </c>
      <c r="C823" s="269" t="s">
        <v>1458</v>
      </c>
      <c r="D823" s="262"/>
      <c r="E823" s="263" t="s">
        <v>1422</v>
      </c>
      <c r="F823" s="263">
        <v>0</v>
      </c>
      <c r="G823" s="263" t="s">
        <v>1387</v>
      </c>
      <c r="H823" s="263">
        <v>179</v>
      </c>
      <c r="I823" s="263">
        <v>0</v>
      </c>
      <c r="J823" s="262"/>
    </row>
    <row r="824" spans="1:10" ht="27" customHeight="1" outlineLevel="1" x14ac:dyDescent="0.25">
      <c r="A824" s="109" t="s">
        <v>140</v>
      </c>
      <c r="B824" s="260" t="s">
        <v>507</v>
      </c>
      <c r="C824" s="269" t="s">
        <v>1394</v>
      </c>
      <c r="D824" s="262"/>
      <c r="E824" s="263" t="s">
        <v>1395</v>
      </c>
      <c r="F824" s="263">
        <v>0</v>
      </c>
      <c r="G824" s="263" t="s">
        <v>1387</v>
      </c>
      <c r="H824" s="263">
        <v>810</v>
      </c>
      <c r="I824" s="263">
        <v>0</v>
      </c>
      <c r="J824" s="262"/>
    </row>
    <row r="825" spans="1:10" ht="27" customHeight="1" outlineLevel="1" x14ac:dyDescent="0.25">
      <c r="A825" s="109" t="s">
        <v>140</v>
      </c>
      <c r="B825" s="260" t="s">
        <v>507</v>
      </c>
      <c r="C825" s="264" t="s">
        <v>1453</v>
      </c>
      <c r="D825" s="262"/>
      <c r="E825" s="263" t="s">
        <v>1395</v>
      </c>
      <c r="F825" s="263">
        <v>0</v>
      </c>
      <c r="G825" s="263" t="s">
        <v>1387</v>
      </c>
      <c r="H825" s="263">
        <v>109</v>
      </c>
      <c r="I825" s="263">
        <v>0</v>
      </c>
      <c r="J825" s="262"/>
    </row>
    <row r="826" spans="1:10" ht="27" customHeight="1" x14ac:dyDescent="0.25">
      <c r="A826" s="109">
        <v>3</v>
      </c>
      <c r="B826" s="287" t="s">
        <v>509</v>
      </c>
      <c r="C826" s="256" t="s">
        <v>510</v>
      </c>
      <c r="D826" s="265"/>
      <c r="E826" s="257" t="s">
        <v>71</v>
      </c>
      <c r="F826" s="258" t="s">
        <v>1383</v>
      </c>
      <c r="G826" s="259">
        <v>300</v>
      </c>
      <c r="H826" s="259">
        <v>438</v>
      </c>
      <c r="I826" s="268"/>
      <c r="J826" s="259">
        <v>0</v>
      </c>
    </row>
    <row r="827" spans="1:10" ht="27" customHeight="1" outlineLevel="1" x14ac:dyDescent="0.25">
      <c r="A827" s="109" t="s">
        <v>140</v>
      </c>
      <c r="B827" s="260" t="s">
        <v>509</v>
      </c>
      <c r="C827" s="264" t="s">
        <v>1455</v>
      </c>
      <c r="D827" s="262"/>
      <c r="E827" s="263" t="s">
        <v>1456</v>
      </c>
      <c r="F827" s="263">
        <v>0</v>
      </c>
      <c r="G827" s="263" t="s">
        <v>1387</v>
      </c>
      <c r="H827" s="263">
        <v>445</v>
      </c>
      <c r="I827" s="263">
        <v>0</v>
      </c>
      <c r="J827" s="262"/>
    </row>
    <row r="828" spans="1:10" ht="27" customHeight="1" outlineLevel="1" x14ac:dyDescent="0.25">
      <c r="A828" s="109" t="s">
        <v>140</v>
      </c>
      <c r="B828" s="260" t="s">
        <v>509</v>
      </c>
      <c r="C828" s="269" t="s">
        <v>1534</v>
      </c>
      <c r="D828" s="262"/>
      <c r="E828" s="263" t="s">
        <v>1386</v>
      </c>
      <c r="F828" s="263">
        <v>0</v>
      </c>
      <c r="G828" s="263" t="s">
        <v>1387</v>
      </c>
      <c r="H828" s="263">
        <v>669</v>
      </c>
      <c r="I828" s="263">
        <v>0</v>
      </c>
      <c r="J828" s="262"/>
    </row>
    <row r="829" spans="1:10" ht="27" customHeight="1" x14ac:dyDescent="0.25">
      <c r="A829" s="109">
        <v>3</v>
      </c>
      <c r="B829" s="287" t="s">
        <v>511</v>
      </c>
      <c r="C829" s="256" t="s">
        <v>512</v>
      </c>
      <c r="D829" s="265"/>
      <c r="E829" s="257" t="s">
        <v>71</v>
      </c>
      <c r="F829" s="258">
        <v>55.2</v>
      </c>
      <c r="G829" s="259">
        <v>100</v>
      </c>
      <c r="H829" s="259">
        <v>146</v>
      </c>
      <c r="I829" s="268"/>
      <c r="J829" s="259">
        <v>8059.2000000000007</v>
      </c>
    </row>
    <row r="830" spans="1:10" ht="27" customHeight="1" outlineLevel="1" x14ac:dyDescent="0.25">
      <c r="A830" s="109" t="s">
        <v>140</v>
      </c>
      <c r="B830" s="260" t="s">
        <v>511</v>
      </c>
      <c r="C830" s="269" t="s">
        <v>1409</v>
      </c>
      <c r="D830" s="262"/>
      <c r="E830" s="263" t="s">
        <v>1386</v>
      </c>
      <c r="F830" s="263">
        <v>0.30359999999999998</v>
      </c>
      <c r="G830" s="263" t="s">
        <v>1387</v>
      </c>
      <c r="H830" s="263">
        <v>3104</v>
      </c>
      <c r="I830" s="263">
        <v>942.37439999999992</v>
      </c>
      <c r="J830" s="262"/>
    </row>
    <row r="831" spans="1:10" ht="27" customHeight="1" outlineLevel="1" x14ac:dyDescent="0.25">
      <c r="A831" s="109" t="s">
        <v>140</v>
      </c>
      <c r="B831" s="260" t="s">
        <v>511</v>
      </c>
      <c r="C831" s="269" t="s">
        <v>1460</v>
      </c>
      <c r="D831" s="262"/>
      <c r="E831" s="263" t="s">
        <v>1408</v>
      </c>
      <c r="F831" s="263">
        <v>60.720000000000006</v>
      </c>
      <c r="G831" s="263" t="s">
        <v>1387</v>
      </c>
      <c r="H831" s="263">
        <v>507</v>
      </c>
      <c r="I831" s="263">
        <v>30785.040000000005</v>
      </c>
      <c r="J831" s="262"/>
    </row>
    <row r="832" spans="1:10" ht="27" customHeight="1" outlineLevel="1" x14ac:dyDescent="0.25">
      <c r="A832" s="109" t="s">
        <v>140</v>
      </c>
      <c r="B832" s="260" t="s">
        <v>511</v>
      </c>
      <c r="C832" s="264" t="s">
        <v>1389</v>
      </c>
      <c r="D832" s="262"/>
      <c r="E832" s="263" t="s">
        <v>1386</v>
      </c>
      <c r="F832" s="263">
        <v>3.3119999999999997E-2</v>
      </c>
      <c r="G832" s="263">
        <v>388</v>
      </c>
      <c r="H832" s="263">
        <v>388</v>
      </c>
      <c r="I832" s="263">
        <v>12.850559999999998</v>
      </c>
      <c r="J832" s="262"/>
    </row>
    <row r="833" spans="1:10" ht="27" customHeight="1" outlineLevel="1" x14ac:dyDescent="0.25">
      <c r="A833" s="109" t="s">
        <v>140</v>
      </c>
      <c r="B833" s="260" t="s">
        <v>511</v>
      </c>
      <c r="C833" s="269" t="s">
        <v>1465</v>
      </c>
      <c r="D833" s="262"/>
      <c r="E833" s="263" t="s">
        <v>1386</v>
      </c>
      <c r="F833" s="263">
        <v>0.16560000000000002</v>
      </c>
      <c r="G833" s="263" t="s">
        <v>1387</v>
      </c>
      <c r="H833" s="263">
        <v>907</v>
      </c>
      <c r="I833" s="263">
        <v>150.19920000000002</v>
      </c>
      <c r="J833" s="262"/>
    </row>
    <row r="834" spans="1:10" ht="27" customHeight="1" outlineLevel="1" x14ac:dyDescent="0.25">
      <c r="A834" s="109" t="s">
        <v>140</v>
      </c>
      <c r="B834" s="260" t="s">
        <v>511</v>
      </c>
      <c r="C834" s="269" t="s">
        <v>1405</v>
      </c>
      <c r="D834" s="262"/>
      <c r="E834" s="263" t="s">
        <v>1386</v>
      </c>
      <c r="F834" s="263">
        <v>0.13800000000000001</v>
      </c>
      <c r="G834" s="263" t="s">
        <v>1387</v>
      </c>
      <c r="H834" s="263">
        <v>1105</v>
      </c>
      <c r="I834" s="263">
        <v>152.49</v>
      </c>
      <c r="J834" s="262"/>
    </row>
    <row r="835" spans="1:10" ht="27" customHeight="1" outlineLevel="1" x14ac:dyDescent="0.25">
      <c r="A835" s="109" t="s">
        <v>140</v>
      </c>
      <c r="B835" s="260" t="s">
        <v>511</v>
      </c>
      <c r="C835" s="269" t="s">
        <v>1470</v>
      </c>
      <c r="D835" s="262"/>
      <c r="E835" s="263" t="s">
        <v>1386</v>
      </c>
      <c r="F835" s="263">
        <v>0.16560000000000002</v>
      </c>
      <c r="G835" s="263" t="s">
        <v>1387</v>
      </c>
      <c r="H835" s="263">
        <v>113</v>
      </c>
      <c r="I835" s="263">
        <v>18.712800000000001</v>
      </c>
      <c r="J835" s="262"/>
    </row>
    <row r="836" spans="1:10" ht="27" customHeight="1" outlineLevel="1" x14ac:dyDescent="0.25">
      <c r="A836" s="109" t="s">
        <v>140</v>
      </c>
      <c r="B836" s="260" t="s">
        <v>511</v>
      </c>
      <c r="C836" s="269" t="s">
        <v>1471</v>
      </c>
      <c r="D836" s="262"/>
      <c r="E836" s="263" t="s">
        <v>1386</v>
      </c>
      <c r="F836" s="263" t="s">
        <v>1387</v>
      </c>
      <c r="G836" s="263" t="s">
        <v>1387</v>
      </c>
      <c r="H836" s="263">
        <v>138</v>
      </c>
      <c r="I836" s="263">
        <v>0</v>
      </c>
      <c r="J836" s="262"/>
    </row>
    <row r="837" spans="1:10" ht="27" customHeight="1" outlineLevel="1" x14ac:dyDescent="0.25">
      <c r="A837" s="109" t="s">
        <v>140</v>
      </c>
      <c r="B837" s="260" t="s">
        <v>511</v>
      </c>
      <c r="C837" s="269" t="s">
        <v>1403</v>
      </c>
      <c r="D837" s="262"/>
      <c r="E837" s="263" t="s">
        <v>1386</v>
      </c>
      <c r="F837" s="263">
        <v>0.82799999999999996</v>
      </c>
      <c r="G837" s="263" t="s">
        <v>1387</v>
      </c>
      <c r="H837" s="263">
        <v>110</v>
      </c>
      <c r="I837" s="263">
        <v>91.08</v>
      </c>
      <c r="J837" s="262"/>
    </row>
    <row r="838" spans="1:10" ht="27" customHeight="1" x14ac:dyDescent="0.25">
      <c r="A838" s="109">
        <v>3</v>
      </c>
      <c r="B838" s="287" t="s">
        <v>513</v>
      </c>
      <c r="C838" s="256" t="s">
        <v>514</v>
      </c>
      <c r="D838" s="265"/>
      <c r="E838" s="257" t="s">
        <v>91</v>
      </c>
      <c r="F838" s="258">
        <v>11.67</v>
      </c>
      <c r="G838" s="259">
        <v>1200</v>
      </c>
      <c r="H838" s="259">
        <v>1752</v>
      </c>
      <c r="I838" s="268"/>
      <c r="J838" s="259">
        <v>20445.84</v>
      </c>
    </row>
    <row r="839" spans="1:10" ht="27" customHeight="1" outlineLevel="1" x14ac:dyDescent="0.25">
      <c r="A839" s="109" t="s">
        <v>140</v>
      </c>
      <c r="B839" s="260" t="s">
        <v>513</v>
      </c>
      <c r="C839" s="269" t="s">
        <v>1441</v>
      </c>
      <c r="D839" s="262"/>
      <c r="E839" s="263" t="s">
        <v>1386</v>
      </c>
      <c r="F839" s="263">
        <v>12.720300000000002</v>
      </c>
      <c r="G839" s="263" t="s">
        <v>1387</v>
      </c>
      <c r="H839" s="263">
        <v>274</v>
      </c>
      <c r="I839" s="263">
        <v>3485.3622000000005</v>
      </c>
      <c r="J839" s="262"/>
    </row>
    <row r="840" spans="1:10" ht="27" customHeight="1" outlineLevel="1" x14ac:dyDescent="0.25">
      <c r="A840" s="109" t="s">
        <v>140</v>
      </c>
      <c r="B840" s="260" t="s">
        <v>513</v>
      </c>
      <c r="C840" s="269" t="s">
        <v>1446</v>
      </c>
      <c r="D840" s="262"/>
      <c r="E840" s="263" t="s">
        <v>1386</v>
      </c>
      <c r="F840" s="263">
        <v>2.9175</v>
      </c>
      <c r="G840" s="263" t="s">
        <v>1387</v>
      </c>
      <c r="H840" s="263">
        <v>178</v>
      </c>
      <c r="I840" s="263">
        <v>519.31499999999994</v>
      </c>
      <c r="J840" s="262"/>
    </row>
    <row r="841" spans="1:10" ht="27" customHeight="1" outlineLevel="1" x14ac:dyDescent="0.25">
      <c r="A841" s="109" t="s">
        <v>140</v>
      </c>
      <c r="B841" s="260" t="s">
        <v>513</v>
      </c>
      <c r="C841" s="264" t="s">
        <v>1444</v>
      </c>
      <c r="D841" s="262"/>
      <c r="E841" s="263" t="s">
        <v>1395</v>
      </c>
      <c r="F841" s="263">
        <v>16.337999999999997</v>
      </c>
      <c r="G841" s="263" t="s">
        <v>1387</v>
      </c>
      <c r="H841" s="263">
        <v>75</v>
      </c>
      <c r="I841" s="263">
        <v>1225.3499999999999</v>
      </c>
      <c r="J841" s="262"/>
    </row>
    <row r="842" spans="1:10" ht="27" customHeight="1" outlineLevel="1" x14ac:dyDescent="0.25">
      <c r="A842" s="109" t="s">
        <v>140</v>
      </c>
      <c r="B842" s="260" t="s">
        <v>513</v>
      </c>
      <c r="C842" s="269" t="s">
        <v>1445</v>
      </c>
      <c r="D842" s="262"/>
      <c r="E842" s="263" t="s">
        <v>1395</v>
      </c>
      <c r="F842" s="263">
        <v>23.34</v>
      </c>
      <c r="G842" s="263" t="s">
        <v>1387</v>
      </c>
      <c r="H842" s="263">
        <v>199</v>
      </c>
      <c r="I842" s="263">
        <v>4644.66</v>
      </c>
      <c r="J842" s="262"/>
    </row>
    <row r="843" spans="1:10" ht="27" customHeight="1" outlineLevel="1" x14ac:dyDescent="0.25">
      <c r="A843" s="109" t="s">
        <v>140</v>
      </c>
      <c r="B843" s="260" t="s">
        <v>513</v>
      </c>
      <c r="C843" s="269" t="s">
        <v>1446</v>
      </c>
      <c r="D843" s="262"/>
      <c r="E843" s="263" t="s">
        <v>1386</v>
      </c>
      <c r="F843" s="263">
        <v>2.9175</v>
      </c>
      <c r="G843" s="263" t="s">
        <v>1387</v>
      </c>
      <c r="H843" s="263">
        <v>178</v>
      </c>
      <c r="I843" s="263">
        <v>519.31499999999994</v>
      </c>
      <c r="J843" s="262"/>
    </row>
    <row r="844" spans="1:10" ht="27" customHeight="1" outlineLevel="1" x14ac:dyDescent="0.25">
      <c r="A844" s="109" t="s">
        <v>140</v>
      </c>
      <c r="B844" s="260" t="s">
        <v>513</v>
      </c>
      <c r="C844" s="269" t="s">
        <v>1447</v>
      </c>
      <c r="D844" s="262"/>
      <c r="E844" s="263" t="s">
        <v>1386</v>
      </c>
      <c r="F844" s="263">
        <v>19.838999999999999</v>
      </c>
      <c r="G844" s="263" t="s">
        <v>1387</v>
      </c>
      <c r="H844" s="263">
        <v>36</v>
      </c>
      <c r="I844" s="263">
        <v>714.20399999999995</v>
      </c>
      <c r="J844" s="262"/>
    </row>
    <row r="845" spans="1:10" ht="27" customHeight="1" outlineLevel="1" x14ac:dyDescent="0.25">
      <c r="A845" s="109" t="s">
        <v>140</v>
      </c>
      <c r="B845" s="260" t="s">
        <v>513</v>
      </c>
      <c r="C845" s="269" t="s">
        <v>1448</v>
      </c>
      <c r="D845" s="262"/>
      <c r="E845" s="263" t="s">
        <v>1386</v>
      </c>
      <c r="F845" s="263">
        <v>9.3360000000000003</v>
      </c>
      <c r="G845" s="263" t="s">
        <v>1387</v>
      </c>
      <c r="H845" s="263">
        <v>37</v>
      </c>
      <c r="I845" s="263">
        <v>345.43200000000002</v>
      </c>
      <c r="J845" s="262"/>
    </row>
    <row r="846" spans="1:10" ht="27" customHeight="1" outlineLevel="1" x14ac:dyDescent="0.25">
      <c r="A846" s="109" t="s">
        <v>140</v>
      </c>
      <c r="B846" s="260" t="s">
        <v>513</v>
      </c>
      <c r="C846" s="269" t="s">
        <v>1449</v>
      </c>
      <c r="D846" s="262"/>
      <c r="E846" s="263" t="s">
        <v>1395</v>
      </c>
      <c r="F846" s="263">
        <v>5.835</v>
      </c>
      <c r="G846" s="263" t="s">
        <v>1387</v>
      </c>
      <c r="H846" s="263">
        <v>419</v>
      </c>
      <c r="I846" s="263">
        <v>2444.8649999999998</v>
      </c>
      <c r="J846" s="262"/>
    </row>
    <row r="847" spans="1:10" ht="27" customHeight="1" outlineLevel="1" x14ac:dyDescent="0.25">
      <c r="A847" s="109" t="s">
        <v>140</v>
      </c>
      <c r="B847" s="260" t="s">
        <v>513</v>
      </c>
      <c r="C847" s="269" t="s">
        <v>1450</v>
      </c>
      <c r="D847" s="262"/>
      <c r="E847" s="263" t="s">
        <v>1408</v>
      </c>
      <c r="F847" s="263">
        <v>0.17504999999999998</v>
      </c>
      <c r="G847" s="263" t="s">
        <v>1387</v>
      </c>
      <c r="H847" s="263">
        <v>235</v>
      </c>
      <c r="I847" s="263">
        <v>41.136749999999999</v>
      </c>
      <c r="J847" s="262"/>
    </row>
    <row r="848" spans="1:10" ht="27" hidden="1" customHeight="1" outlineLevel="1" x14ac:dyDescent="0.25">
      <c r="A848" s="109" t="s">
        <v>140</v>
      </c>
      <c r="B848" s="260" t="s">
        <v>513</v>
      </c>
      <c r="C848" s="269" t="s">
        <v>1451</v>
      </c>
      <c r="D848" s="262"/>
      <c r="E848" s="263" t="s">
        <v>1386</v>
      </c>
      <c r="F848" s="263">
        <v>5.835</v>
      </c>
      <c r="G848" s="263" t="s">
        <v>1387</v>
      </c>
      <c r="H848" s="263">
        <v>26</v>
      </c>
      <c r="I848" s="263">
        <v>151.71</v>
      </c>
      <c r="J848" s="262"/>
    </row>
    <row r="849" spans="1:10" ht="27" customHeight="1" outlineLevel="1" x14ac:dyDescent="0.25">
      <c r="A849" s="109" t="s">
        <v>140</v>
      </c>
      <c r="B849" s="260" t="s">
        <v>513</v>
      </c>
      <c r="C849" s="269" t="s">
        <v>1452</v>
      </c>
      <c r="D849" s="262"/>
      <c r="E849" s="263" t="s">
        <v>1386</v>
      </c>
      <c r="F849" s="263">
        <v>5.835</v>
      </c>
      <c r="G849" s="263" t="s">
        <v>1387</v>
      </c>
      <c r="H849" s="263">
        <v>12</v>
      </c>
      <c r="I849" s="263">
        <v>70.02</v>
      </c>
      <c r="J849" s="262"/>
    </row>
    <row r="850" spans="1:10" ht="27" customHeight="1" outlineLevel="1" x14ac:dyDescent="0.25">
      <c r="A850" s="109" t="s">
        <v>140</v>
      </c>
      <c r="B850" s="260" t="s">
        <v>513</v>
      </c>
      <c r="C850" s="269" t="s">
        <v>1454</v>
      </c>
      <c r="D850" s="262"/>
      <c r="E850" s="263" t="s">
        <v>1395</v>
      </c>
      <c r="F850" s="263">
        <v>2.9175E-2</v>
      </c>
      <c r="G850" s="263" t="s">
        <v>1387</v>
      </c>
      <c r="H850" s="263">
        <v>118</v>
      </c>
      <c r="I850" s="263">
        <v>3.44265</v>
      </c>
      <c r="J850" s="262"/>
    </row>
    <row r="851" spans="1:10" ht="27" customHeight="1" outlineLevel="1" x14ac:dyDescent="0.25">
      <c r="A851" s="109" t="s">
        <v>140</v>
      </c>
      <c r="B851" s="260" t="s">
        <v>513</v>
      </c>
      <c r="C851" s="264" t="s">
        <v>1453</v>
      </c>
      <c r="D851" s="262"/>
      <c r="E851" s="263" t="s">
        <v>1395</v>
      </c>
      <c r="F851" s="263">
        <v>5.8349999999999999E-2</v>
      </c>
      <c r="G851" s="263" t="s">
        <v>1387</v>
      </c>
      <c r="H851" s="263">
        <v>109</v>
      </c>
      <c r="I851" s="263">
        <v>6.36015</v>
      </c>
      <c r="J851" s="262"/>
    </row>
    <row r="852" spans="1:10" ht="27" customHeight="1" outlineLevel="1" x14ac:dyDescent="0.25">
      <c r="A852" s="109" t="s">
        <v>140</v>
      </c>
      <c r="B852" s="260" t="s">
        <v>513</v>
      </c>
      <c r="C852" s="269" t="s">
        <v>1413</v>
      </c>
      <c r="D852" s="262"/>
      <c r="E852" s="263" t="s">
        <v>1386</v>
      </c>
      <c r="F852" s="263">
        <v>0.2334</v>
      </c>
      <c r="G852" s="263" t="s">
        <v>1387</v>
      </c>
      <c r="H852" s="263">
        <v>115</v>
      </c>
      <c r="I852" s="263">
        <v>26.841000000000001</v>
      </c>
      <c r="J852" s="262"/>
    </row>
    <row r="853" spans="1:10" ht="27" customHeight="1" outlineLevel="1" x14ac:dyDescent="0.25">
      <c r="A853" s="109" t="s">
        <v>140</v>
      </c>
      <c r="B853" s="260" t="s">
        <v>513</v>
      </c>
      <c r="C853" s="264" t="s">
        <v>1455</v>
      </c>
      <c r="D853" s="262"/>
      <c r="E853" s="263" t="s">
        <v>1456</v>
      </c>
      <c r="F853" s="263">
        <v>4.4345999999999997</v>
      </c>
      <c r="G853" s="263" t="s">
        <v>1387</v>
      </c>
      <c r="H853" s="263">
        <v>445</v>
      </c>
      <c r="I853" s="263">
        <v>1973.3969999999999</v>
      </c>
      <c r="J853" s="262"/>
    </row>
    <row r="854" spans="1:10" ht="27" customHeight="1" outlineLevel="1" x14ac:dyDescent="0.25">
      <c r="A854" s="109" t="s">
        <v>140</v>
      </c>
      <c r="B854" s="260" t="s">
        <v>513</v>
      </c>
      <c r="C854" s="269" t="s">
        <v>1457</v>
      </c>
      <c r="D854" s="262"/>
      <c r="E854" s="263" t="s">
        <v>1395</v>
      </c>
      <c r="F854" s="263">
        <v>233.4</v>
      </c>
      <c r="G854" s="263" t="s">
        <v>1387</v>
      </c>
      <c r="H854" s="263">
        <v>1045</v>
      </c>
      <c r="I854" s="263">
        <v>243903</v>
      </c>
      <c r="J854" s="262"/>
    </row>
    <row r="855" spans="1:10" ht="27" customHeight="1" outlineLevel="1" x14ac:dyDescent="0.25">
      <c r="A855" s="109" t="s">
        <v>140</v>
      </c>
      <c r="B855" s="260" t="s">
        <v>513</v>
      </c>
      <c r="C855" s="269" t="s">
        <v>1458</v>
      </c>
      <c r="D855" s="262"/>
      <c r="E855" s="263" t="s">
        <v>1422</v>
      </c>
      <c r="F855" s="263">
        <v>2.9175E-2</v>
      </c>
      <c r="G855" s="263" t="s">
        <v>1387</v>
      </c>
      <c r="H855" s="263">
        <v>179</v>
      </c>
      <c r="I855" s="263">
        <v>5.2223249999999997</v>
      </c>
      <c r="J855" s="262"/>
    </row>
    <row r="856" spans="1:10" ht="27" customHeight="1" outlineLevel="1" x14ac:dyDescent="0.25">
      <c r="A856" s="109" t="s">
        <v>140</v>
      </c>
      <c r="B856" s="260" t="s">
        <v>513</v>
      </c>
      <c r="C856" s="269" t="s">
        <v>1394</v>
      </c>
      <c r="D856" s="262"/>
      <c r="E856" s="263" t="s">
        <v>1395</v>
      </c>
      <c r="F856" s="263">
        <v>0.17504999999999998</v>
      </c>
      <c r="G856" s="263" t="s">
        <v>1387</v>
      </c>
      <c r="H856" s="263">
        <v>810</v>
      </c>
      <c r="I856" s="263">
        <v>141.79049999999998</v>
      </c>
      <c r="J856" s="262"/>
    </row>
    <row r="857" spans="1:10" ht="27" customHeight="1" outlineLevel="1" x14ac:dyDescent="0.25">
      <c r="A857" s="109" t="s">
        <v>140</v>
      </c>
      <c r="B857" s="260" t="s">
        <v>513</v>
      </c>
      <c r="C857" s="264" t="s">
        <v>1453</v>
      </c>
      <c r="D857" s="262"/>
      <c r="E857" s="263" t="s">
        <v>1395</v>
      </c>
      <c r="F857" s="263">
        <v>5.8349999999999999E-2</v>
      </c>
      <c r="G857" s="263" t="s">
        <v>1387</v>
      </c>
      <c r="H857" s="263">
        <v>109</v>
      </c>
      <c r="I857" s="263">
        <v>6.36015</v>
      </c>
      <c r="J857" s="262"/>
    </row>
    <row r="858" spans="1:10" ht="27" customHeight="1" x14ac:dyDescent="0.25">
      <c r="A858" s="109">
        <v>3</v>
      </c>
      <c r="B858" s="287" t="s">
        <v>515</v>
      </c>
      <c r="C858" s="256" t="s">
        <v>516</v>
      </c>
      <c r="D858" s="265"/>
      <c r="E858" s="257" t="s">
        <v>91</v>
      </c>
      <c r="F858" s="258" t="s">
        <v>1383</v>
      </c>
      <c r="G858" s="259">
        <v>400</v>
      </c>
      <c r="H858" s="259">
        <v>584</v>
      </c>
      <c r="I858" s="268"/>
      <c r="J858" s="259">
        <v>0</v>
      </c>
    </row>
    <row r="859" spans="1:10" ht="27" customHeight="1" outlineLevel="1" x14ac:dyDescent="0.25">
      <c r="A859" s="109" t="s">
        <v>140</v>
      </c>
      <c r="B859" s="260" t="s">
        <v>517</v>
      </c>
      <c r="C859" s="269" t="s">
        <v>1441</v>
      </c>
      <c r="D859" s="262"/>
      <c r="E859" s="263" t="s">
        <v>1386</v>
      </c>
      <c r="F859" s="263">
        <v>0</v>
      </c>
      <c r="G859" s="263" t="s">
        <v>1387</v>
      </c>
      <c r="H859" s="263">
        <v>274</v>
      </c>
      <c r="I859" s="263">
        <v>0</v>
      </c>
      <c r="J859" s="262"/>
    </row>
    <row r="860" spans="1:10" ht="27" customHeight="1" outlineLevel="1" x14ac:dyDescent="0.25">
      <c r="A860" s="109" t="s">
        <v>140</v>
      </c>
      <c r="B860" s="260" t="s">
        <v>517</v>
      </c>
      <c r="C860" s="264" t="s">
        <v>1442</v>
      </c>
      <c r="D860" s="262"/>
      <c r="E860" s="263" t="s">
        <v>1386</v>
      </c>
      <c r="F860" s="263">
        <v>0</v>
      </c>
      <c r="G860" s="263" t="s">
        <v>1387</v>
      </c>
      <c r="H860" s="263">
        <v>12</v>
      </c>
      <c r="I860" s="263">
        <v>0</v>
      </c>
      <c r="J860" s="262"/>
    </row>
    <row r="861" spans="1:10" ht="27" customHeight="1" outlineLevel="1" x14ac:dyDescent="0.25">
      <c r="A861" s="109" t="s">
        <v>140</v>
      </c>
      <c r="B861" s="260" t="s">
        <v>517</v>
      </c>
      <c r="C861" s="264" t="s">
        <v>1444</v>
      </c>
      <c r="D861" s="262"/>
      <c r="E861" s="263" t="s">
        <v>1395</v>
      </c>
      <c r="F861" s="263">
        <v>0</v>
      </c>
      <c r="G861" s="263" t="s">
        <v>1387</v>
      </c>
      <c r="H861" s="263">
        <v>75</v>
      </c>
      <c r="I861" s="263">
        <v>0</v>
      </c>
      <c r="J861" s="262"/>
    </row>
    <row r="862" spans="1:10" ht="27" customHeight="1" outlineLevel="1" x14ac:dyDescent="0.25">
      <c r="A862" s="109" t="s">
        <v>140</v>
      </c>
      <c r="B862" s="260" t="s">
        <v>517</v>
      </c>
      <c r="C862" s="269" t="s">
        <v>1445</v>
      </c>
      <c r="D862" s="262"/>
      <c r="E862" s="263" t="s">
        <v>1395</v>
      </c>
      <c r="F862" s="263">
        <v>0</v>
      </c>
      <c r="G862" s="263" t="s">
        <v>1387</v>
      </c>
      <c r="H862" s="263">
        <v>199</v>
      </c>
      <c r="I862" s="263">
        <v>0</v>
      </c>
      <c r="J862" s="262"/>
    </row>
    <row r="863" spans="1:10" ht="27" customHeight="1" outlineLevel="1" x14ac:dyDescent="0.25">
      <c r="A863" s="109" t="s">
        <v>140</v>
      </c>
      <c r="B863" s="260" t="s">
        <v>517</v>
      </c>
      <c r="C863" s="269" t="s">
        <v>1446</v>
      </c>
      <c r="D863" s="262"/>
      <c r="E863" s="263" t="s">
        <v>1386</v>
      </c>
      <c r="F863" s="263">
        <v>0</v>
      </c>
      <c r="G863" s="263" t="s">
        <v>1387</v>
      </c>
      <c r="H863" s="263">
        <v>178</v>
      </c>
      <c r="I863" s="263">
        <v>0</v>
      </c>
      <c r="J863" s="262"/>
    </row>
    <row r="864" spans="1:10" ht="27" customHeight="1" outlineLevel="1" x14ac:dyDescent="0.25">
      <c r="A864" s="109" t="s">
        <v>140</v>
      </c>
      <c r="B864" s="260" t="s">
        <v>517</v>
      </c>
      <c r="C864" s="269" t="s">
        <v>1448</v>
      </c>
      <c r="D864" s="262"/>
      <c r="E864" s="263" t="s">
        <v>1386</v>
      </c>
      <c r="F864" s="263">
        <v>0</v>
      </c>
      <c r="G864" s="263" t="s">
        <v>1387</v>
      </c>
      <c r="H864" s="263">
        <v>37</v>
      </c>
      <c r="I864" s="263">
        <v>0</v>
      </c>
      <c r="J864" s="262"/>
    </row>
    <row r="865" spans="1:10" ht="27" customHeight="1" outlineLevel="1" x14ac:dyDescent="0.25">
      <c r="A865" s="109" t="s">
        <v>140</v>
      </c>
      <c r="B865" s="260" t="s">
        <v>517</v>
      </c>
      <c r="C865" s="269" t="s">
        <v>1449</v>
      </c>
      <c r="D865" s="262"/>
      <c r="E865" s="263" t="s">
        <v>1395</v>
      </c>
      <c r="F865" s="263">
        <v>0</v>
      </c>
      <c r="G865" s="263" t="s">
        <v>1387</v>
      </c>
      <c r="H865" s="263">
        <v>419</v>
      </c>
      <c r="I865" s="263">
        <v>0</v>
      </c>
      <c r="J865" s="262"/>
    </row>
    <row r="866" spans="1:10" ht="27" customHeight="1" outlineLevel="1" x14ac:dyDescent="0.25">
      <c r="A866" s="109" t="s">
        <v>140</v>
      </c>
      <c r="B866" s="260" t="s">
        <v>517</v>
      </c>
      <c r="C866" s="269" t="s">
        <v>1450</v>
      </c>
      <c r="D866" s="262"/>
      <c r="E866" s="263" t="s">
        <v>1408</v>
      </c>
      <c r="F866" s="263">
        <v>0</v>
      </c>
      <c r="G866" s="263" t="s">
        <v>1387</v>
      </c>
      <c r="H866" s="263">
        <v>235</v>
      </c>
      <c r="I866" s="263">
        <v>0</v>
      </c>
      <c r="J866" s="262"/>
    </row>
    <row r="867" spans="1:10" ht="27" customHeight="1" outlineLevel="1" x14ac:dyDescent="0.25">
      <c r="A867" s="109" t="s">
        <v>140</v>
      </c>
      <c r="B867" s="260" t="s">
        <v>517</v>
      </c>
      <c r="C867" s="269" t="s">
        <v>1451</v>
      </c>
      <c r="D867" s="262"/>
      <c r="E867" s="263" t="s">
        <v>1386</v>
      </c>
      <c r="F867" s="263">
        <v>0</v>
      </c>
      <c r="G867" s="263" t="s">
        <v>1387</v>
      </c>
      <c r="H867" s="263">
        <v>26</v>
      </c>
      <c r="I867" s="263">
        <v>0</v>
      </c>
      <c r="J867" s="262"/>
    </row>
    <row r="868" spans="1:10" ht="27" customHeight="1" outlineLevel="1" x14ac:dyDescent="0.25">
      <c r="A868" s="109" t="s">
        <v>140</v>
      </c>
      <c r="B868" s="260" t="s">
        <v>517</v>
      </c>
      <c r="C868" s="269" t="s">
        <v>1454</v>
      </c>
      <c r="D868" s="262"/>
      <c r="E868" s="263" t="s">
        <v>1395</v>
      </c>
      <c r="F868" s="263">
        <v>0</v>
      </c>
      <c r="G868" s="263" t="s">
        <v>1387</v>
      </c>
      <c r="H868" s="263">
        <v>118</v>
      </c>
      <c r="I868" s="263">
        <v>0</v>
      </c>
      <c r="J868" s="262"/>
    </row>
    <row r="869" spans="1:10" ht="27" customHeight="1" outlineLevel="1" x14ac:dyDescent="0.25">
      <c r="A869" s="109" t="s">
        <v>140</v>
      </c>
      <c r="B869" s="260" t="s">
        <v>517</v>
      </c>
      <c r="C869" s="264" t="s">
        <v>1453</v>
      </c>
      <c r="D869" s="262"/>
      <c r="E869" s="263" t="s">
        <v>1395</v>
      </c>
      <c r="F869" s="263">
        <v>0</v>
      </c>
      <c r="G869" s="263" t="s">
        <v>1387</v>
      </c>
      <c r="H869" s="263">
        <v>109</v>
      </c>
      <c r="I869" s="263">
        <v>0</v>
      </c>
      <c r="J869" s="262"/>
    </row>
    <row r="870" spans="1:10" ht="27" customHeight="1" outlineLevel="1" x14ac:dyDescent="0.25">
      <c r="A870" s="109" t="s">
        <v>140</v>
      </c>
      <c r="B870" s="260" t="s">
        <v>517</v>
      </c>
      <c r="C870" s="269" t="s">
        <v>1413</v>
      </c>
      <c r="D870" s="262"/>
      <c r="E870" s="263" t="s">
        <v>1386</v>
      </c>
      <c r="F870" s="263">
        <v>0</v>
      </c>
      <c r="G870" s="263" t="s">
        <v>1387</v>
      </c>
      <c r="H870" s="263">
        <v>115</v>
      </c>
      <c r="I870" s="263">
        <v>0</v>
      </c>
      <c r="J870" s="262"/>
    </row>
    <row r="871" spans="1:10" ht="27" customHeight="1" outlineLevel="1" x14ac:dyDescent="0.25">
      <c r="A871" s="109" t="s">
        <v>140</v>
      </c>
      <c r="B871" s="260" t="s">
        <v>517</v>
      </c>
      <c r="C871" s="264" t="s">
        <v>1455</v>
      </c>
      <c r="D871" s="262"/>
      <c r="E871" s="263" t="s">
        <v>1456</v>
      </c>
      <c r="F871" s="263">
        <v>0</v>
      </c>
      <c r="G871" s="263" t="s">
        <v>1387</v>
      </c>
      <c r="H871" s="263">
        <v>445</v>
      </c>
      <c r="I871" s="263">
        <v>0</v>
      </c>
      <c r="J871" s="262"/>
    </row>
    <row r="872" spans="1:10" ht="27" customHeight="1" outlineLevel="1" x14ac:dyDescent="0.25">
      <c r="A872" s="109" t="s">
        <v>140</v>
      </c>
      <c r="B872" s="260" t="s">
        <v>517</v>
      </c>
      <c r="C872" s="269" t="s">
        <v>1457</v>
      </c>
      <c r="D872" s="262"/>
      <c r="E872" s="263" t="s">
        <v>1395</v>
      </c>
      <c r="F872" s="263">
        <v>0</v>
      </c>
      <c r="G872" s="263" t="s">
        <v>1387</v>
      </c>
      <c r="H872" s="263">
        <v>1045</v>
      </c>
      <c r="I872" s="263">
        <v>0</v>
      </c>
      <c r="J872" s="262"/>
    </row>
    <row r="873" spans="1:10" ht="27" customHeight="1" outlineLevel="1" x14ac:dyDescent="0.25">
      <c r="A873" s="109" t="s">
        <v>140</v>
      </c>
      <c r="B873" s="260" t="s">
        <v>517</v>
      </c>
      <c r="C873" s="269" t="s">
        <v>1458</v>
      </c>
      <c r="D873" s="262"/>
      <c r="E873" s="263" t="s">
        <v>1422</v>
      </c>
      <c r="F873" s="263">
        <v>0</v>
      </c>
      <c r="G873" s="263" t="s">
        <v>1387</v>
      </c>
      <c r="H873" s="263">
        <v>179</v>
      </c>
      <c r="I873" s="263">
        <v>0</v>
      </c>
      <c r="J873" s="262"/>
    </row>
    <row r="874" spans="1:10" ht="27" customHeight="1" outlineLevel="1" x14ac:dyDescent="0.25">
      <c r="A874" s="109" t="s">
        <v>140</v>
      </c>
      <c r="B874" s="260" t="s">
        <v>517</v>
      </c>
      <c r="C874" s="269" t="s">
        <v>1394</v>
      </c>
      <c r="D874" s="262"/>
      <c r="E874" s="263" t="s">
        <v>1395</v>
      </c>
      <c r="F874" s="263">
        <v>0</v>
      </c>
      <c r="G874" s="263" t="s">
        <v>1387</v>
      </c>
      <c r="H874" s="263">
        <v>810</v>
      </c>
      <c r="I874" s="263">
        <v>0</v>
      </c>
      <c r="J874" s="262"/>
    </row>
    <row r="875" spans="1:10" ht="27" customHeight="1" outlineLevel="1" x14ac:dyDescent="0.25">
      <c r="A875" s="109" t="s">
        <v>140</v>
      </c>
      <c r="B875" s="260" t="s">
        <v>517</v>
      </c>
      <c r="C875" s="264" t="s">
        <v>1453</v>
      </c>
      <c r="D875" s="262"/>
      <c r="E875" s="263" t="s">
        <v>1395</v>
      </c>
      <c r="F875" s="263">
        <v>0</v>
      </c>
      <c r="G875" s="263" t="s">
        <v>1387</v>
      </c>
      <c r="H875" s="263">
        <v>109</v>
      </c>
      <c r="I875" s="263">
        <v>0</v>
      </c>
      <c r="J875" s="262"/>
    </row>
    <row r="876" spans="1:10" ht="27" customHeight="1" x14ac:dyDescent="0.25">
      <c r="A876" s="109">
        <v>3</v>
      </c>
      <c r="B876" s="287" t="s">
        <v>517</v>
      </c>
      <c r="C876" s="256" t="s">
        <v>518</v>
      </c>
      <c r="D876" s="265"/>
      <c r="E876" s="257" t="s">
        <v>91</v>
      </c>
      <c r="F876" s="258" t="s">
        <v>1383</v>
      </c>
      <c r="G876" s="259">
        <v>950</v>
      </c>
      <c r="H876" s="259">
        <v>1387</v>
      </c>
      <c r="I876" s="268"/>
      <c r="J876" s="259">
        <v>0</v>
      </c>
    </row>
    <row r="877" spans="1:10" ht="27" customHeight="1" outlineLevel="1" x14ac:dyDescent="0.25">
      <c r="A877" s="109" t="s">
        <v>140</v>
      </c>
      <c r="B877" s="260" t="s">
        <v>517</v>
      </c>
      <c r="C877" s="269" t="s">
        <v>1441</v>
      </c>
      <c r="D877" s="262"/>
      <c r="E877" s="263" t="s">
        <v>1386</v>
      </c>
      <c r="F877" s="263">
        <v>0</v>
      </c>
      <c r="G877" s="263" t="s">
        <v>1387</v>
      </c>
      <c r="H877" s="263">
        <v>274</v>
      </c>
      <c r="I877" s="263">
        <v>0</v>
      </c>
      <c r="J877" s="262"/>
    </row>
    <row r="878" spans="1:10" ht="27" customHeight="1" outlineLevel="1" x14ac:dyDescent="0.25">
      <c r="A878" s="109" t="s">
        <v>140</v>
      </c>
      <c r="B878" s="260" t="s">
        <v>517</v>
      </c>
      <c r="C878" s="264" t="s">
        <v>1442</v>
      </c>
      <c r="D878" s="262"/>
      <c r="E878" s="263" t="s">
        <v>1386</v>
      </c>
      <c r="F878" s="263">
        <v>0</v>
      </c>
      <c r="G878" s="263" t="s">
        <v>1387</v>
      </c>
      <c r="H878" s="263">
        <v>12</v>
      </c>
      <c r="I878" s="263">
        <v>0</v>
      </c>
      <c r="J878" s="262"/>
    </row>
    <row r="879" spans="1:10" ht="27" customHeight="1" outlineLevel="1" x14ac:dyDescent="0.25">
      <c r="A879" s="109" t="s">
        <v>140</v>
      </c>
      <c r="B879" s="260" t="s">
        <v>517</v>
      </c>
      <c r="C879" s="264" t="s">
        <v>1444</v>
      </c>
      <c r="D879" s="262"/>
      <c r="E879" s="263" t="s">
        <v>1395</v>
      </c>
      <c r="F879" s="263">
        <v>0</v>
      </c>
      <c r="G879" s="263" t="s">
        <v>1387</v>
      </c>
      <c r="H879" s="263">
        <v>75</v>
      </c>
      <c r="I879" s="263">
        <v>0</v>
      </c>
      <c r="J879" s="262"/>
    </row>
    <row r="880" spans="1:10" ht="27" customHeight="1" outlineLevel="1" x14ac:dyDescent="0.25">
      <c r="A880" s="109" t="s">
        <v>140</v>
      </c>
      <c r="B880" s="260" t="s">
        <v>517</v>
      </c>
      <c r="C880" s="269" t="s">
        <v>1445</v>
      </c>
      <c r="D880" s="262"/>
      <c r="E880" s="263" t="s">
        <v>1395</v>
      </c>
      <c r="F880" s="263">
        <v>0</v>
      </c>
      <c r="G880" s="263" t="s">
        <v>1387</v>
      </c>
      <c r="H880" s="263">
        <v>199</v>
      </c>
      <c r="I880" s="263">
        <v>0</v>
      </c>
      <c r="J880" s="262"/>
    </row>
    <row r="881" spans="1:10" ht="27" customHeight="1" outlineLevel="1" x14ac:dyDescent="0.25">
      <c r="A881" s="109" t="s">
        <v>140</v>
      </c>
      <c r="B881" s="260" t="s">
        <v>517</v>
      </c>
      <c r="C881" s="269" t="s">
        <v>1446</v>
      </c>
      <c r="D881" s="262"/>
      <c r="E881" s="263" t="s">
        <v>1386</v>
      </c>
      <c r="F881" s="263">
        <v>0</v>
      </c>
      <c r="G881" s="263" t="s">
        <v>1387</v>
      </c>
      <c r="H881" s="263">
        <v>178</v>
      </c>
      <c r="I881" s="263">
        <v>0</v>
      </c>
      <c r="J881" s="262"/>
    </row>
    <row r="882" spans="1:10" ht="27" customHeight="1" outlineLevel="1" x14ac:dyDescent="0.25">
      <c r="A882" s="109" t="s">
        <v>140</v>
      </c>
      <c r="B882" s="260" t="s">
        <v>517</v>
      </c>
      <c r="C882" s="269" t="s">
        <v>1448</v>
      </c>
      <c r="D882" s="262"/>
      <c r="E882" s="263" t="s">
        <v>1386</v>
      </c>
      <c r="F882" s="263">
        <v>0</v>
      </c>
      <c r="G882" s="263" t="s">
        <v>1387</v>
      </c>
      <c r="H882" s="263">
        <v>37</v>
      </c>
      <c r="I882" s="263">
        <v>0</v>
      </c>
      <c r="J882" s="262"/>
    </row>
    <row r="883" spans="1:10" ht="27" customHeight="1" outlineLevel="1" x14ac:dyDescent="0.25">
      <c r="A883" s="109" t="s">
        <v>140</v>
      </c>
      <c r="B883" s="260" t="s">
        <v>517</v>
      </c>
      <c r="C883" s="269" t="s">
        <v>1449</v>
      </c>
      <c r="D883" s="262"/>
      <c r="E883" s="263" t="s">
        <v>1395</v>
      </c>
      <c r="F883" s="263">
        <v>0</v>
      </c>
      <c r="G883" s="263" t="s">
        <v>1387</v>
      </c>
      <c r="H883" s="263">
        <v>419</v>
      </c>
      <c r="I883" s="263">
        <v>0</v>
      </c>
      <c r="J883" s="262"/>
    </row>
    <row r="884" spans="1:10" ht="27" customHeight="1" outlineLevel="1" x14ac:dyDescent="0.25">
      <c r="A884" s="109" t="s">
        <v>140</v>
      </c>
      <c r="B884" s="260" t="s">
        <v>517</v>
      </c>
      <c r="C884" s="269" t="s">
        <v>1450</v>
      </c>
      <c r="D884" s="262"/>
      <c r="E884" s="263" t="s">
        <v>1408</v>
      </c>
      <c r="F884" s="263">
        <v>0</v>
      </c>
      <c r="G884" s="263" t="s">
        <v>1387</v>
      </c>
      <c r="H884" s="263">
        <v>235</v>
      </c>
      <c r="I884" s="263">
        <v>0</v>
      </c>
      <c r="J884" s="262"/>
    </row>
    <row r="885" spans="1:10" ht="27" customHeight="1" outlineLevel="1" x14ac:dyDescent="0.25">
      <c r="A885" s="109" t="s">
        <v>140</v>
      </c>
      <c r="B885" s="260" t="s">
        <v>517</v>
      </c>
      <c r="C885" s="269" t="s">
        <v>1451</v>
      </c>
      <c r="D885" s="262"/>
      <c r="E885" s="263" t="s">
        <v>1386</v>
      </c>
      <c r="F885" s="263">
        <v>0</v>
      </c>
      <c r="G885" s="263" t="s">
        <v>1387</v>
      </c>
      <c r="H885" s="263">
        <v>26</v>
      </c>
      <c r="I885" s="263">
        <v>0</v>
      </c>
      <c r="J885" s="262"/>
    </row>
    <row r="886" spans="1:10" ht="27" customHeight="1" outlineLevel="1" x14ac:dyDescent="0.25">
      <c r="A886" s="109" t="s">
        <v>140</v>
      </c>
      <c r="B886" s="260" t="s">
        <v>517</v>
      </c>
      <c r="C886" s="269" t="s">
        <v>1454</v>
      </c>
      <c r="D886" s="262"/>
      <c r="E886" s="263" t="s">
        <v>1395</v>
      </c>
      <c r="F886" s="263">
        <v>0</v>
      </c>
      <c r="G886" s="263" t="s">
        <v>1387</v>
      </c>
      <c r="H886" s="263">
        <v>118</v>
      </c>
      <c r="I886" s="263">
        <v>0</v>
      </c>
      <c r="J886" s="262"/>
    </row>
    <row r="887" spans="1:10" ht="27" customHeight="1" outlineLevel="1" x14ac:dyDescent="0.25">
      <c r="A887" s="109" t="s">
        <v>140</v>
      </c>
      <c r="B887" s="260" t="s">
        <v>517</v>
      </c>
      <c r="C887" s="264" t="s">
        <v>1453</v>
      </c>
      <c r="D887" s="262"/>
      <c r="E887" s="263" t="s">
        <v>1395</v>
      </c>
      <c r="F887" s="263">
        <v>0</v>
      </c>
      <c r="G887" s="263" t="s">
        <v>1387</v>
      </c>
      <c r="H887" s="263">
        <v>109</v>
      </c>
      <c r="I887" s="263">
        <v>0</v>
      </c>
      <c r="J887" s="262"/>
    </row>
    <row r="888" spans="1:10" ht="27" customHeight="1" outlineLevel="1" x14ac:dyDescent="0.25">
      <c r="A888" s="109" t="s">
        <v>140</v>
      </c>
      <c r="B888" s="260" t="s">
        <v>517</v>
      </c>
      <c r="C888" s="269" t="s">
        <v>1413</v>
      </c>
      <c r="D888" s="262"/>
      <c r="E888" s="263" t="s">
        <v>1386</v>
      </c>
      <c r="F888" s="263">
        <v>0</v>
      </c>
      <c r="G888" s="263" t="s">
        <v>1387</v>
      </c>
      <c r="H888" s="263">
        <v>115</v>
      </c>
      <c r="I888" s="263">
        <v>0</v>
      </c>
      <c r="J888" s="262"/>
    </row>
    <row r="889" spans="1:10" ht="27" customHeight="1" outlineLevel="1" x14ac:dyDescent="0.25">
      <c r="A889" s="109" t="s">
        <v>140</v>
      </c>
      <c r="B889" s="260" t="s">
        <v>517</v>
      </c>
      <c r="C889" s="264" t="s">
        <v>1455</v>
      </c>
      <c r="D889" s="262"/>
      <c r="E889" s="263" t="s">
        <v>1456</v>
      </c>
      <c r="F889" s="263">
        <v>0</v>
      </c>
      <c r="G889" s="263" t="s">
        <v>1387</v>
      </c>
      <c r="H889" s="263">
        <v>445</v>
      </c>
      <c r="I889" s="263">
        <v>0</v>
      </c>
      <c r="J889" s="262"/>
    </row>
    <row r="890" spans="1:10" ht="27" customHeight="1" outlineLevel="1" x14ac:dyDescent="0.25">
      <c r="A890" s="109" t="s">
        <v>140</v>
      </c>
      <c r="B890" s="260" t="s">
        <v>517</v>
      </c>
      <c r="C890" s="269" t="s">
        <v>1457</v>
      </c>
      <c r="D890" s="262"/>
      <c r="E890" s="263" t="s">
        <v>1395</v>
      </c>
      <c r="F890" s="263">
        <v>0</v>
      </c>
      <c r="G890" s="263" t="s">
        <v>1387</v>
      </c>
      <c r="H890" s="263">
        <v>1045</v>
      </c>
      <c r="I890" s="263">
        <v>0</v>
      </c>
      <c r="J890" s="262"/>
    </row>
    <row r="891" spans="1:10" ht="27" customHeight="1" outlineLevel="1" x14ac:dyDescent="0.25">
      <c r="A891" s="109" t="s">
        <v>140</v>
      </c>
      <c r="B891" s="260" t="s">
        <v>517</v>
      </c>
      <c r="C891" s="269" t="s">
        <v>1458</v>
      </c>
      <c r="D891" s="262"/>
      <c r="E891" s="263" t="s">
        <v>1422</v>
      </c>
      <c r="F891" s="263">
        <v>0</v>
      </c>
      <c r="G891" s="263" t="s">
        <v>1387</v>
      </c>
      <c r="H891" s="263">
        <v>179</v>
      </c>
      <c r="I891" s="263">
        <v>0</v>
      </c>
      <c r="J891" s="262"/>
    </row>
    <row r="892" spans="1:10" ht="27" customHeight="1" outlineLevel="1" x14ac:dyDescent="0.25">
      <c r="A892" s="109" t="s">
        <v>140</v>
      </c>
      <c r="B892" s="260" t="s">
        <v>517</v>
      </c>
      <c r="C892" s="269" t="s">
        <v>1394</v>
      </c>
      <c r="D892" s="262"/>
      <c r="E892" s="263" t="s">
        <v>1395</v>
      </c>
      <c r="F892" s="263">
        <v>0</v>
      </c>
      <c r="G892" s="263" t="s">
        <v>1387</v>
      </c>
      <c r="H892" s="263">
        <v>810</v>
      </c>
      <c r="I892" s="263">
        <v>0</v>
      </c>
      <c r="J892" s="262"/>
    </row>
    <row r="893" spans="1:10" ht="27" customHeight="1" outlineLevel="1" x14ac:dyDescent="0.25">
      <c r="A893" s="109" t="s">
        <v>140</v>
      </c>
      <c r="B893" s="260" t="s">
        <v>517</v>
      </c>
      <c r="C893" s="295" t="s">
        <v>1453</v>
      </c>
      <c r="D893" s="262"/>
      <c r="E893" s="263" t="s">
        <v>1395</v>
      </c>
      <c r="F893" s="263">
        <v>0</v>
      </c>
      <c r="G893" s="263" t="s">
        <v>1387</v>
      </c>
      <c r="H893" s="263">
        <v>109</v>
      </c>
      <c r="I893" s="263">
        <v>0</v>
      </c>
      <c r="J893" s="262"/>
    </row>
    <row r="894" spans="1:10" ht="18.75" customHeight="1" x14ac:dyDescent="0.25">
      <c r="A894" s="109">
        <v>3</v>
      </c>
      <c r="B894" s="286" t="s">
        <v>519</v>
      </c>
      <c r="C894" s="164" t="s">
        <v>520</v>
      </c>
      <c r="D894" s="273"/>
      <c r="E894" s="274"/>
      <c r="F894" s="277"/>
      <c r="G894" s="277"/>
      <c r="H894" s="277"/>
      <c r="I894" s="275" t="s">
        <v>1382</v>
      </c>
      <c r="J894" s="275" t="s">
        <v>1382</v>
      </c>
    </row>
    <row r="895" spans="1:10" ht="27" customHeight="1" x14ac:dyDescent="0.25">
      <c r="A895" s="109">
        <v>3</v>
      </c>
      <c r="B895" s="287" t="s">
        <v>521</v>
      </c>
      <c r="C895" s="256" t="s">
        <v>522</v>
      </c>
      <c r="D895" s="265"/>
      <c r="E895" s="257" t="s">
        <v>71</v>
      </c>
      <c r="F895" s="258" t="s">
        <v>1383</v>
      </c>
      <c r="G895" s="259">
        <v>300</v>
      </c>
      <c r="H895" s="259">
        <v>438</v>
      </c>
      <c r="I895" s="268"/>
      <c r="J895" s="259">
        <v>0</v>
      </c>
    </row>
    <row r="896" spans="1:10" ht="27" customHeight="1" outlineLevel="1" x14ac:dyDescent="0.25">
      <c r="A896" s="109" t="s">
        <v>140</v>
      </c>
      <c r="B896" s="260" t="s">
        <v>521</v>
      </c>
      <c r="C896" s="269" t="s">
        <v>1569</v>
      </c>
      <c r="D896" s="262"/>
      <c r="E896" s="263" t="s">
        <v>1386</v>
      </c>
      <c r="F896" s="263">
        <v>0</v>
      </c>
      <c r="G896" s="263" t="s">
        <v>1387</v>
      </c>
      <c r="H896" s="263">
        <v>289</v>
      </c>
      <c r="I896" s="263">
        <v>0</v>
      </c>
      <c r="J896" s="262"/>
    </row>
    <row r="897" spans="1:10" ht="27" customHeight="1" outlineLevel="1" x14ac:dyDescent="0.25">
      <c r="A897" s="109" t="s">
        <v>140</v>
      </c>
      <c r="B897" s="260" t="s">
        <v>521</v>
      </c>
      <c r="C897" s="269" t="s">
        <v>1570</v>
      </c>
      <c r="D897" s="262"/>
      <c r="E897" s="263" t="s">
        <v>1386</v>
      </c>
      <c r="F897" s="263">
        <v>0</v>
      </c>
      <c r="G897" s="263" t="s">
        <v>1387</v>
      </c>
      <c r="H897" s="263">
        <v>67</v>
      </c>
      <c r="I897" s="263">
        <v>0</v>
      </c>
      <c r="J897" s="262"/>
    </row>
    <row r="898" spans="1:10" ht="27" customHeight="1" outlineLevel="1" x14ac:dyDescent="0.25">
      <c r="A898" s="109" t="s">
        <v>140</v>
      </c>
      <c r="B898" s="260" t="s">
        <v>521</v>
      </c>
      <c r="C898" s="269" t="s">
        <v>1571</v>
      </c>
      <c r="D898" s="262"/>
      <c r="E898" s="263" t="s">
        <v>1386</v>
      </c>
      <c r="F898" s="263" t="s">
        <v>1387</v>
      </c>
      <c r="G898" s="263" t="s">
        <v>1387</v>
      </c>
      <c r="H898" s="263">
        <v>199</v>
      </c>
      <c r="I898" s="263">
        <v>0</v>
      </c>
      <c r="J898" s="262"/>
    </row>
    <row r="899" spans="1:10" ht="27" customHeight="1" outlineLevel="1" x14ac:dyDescent="0.25">
      <c r="A899" s="109" t="s">
        <v>140</v>
      </c>
      <c r="B899" s="260" t="s">
        <v>521</v>
      </c>
      <c r="C899" s="264" t="s">
        <v>1572</v>
      </c>
      <c r="D899" s="262"/>
      <c r="E899" s="263" t="s">
        <v>1422</v>
      </c>
      <c r="F899" s="263">
        <v>0</v>
      </c>
      <c r="G899" s="263" t="s">
        <v>1387</v>
      </c>
      <c r="H899" s="263">
        <v>717</v>
      </c>
      <c r="I899" s="263">
        <v>0</v>
      </c>
      <c r="J899" s="262"/>
    </row>
    <row r="900" spans="1:10" ht="27" customHeight="1" outlineLevel="1" x14ac:dyDescent="0.25">
      <c r="A900" s="109" t="s">
        <v>140</v>
      </c>
      <c r="B900" s="260" t="s">
        <v>521</v>
      </c>
      <c r="C900" s="269" t="s">
        <v>1573</v>
      </c>
      <c r="D900" s="262"/>
      <c r="E900" s="263" t="s">
        <v>1386</v>
      </c>
      <c r="F900" s="263">
        <v>0</v>
      </c>
      <c r="G900" s="263" t="s">
        <v>1387</v>
      </c>
      <c r="H900" s="263">
        <v>173</v>
      </c>
      <c r="I900" s="263">
        <v>0</v>
      </c>
      <c r="J900" s="262"/>
    </row>
    <row r="901" spans="1:10" ht="27" customHeight="1" outlineLevel="1" x14ac:dyDescent="0.25">
      <c r="A901" s="109" t="s">
        <v>140</v>
      </c>
      <c r="B901" s="260" t="s">
        <v>521</v>
      </c>
      <c r="C901" s="269" t="s">
        <v>1574</v>
      </c>
      <c r="D901" s="262"/>
      <c r="E901" s="263" t="s">
        <v>1386</v>
      </c>
      <c r="F901" s="263">
        <v>0</v>
      </c>
      <c r="G901" s="263" t="s">
        <v>1387</v>
      </c>
      <c r="H901" s="263">
        <v>79</v>
      </c>
      <c r="I901" s="263">
        <v>0</v>
      </c>
      <c r="J901" s="262"/>
    </row>
    <row r="902" spans="1:10" ht="27" customHeight="1" outlineLevel="1" x14ac:dyDescent="0.25">
      <c r="A902" s="109" t="s">
        <v>140</v>
      </c>
      <c r="B902" s="260" t="s">
        <v>521</v>
      </c>
      <c r="C902" s="269" t="s">
        <v>1575</v>
      </c>
      <c r="D902" s="262"/>
      <c r="E902" s="263" t="s">
        <v>1395</v>
      </c>
      <c r="F902" s="263">
        <v>0</v>
      </c>
      <c r="G902" s="263" t="s">
        <v>1387</v>
      </c>
      <c r="H902" s="263">
        <v>899</v>
      </c>
      <c r="I902" s="263">
        <v>0</v>
      </c>
      <c r="J902" s="262"/>
    </row>
    <row r="903" spans="1:10" ht="27" customHeight="1" outlineLevel="1" x14ac:dyDescent="0.25">
      <c r="A903" s="109" t="s">
        <v>140</v>
      </c>
      <c r="B903" s="260" t="s">
        <v>521</v>
      </c>
      <c r="C903" s="269" t="s">
        <v>1576</v>
      </c>
      <c r="D903" s="262"/>
      <c r="E903" s="263" t="s">
        <v>1386</v>
      </c>
      <c r="F903" s="263">
        <v>0</v>
      </c>
      <c r="G903" s="263" t="s">
        <v>1387</v>
      </c>
      <c r="H903" s="263">
        <v>1244</v>
      </c>
      <c r="I903" s="263">
        <v>0</v>
      </c>
      <c r="J903" s="262"/>
    </row>
    <row r="904" spans="1:10" ht="27" customHeight="1" outlineLevel="1" x14ac:dyDescent="0.25">
      <c r="A904" s="109" t="s">
        <v>140</v>
      </c>
      <c r="B904" s="260" t="s">
        <v>521</v>
      </c>
      <c r="C904" s="269" t="s">
        <v>1577</v>
      </c>
      <c r="D904" s="262"/>
      <c r="E904" s="263" t="s">
        <v>1386</v>
      </c>
      <c r="F904" s="263">
        <v>0</v>
      </c>
      <c r="G904" s="263" t="s">
        <v>1387</v>
      </c>
      <c r="H904" s="263">
        <v>85</v>
      </c>
      <c r="I904" s="263">
        <v>0</v>
      </c>
      <c r="J904" s="262"/>
    </row>
    <row r="905" spans="1:10" ht="27" customHeight="1" outlineLevel="1" x14ac:dyDescent="0.25">
      <c r="A905" s="109" t="s">
        <v>140</v>
      </c>
      <c r="B905" s="260" t="s">
        <v>521</v>
      </c>
      <c r="C905" s="264" t="s">
        <v>1578</v>
      </c>
      <c r="D905" s="262"/>
      <c r="E905" s="263" t="s">
        <v>1395</v>
      </c>
      <c r="F905" s="263">
        <v>0</v>
      </c>
      <c r="G905" s="263" t="s">
        <v>1387</v>
      </c>
      <c r="H905" s="263">
        <v>21</v>
      </c>
      <c r="I905" s="263">
        <v>0</v>
      </c>
      <c r="J905" s="262"/>
    </row>
    <row r="906" spans="1:10" ht="27" customHeight="1" x14ac:dyDescent="0.25">
      <c r="A906" s="109">
        <v>5</v>
      </c>
      <c r="B906" s="287" t="s">
        <v>523</v>
      </c>
      <c r="C906" s="256" t="s">
        <v>524</v>
      </c>
      <c r="D906" s="265"/>
      <c r="E906" s="257" t="s">
        <v>71</v>
      </c>
      <c r="F906" s="258" t="s">
        <v>1383</v>
      </c>
      <c r="G906" s="259">
        <v>1000</v>
      </c>
      <c r="H906" s="259">
        <v>1460</v>
      </c>
      <c r="I906" s="268"/>
      <c r="J906" s="259">
        <v>0</v>
      </c>
    </row>
    <row r="907" spans="1:10" ht="27" customHeight="1" outlineLevel="1" x14ac:dyDescent="0.25">
      <c r="A907" s="109" t="s">
        <v>1487</v>
      </c>
      <c r="B907" s="260" t="s">
        <v>523</v>
      </c>
      <c r="C907" s="269" t="s">
        <v>1579</v>
      </c>
      <c r="D907" s="262"/>
      <c r="E907" s="263" t="s">
        <v>1386</v>
      </c>
      <c r="F907" s="263">
        <v>0</v>
      </c>
      <c r="G907" s="263" t="s">
        <v>1387</v>
      </c>
      <c r="H907" s="263">
        <v>389</v>
      </c>
      <c r="I907" s="263">
        <v>0</v>
      </c>
      <c r="J907" s="262"/>
    </row>
    <row r="908" spans="1:10" ht="27" customHeight="1" outlineLevel="1" x14ac:dyDescent="0.25">
      <c r="A908" s="109" t="s">
        <v>1487</v>
      </c>
      <c r="B908" s="260" t="s">
        <v>523</v>
      </c>
      <c r="C908" s="269" t="s">
        <v>1580</v>
      </c>
      <c r="D908" s="262"/>
      <c r="E908" s="263" t="s">
        <v>1386</v>
      </c>
      <c r="F908" s="263">
        <v>0</v>
      </c>
      <c r="G908" s="263" t="s">
        <v>1387</v>
      </c>
      <c r="H908" s="263">
        <v>260</v>
      </c>
      <c r="I908" s="263">
        <v>0</v>
      </c>
      <c r="J908" s="262"/>
    </row>
    <row r="909" spans="1:10" ht="27" customHeight="1" outlineLevel="1" x14ac:dyDescent="0.25">
      <c r="A909" s="109" t="s">
        <v>1487</v>
      </c>
      <c r="B909" s="260" t="s">
        <v>523</v>
      </c>
      <c r="C909" s="269" t="s">
        <v>1571</v>
      </c>
      <c r="D909" s="262"/>
      <c r="E909" s="263" t="s">
        <v>1386</v>
      </c>
      <c r="F909" s="263" t="s">
        <v>1387</v>
      </c>
      <c r="G909" s="263" t="s">
        <v>1387</v>
      </c>
      <c r="H909" s="263">
        <v>199</v>
      </c>
      <c r="I909" s="263">
        <v>0</v>
      </c>
      <c r="J909" s="262"/>
    </row>
    <row r="910" spans="1:10" ht="27" customHeight="1" outlineLevel="1" x14ac:dyDescent="0.25">
      <c r="A910" s="109" t="s">
        <v>1487</v>
      </c>
      <c r="B910" s="260" t="s">
        <v>523</v>
      </c>
      <c r="C910" s="264" t="s">
        <v>1572</v>
      </c>
      <c r="D910" s="262"/>
      <c r="E910" s="263" t="s">
        <v>1422</v>
      </c>
      <c r="F910" s="263">
        <v>0</v>
      </c>
      <c r="G910" s="263" t="s">
        <v>1387</v>
      </c>
      <c r="H910" s="263">
        <v>717</v>
      </c>
      <c r="I910" s="263">
        <v>0</v>
      </c>
      <c r="J910" s="262"/>
    </row>
    <row r="911" spans="1:10" ht="27" customHeight="1" outlineLevel="1" x14ac:dyDescent="0.25">
      <c r="A911" s="109" t="s">
        <v>1487</v>
      </c>
      <c r="B911" s="260" t="s">
        <v>523</v>
      </c>
      <c r="C911" s="269" t="s">
        <v>1575</v>
      </c>
      <c r="D911" s="262"/>
      <c r="E911" s="263" t="s">
        <v>1395</v>
      </c>
      <c r="F911" s="263">
        <v>0</v>
      </c>
      <c r="G911" s="263" t="s">
        <v>1387</v>
      </c>
      <c r="H911" s="263">
        <v>899</v>
      </c>
      <c r="I911" s="263">
        <v>0</v>
      </c>
      <c r="J911" s="262"/>
    </row>
    <row r="912" spans="1:10" ht="27" customHeight="1" outlineLevel="1" x14ac:dyDescent="0.25">
      <c r="A912" s="109" t="s">
        <v>1487</v>
      </c>
      <c r="B912" s="260" t="s">
        <v>523</v>
      </c>
      <c r="C912" s="269" t="s">
        <v>1576</v>
      </c>
      <c r="D912" s="262"/>
      <c r="E912" s="263" t="s">
        <v>1386</v>
      </c>
      <c r="F912" s="263">
        <v>0</v>
      </c>
      <c r="G912" s="263" t="s">
        <v>1387</v>
      </c>
      <c r="H912" s="263">
        <v>1244</v>
      </c>
      <c r="I912" s="263">
        <v>0</v>
      </c>
      <c r="J912" s="262"/>
    </row>
    <row r="913" spans="1:10" ht="27" customHeight="1" outlineLevel="1" x14ac:dyDescent="0.25">
      <c r="A913" s="109" t="s">
        <v>1487</v>
      </c>
      <c r="B913" s="260" t="s">
        <v>523</v>
      </c>
      <c r="C913" s="269" t="s">
        <v>1577</v>
      </c>
      <c r="D913" s="262"/>
      <c r="E913" s="263" t="s">
        <v>1386</v>
      </c>
      <c r="F913" s="263">
        <v>0</v>
      </c>
      <c r="G913" s="263" t="s">
        <v>1387</v>
      </c>
      <c r="H913" s="263">
        <v>85</v>
      </c>
      <c r="I913" s="263">
        <v>0</v>
      </c>
      <c r="J913" s="262"/>
    </row>
    <row r="914" spans="1:10" ht="27" customHeight="1" outlineLevel="1" x14ac:dyDescent="0.25">
      <c r="A914" s="109" t="s">
        <v>1487</v>
      </c>
      <c r="B914" s="260" t="s">
        <v>523</v>
      </c>
      <c r="C914" s="264" t="s">
        <v>1578</v>
      </c>
      <c r="D914" s="262"/>
      <c r="E914" s="263" t="s">
        <v>1395</v>
      </c>
      <c r="F914" s="263">
        <v>0</v>
      </c>
      <c r="G914" s="263" t="s">
        <v>1387</v>
      </c>
      <c r="H914" s="263">
        <v>21</v>
      </c>
      <c r="I914" s="263">
        <v>0</v>
      </c>
      <c r="J914" s="262"/>
    </row>
    <row r="915" spans="1:10" ht="27" customHeight="1" outlineLevel="1" x14ac:dyDescent="0.25">
      <c r="A915" s="109" t="s">
        <v>1487</v>
      </c>
      <c r="B915" s="260" t="s">
        <v>523</v>
      </c>
      <c r="C915" s="269" t="s">
        <v>1581</v>
      </c>
      <c r="D915" s="262"/>
      <c r="E915" s="263" t="s">
        <v>1395</v>
      </c>
      <c r="F915" s="263">
        <v>0</v>
      </c>
      <c r="G915" s="263" t="s">
        <v>1387</v>
      </c>
      <c r="H915" s="263">
        <v>145</v>
      </c>
      <c r="I915" s="263">
        <v>0</v>
      </c>
      <c r="J915" s="262"/>
    </row>
    <row r="916" spans="1:10" ht="27" customHeight="1" outlineLevel="1" x14ac:dyDescent="0.25">
      <c r="A916" s="109" t="s">
        <v>1487</v>
      </c>
      <c r="B916" s="260" t="s">
        <v>523</v>
      </c>
      <c r="C916" s="269" t="s">
        <v>1582</v>
      </c>
      <c r="D916" s="262"/>
      <c r="E916" s="263" t="s">
        <v>1386</v>
      </c>
      <c r="F916" s="263">
        <v>0</v>
      </c>
      <c r="G916" s="263" t="s">
        <v>1387</v>
      </c>
      <c r="H916" s="263">
        <v>36</v>
      </c>
      <c r="I916" s="263">
        <v>0</v>
      </c>
      <c r="J916" s="262"/>
    </row>
    <row r="917" spans="1:10" ht="27" customHeight="1" x14ac:dyDescent="0.25">
      <c r="A917" s="109">
        <v>5</v>
      </c>
      <c r="B917" s="287" t="s">
        <v>525</v>
      </c>
      <c r="C917" s="256" t="s">
        <v>526</v>
      </c>
      <c r="D917" s="265"/>
      <c r="E917" s="257" t="s">
        <v>71</v>
      </c>
      <c r="F917" s="258" t="s">
        <v>1383</v>
      </c>
      <c r="G917" s="259">
        <v>1000</v>
      </c>
      <c r="H917" s="259">
        <v>1460</v>
      </c>
      <c r="I917" s="268"/>
      <c r="J917" s="259">
        <v>0</v>
      </c>
    </row>
    <row r="918" spans="1:10" ht="27" customHeight="1" x14ac:dyDescent="0.25">
      <c r="A918" s="109">
        <v>5</v>
      </c>
      <c r="B918" s="287" t="s">
        <v>527</v>
      </c>
      <c r="C918" s="256" t="s">
        <v>528</v>
      </c>
      <c r="D918" s="265"/>
      <c r="E918" s="257" t="s">
        <v>71</v>
      </c>
      <c r="F918" s="258" t="s">
        <v>1383</v>
      </c>
      <c r="G918" s="259">
        <v>400</v>
      </c>
      <c r="H918" s="259">
        <v>584</v>
      </c>
      <c r="I918" s="268"/>
      <c r="J918" s="259">
        <v>0</v>
      </c>
    </row>
    <row r="919" spans="1:10" ht="27" customHeight="1" x14ac:dyDescent="0.25">
      <c r="A919" s="109">
        <v>5</v>
      </c>
      <c r="B919" s="287" t="s">
        <v>529</v>
      </c>
      <c r="C919" s="256" t="s">
        <v>530</v>
      </c>
      <c r="D919" s="265"/>
      <c r="E919" s="257" t="s">
        <v>91</v>
      </c>
      <c r="F919" s="258" t="s">
        <v>1383</v>
      </c>
      <c r="G919" s="259">
        <v>160</v>
      </c>
      <c r="H919" s="259">
        <v>234</v>
      </c>
      <c r="I919" s="268"/>
      <c r="J919" s="259">
        <v>0</v>
      </c>
    </row>
    <row r="920" spans="1:10" ht="18.75" customHeight="1" x14ac:dyDescent="0.25">
      <c r="A920" s="248"/>
      <c r="B920" s="286" t="s">
        <v>531</v>
      </c>
      <c r="C920" s="164" t="s">
        <v>532</v>
      </c>
      <c r="D920" s="273"/>
      <c r="E920" s="274"/>
      <c r="F920" s="275" t="s">
        <v>1382</v>
      </c>
      <c r="G920" s="277"/>
      <c r="H920" s="277"/>
      <c r="I920" s="275" t="s">
        <v>1382</v>
      </c>
      <c r="J920" s="275" t="s">
        <v>1382</v>
      </c>
    </row>
    <row r="921" spans="1:10" ht="27" customHeight="1" x14ac:dyDescent="0.25">
      <c r="A921" s="109">
        <v>1</v>
      </c>
      <c r="B921" s="287" t="s">
        <v>533</v>
      </c>
      <c r="C921" s="256" t="s">
        <v>534</v>
      </c>
      <c r="D921" s="265"/>
      <c r="E921" s="257" t="s">
        <v>91</v>
      </c>
      <c r="F921" s="258">
        <v>43.88</v>
      </c>
      <c r="G921" s="259">
        <v>600</v>
      </c>
      <c r="H921" s="259">
        <v>876</v>
      </c>
      <c r="I921" s="268"/>
      <c r="J921" s="259">
        <v>38438.880000000005</v>
      </c>
    </row>
    <row r="922" spans="1:10" ht="27" customHeight="1" outlineLevel="1" x14ac:dyDescent="0.25">
      <c r="A922" s="109" t="s">
        <v>1384</v>
      </c>
      <c r="B922" s="260" t="s">
        <v>533</v>
      </c>
      <c r="C922" s="269" t="s">
        <v>1583</v>
      </c>
      <c r="D922" s="262"/>
      <c r="E922" s="263" t="s">
        <v>1386</v>
      </c>
      <c r="F922" s="263">
        <v>17.552000000000003</v>
      </c>
      <c r="G922" s="263" t="s">
        <v>1387</v>
      </c>
      <c r="H922" s="263">
        <v>74</v>
      </c>
      <c r="I922" s="263">
        <v>1298.8480000000002</v>
      </c>
      <c r="J922" s="262"/>
    </row>
    <row r="923" spans="1:10" ht="27" customHeight="1" outlineLevel="1" x14ac:dyDescent="0.25">
      <c r="A923" s="109" t="s">
        <v>1384</v>
      </c>
      <c r="B923" s="260" t="s">
        <v>533</v>
      </c>
      <c r="C923" s="264" t="s">
        <v>1406</v>
      </c>
      <c r="D923" s="262"/>
      <c r="E923" s="263" t="s">
        <v>1386</v>
      </c>
      <c r="F923" s="263">
        <v>6.5819999999999999</v>
      </c>
      <c r="G923" s="263" t="s">
        <v>1387</v>
      </c>
      <c r="H923" s="263">
        <v>565</v>
      </c>
      <c r="I923" s="263">
        <v>3718.83</v>
      </c>
      <c r="J923" s="262"/>
    </row>
    <row r="924" spans="1:10" ht="27" customHeight="1" outlineLevel="1" x14ac:dyDescent="0.25">
      <c r="A924" s="109" t="s">
        <v>1384</v>
      </c>
      <c r="B924" s="260" t="s">
        <v>533</v>
      </c>
      <c r="C924" s="269" t="s">
        <v>1415</v>
      </c>
      <c r="D924" s="262"/>
      <c r="E924" s="263" t="s">
        <v>1395</v>
      </c>
      <c r="F924" s="263">
        <v>109.7</v>
      </c>
      <c r="G924" s="263" t="s">
        <v>1387</v>
      </c>
      <c r="H924" s="263">
        <v>1157</v>
      </c>
      <c r="I924" s="263">
        <v>126922.90000000001</v>
      </c>
      <c r="J924" s="262"/>
    </row>
    <row r="925" spans="1:10" ht="27" customHeight="1" outlineLevel="1" x14ac:dyDescent="0.25">
      <c r="A925" s="109" t="s">
        <v>1384</v>
      </c>
      <c r="B925" s="260" t="s">
        <v>533</v>
      </c>
      <c r="C925" s="264" t="s">
        <v>1411</v>
      </c>
      <c r="D925" s="262"/>
      <c r="E925" s="263" t="s">
        <v>1395</v>
      </c>
      <c r="F925" s="263">
        <v>43.88</v>
      </c>
      <c r="G925" s="263" t="s">
        <v>1387</v>
      </c>
      <c r="H925" s="263">
        <v>109</v>
      </c>
      <c r="I925" s="263">
        <v>4782.92</v>
      </c>
      <c r="J925" s="262"/>
    </row>
    <row r="926" spans="1:10" ht="27" customHeight="1" outlineLevel="1" x14ac:dyDescent="0.25">
      <c r="A926" s="109" t="s">
        <v>1384</v>
      </c>
      <c r="B926" s="260" t="s">
        <v>533</v>
      </c>
      <c r="C926" s="269" t="s">
        <v>1416</v>
      </c>
      <c r="D926" s="262"/>
      <c r="E926" s="263" t="s">
        <v>1395</v>
      </c>
      <c r="F926" s="263">
        <v>109.7</v>
      </c>
      <c r="G926" s="263" t="s">
        <v>1387</v>
      </c>
      <c r="H926" s="263">
        <v>205</v>
      </c>
      <c r="I926" s="263">
        <v>22488.5</v>
      </c>
      <c r="J926" s="262"/>
    </row>
    <row r="927" spans="1:10" ht="27" customHeight="1" outlineLevel="1" x14ac:dyDescent="0.25">
      <c r="A927" s="109" t="s">
        <v>1384</v>
      </c>
      <c r="B927" s="260" t="s">
        <v>533</v>
      </c>
      <c r="C927" s="269" t="s">
        <v>1413</v>
      </c>
      <c r="D927" s="262"/>
      <c r="E927" s="263" t="s">
        <v>1386</v>
      </c>
      <c r="F927" s="263">
        <v>0.87760000000000005</v>
      </c>
      <c r="G927" s="263" t="s">
        <v>1387</v>
      </c>
      <c r="H927" s="263">
        <v>115</v>
      </c>
      <c r="I927" s="263">
        <v>100.92400000000001</v>
      </c>
      <c r="J927" s="262"/>
    </row>
    <row r="928" spans="1:10" ht="27" customHeight="1" outlineLevel="1" x14ac:dyDescent="0.25">
      <c r="A928" s="109" t="s">
        <v>1384</v>
      </c>
      <c r="B928" s="260" t="s">
        <v>533</v>
      </c>
      <c r="C928" s="269" t="s">
        <v>1417</v>
      </c>
      <c r="D928" s="262"/>
      <c r="E928" s="263" t="s">
        <v>1386</v>
      </c>
      <c r="F928" s="263">
        <v>0.52656000000000003</v>
      </c>
      <c r="G928" s="263" t="s">
        <v>1387</v>
      </c>
      <c r="H928" s="263">
        <v>2090</v>
      </c>
      <c r="I928" s="263">
        <v>1100.5104000000001</v>
      </c>
      <c r="J928" s="262"/>
    </row>
    <row r="929" spans="1:10" ht="27" customHeight="1" outlineLevel="1" x14ac:dyDescent="0.25">
      <c r="A929" s="109" t="s">
        <v>1384</v>
      </c>
      <c r="B929" s="260" t="s">
        <v>533</v>
      </c>
      <c r="C929" s="269" t="s">
        <v>1418</v>
      </c>
      <c r="D929" s="262"/>
      <c r="E929" s="263" t="s">
        <v>1386</v>
      </c>
      <c r="F929" s="263">
        <v>4.3880000000000002E-2</v>
      </c>
      <c r="G929" s="263" t="s">
        <v>1387</v>
      </c>
      <c r="H929" s="263">
        <v>1200</v>
      </c>
      <c r="I929" s="263">
        <v>52.656000000000006</v>
      </c>
      <c r="J929" s="262"/>
    </row>
    <row r="930" spans="1:10" ht="27" customHeight="1" x14ac:dyDescent="0.25">
      <c r="A930" s="109">
        <v>1</v>
      </c>
      <c r="B930" s="287" t="s">
        <v>535</v>
      </c>
      <c r="C930" s="256" t="s">
        <v>536</v>
      </c>
      <c r="D930" s="265"/>
      <c r="E930" s="257" t="s">
        <v>91</v>
      </c>
      <c r="F930" s="258" t="s">
        <v>1383</v>
      </c>
      <c r="G930" s="259">
        <v>350</v>
      </c>
      <c r="H930" s="259">
        <v>511</v>
      </c>
      <c r="I930" s="268"/>
      <c r="J930" s="259">
        <v>0</v>
      </c>
    </row>
    <row r="931" spans="1:10" ht="27" customHeight="1" outlineLevel="1" x14ac:dyDescent="0.25">
      <c r="A931" s="109" t="s">
        <v>1384</v>
      </c>
      <c r="B931" s="260" t="s">
        <v>535</v>
      </c>
      <c r="C931" s="269" t="s">
        <v>1584</v>
      </c>
      <c r="D931" s="262"/>
      <c r="E931" s="263" t="s">
        <v>1456</v>
      </c>
      <c r="F931" s="263">
        <v>0</v>
      </c>
      <c r="G931" s="263" t="s">
        <v>1387</v>
      </c>
      <c r="H931" s="263">
        <v>537</v>
      </c>
      <c r="I931" s="263">
        <v>0</v>
      </c>
      <c r="J931" s="262"/>
    </row>
    <row r="932" spans="1:10" ht="27" customHeight="1" outlineLevel="1" x14ac:dyDescent="0.25">
      <c r="A932" s="109" t="s">
        <v>1384</v>
      </c>
      <c r="B932" s="260" t="s">
        <v>535</v>
      </c>
      <c r="C932" s="269" t="s">
        <v>1585</v>
      </c>
      <c r="D932" s="262"/>
      <c r="E932" s="263" t="s">
        <v>1386</v>
      </c>
      <c r="F932" s="263">
        <v>0</v>
      </c>
      <c r="G932" s="263" t="s">
        <v>1387</v>
      </c>
      <c r="H932" s="263">
        <v>251</v>
      </c>
      <c r="I932" s="263">
        <v>0</v>
      </c>
      <c r="J932" s="262"/>
    </row>
    <row r="933" spans="1:10" ht="27" customHeight="1" outlineLevel="1" x14ac:dyDescent="0.25">
      <c r="A933" s="109" t="s">
        <v>1384</v>
      </c>
      <c r="B933" s="260" t="s">
        <v>535</v>
      </c>
      <c r="C933" s="269" t="s">
        <v>1586</v>
      </c>
      <c r="D933" s="262"/>
      <c r="E933" s="263" t="s">
        <v>1395</v>
      </c>
      <c r="F933" s="263">
        <v>0</v>
      </c>
      <c r="G933" s="263" t="s">
        <v>1387</v>
      </c>
      <c r="H933" s="263">
        <v>769</v>
      </c>
      <c r="I933" s="263">
        <v>0</v>
      </c>
      <c r="J933" s="262"/>
    </row>
    <row r="934" spans="1:10" ht="27" customHeight="1" outlineLevel="1" x14ac:dyDescent="0.25">
      <c r="A934" s="109" t="s">
        <v>1384</v>
      </c>
      <c r="B934" s="260" t="s">
        <v>535</v>
      </c>
      <c r="C934" s="269" t="s">
        <v>1587</v>
      </c>
      <c r="D934" s="262"/>
      <c r="E934" s="263" t="s">
        <v>1386</v>
      </c>
      <c r="F934" s="263">
        <v>0</v>
      </c>
      <c r="G934" s="263" t="s">
        <v>1387</v>
      </c>
      <c r="H934" s="263">
        <v>635</v>
      </c>
      <c r="I934" s="263">
        <v>0</v>
      </c>
      <c r="J934" s="262"/>
    </row>
    <row r="935" spans="1:10" ht="27" customHeight="1" outlineLevel="1" x14ac:dyDescent="0.25">
      <c r="A935" s="109" t="s">
        <v>1384</v>
      </c>
      <c r="B935" s="260" t="s">
        <v>535</v>
      </c>
      <c r="C935" s="269" t="s">
        <v>1583</v>
      </c>
      <c r="D935" s="262"/>
      <c r="E935" s="263" t="s">
        <v>1386</v>
      </c>
      <c r="F935" s="263">
        <v>0</v>
      </c>
      <c r="G935" s="263" t="s">
        <v>1387</v>
      </c>
      <c r="H935" s="263">
        <v>74</v>
      </c>
      <c r="I935" s="263">
        <v>0</v>
      </c>
      <c r="J935" s="262"/>
    </row>
    <row r="936" spans="1:10" ht="27" customHeight="1" outlineLevel="1" x14ac:dyDescent="0.25">
      <c r="A936" s="109" t="s">
        <v>1384</v>
      </c>
      <c r="B936" s="260" t="s">
        <v>535</v>
      </c>
      <c r="C936" s="269" t="s">
        <v>1409</v>
      </c>
      <c r="D936" s="262"/>
      <c r="E936" s="263" t="s">
        <v>1386</v>
      </c>
      <c r="F936" s="263">
        <v>0</v>
      </c>
      <c r="G936" s="263" t="s">
        <v>1387</v>
      </c>
      <c r="H936" s="263">
        <v>3104</v>
      </c>
      <c r="I936" s="263">
        <v>0</v>
      </c>
      <c r="J936" s="262"/>
    </row>
    <row r="937" spans="1:10" ht="27" customHeight="1" outlineLevel="1" x14ac:dyDescent="0.25">
      <c r="A937" s="109" t="s">
        <v>1384</v>
      </c>
      <c r="B937" s="260" t="s">
        <v>535</v>
      </c>
      <c r="C937" s="264" t="s">
        <v>1406</v>
      </c>
      <c r="D937" s="262"/>
      <c r="E937" s="263" t="s">
        <v>1386</v>
      </c>
      <c r="F937" s="263">
        <v>0</v>
      </c>
      <c r="G937" s="263" t="s">
        <v>1387</v>
      </c>
      <c r="H937" s="263">
        <v>565</v>
      </c>
      <c r="I937" s="263">
        <v>0</v>
      </c>
      <c r="J937" s="262"/>
    </row>
    <row r="938" spans="1:10" ht="27" customHeight="1" outlineLevel="1" x14ac:dyDescent="0.25">
      <c r="A938" s="109" t="s">
        <v>1384</v>
      </c>
      <c r="B938" s="260" t="s">
        <v>535</v>
      </c>
      <c r="C938" s="269" t="s">
        <v>1588</v>
      </c>
      <c r="D938" s="262"/>
      <c r="E938" s="263" t="s">
        <v>1395</v>
      </c>
      <c r="F938" s="263">
        <v>0</v>
      </c>
      <c r="G938" s="263" t="s">
        <v>1387</v>
      </c>
      <c r="H938" s="263">
        <v>150</v>
      </c>
      <c r="I938" s="263">
        <v>0</v>
      </c>
      <c r="J938" s="262"/>
    </row>
    <row r="939" spans="1:10" ht="27" customHeight="1" x14ac:dyDescent="0.25">
      <c r="A939" s="109">
        <v>1</v>
      </c>
      <c r="B939" s="287" t="s">
        <v>537</v>
      </c>
      <c r="C939" s="256" t="s">
        <v>538</v>
      </c>
      <c r="D939" s="265"/>
      <c r="E939" s="257" t="s">
        <v>91</v>
      </c>
      <c r="F939" s="258" t="s">
        <v>1383</v>
      </c>
      <c r="G939" s="259">
        <v>200</v>
      </c>
      <c r="H939" s="259">
        <v>292</v>
      </c>
      <c r="I939" s="268"/>
      <c r="J939" s="259">
        <v>0</v>
      </c>
    </row>
    <row r="940" spans="1:10" ht="27" customHeight="1" outlineLevel="1" x14ac:dyDescent="0.25">
      <c r="A940" s="109" t="s">
        <v>1384</v>
      </c>
      <c r="B940" s="260" t="s">
        <v>537</v>
      </c>
      <c r="C940" s="269" t="s">
        <v>1409</v>
      </c>
      <c r="D940" s="262"/>
      <c r="E940" s="263" t="s">
        <v>1386</v>
      </c>
      <c r="F940" s="263">
        <v>0</v>
      </c>
      <c r="G940" s="263" t="s">
        <v>1387</v>
      </c>
      <c r="H940" s="263">
        <v>3104</v>
      </c>
      <c r="I940" s="263">
        <v>0</v>
      </c>
      <c r="J940" s="262"/>
    </row>
    <row r="941" spans="1:10" ht="27" customHeight="1" outlineLevel="1" x14ac:dyDescent="0.25">
      <c r="A941" s="109" t="s">
        <v>1384</v>
      </c>
      <c r="B941" s="260" t="s">
        <v>537</v>
      </c>
      <c r="C941" s="269" t="s">
        <v>1588</v>
      </c>
      <c r="D941" s="262"/>
      <c r="E941" s="263" t="s">
        <v>1395</v>
      </c>
      <c r="F941" s="263">
        <v>0</v>
      </c>
      <c r="G941" s="263" t="s">
        <v>1387</v>
      </c>
      <c r="H941" s="263">
        <v>150</v>
      </c>
      <c r="I941" s="263">
        <v>0</v>
      </c>
      <c r="J941" s="262"/>
    </row>
    <row r="942" spans="1:10" ht="27" customHeight="1" outlineLevel="1" x14ac:dyDescent="0.25">
      <c r="A942" s="109" t="s">
        <v>1384</v>
      </c>
      <c r="B942" s="260" t="s">
        <v>537</v>
      </c>
      <c r="C942" s="269" t="s">
        <v>1473</v>
      </c>
      <c r="D942" s="262"/>
      <c r="E942" s="263" t="s">
        <v>1386</v>
      </c>
      <c r="F942" s="263">
        <v>0</v>
      </c>
      <c r="G942" s="263" t="s">
        <v>1387</v>
      </c>
      <c r="H942" s="263">
        <v>78</v>
      </c>
      <c r="I942" s="263">
        <v>0</v>
      </c>
      <c r="J942" s="262"/>
    </row>
    <row r="943" spans="1:10" ht="27" customHeight="1" outlineLevel="1" x14ac:dyDescent="0.25">
      <c r="A943" s="109" t="s">
        <v>1384</v>
      </c>
      <c r="B943" s="260" t="s">
        <v>537</v>
      </c>
      <c r="C943" s="264" t="s">
        <v>1389</v>
      </c>
      <c r="D943" s="262"/>
      <c r="E943" s="263" t="s">
        <v>1386</v>
      </c>
      <c r="F943" s="263">
        <v>0</v>
      </c>
      <c r="G943" s="263" t="s">
        <v>1387</v>
      </c>
      <c r="H943" s="263">
        <v>388</v>
      </c>
      <c r="I943" s="263">
        <v>0</v>
      </c>
      <c r="J943" s="262"/>
    </row>
    <row r="944" spans="1:10" ht="27" customHeight="1" outlineLevel="1" x14ac:dyDescent="0.25">
      <c r="A944" s="109" t="s">
        <v>1384</v>
      </c>
      <c r="B944" s="260" t="s">
        <v>537</v>
      </c>
      <c r="C944" s="296" t="s">
        <v>1465</v>
      </c>
      <c r="D944" s="262"/>
      <c r="E944" s="263" t="s">
        <v>1386</v>
      </c>
      <c r="F944" s="263">
        <v>0</v>
      </c>
      <c r="G944" s="263" t="s">
        <v>1387</v>
      </c>
      <c r="H944" s="263">
        <v>907</v>
      </c>
      <c r="I944" s="263">
        <v>0</v>
      </c>
      <c r="J944" s="262"/>
    </row>
    <row r="945" spans="1:10" ht="18.75" customHeight="1" x14ac:dyDescent="0.25">
      <c r="A945" s="248"/>
      <c r="B945" s="286" t="s">
        <v>539</v>
      </c>
      <c r="C945" s="185" t="s">
        <v>540</v>
      </c>
      <c r="D945" s="273"/>
      <c r="E945" s="274"/>
      <c r="F945" s="275" t="s">
        <v>1382</v>
      </c>
      <c r="G945" s="277"/>
      <c r="H945" s="277"/>
      <c r="I945" s="275" t="s">
        <v>1382</v>
      </c>
      <c r="J945" s="275" t="s">
        <v>1382</v>
      </c>
    </row>
    <row r="946" spans="1:10" ht="27" customHeight="1" x14ac:dyDescent="0.25">
      <c r="A946" s="109">
        <v>1</v>
      </c>
      <c r="B946" s="287" t="s">
        <v>542</v>
      </c>
      <c r="C946" s="256" t="s">
        <v>543</v>
      </c>
      <c r="D946" s="265"/>
      <c r="E946" s="257" t="s">
        <v>91</v>
      </c>
      <c r="F946" s="258">
        <v>46.980000000000004</v>
      </c>
      <c r="G946" s="259">
        <v>30</v>
      </c>
      <c r="H946" s="259">
        <v>44</v>
      </c>
      <c r="I946" s="268"/>
      <c r="J946" s="259">
        <v>2067.1200000000003</v>
      </c>
    </row>
    <row r="947" spans="1:10" ht="27" customHeight="1" outlineLevel="1" x14ac:dyDescent="0.25">
      <c r="A947" s="109" t="s">
        <v>1384</v>
      </c>
      <c r="B947" s="260" t="s">
        <v>542</v>
      </c>
      <c r="C947" s="269" t="s">
        <v>1473</v>
      </c>
      <c r="D947" s="262"/>
      <c r="E947" s="263" t="s">
        <v>1386</v>
      </c>
      <c r="F947" s="263">
        <v>56.376000000000005</v>
      </c>
      <c r="G947" s="263" t="s">
        <v>1387</v>
      </c>
      <c r="H947" s="263">
        <v>78</v>
      </c>
      <c r="I947" s="263">
        <v>4397.3280000000004</v>
      </c>
      <c r="J947" s="262"/>
    </row>
    <row r="948" spans="1:10" ht="27" customHeight="1" outlineLevel="1" x14ac:dyDescent="0.25">
      <c r="A948" s="109" t="s">
        <v>1384</v>
      </c>
      <c r="B948" s="260" t="s">
        <v>542</v>
      </c>
      <c r="C948" s="269" t="s">
        <v>1409</v>
      </c>
      <c r="D948" s="262"/>
      <c r="E948" s="263" t="s">
        <v>1386</v>
      </c>
      <c r="F948" s="263">
        <v>0.25839000000000001</v>
      </c>
      <c r="G948" s="263" t="s">
        <v>1387</v>
      </c>
      <c r="H948" s="263">
        <v>3104</v>
      </c>
      <c r="I948" s="263">
        <v>802.04255999999998</v>
      </c>
      <c r="J948" s="262"/>
    </row>
    <row r="949" spans="1:10" ht="27" customHeight="1" outlineLevel="1" x14ac:dyDescent="0.25">
      <c r="A949" s="109" t="s">
        <v>1384</v>
      </c>
      <c r="B949" s="260" t="s">
        <v>542</v>
      </c>
      <c r="C949" s="264" t="s">
        <v>1389</v>
      </c>
      <c r="D949" s="262"/>
      <c r="E949" s="263" t="s">
        <v>1386</v>
      </c>
      <c r="F949" s="263">
        <v>2.8188000000000001E-2</v>
      </c>
      <c r="G949" s="263" t="s">
        <v>1387</v>
      </c>
      <c r="H949" s="263">
        <v>388</v>
      </c>
      <c r="I949" s="263">
        <v>10.936944</v>
      </c>
      <c r="J949" s="262"/>
    </row>
    <row r="950" spans="1:10" ht="27" customHeight="1" outlineLevel="1" x14ac:dyDescent="0.25">
      <c r="A950" s="109" t="s">
        <v>1384</v>
      </c>
      <c r="B950" s="260" t="s">
        <v>542</v>
      </c>
      <c r="C950" s="269" t="s">
        <v>1480</v>
      </c>
      <c r="D950" s="262"/>
      <c r="E950" s="263" t="s">
        <v>1386</v>
      </c>
      <c r="F950" s="263">
        <v>4.6980000000000008E-2</v>
      </c>
      <c r="G950" s="263" t="s">
        <v>1387</v>
      </c>
      <c r="H950" s="263">
        <v>499</v>
      </c>
      <c r="I950" s="263">
        <v>23.443020000000004</v>
      </c>
      <c r="J950" s="262"/>
    </row>
    <row r="951" spans="1:10" ht="27" customHeight="1" outlineLevel="1" x14ac:dyDescent="0.25">
      <c r="A951" s="109" t="s">
        <v>1384</v>
      </c>
      <c r="B951" s="260" t="s">
        <v>542</v>
      </c>
      <c r="C951" s="269" t="s">
        <v>1404</v>
      </c>
      <c r="D951" s="262"/>
      <c r="E951" s="263" t="s">
        <v>1386</v>
      </c>
      <c r="F951" s="263">
        <v>0.14094000000000001</v>
      </c>
      <c r="G951" s="263" t="s">
        <v>1387</v>
      </c>
      <c r="H951" s="263">
        <v>158</v>
      </c>
      <c r="I951" s="263">
        <v>22.268520000000002</v>
      </c>
      <c r="J951" s="262"/>
    </row>
    <row r="952" spans="1:10" ht="27" customHeight="1" x14ac:dyDescent="0.25">
      <c r="A952" s="109">
        <v>1</v>
      </c>
      <c r="B952" s="287" t="s">
        <v>1589</v>
      </c>
      <c r="C952" s="256" t="s">
        <v>353</v>
      </c>
      <c r="D952" s="265"/>
      <c r="E952" s="257" t="s">
        <v>91</v>
      </c>
      <c r="F952" s="258" t="s">
        <v>1383</v>
      </c>
      <c r="G952" s="259">
        <v>100</v>
      </c>
      <c r="H952" s="259">
        <v>146</v>
      </c>
      <c r="I952" s="268"/>
      <c r="J952" s="259">
        <v>0</v>
      </c>
    </row>
    <row r="953" spans="1:10" ht="27" customHeight="1" outlineLevel="1" x14ac:dyDescent="0.25">
      <c r="A953" s="109" t="s">
        <v>1384</v>
      </c>
      <c r="B953" s="260" t="s">
        <v>1589</v>
      </c>
      <c r="C953" s="264" t="s">
        <v>1419</v>
      </c>
      <c r="D953" s="262"/>
      <c r="E953" s="263" t="s">
        <v>1386</v>
      </c>
      <c r="F953" s="263">
        <v>0</v>
      </c>
      <c r="G953" s="263" t="s">
        <v>1387</v>
      </c>
      <c r="H953" s="263">
        <v>1235</v>
      </c>
      <c r="I953" s="263">
        <v>0</v>
      </c>
      <c r="J953" s="262"/>
    </row>
    <row r="954" spans="1:10" ht="27" customHeight="1" outlineLevel="1" x14ac:dyDescent="0.25">
      <c r="A954" s="109" t="s">
        <v>1384</v>
      </c>
      <c r="B954" s="260" t="s">
        <v>1589</v>
      </c>
      <c r="C954" s="269" t="s">
        <v>1402</v>
      </c>
      <c r="D954" s="262"/>
      <c r="E954" s="263" t="s">
        <v>1386</v>
      </c>
      <c r="F954" s="263">
        <v>0</v>
      </c>
      <c r="G954" s="263" t="s">
        <v>1387</v>
      </c>
      <c r="H954" s="263">
        <v>225</v>
      </c>
      <c r="I954" s="263">
        <v>0</v>
      </c>
      <c r="J954" s="262"/>
    </row>
    <row r="955" spans="1:10" ht="27" customHeight="1" outlineLevel="1" x14ac:dyDescent="0.25">
      <c r="A955" s="109" t="s">
        <v>1384</v>
      </c>
      <c r="B955" s="260" t="s">
        <v>1589</v>
      </c>
      <c r="C955" s="269" t="s">
        <v>1403</v>
      </c>
      <c r="D955" s="262"/>
      <c r="E955" s="263" t="s">
        <v>1386</v>
      </c>
      <c r="F955" s="263">
        <v>0</v>
      </c>
      <c r="G955" s="263" t="s">
        <v>1387</v>
      </c>
      <c r="H955" s="263">
        <v>110</v>
      </c>
      <c r="I955" s="263">
        <v>0</v>
      </c>
      <c r="J955" s="262"/>
    </row>
    <row r="956" spans="1:10" ht="27" customHeight="1" outlineLevel="1" x14ac:dyDescent="0.25">
      <c r="A956" s="109" t="s">
        <v>1384</v>
      </c>
      <c r="B956" s="260" t="s">
        <v>1589</v>
      </c>
      <c r="C956" s="269" t="s">
        <v>1404</v>
      </c>
      <c r="D956" s="262"/>
      <c r="E956" s="263" t="s">
        <v>1386</v>
      </c>
      <c r="F956" s="263">
        <v>0</v>
      </c>
      <c r="G956" s="263" t="s">
        <v>1387</v>
      </c>
      <c r="H956" s="263">
        <v>158</v>
      </c>
      <c r="I956" s="263">
        <v>0</v>
      </c>
      <c r="J956" s="262"/>
    </row>
    <row r="957" spans="1:10" ht="27" customHeight="1" x14ac:dyDescent="0.25">
      <c r="A957" s="109">
        <v>4</v>
      </c>
      <c r="B957" s="287" t="s">
        <v>544</v>
      </c>
      <c r="C957" s="256" t="s">
        <v>545</v>
      </c>
      <c r="D957" s="265"/>
      <c r="E957" s="257" t="s">
        <v>71</v>
      </c>
      <c r="F957" s="258" t="s">
        <v>1383</v>
      </c>
      <c r="G957" s="259">
        <v>120</v>
      </c>
      <c r="H957" s="259">
        <v>175</v>
      </c>
      <c r="I957" s="268"/>
      <c r="J957" s="259">
        <v>0</v>
      </c>
    </row>
    <row r="958" spans="1:10" ht="27" customHeight="1" outlineLevel="1" x14ac:dyDescent="0.25">
      <c r="A958" s="109" t="s">
        <v>1474</v>
      </c>
      <c r="B958" s="260" t="s">
        <v>544</v>
      </c>
      <c r="C958" s="269" t="s">
        <v>1590</v>
      </c>
      <c r="D958" s="262"/>
      <c r="E958" s="263" t="s">
        <v>1408</v>
      </c>
      <c r="F958" s="263" t="s">
        <v>1387</v>
      </c>
      <c r="G958" s="263" t="s">
        <v>1387</v>
      </c>
      <c r="H958" s="263">
        <v>2986</v>
      </c>
      <c r="I958" s="263">
        <v>0</v>
      </c>
      <c r="J958" s="262"/>
    </row>
    <row r="959" spans="1:10" ht="27" customHeight="1" outlineLevel="1" x14ac:dyDescent="0.25">
      <c r="A959" s="109" t="s">
        <v>1474</v>
      </c>
      <c r="B959" s="260" t="s">
        <v>544</v>
      </c>
      <c r="C959" s="264" t="s">
        <v>1476</v>
      </c>
      <c r="D959" s="262"/>
      <c r="E959" s="263" t="s">
        <v>1386</v>
      </c>
      <c r="F959" s="263">
        <v>0</v>
      </c>
      <c r="G959" s="263" t="s">
        <v>1387</v>
      </c>
      <c r="H959" s="263">
        <v>740</v>
      </c>
      <c r="I959" s="263">
        <v>0</v>
      </c>
      <c r="J959" s="262"/>
    </row>
    <row r="960" spans="1:10" ht="27" customHeight="1" outlineLevel="1" x14ac:dyDescent="0.25">
      <c r="A960" s="109" t="s">
        <v>1474</v>
      </c>
      <c r="B960" s="260" t="s">
        <v>544</v>
      </c>
      <c r="C960" s="269" t="s">
        <v>1465</v>
      </c>
      <c r="D960" s="262"/>
      <c r="E960" s="263" t="s">
        <v>1386</v>
      </c>
      <c r="F960" s="263">
        <v>0</v>
      </c>
      <c r="G960" s="263" t="s">
        <v>1387</v>
      </c>
      <c r="H960" s="263">
        <v>907</v>
      </c>
      <c r="I960" s="263">
        <v>0</v>
      </c>
      <c r="J960" s="262"/>
    </row>
    <row r="961" spans="1:10" ht="27" customHeight="1" outlineLevel="1" x14ac:dyDescent="0.25">
      <c r="A961" s="109" t="s">
        <v>1474</v>
      </c>
      <c r="B961" s="260" t="s">
        <v>544</v>
      </c>
      <c r="C961" s="269" t="s">
        <v>1394</v>
      </c>
      <c r="D961" s="262"/>
      <c r="E961" s="263" t="s">
        <v>1395</v>
      </c>
      <c r="F961" s="263">
        <v>0</v>
      </c>
      <c r="G961" s="263" t="s">
        <v>1387</v>
      </c>
      <c r="H961" s="263">
        <v>810</v>
      </c>
      <c r="I961" s="263">
        <v>0</v>
      </c>
      <c r="J961" s="262"/>
    </row>
    <row r="962" spans="1:10" ht="27" customHeight="1" x14ac:dyDescent="0.25">
      <c r="A962" s="109">
        <v>4</v>
      </c>
      <c r="B962" s="287" t="s">
        <v>546</v>
      </c>
      <c r="C962" s="256" t="s">
        <v>547</v>
      </c>
      <c r="D962" s="265"/>
      <c r="E962" s="257" t="s">
        <v>71</v>
      </c>
      <c r="F962" s="258">
        <v>174.78</v>
      </c>
      <c r="G962" s="259">
        <v>200</v>
      </c>
      <c r="H962" s="259">
        <v>292</v>
      </c>
      <c r="I962" s="268"/>
      <c r="J962" s="259">
        <v>51035.76</v>
      </c>
    </row>
    <row r="963" spans="1:10" ht="27" customHeight="1" outlineLevel="1" x14ac:dyDescent="0.25">
      <c r="A963" s="109" t="s">
        <v>1474</v>
      </c>
      <c r="B963" s="260" t="s">
        <v>546</v>
      </c>
      <c r="C963" s="269" t="s">
        <v>1477</v>
      </c>
      <c r="D963" s="262"/>
      <c r="E963" s="263" t="s">
        <v>1408</v>
      </c>
      <c r="F963" s="263">
        <v>192.25800000000001</v>
      </c>
      <c r="G963" s="263" t="s">
        <v>1387</v>
      </c>
      <c r="H963" s="263">
        <v>3352</v>
      </c>
      <c r="I963" s="263">
        <v>644448.81599999999</v>
      </c>
      <c r="J963" s="262"/>
    </row>
    <row r="964" spans="1:10" ht="27" customHeight="1" outlineLevel="1" x14ac:dyDescent="0.25">
      <c r="A964" s="109" t="s">
        <v>1474</v>
      </c>
      <c r="B964" s="260" t="s">
        <v>546</v>
      </c>
      <c r="C964" s="269" t="s">
        <v>1478</v>
      </c>
      <c r="D964" s="262"/>
      <c r="E964" s="263" t="s">
        <v>1386</v>
      </c>
      <c r="F964" s="263">
        <v>69.912000000000006</v>
      </c>
      <c r="G964" s="263" t="s">
        <v>1387</v>
      </c>
      <c r="H964" s="263">
        <v>2987</v>
      </c>
      <c r="I964" s="263">
        <v>208827.14400000003</v>
      </c>
      <c r="J964" s="262"/>
    </row>
    <row r="965" spans="1:10" ht="27" customHeight="1" outlineLevel="1" x14ac:dyDescent="0.25">
      <c r="A965" s="109" t="s">
        <v>1474</v>
      </c>
      <c r="B965" s="260" t="s">
        <v>546</v>
      </c>
      <c r="C965" s="269" t="s">
        <v>1402</v>
      </c>
      <c r="D965" s="262"/>
      <c r="E965" s="263" t="s">
        <v>1386</v>
      </c>
      <c r="F965" s="263">
        <v>0.87390000000000001</v>
      </c>
      <c r="G965" s="263" t="s">
        <v>1387</v>
      </c>
      <c r="H965" s="263">
        <v>225</v>
      </c>
      <c r="I965" s="263">
        <v>196.6275</v>
      </c>
      <c r="J965" s="262"/>
    </row>
    <row r="966" spans="1:10" ht="27" customHeight="1" outlineLevel="1" x14ac:dyDescent="0.25">
      <c r="A966" s="109" t="s">
        <v>1474</v>
      </c>
      <c r="B966" s="260" t="s">
        <v>546</v>
      </c>
      <c r="C966" s="269" t="s">
        <v>1465</v>
      </c>
      <c r="D966" s="262"/>
      <c r="E966" s="263" t="s">
        <v>1386</v>
      </c>
      <c r="F966" s="263">
        <v>0.52434000000000003</v>
      </c>
      <c r="G966" s="263" t="s">
        <v>1387</v>
      </c>
      <c r="H966" s="263">
        <v>907</v>
      </c>
      <c r="I966" s="263">
        <v>475.57638000000003</v>
      </c>
      <c r="J966" s="262"/>
    </row>
    <row r="967" spans="1:10" ht="27" customHeight="1" outlineLevel="1" x14ac:dyDescent="0.25">
      <c r="A967" s="109" t="s">
        <v>1474</v>
      </c>
      <c r="B967" s="260" t="s">
        <v>546</v>
      </c>
      <c r="C967" s="269" t="s">
        <v>1394</v>
      </c>
      <c r="D967" s="262"/>
      <c r="E967" s="263" t="s">
        <v>1395</v>
      </c>
      <c r="F967" s="263">
        <v>2.6217000000000001</v>
      </c>
      <c r="G967" s="263" t="s">
        <v>1387</v>
      </c>
      <c r="H967" s="263">
        <v>810</v>
      </c>
      <c r="I967" s="263">
        <v>2123.5770000000002</v>
      </c>
      <c r="J967" s="262"/>
    </row>
    <row r="968" spans="1:10" ht="27" customHeight="1" x14ac:dyDescent="0.25">
      <c r="A968" s="109">
        <v>4</v>
      </c>
      <c r="B968" s="287" t="s">
        <v>548</v>
      </c>
      <c r="C968" s="256" t="s">
        <v>1328</v>
      </c>
      <c r="D968" s="265"/>
      <c r="E968" s="257" t="s">
        <v>71</v>
      </c>
      <c r="F968" s="258">
        <v>174.78</v>
      </c>
      <c r="G968" s="259">
        <v>60</v>
      </c>
      <c r="H968" s="259">
        <v>88</v>
      </c>
      <c r="I968" s="268"/>
      <c r="J968" s="259">
        <v>15380.64</v>
      </c>
    </row>
    <row r="969" spans="1:10" ht="27" customHeight="1" outlineLevel="1" x14ac:dyDescent="0.25">
      <c r="A969" s="109" t="s">
        <v>1474</v>
      </c>
      <c r="B969" s="260" t="s">
        <v>548</v>
      </c>
      <c r="C969" s="269" t="s">
        <v>1405</v>
      </c>
      <c r="D969" s="262"/>
      <c r="E969" s="263" t="s">
        <v>1386</v>
      </c>
      <c r="F969" s="263">
        <v>0.43695000000000001</v>
      </c>
      <c r="G969" s="263" t="s">
        <v>1387</v>
      </c>
      <c r="H969" s="263">
        <v>1105</v>
      </c>
      <c r="I969" s="263">
        <v>482.82974999999999</v>
      </c>
      <c r="J969" s="262"/>
    </row>
    <row r="970" spans="1:10" ht="27" customHeight="1" outlineLevel="1" x14ac:dyDescent="0.25">
      <c r="A970" s="109" t="s">
        <v>1384</v>
      </c>
      <c r="B970" s="260" t="s">
        <v>548</v>
      </c>
      <c r="C970" s="269" t="s">
        <v>1488</v>
      </c>
      <c r="D970" s="262"/>
      <c r="E970" s="263" t="s">
        <v>1386</v>
      </c>
      <c r="F970" s="263">
        <v>69.912000000000006</v>
      </c>
      <c r="G970" s="263" t="s">
        <v>1387</v>
      </c>
      <c r="H970" s="263">
        <v>134</v>
      </c>
      <c r="I970" s="263">
        <v>9368.2080000000005</v>
      </c>
      <c r="J970" s="262"/>
    </row>
    <row r="971" spans="1:10" ht="27" customHeight="1" outlineLevel="1" x14ac:dyDescent="0.25">
      <c r="A971" s="109" t="s">
        <v>1474</v>
      </c>
      <c r="B971" s="260" t="s">
        <v>548</v>
      </c>
      <c r="C971" s="269" t="s">
        <v>1402</v>
      </c>
      <c r="D971" s="262"/>
      <c r="E971" s="263" t="s">
        <v>1386</v>
      </c>
      <c r="F971" s="263">
        <v>0.87390000000000001</v>
      </c>
      <c r="G971" s="263" t="s">
        <v>1387</v>
      </c>
      <c r="H971" s="263">
        <v>225</v>
      </c>
      <c r="I971" s="263">
        <v>196.6275</v>
      </c>
      <c r="J971" s="262"/>
    </row>
    <row r="972" spans="1:10" ht="27" customHeight="1" outlineLevel="1" x14ac:dyDescent="0.25">
      <c r="A972" s="109" t="s">
        <v>1474</v>
      </c>
      <c r="B972" s="260" t="s">
        <v>548</v>
      </c>
      <c r="C972" s="269" t="s">
        <v>1404</v>
      </c>
      <c r="D972" s="262"/>
      <c r="E972" s="263" t="s">
        <v>1386</v>
      </c>
      <c r="F972" s="263">
        <v>0.52434000000000003</v>
      </c>
      <c r="G972" s="263" t="s">
        <v>1387</v>
      </c>
      <c r="H972" s="263">
        <v>158</v>
      </c>
      <c r="I972" s="263">
        <v>82.84572</v>
      </c>
      <c r="J972" s="262"/>
    </row>
    <row r="973" spans="1:10" ht="27" customHeight="1" x14ac:dyDescent="0.25">
      <c r="A973" s="109">
        <v>4</v>
      </c>
      <c r="B973" s="287" t="s">
        <v>550</v>
      </c>
      <c r="C973" s="256" t="s">
        <v>1329</v>
      </c>
      <c r="D973" s="265"/>
      <c r="E973" s="257" t="s">
        <v>71</v>
      </c>
      <c r="F973" s="258">
        <v>174.78</v>
      </c>
      <c r="G973" s="259">
        <v>500</v>
      </c>
      <c r="H973" s="259">
        <v>730</v>
      </c>
      <c r="I973" s="268"/>
      <c r="J973" s="259">
        <v>127589.4</v>
      </c>
    </row>
    <row r="974" spans="1:10" ht="27" customHeight="1" outlineLevel="1" x14ac:dyDescent="0.25">
      <c r="A974" s="109" t="s">
        <v>1474</v>
      </c>
      <c r="B974" s="260" t="s">
        <v>550</v>
      </c>
      <c r="C974" s="269" t="s">
        <v>1479</v>
      </c>
      <c r="D974" s="262"/>
      <c r="E974" s="263" t="s">
        <v>1386</v>
      </c>
      <c r="F974" s="263">
        <v>174.78</v>
      </c>
      <c r="G974" s="263" t="s">
        <v>1387</v>
      </c>
      <c r="H974" s="263">
        <v>999</v>
      </c>
      <c r="I974" s="263">
        <v>174605.22</v>
      </c>
      <c r="J974" s="262"/>
    </row>
    <row r="975" spans="1:10" ht="27" customHeight="1" outlineLevel="1" x14ac:dyDescent="0.25">
      <c r="A975" s="109" t="s">
        <v>1474</v>
      </c>
      <c r="B975" s="260" t="s">
        <v>550</v>
      </c>
      <c r="C975" s="269" t="s">
        <v>1418</v>
      </c>
      <c r="D975" s="262"/>
      <c r="E975" s="263" t="s">
        <v>1386</v>
      </c>
      <c r="F975" s="263">
        <v>0.17477999999999999</v>
      </c>
      <c r="G975" s="263" t="s">
        <v>1387</v>
      </c>
      <c r="H975" s="263">
        <v>1200</v>
      </c>
      <c r="I975" s="263">
        <v>209.73599999999999</v>
      </c>
      <c r="J975" s="262"/>
    </row>
    <row r="976" spans="1:10" ht="27" customHeight="1" outlineLevel="1" x14ac:dyDescent="0.25">
      <c r="A976" s="109" t="s">
        <v>1474</v>
      </c>
      <c r="B976" s="260" t="s">
        <v>550</v>
      </c>
      <c r="C976" s="264" t="s">
        <v>1389</v>
      </c>
      <c r="D976" s="262"/>
      <c r="E976" s="263" t="s">
        <v>1386</v>
      </c>
      <c r="F976" s="263">
        <v>0.10486799999999999</v>
      </c>
      <c r="G976" s="263" t="s">
        <v>1387</v>
      </c>
      <c r="H976" s="263">
        <v>388</v>
      </c>
      <c r="I976" s="263">
        <v>40.688783999999998</v>
      </c>
      <c r="J976" s="262"/>
    </row>
    <row r="977" spans="1:10" ht="27" customHeight="1" outlineLevel="1" x14ac:dyDescent="0.25">
      <c r="A977" s="109" t="s">
        <v>1474</v>
      </c>
      <c r="B977" s="260" t="s">
        <v>550</v>
      </c>
      <c r="C977" s="269" t="s">
        <v>1480</v>
      </c>
      <c r="D977" s="262"/>
      <c r="E977" s="263" t="s">
        <v>1386</v>
      </c>
      <c r="F977" s="263">
        <v>0.17477999999999999</v>
      </c>
      <c r="G977" s="263" t="s">
        <v>1387</v>
      </c>
      <c r="H977" s="263">
        <v>499</v>
      </c>
      <c r="I977" s="263">
        <v>87.215220000000002</v>
      </c>
      <c r="J977" s="262"/>
    </row>
    <row r="978" spans="1:10" ht="27" customHeight="1" x14ac:dyDescent="0.25">
      <c r="A978" s="109">
        <v>4</v>
      </c>
      <c r="B978" s="287" t="s">
        <v>552</v>
      </c>
      <c r="C978" s="256" t="s">
        <v>553</v>
      </c>
      <c r="D978" s="265"/>
      <c r="E978" s="257" t="s">
        <v>71</v>
      </c>
      <c r="F978" s="258" t="s">
        <v>1383</v>
      </c>
      <c r="G978" s="259">
        <v>150</v>
      </c>
      <c r="H978" s="259">
        <v>219</v>
      </c>
      <c r="I978" s="268"/>
      <c r="J978" s="259">
        <v>0</v>
      </c>
    </row>
    <row r="979" spans="1:10" ht="27" customHeight="1" outlineLevel="1" x14ac:dyDescent="0.25">
      <c r="A979" s="109" t="s">
        <v>1474</v>
      </c>
      <c r="B979" s="260" t="s">
        <v>552</v>
      </c>
      <c r="C979" s="269" t="s">
        <v>1482</v>
      </c>
      <c r="D979" s="262"/>
      <c r="E979" s="263" t="s">
        <v>1395</v>
      </c>
      <c r="F979" s="263">
        <v>0</v>
      </c>
      <c r="G979" s="263" t="s">
        <v>1387</v>
      </c>
      <c r="H979" s="263">
        <v>1149</v>
      </c>
      <c r="I979" s="263">
        <v>0</v>
      </c>
      <c r="J979" s="262"/>
    </row>
    <row r="980" spans="1:10" ht="27" customHeight="1" outlineLevel="1" x14ac:dyDescent="0.25">
      <c r="A980" s="109" t="s">
        <v>1474</v>
      </c>
      <c r="B980" s="260" t="s">
        <v>552</v>
      </c>
      <c r="C980" s="269" t="s">
        <v>1483</v>
      </c>
      <c r="D980" s="262"/>
      <c r="E980" s="263" t="s">
        <v>1386</v>
      </c>
      <c r="F980" s="263">
        <v>0</v>
      </c>
      <c r="G980" s="263" t="s">
        <v>1387</v>
      </c>
      <c r="H980" s="263">
        <v>1149</v>
      </c>
      <c r="I980" s="263">
        <v>0</v>
      </c>
      <c r="J980" s="262"/>
    </row>
    <row r="981" spans="1:10" ht="27" customHeight="1" outlineLevel="1" x14ac:dyDescent="0.25">
      <c r="A981" s="109" t="s">
        <v>1474</v>
      </c>
      <c r="B981" s="260" t="s">
        <v>552</v>
      </c>
      <c r="C981" s="269" t="s">
        <v>1484</v>
      </c>
      <c r="D981" s="262"/>
      <c r="E981" s="263" t="s">
        <v>1386</v>
      </c>
      <c r="F981" s="263">
        <v>0</v>
      </c>
      <c r="G981" s="263" t="s">
        <v>1387</v>
      </c>
      <c r="H981" s="263">
        <v>261</v>
      </c>
      <c r="I981" s="263">
        <v>0</v>
      </c>
      <c r="J981" s="262"/>
    </row>
    <row r="982" spans="1:10" ht="27" customHeight="1" outlineLevel="1" x14ac:dyDescent="0.25">
      <c r="A982" s="109" t="s">
        <v>1474</v>
      </c>
      <c r="B982" s="260" t="s">
        <v>552</v>
      </c>
      <c r="C982" s="269" t="s">
        <v>1462</v>
      </c>
      <c r="D982" s="262"/>
      <c r="E982" s="263" t="s">
        <v>1386</v>
      </c>
      <c r="F982" s="263">
        <v>0</v>
      </c>
      <c r="G982" s="263" t="s">
        <v>1387</v>
      </c>
      <c r="H982" s="263">
        <v>80</v>
      </c>
      <c r="I982" s="263">
        <v>0</v>
      </c>
      <c r="J982" s="262"/>
    </row>
    <row r="983" spans="1:10" ht="27" customHeight="1" outlineLevel="1" x14ac:dyDescent="0.25">
      <c r="A983" s="109" t="s">
        <v>1474</v>
      </c>
      <c r="B983" s="260" t="s">
        <v>552</v>
      </c>
      <c r="C983" s="269" t="s">
        <v>1388</v>
      </c>
      <c r="D983" s="262"/>
      <c r="E983" s="263" t="s">
        <v>1386</v>
      </c>
      <c r="F983" s="263">
        <v>0</v>
      </c>
      <c r="G983" s="263" t="s">
        <v>1387</v>
      </c>
      <c r="H983" s="263">
        <v>1504</v>
      </c>
      <c r="I983" s="263">
        <v>0</v>
      </c>
      <c r="J983" s="262"/>
    </row>
    <row r="984" spans="1:10" ht="27" customHeight="1" x14ac:dyDescent="0.25">
      <c r="A984" s="109">
        <v>5</v>
      </c>
      <c r="B984" s="287" t="s">
        <v>554</v>
      </c>
      <c r="C984" s="256" t="s">
        <v>1330</v>
      </c>
      <c r="D984" s="265"/>
      <c r="E984" s="257" t="s">
        <v>71</v>
      </c>
      <c r="F984" s="258" t="s">
        <v>1383</v>
      </c>
      <c r="G984" s="259">
        <v>90</v>
      </c>
      <c r="H984" s="259">
        <v>131</v>
      </c>
      <c r="I984" s="268"/>
      <c r="J984" s="259">
        <v>0</v>
      </c>
    </row>
    <row r="985" spans="1:10" ht="27" customHeight="1" outlineLevel="1" x14ac:dyDescent="0.25">
      <c r="A985" s="109" t="s">
        <v>1487</v>
      </c>
      <c r="B985" s="260" t="s">
        <v>554</v>
      </c>
      <c r="C985" s="264" t="s">
        <v>1466</v>
      </c>
      <c r="D985" s="262"/>
      <c r="E985" s="263" t="s">
        <v>1386</v>
      </c>
      <c r="F985" s="263">
        <v>0</v>
      </c>
      <c r="G985" s="263" t="s">
        <v>1387</v>
      </c>
      <c r="H985" s="263">
        <v>2160</v>
      </c>
      <c r="I985" s="263">
        <v>0</v>
      </c>
      <c r="J985" s="262"/>
    </row>
    <row r="986" spans="1:10" ht="27" customHeight="1" outlineLevel="1" x14ac:dyDescent="0.25">
      <c r="A986" s="109" t="s">
        <v>1487</v>
      </c>
      <c r="B986" s="260" t="s">
        <v>554</v>
      </c>
      <c r="C986" s="269" t="s">
        <v>1402</v>
      </c>
      <c r="D986" s="262"/>
      <c r="E986" s="263" t="s">
        <v>1386</v>
      </c>
      <c r="F986" s="263">
        <v>0</v>
      </c>
      <c r="G986" s="263" t="s">
        <v>1387</v>
      </c>
      <c r="H986" s="263">
        <v>225</v>
      </c>
      <c r="I986" s="263">
        <v>0</v>
      </c>
      <c r="J986" s="262"/>
    </row>
    <row r="987" spans="1:10" ht="27" customHeight="1" outlineLevel="1" x14ac:dyDescent="0.25">
      <c r="A987" s="109" t="s">
        <v>1487</v>
      </c>
      <c r="B987" s="260" t="s">
        <v>554</v>
      </c>
      <c r="C987" s="269" t="s">
        <v>1404</v>
      </c>
      <c r="D987" s="262"/>
      <c r="E987" s="263" t="s">
        <v>1386</v>
      </c>
      <c r="F987" s="263">
        <v>0</v>
      </c>
      <c r="G987" s="263" t="s">
        <v>1387</v>
      </c>
      <c r="H987" s="263">
        <v>158</v>
      </c>
      <c r="I987" s="263">
        <v>0</v>
      </c>
      <c r="J987" s="262"/>
    </row>
    <row r="988" spans="1:10" ht="27" customHeight="1" x14ac:dyDescent="0.25">
      <c r="A988" s="109">
        <v>4</v>
      </c>
      <c r="B988" s="287" t="s">
        <v>556</v>
      </c>
      <c r="C988" s="256" t="s">
        <v>1331</v>
      </c>
      <c r="D988" s="265"/>
      <c r="E988" s="257" t="s">
        <v>71</v>
      </c>
      <c r="F988" s="258">
        <v>165.17000000000002</v>
      </c>
      <c r="G988" s="259">
        <v>500</v>
      </c>
      <c r="H988" s="259">
        <v>730</v>
      </c>
      <c r="I988" s="268"/>
      <c r="J988" s="259">
        <v>120574.1</v>
      </c>
    </row>
    <row r="989" spans="1:10" ht="27" customHeight="1" outlineLevel="1" x14ac:dyDescent="0.25">
      <c r="A989" s="109" t="s">
        <v>1474</v>
      </c>
      <c r="B989" s="260" t="s">
        <v>556</v>
      </c>
      <c r="C989" s="269" t="s">
        <v>1461</v>
      </c>
      <c r="D989" s="262"/>
      <c r="E989" s="263" t="s">
        <v>1386</v>
      </c>
      <c r="F989" s="263">
        <v>82.585000000000008</v>
      </c>
      <c r="G989" s="263" t="s">
        <v>1387</v>
      </c>
      <c r="H989" s="263">
        <v>2354</v>
      </c>
      <c r="I989" s="263">
        <v>194405.09000000003</v>
      </c>
      <c r="J989" s="262"/>
    </row>
    <row r="990" spans="1:10" ht="27" customHeight="1" outlineLevel="1" x14ac:dyDescent="0.25">
      <c r="A990" s="109" t="s">
        <v>1474</v>
      </c>
      <c r="B990" s="260" t="s">
        <v>556</v>
      </c>
      <c r="C990" s="269" t="s">
        <v>1418</v>
      </c>
      <c r="D990" s="262"/>
      <c r="E990" s="263" t="s">
        <v>1386</v>
      </c>
      <c r="F990" s="263">
        <v>0.16517000000000001</v>
      </c>
      <c r="G990" s="263" t="s">
        <v>1387</v>
      </c>
      <c r="H990" s="263">
        <v>1200</v>
      </c>
      <c r="I990" s="263">
        <v>198.20400000000001</v>
      </c>
      <c r="J990" s="262"/>
    </row>
    <row r="991" spans="1:10" ht="27" customHeight="1" outlineLevel="1" x14ac:dyDescent="0.25">
      <c r="A991" s="109" t="s">
        <v>1474</v>
      </c>
      <c r="B991" s="260" t="s">
        <v>556</v>
      </c>
      <c r="C991" s="264" t="s">
        <v>1389</v>
      </c>
      <c r="D991" s="262"/>
      <c r="E991" s="263" t="s">
        <v>1386</v>
      </c>
      <c r="F991" s="263">
        <v>9.9101999999999996E-2</v>
      </c>
      <c r="G991" s="263" t="s">
        <v>1387</v>
      </c>
      <c r="H991" s="263">
        <v>388</v>
      </c>
      <c r="I991" s="263">
        <v>38.451575999999996</v>
      </c>
      <c r="J991" s="262"/>
    </row>
    <row r="992" spans="1:10" ht="27" customHeight="1" outlineLevel="1" x14ac:dyDescent="0.25">
      <c r="A992" s="109" t="s">
        <v>1474</v>
      </c>
      <c r="B992" s="260" t="s">
        <v>556</v>
      </c>
      <c r="C992" s="269" t="s">
        <v>1480</v>
      </c>
      <c r="D992" s="262"/>
      <c r="E992" s="263" t="s">
        <v>1386</v>
      </c>
      <c r="F992" s="263">
        <v>0.16517000000000001</v>
      </c>
      <c r="G992" s="263" t="s">
        <v>1387</v>
      </c>
      <c r="H992" s="263">
        <v>499</v>
      </c>
      <c r="I992" s="263">
        <v>82.419830000000005</v>
      </c>
      <c r="J992" s="262"/>
    </row>
    <row r="993" spans="1:10" ht="27" customHeight="1" x14ac:dyDescent="0.25">
      <c r="A993" s="109">
        <v>4</v>
      </c>
      <c r="B993" s="287" t="s">
        <v>558</v>
      </c>
      <c r="C993" s="256" t="s">
        <v>1332</v>
      </c>
      <c r="D993" s="265"/>
      <c r="E993" s="257" t="s">
        <v>71</v>
      </c>
      <c r="F993" s="258" t="s">
        <v>1383</v>
      </c>
      <c r="G993" s="259">
        <v>1500</v>
      </c>
      <c r="H993" s="259">
        <v>2190</v>
      </c>
      <c r="I993" s="268"/>
      <c r="J993" s="259">
        <v>0</v>
      </c>
    </row>
    <row r="994" spans="1:10" ht="27" customHeight="1" outlineLevel="1" x14ac:dyDescent="0.25">
      <c r="A994" s="109" t="s">
        <v>1474</v>
      </c>
      <c r="B994" s="260" t="s">
        <v>558</v>
      </c>
      <c r="C994" s="269" t="s">
        <v>1485</v>
      </c>
      <c r="D994" s="262"/>
      <c r="E994" s="263" t="s">
        <v>1386</v>
      </c>
      <c r="F994" s="263">
        <v>0</v>
      </c>
      <c r="G994" s="263" t="s">
        <v>1387</v>
      </c>
      <c r="H994" s="263">
        <v>261</v>
      </c>
      <c r="I994" s="263">
        <v>0</v>
      </c>
      <c r="J994" s="262"/>
    </row>
    <row r="995" spans="1:10" ht="27" customHeight="1" outlineLevel="1" x14ac:dyDescent="0.25">
      <c r="A995" s="109" t="s">
        <v>1474</v>
      </c>
      <c r="B995" s="260" t="s">
        <v>558</v>
      </c>
      <c r="C995" s="269" t="s">
        <v>1486</v>
      </c>
      <c r="D995" s="262"/>
      <c r="E995" s="263" t="s">
        <v>1422</v>
      </c>
      <c r="F995" s="263">
        <v>0</v>
      </c>
      <c r="G995" s="263" t="s">
        <v>1387</v>
      </c>
      <c r="H995" s="263">
        <v>1184</v>
      </c>
      <c r="I995" s="263">
        <v>0</v>
      </c>
      <c r="J995" s="262"/>
    </row>
    <row r="996" spans="1:10" ht="27" customHeight="1" outlineLevel="1" x14ac:dyDescent="0.25">
      <c r="A996" s="109" t="s">
        <v>1474</v>
      </c>
      <c r="B996" s="260" t="s">
        <v>558</v>
      </c>
      <c r="C996" s="269" t="s">
        <v>1463</v>
      </c>
      <c r="D996" s="262"/>
      <c r="E996" s="263" t="s">
        <v>1386</v>
      </c>
      <c r="F996" s="263">
        <v>0</v>
      </c>
      <c r="G996" s="263" t="s">
        <v>1387</v>
      </c>
      <c r="H996" s="263">
        <v>80</v>
      </c>
      <c r="I996" s="263">
        <v>0</v>
      </c>
      <c r="J996" s="262"/>
    </row>
    <row r="997" spans="1:10" ht="27" customHeight="1" outlineLevel="1" x14ac:dyDescent="0.25">
      <c r="A997" s="109" t="s">
        <v>1474</v>
      </c>
      <c r="B997" s="260" t="s">
        <v>558</v>
      </c>
      <c r="C997" s="269" t="s">
        <v>1388</v>
      </c>
      <c r="D997" s="262"/>
      <c r="E997" s="263" t="s">
        <v>1386</v>
      </c>
      <c r="F997" s="263">
        <v>0</v>
      </c>
      <c r="G997" s="263" t="s">
        <v>1387</v>
      </c>
      <c r="H997" s="263">
        <v>1504</v>
      </c>
      <c r="I997" s="263">
        <v>0</v>
      </c>
      <c r="J997" s="262"/>
    </row>
    <row r="998" spans="1:10" ht="27" customHeight="1" x14ac:dyDescent="0.25">
      <c r="A998" s="109">
        <v>5</v>
      </c>
      <c r="B998" s="287" t="s">
        <v>560</v>
      </c>
      <c r="C998" s="256" t="s">
        <v>561</v>
      </c>
      <c r="D998" s="265"/>
      <c r="E998" s="257" t="s">
        <v>71</v>
      </c>
      <c r="F998" s="258">
        <v>165.17000000000002</v>
      </c>
      <c r="G998" s="259">
        <v>100</v>
      </c>
      <c r="H998" s="259">
        <v>146</v>
      </c>
      <c r="I998" s="268"/>
      <c r="J998" s="259">
        <v>24114.820000000003</v>
      </c>
    </row>
    <row r="999" spans="1:10" ht="27" customHeight="1" outlineLevel="1" x14ac:dyDescent="0.25">
      <c r="A999" s="109" t="s">
        <v>1487</v>
      </c>
      <c r="B999" s="260" t="s">
        <v>560</v>
      </c>
      <c r="C999" s="269" t="s">
        <v>1405</v>
      </c>
      <c r="D999" s="262"/>
      <c r="E999" s="263" t="s">
        <v>1386</v>
      </c>
      <c r="F999" s="263">
        <v>0.41292500000000004</v>
      </c>
      <c r="G999" s="263" t="s">
        <v>1387</v>
      </c>
      <c r="H999" s="263">
        <v>1105</v>
      </c>
      <c r="I999" s="263">
        <v>456.28212500000006</v>
      </c>
      <c r="J999" s="262"/>
    </row>
    <row r="1000" spans="1:10" ht="27" customHeight="1" outlineLevel="1" x14ac:dyDescent="0.25">
      <c r="A1000" s="109" t="s">
        <v>1487</v>
      </c>
      <c r="B1000" s="260" t="s">
        <v>560</v>
      </c>
      <c r="C1000" s="269" t="s">
        <v>1480</v>
      </c>
      <c r="D1000" s="262"/>
      <c r="E1000" s="263" t="s">
        <v>1386</v>
      </c>
      <c r="F1000" s="263">
        <v>0.16517000000000001</v>
      </c>
      <c r="G1000" s="263" t="s">
        <v>1387</v>
      </c>
      <c r="H1000" s="263">
        <v>499</v>
      </c>
      <c r="I1000" s="263">
        <v>82.419830000000005</v>
      </c>
      <c r="J1000" s="262"/>
    </row>
    <row r="1001" spans="1:10" ht="27" customHeight="1" x14ac:dyDescent="0.25">
      <c r="A1001" s="109">
        <v>5</v>
      </c>
      <c r="B1001" s="287" t="s">
        <v>562</v>
      </c>
      <c r="C1001" s="256" t="s">
        <v>1333</v>
      </c>
      <c r="D1001" s="265"/>
      <c r="E1001" s="257" t="s">
        <v>71</v>
      </c>
      <c r="F1001" s="258">
        <v>165.17000000000002</v>
      </c>
      <c r="G1001" s="259">
        <v>500</v>
      </c>
      <c r="H1001" s="259">
        <v>730</v>
      </c>
      <c r="I1001" s="268"/>
      <c r="J1001" s="259">
        <v>120574.1</v>
      </c>
    </row>
    <row r="1002" spans="1:10" ht="27" customHeight="1" outlineLevel="1" x14ac:dyDescent="0.25">
      <c r="A1002" s="109" t="s">
        <v>1487</v>
      </c>
      <c r="B1002" s="260" t="s">
        <v>562</v>
      </c>
      <c r="C1002" s="269" t="s">
        <v>1488</v>
      </c>
      <c r="D1002" s="262"/>
      <c r="E1002" s="263" t="s">
        <v>1386</v>
      </c>
      <c r="F1002" s="263">
        <v>66.068000000000012</v>
      </c>
      <c r="G1002" s="263" t="s">
        <v>1387</v>
      </c>
      <c r="H1002" s="263">
        <v>134</v>
      </c>
      <c r="I1002" s="263">
        <v>8853.112000000001</v>
      </c>
      <c r="J1002" s="262"/>
    </row>
    <row r="1003" spans="1:10" ht="27" customHeight="1" outlineLevel="1" x14ac:dyDescent="0.25">
      <c r="A1003" s="109" t="s">
        <v>1487</v>
      </c>
      <c r="B1003" s="260" t="s">
        <v>562</v>
      </c>
      <c r="C1003" s="269" t="s">
        <v>1490</v>
      </c>
      <c r="D1003" s="262"/>
      <c r="E1003" s="263" t="s">
        <v>1386</v>
      </c>
      <c r="F1003" s="263">
        <v>165.17000000000002</v>
      </c>
      <c r="G1003" s="263" t="s">
        <v>1387</v>
      </c>
      <c r="H1003" s="263">
        <v>1117</v>
      </c>
      <c r="I1003" s="263">
        <v>184494.89</v>
      </c>
      <c r="J1003" s="262"/>
    </row>
    <row r="1004" spans="1:10" ht="27" customHeight="1" outlineLevel="1" x14ac:dyDescent="0.25">
      <c r="A1004" s="109" t="s">
        <v>1487</v>
      </c>
      <c r="B1004" s="260" t="s">
        <v>562</v>
      </c>
      <c r="C1004" s="269" t="s">
        <v>1491</v>
      </c>
      <c r="D1004" s="262"/>
      <c r="E1004" s="263" t="s">
        <v>1386</v>
      </c>
      <c r="F1004" s="263">
        <v>0.16517000000000001</v>
      </c>
      <c r="G1004" s="263" t="s">
        <v>1387</v>
      </c>
      <c r="H1004" s="263">
        <v>249</v>
      </c>
      <c r="I1004" s="263">
        <v>41.127330000000001</v>
      </c>
      <c r="J1004" s="262"/>
    </row>
    <row r="1005" spans="1:10" ht="27" customHeight="1" outlineLevel="1" x14ac:dyDescent="0.25">
      <c r="A1005" s="109" t="s">
        <v>1487</v>
      </c>
      <c r="B1005" s="260" t="s">
        <v>562</v>
      </c>
      <c r="C1005" s="269" t="s">
        <v>1496</v>
      </c>
      <c r="D1005" s="262"/>
      <c r="E1005" s="263" t="s">
        <v>1386</v>
      </c>
      <c r="F1005" s="263" t="s">
        <v>1387</v>
      </c>
      <c r="G1005" s="263" t="s">
        <v>1387</v>
      </c>
      <c r="H1005" s="263">
        <v>1340</v>
      </c>
      <c r="I1005" s="263">
        <v>0</v>
      </c>
      <c r="J1005" s="262"/>
    </row>
    <row r="1006" spans="1:10" ht="27" customHeight="1" outlineLevel="1" x14ac:dyDescent="0.25">
      <c r="A1006" s="109" t="s">
        <v>1487</v>
      </c>
      <c r="B1006" s="260" t="s">
        <v>562</v>
      </c>
      <c r="C1006" s="269" t="s">
        <v>1493</v>
      </c>
      <c r="D1006" s="262"/>
      <c r="E1006" s="263" t="s">
        <v>1386</v>
      </c>
      <c r="F1006" s="263">
        <v>0.16517000000000001</v>
      </c>
      <c r="G1006" s="263" t="s">
        <v>1387</v>
      </c>
      <c r="H1006" s="263">
        <v>190</v>
      </c>
      <c r="I1006" s="263">
        <v>31.382300000000001</v>
      </c>
      <c r="J1006" s="262"/>
    </row>
    <row r="1007" spans="1:10" ht="27" customHeight="1" outlineLevel="1" x14ac:dyDescent="0.25">
      <c r="A1007" s="109" t="s">
        <v>1487</v>
      </c>
      <c r="B1007" s="260" t="s">
        <v>562</v>
      </c>
      <c r="C1007" s="269" t="s">
        <v>1471</v>
      </c>
      <c r="D1007" s="262"/>
      <c r="E1007" s="263" t="s">
        <v>1386</v>
      </c>
      <c r="F1007" s="263" t="s">
        <v>1387</v>
      </c>
      <c r="G1007" s="263" t="s">
        <v>1387</v>
      </c>
      <c r="H1007" s="263">
        <v>138</v>
      </c>
      <c r="I1007" s="263">
        <v>0</v>
      </c>
      <c r="J1007" s="262"/>
    </row>
    <row r="1008" spans="1:10" ht="27" customHeight="1" x14ac:dyDescent="0.25">
      <c r="A1008" s="109">
        <v>5</v>
      </c>
      <c r="B1008" s="287" t="s">
        <v>564</v>
      </c>
      <c r="C1008" s="256" t="s">
        <v>565</v>
      </c>
      <c r="D1008" s="265"/>
      <c r="E1008" s="257" t="s">
        <v>91</v>
      </c>
      <c r="F1008" s="258" t="s">
        <v>1383</v>
      </c>
      <c r="G1008" s="259">
        <v>100</v>
      </c>
      <c r="H1008" s="259">
        <v>146</v>
      </c>
      <c r="I1008" s="268"/>
      <c r="J1008" s="259">
        <v>0</v>
      </c>
    </row>
    <row r="1009" spans="1:10" ht="27" customHeight="1" outlineLevel="1" x14ac:dyDescent="0.25">
      <c r="A1009" s="109" t="s">
        <v>1487</v>
      </c>
      <c r="B1009" s="260" t="s">
        <v>564</v>
      </c>
      <c r="C1009" s="264" t="s">
        <v>1489</v>
      </c>
      <c r="D1009" s="262"/>
      <c r="E1009" s="263" t="s">
        <v>1422</v>
      </c>
      <c r="F1009" s="263">
        <v>0</v>
      </c>
      <c r="G1009" s="263" t="s">
        <v>1387</v>
      </c>
      <c r="H1009" s="263">
        <v>701</v>
      </c>
      <c r="I1009" s="263">
        <v>0</v>
      </c>
      <c r="J1009" s="262"/>
    </row>
    <row r="1010" spans="1:10" ht="27" customHeight="1" outlineLevel="1" x14ac:dyDescent="0.25">
      <c r="A1010" s="109" t="s">
        <v>1487</v>
      </c>
      <c r="B1010" s="260" t="s">
        <v>564</v>
      </c>
      <c r="C1010" s="269" t="s">
        <v>1490</v>
      </c>
      <c r="D1010" s="262"/>
      <c r="E1010" s="263" t="s">
        <v>1386</v>
      </c>
      <c r="F1010" s="263">
        <v>0</v>
      </c>
      <c r="G1010" s="263" t="s">
        <v>1387</v>
      </c>
      <c r="H1010" s="263">
        <v>1117</v>
      </c>
      <c r="I1010" s="263">
        <v>0</v>
      </c>
      <c r="J1010" s="262"/>
    </row>
    <row r="1011" spans="1:10" ht="27" customHeight="1" outlineLevel="1" x14ac:dyDescent="0.25">
      <c r="A1011" s="109" t="s">
        <v>1487</v>
      </c>
      <c r="B1011" s="260" t="s">
        <v>564</v>
      </c>
      <c r="C1011" s="269" t="s">
        <v>1491</v>
      </c>
      <c r="D1011" s="262"/>
      <c r="E1011" s="263" t="s">
        <v>1386</v>
      </c>
      <c r="F1011" s="263">
        <v>0</v>
      </c>
      <c r="G1011" s="263" t="s">
        <v>1387</v>
      </c>
      <c r="H1011" s="263">
        <v>249</v>
      </c>
      <c r="I1011" s="263">
        <v>0</v>
      </c>
      <c r="J1011" s="262"/>
    </row>
    <row r="1012" spans="1:10" ht="27" customHeight="1" outlineLevel="1" x14ac:dyDescent="0.25">
      <c r="A1012" s="109" t="s">
        <v>1487</v>
      </c>
      <c r="B1012" s="260" t="s">
        <v>564</v>
      </c>
      <c r="C1012" s="269" t="s">
        <v>1492</v>
      </c>
      <c r="D1012" s="262"/>
      <c r="E1012" s="263" t="e">
        <v>#N/A</v>
      </c>
      <c r="F1012" s="263">
        <v>0</v>
      </c>
      <c r="G1012" s="263" t="s">
        <v>1387</v>
      </c>
      <c r="H1012" s="263" t="e">
        <v>#N/A</v>
      </c>
      <c r="I1012" s="263" t="e">
        <v>#N/A</v>
      </c>
      <c r="J1012" s="262"/>
    </row>
    <row r="1013" spans="1:10" ht="27" customHeight="1" outlineLevel="1" x14ac:dyDescent="0.25">
      <c r="A1013" s="109" t="s">
        <v>1487</v>
      </c>
      <c r="B1013" s="260" t="s">
        <v>564</v>
      </c>
      <c r="C1013" s="269" t="s">
        <v>1493</v>
      </c>
      <c r="D1013" s="262"/>
      <c r="E1013" s="263" t="s">
        <v>1386</v>
      </c>
      <c r="F1013" s="263">
        <v>0</v>
      </c>
      <c r="G1013" s="263" t="s">
        <v>1387</v>
      </c>
      <c r="H1013" s="263">
        <v>190</v>
      </c>
      <c r="I1013" s="263">
        <v>0</v>
      </c>
      <c r="J1013" s="262"/>
    </row>
    <row r="1014" spans="1:10" ht="27" customHeight="1" outlineLevel="1" x14ac:dyDescent="0.25">
      <c r="A1014" s="109" t="s">
        <v>1487</v>
      </c>
      <c r="B1014" s="260" t="s">
        <v>564</v>
      </c>
      <c r="C1014" s="269" t="s">
        <v>1494</v>
      </c>
      <c r="D1014" s="262"/>
      <c r="E1014" s="263" t="e">
        <v>#N/A</v>
      </c>
      <c r="F1014" s="263">
        <v>0</v>
      </c>
      <c r="G1014" s="263" t="s">
        <v>1387</v>
      </c>
      <c r="H1014" s="263" t="e">
        <v>#N/A</v>
      </c>
      <c r="I1014" s="263" t="e">
        <v>#N/A</v>
      </c>
      <c r="J1014" s="262"/>
    </row>
    <row r="1015" spans="1:10" ht="27" customHeight="1" x14ac:dyDescent="0.25">
      <c r="A1015" s="109">
        <v>4</v>
      </c>
      <c r="B1015" s="287" t="s">
        <v>566</v>
      </c>
      <c r="C1015" s="256" t="s">
        <v>1334</v>
      </c>
      <c r="D1015" s="265"/>
      <c r="E1015" s="257" t="s">
        <v>91</v>
      </c>
      <c r="F1015" s="258">
        <v>36.980000000000004</v>
      </c>
      <c r="G1015" s="259">
        <v>1150</v>
      </c>
      <c r="H1015" s="259">
        <v>1679</v>
      </c>
      <c r="I1015" s="268"/>
      <c r="J1015" s="259">
        <v>62089.420000000006</v>
      </c>
    </row>
    <row r="1016" spans="1:10" ht="27" customHeight="1" outlineLevel="1" x14ac:dyDescent="0.25">
      <c r="A1016" s="109" t="s">
        <v>1474</v>
      </c>
      <c r="B1016" s="260" t="s">
        <v>566</v>
      </c>
      <c r="C1016" s="269" t="s">
        <v>1405</v>
      </c>
      <c r="D1016" s="262"/>
      <c r="E1016" s="263" t="s">
        <v>1386</v>
      </c>
      <c r="F1016" s="263">
        <v>9.2450000000000018E-2</v>
      </c>
      <c r="G1016" s="263" t="s">
        <v>1387</v>
      </c>
      <c r="H1016" s="263">
        <v>1105</v>
      </c>
      <c r="I1016" s="263">
        <v>102.15725000000002</v>
      </c>
      <c r="J1016" s="262"/>
    </row>
    <row r="1017" spans="1:10" ht="27" customHeight="1" outlineLevel="1" x14ac:dyDescent="0.25">
      <c r="A1017" s="109" t="s">
        <v>1474</v>
      </c>
      <c r="B1017" s="260" t="s">
        <v>566</v>
      </c>
      <c r="C1017" s="269" t="s">
        <v>1402</v>
      </c>
      <c r="D1017" s="262"/>
      <c r="E1017" s="263" t="s">
        <v>1386</v>
      </c>
      <c r="F1017" s="263">
        <v>0.18490000000000004</v>
      </c>
      <c r="G1017" s="263" t="s">
        <v>1387</v>
      </c>
      <c r="H1017" s="263">
        <v>225</v>
      </c>
      <c r="I1017" s="263">
        <v>41.602500000000006</v>
      </c>
      <c r="J1017" s="262"/>
    </row>
    <row r="1018" spans="1:10" ht="27" customHeight="1" outlineLevel="1" x14ac:dyDescent="0.25">
      <c r="A1018" s="109" t="s">
        <v>1474</v>
      </c>
      <c r="B1018" s="260" t="s">
        <v>566</v>
      </c>
      <c r="C1018" s="269" t="s">
        <v>1404</v>
      </c>
      <c r="D1018" s="262"/>
      <c r="E1018" s="263" t="s">
        <v>1386</v>
      </c>
      <c r="F1018" s="263">
        <v>0.11094000000000001</v>
      </c>
      <c r="G1018" s="263" t="s">
        <v>1387</v>
      </c>
      <c r="H1018" s="263">
        <v>158</v>
      </c>
      <c r="I1018" s="263">
        <v>17.52852</v>
      </c>
      <c r="J1018" s="262"/>
    </row>
    <row r="1019" spans="1:10" ht="27" customHeight="1" outlineLevel="1" x14ac:dyDescent="0.25">
      <c r="A1019" s="109" t="s">
        <v>1474</v>
      </c>
      <c r="B1019" s="260" t="s">
        <v>566</v>
      </c>
      <c r="C1019" s="269" t="s">
        <v>1479</v>
      </c>
      <c r="D1019" s="262"/>
      <c r="E1019" s="263" t="s">
        <v>1386</v>
      </c>
      <c r="F1019" s="263">
        <v>36.980000000000004</v>
      </c>
      <c r="G1019" s="263" t="s">
        <v>1387</v>
      </c>
      <c r="H1019" s="263">
        <v>999</v>
      </c>
      <c r="I1019" s="263">
        <v>36943.020000000004</v>
      </c>
      <c r="J1019" s="262"/>
    </row>
    <row r="1020" spans="1:10" ht="27" customHeight="1" outlineLevel="1" x14ac:dyDescent="0.25">
      <c r="A1020" s="109" t="s">
        <v>1474</v>
      </c>
      <c r="B1020" s="260" t="s">
        <v>566</v>
      </c>
      <c r="C1020" s="269" t="s">
        <v>1418</v>
      </c>
      <c r="D1020" s="262"/>
      <c r="E1020" s="263" t="s">
        <v>1386</v>
      </c>
      <c r="F1020" s="263">
        <v>3.6980000000000006E-2</v>
      </c>
      <c r="G1020" s="263" t="s">
        <v>1387</v>
      </c>
      <c r="H1020" s="263">
        <v>1200</v>
      </c>
      <c r="I1020" s="263">
        <v>44.376000000000005</v>
      </c>
      <c r="J1020" s="262"/>
    </row>
    <row r="1021" spans="1:10" ht="27" customHeight="1" outlineLevel="1" x14ac:dyDescent="0.25">
      <c r="A1021" s="109" t="s">
        <v>1474</v>
      </c>
      <c r="B1021" s="260" t="s">
        <v>566</v>
      </c>
      <c r="C1021" s="264" t="s">
        <v>1389</v>
      </c>
      <c r="D1021" s="262"/>
      <c r="E1021" s="263" t="s">
        <v>1386</v>
      </c>
      <c r="F1021" s="263">
        <v>2.2187999999999999E-2</v>
      </c>
      <c r="G1021" s="263" t="s">
        <v>1387</v>
      </c>
      <c r="H1021" s="263">
        <v>388</v>
      </c>
      <c r="I1021" s="263">
        <v>8.6089439999999993</v>
      </c>
      <c r="J1021" s="262"/>
    </row>
    <row r="1022" spans="1:10" ht="27" customHeight="1" outlineLevel="1" x14ac:dyDescent="0.25">
      <c r="A1022" s="109" t="s">
        <v>1474</v>
      </c>
      <c r="B1022" s="260" t="s">
        <v>566</v>
      </c>
      <c r="C1022" s="269" t="s">
        <v>1480</v>
      </c>
      <c r="D1022" s="262"/>
      <c r="E1022" s="263" t="s">
        <v>1386</v>
      </c>
      <c r="F1022" s="263">
        <v>3.6980000000000006E-2</v>
      </c>
      <c r="G1022" s="263" t="s">
        <v>1387</v>
      </c>
      <c r="H1022" s="263">
        <v>499</v>
      </c>
      <c r="I1022" s="263">
        <v>18.453020000000002</v>
      </c>
      <c r="J1022" s="262"/>
    </row>
    <row r="1023" spans="1:10" ht="27" customHeight="1" outlineLevel="1" x14ac:dyDescent="0.25">
      <c r="A1023" s="109" t="s">
        <v>1474</v>
      </c>
      <c r="B1023" s="260" t="s">
        <v>566</v>
      </c>
      <c r="C1023" s="269" t="s">
        <v>1484</v>
      </c>
      <c r="D1023" s="262"/>
      <c r="E1023" s="263" t="s">
        <v>1386</v>
      </c>
      <c r="F1023" s="263">
        <v>1.4792000000000003</v>
      </c>
      <c r="G1023" s="263" t="s">
        <v>1387</v>
      </c>
      <c r="H1023" s="263">
        <v>261</v>
      </c>
      <c r="I1023" s="263">
        <v>386.07120000000009</v>
      </c>
      <c r="J1023" s="262"/>
    </row>
    <row r="1024" spans="1:10" ht="27" customHeight="1" outlineLevel="1" x14ac:dyDescent="0.25">
      <c r="A1024" s="109" t="s">
        <v>1474</v>
      </c>
      <c r="B1024" s="260" t="s">
        <v>566</v>
      </c>
      <c r="C1024" s="269" t="s">
        <v>1462</v>
      </c>
      <c r="D1024" s="262"/>
      <c r="E1024" s="263" t="s">
        <v>1386</v>
      </c>
      <c r="F1024" s="263">
        <v>1.8490000000000002</v>
      </c>
      <c r="G1024" s="263" t="s">
        <v>1387</v>
      </c>
      <c r="H1024" s="263">
        <v>80</v>
      </c>
      <c r="I1024" s="263">
        <v>147.92000000000002</v>
      </c>
      <c r="J1024" s="262"/>
    </row>
    <row r="1025" spans="1:10" ht="27" customHeight="1" outlineLevel="1" x14ac:dyDescent="0.25">
      <c r="A1025" s="109" t="s">
        <v>1474</v>
      </c>
      <c r="B1025" s="260" t="s">
        <v>566</v>
      </c>
      <c r="C1025" s="269" t="s">
        <v>1388</v>
      </c>
      <c r="D1025" s="262"/>
      <c r="E1025" s="263" t="s">
        <v>1386</v>
      </c>
      <c r="F1025" s="263">
        <v>0.36980000000000007</v>
      </c>
      <c r="G1025" s="263" t="s">
        <v>1387</v>
      </c>
      <c r="H1025" s="263">
        <v>1504</v>
      </c>
      <c r="I1025" s="263">
        <v>556.17920000000015</v>
      </c>
      <c r="J1025" s="262"/>
    </row>
    <row r="1026" spans="1:10" ht="27" customHeight="1" x14ac:dyDescent="0.25">
      <c r="A1026" s="109">
        <v>5</v>
      </c>
      <c r="B1026" s="287" t="s">
        <v>568</v>
      </c>
      <c r="C1026" s="256" t="s">
        <v>569</v>
      </c>
      <c r="D1026" s="265"/>
      <c r="E1026" s="257" t="s">
        <v>91</v>
      </c>
      <c r="F1026" s="258">
        <v>36.980000000000004</v>
      </c>
      <c r="G1026" s="259">
        <v>500</v>
      </c>
      <c r="H1026" s="259">
        <v>730</v>
      </c>
      <c r="I1026" s="268"/>
      <c r="J1026" s="259">
        <v>26995.4</v>
      </c>
    </row>
    <row r="1027" spans="1:10" ht="27" customHeight="1" outlineLevel="1" x14ac:dyDescent="0.25">
      <c r="A1027" s="109" t="s">
        <v>1487</v>
      </c>
      <c r="B1027" s="260" t="s">
        <v>568</v>
      </c>
      <c r="C1027" s="269" t="s">
        <v>1488</v>
      </c>
      <c r="D1027" s="262"/>
      <c r="E1027" s="263" t="s">
        <v>1386</v>
      </c>
      <c r="F1027" s="263">
        <v>14.792000000000002</v>
      </c>
      <c r="G1027" s="263" t="s">
        <v>1387</v>
      </c>
      <c r="H1027" s="263">
        <v>134</v>
      </c>
      <c r="I1027" s="263">
        <v>1982.1280000000002</v>
      </c>
      <c r="J1027" s="262"/>
    </row>
    <row r="1028" spans="1:10" ht="27" customHeight="1" outlineLevel="1" x14ac:dyDescent="0.25">
      <c r="A1028" s="109" t="s">
        <v>1487</v>
      </c>
      <c r="B1028" s="260" t="s">
        <v>568</v>
      </c>
      <c r="C1028" s="269" t="s">
        <v>1490</v>
      </c>
      <c r="D1028" s="262"/>
      <c r="E1028" s="263" t="s">
        <v>1386</v>
      </c>
      <c r="F1028" s="263">
        <v>36.980000000000004</v>
      </c>
      <c r="G1028" s="263" t="s">
        <v>1387</v>
      </c>
      <c r="H1028" s="263">
        <v>1117</v>
      </c>
      <c r="I1028" s="263">
        <v>41306.660000000003</v>
      </c>
      <c r="J1028" s="262"/>
    </row>
    <row r="1029" spans="1:10" ht="27" customHeight="1" outlineLevel="1" x14ac:dyDescent="0.25">
      <c r="A1029" s="109" t="s">
        <v>1487</v>
      </c>
      <c r="B1029" s="260" t="s">
        <v>568</v>
      </c>
      <c r="C1029" s="269" t="s">
        <v>1491</v>
      </c>
      <c r="D1029" s="262"/>
      <c r="E1029" s="263" t="s">
        <v>1386</v>
      </c>
      <c r="F1029" s="263">
        <v>3.6980000000000006E-2</v>
      </c>
      <c r="G1029" s="263" t="s">
        <v>1387</v>
      </c>
      <c r="H1029" s="263">
        <v>249</v>
      </c>
      <c r="I1029" s="263">
        <v>9.2080200000000012</v>
      </c>
      <c r="J1029" s="262"/>
    </row>
    <row r="1030" spans="1:10" ht="27" customHeight="1" outlineLevel="1" x14ac:dyDescent="0.25">
      <c r="A1030" s="109" t="s">
        <v>1487</v>
      </c>
      <c r="B1030" s="260" t="s">
        <v>568</v>
      </c>
      <c r="C1030" s="269" t="s">
        <v>1492</v>
      </c>
      <c r="D1030" s="262"/>
      <c r="E1030" s="263" t="e">
        <v>#N/A</v>
      </c>
      <c r="F1030" s="263">
        <v>0.11094000000000001</v>
      </c>
      <c r="G1030" s="263" t="s">
        <v>1387</v>
      </c>
      <c r="H1030" s="263" t="e">
        <v>#N/A</v>
      </c>
      <c r="I1030" s="263" t="e">
        <v>#N/A</v>
      </c>
      <c r="J1030" s="262"/>
    </row>
    <row r="1031" spans="1:10" ht="27" customHeight="1" outlineLevel="1" x14ac:dyDescent="0.25">
      <c r="A1031" s="109" t="s">
        <v>1487</v>
      </c>
      <c r="B1031" s="260" t="s">
        <v>568</v>
      </c>
      <c r="C1031" s="269" t="s">
        <v>1493</v>
      </c>
      <c r="D1031" s="262"/>
      <c r="E1031" s="263" t="s">
        <v>1386</v>
      </c>
      <c r="F1031" s="263">
        <v>3.6980000000000006E-2</v>
      </c>
      <c r="G1031" s="263" t="s">
        <v>1387</v>
      </c>
      <c r="H1031" s="263">
        <v>190</v>
      </c>
      <c r="I1031" s="263">
        <v>7.0262000000000011</v>
      </c>
      <c r="J1031" s="262"/>
    </row>
    <row r="1032" spans="1:10" ht="27" customHeight="1" outlineLevel="1" x14ac:dyDescent="0.25">
      <c r="A1032" s="109" t="s">
        <v>1487</v>
      </c>
      <c r="B1032" s="260" t="s">
        <v>568</v>
      </c>
      <c r="C1032" s="269" t="s">
        <v>1494</v>
      </c>
      <c r="D1032" s="262"/>
      <c r="E1032" s="263" t="e">
        <v>#N/A</v>
      </c>
      <c r="F1032" s="263">
        <v>0.11094000000000001</v>
      </c>
      <c r="G1032" s="263" t="s">
        <v>1387</v>
      </c>
      <c r="H1032" s="263" t="e">
        <v>#N/A</v>
      </c>
      <c r="I1032" s="263" t="e">
        <v>#N/A</v>
      </c>
      <c r="J1032" s="262"/>
    </row>
    <row r="1033" spans="1:10" ht="27" customHeight="1" x14ac:dyDescent="0.25">
      <c r="A1033" s="109">
        <v>5</v>
      </c>
      <c r="B1033" s="287" t="s">
        <v>570</v>
      </c>
      <c r="C1033" s="256" t="s">
        <v>571</v>
      </c>
      <c r="D1033" s="265"/>
      <c r="E1033" s="257" t="s">
        <v>71</v>
      </c>
      <c r="F1033" s="258" t="s">
        <v>1383</v>
      </c>
      <c r="G1033" s="259">
        <v>30</v>
      </c>
      <c r="H1033" s="259">
        <v>44</v>
      </c>
      <c r="I1033" s="268"/>
      <c r="J1033" s="259">
        <v>0</v>
      </c>
    </row>
    <row r="1034" spans="1:10" ht="27" customHeight="1" outlineLevel="1" x14ac:dyDescent="0.25">
      <c r="A1034" s="109" t="s">
        <v>1487</v>
      </c>
      <c r="B1034" s="260" t="s">
        <v>570</v>
      </c>
      <c r="C1034" s="264" t="s">
        <v>1489</v>
      </c>
      <c r="D1034" s="262"/>
      <c r="E1034" s="263" t="s">
        <v>1422</v>
      </c>
      <c r="F1034" s="263">
        <v>0</v>
      </c>
      <c r="G1034" s="263" t="s">
        <v>1387</v>
      </c>
      <c r="H1034" s="263">
        <v>701</v>
      </c>
      <c r="I1034" s="263">
        <v>0</v>
      </c>
      <c r="J1034" s="262"/>
    </row>
    <row r="1035" spans="1:10" ht="27" customHeight="1" outlineLevel="1" x14ac:dyDescent="0.25">
      <c r="A1035" s="109" t="s">
        <v>1487</v>
      </c>
      <c r="B1035" s="260" t="s">
        <v>570</v>
      </c>
      <c r="C1035" s="269" t="s">
        <v>1394</v>
      </c>
      <c r="D1035" s="262"/>
      <c r="E1035" s="263" t="s">
        <v>1395</v>
      </c>
      <c r="F1035" s="263">
        <v>0</v>
      </c>
      <c r="G1035" s="263" t="s">
        <v>1387</v>
      </c>
      <c r="H1035" s="263">
        <v>810</v>
      </c>
      <c r="I1035" s="263">
        <v>0</v>
      </c>
      <c r="J1035" s="262"/>
    </row>
    <row r="1036" spans="1:10" ht="27" customHeight="1" x14ac:dyDescent="0.25">
      <c r="A1036" s="109">
        <v>5</v>
      </c>
      <c r="B1036" s="287" t="s">
        <v>572</v>
      </c>
      <c r="C1036" s="256" t="s">
        <v>573</v>
      </c>
      <c r="D1036" s="265"/>
      <c r="E1036" s="257" t="s">
        <v>71</v>
      </c>
      <c r="F1036" s="258" t="s">
        <v>1383</v>
      </c>
      <c r="G1036" s="259">
        <v>350</v>
      </c>
      <c r="H1036" s="259">
        <v>511</v>
      </c>
      <c r="I1036" s="268"/>
      <c r="J1036" s="259">
        <v>0</v>
      </c>
    </row>
    <row r="1037" spans="1:10" ht="27" customHeight="1" outlineLevel="1" x14ac:dyDescent="0.25">
      <c r="A1037" s="109" t="s">
        <v>1487</v>
      </c>
      <c r="B1037" s="260" t="s">
        <v>572</v>
      </c>
      <c r="C1037" s="269" t="s">
        <v>1478</v>
      </c>
      <c r="D1037" s="262"/>
      <c r="E1037" s="263" t="s">
        <v>1386</v>
      </c>
      <c r="F1037" s="263">
        <v>0</v>
      </c>
      <c r="G1037" s="263" t="s">
        <v>1387</v>
      </c>
      <c r="H1037" s="263">
        <v>2987</v>
      </c>
      <c r="I1037" s="263">
        <v>0</v>
      </c>
      <c r="J1037" s="262"/>
    </row>
    <row r="1038" spans="1:10" ht="27" customHeight="1" outlineLevel="1" x14ac:dyDescent="0.25">
      <c r="A1038" s="109" t="s">
        <v>1487</v>
      </c>
      <c r="B1038" s="260" t="s">
        <v>572</v>
      </c>
      <c r="C1038" s="269" t="s">
        <v>1402</v>
      </c>
      <c r="D1038" s="262"/>
      <c r="E1038" s="263" t="s">
        <v>1386</v>
      </c>
      <c r="F1038" s="263">
        <v>0</v>
      </c>
      <c r="G1038" s="263" t="s">
        <v>1387</v>
      </c>
      <c r="H1038" s="263">
        <v>225</v>
      </c>
      <c r="I1038" s="263">
        <v>0</v>
      </c>
      <c r="J1038" s="262"/>
    </row>
    <row r="1039" spans="1:10" ht="27" customHeight="1" outlineLevel="1" x14ac:dyDescent="0.25">
      <c r="A1039" s="109" t="s">
        <v>1487</v>
      </c>
      <c r="B1039" s="260" t="s">
        <v>572</v>
      </c>
      <c r="C1039" s="269" t="s">
        <v>1394</v>
      </c>
      <c r="D1039" s="262"/>
      <c r="E1039" s="263" t="s">
        <v>1395</v>
      </c>
      <c r="F1039" s="263">
        <v>0</v>
      </c>
      <c r="G1039" s="263" t="s">
        <v>1387</v>
      </c>
      <c r="H1039" s="263">
        <v>810</v>
      </c>
      <c r="I1039" s="263">
        <v>0</v>
      </c>
      <c r="J1039" s="262"/>
    </row>
    <row r="1040" spans="1:10" ht="27" customHeight="1" x14ac:dyDescent="0.25">
      <c r="A1040" s="109">
        <v>5</v>
      </c>
      <c r="B1040" s="287" t="s">
        <v>574</v>
      </c>
      <c r="C1040" s="256" t="s">
        <v>575</v>
      </c>
      <c r="D1040" s="265"/>
      <c r="E1040" s="257" t="s">
        <v>71</v>
      </c>
      <c r="F1040" s="258">
        <v>9.61</v>
      </c>
      <c r="G1040" s="259">
        <v>300</v>
      </c>
      <c r="H1040" s="259">
        <v>438</v>
      </c>
      <c r="I1040" s="268"/>
      <c r="J1040" s="259">
        <v>4209.1799999999994</v>
      </c>
    </row>
    <row r="1041" spans="1:10" ht="27" customHeight="1" outlineLevel="1" x14ac:dyDescent="0.25">
      <c r="A1041" s="109" t="s">
        <v>1487</v>
      </c>
      <c r="B1041" s="260" t="s">
        <v>574</v>
      </c>
      <c r="C1041" s="269" t="s">
        <v>1478</v>
      </c>
      <c r="D1041" s="262"/>
      <c r="E1041" s="263" t="s">
        <v>1386</v>
      </c>
      <c r="F1041" s="263">
        <v>3.8439999999999999</v>
      </c>
      <c r="G1041" s="263" t="s">
        <v>1387</v>
      </c>
      <c r="H1041" s="263">
        <v>2987</v>
      </c>
      <c r="I1041" s="263">
        <v>11482.028</v>
      </c>
      <c r="J1041" s="262"/>
    </row>
    <row r="1042" spans="1:10" ht="27" customHeight="1" outlineLevel="1" x14ac:dyDescent="0.25">
      <c r="A1042" s="109" t="s">
        <v>1487</v>
      </c>
      <c r="B1042" s="260" t="s">
        <v>574</v>
      </c>
      <c r="C1042" s="269" t="s">
        <v>1402</v>
      </c>
      <c r="D1042" s="262"/>
      <c r="E1042" s="263" t="s">
        <v>1386</v>
      </c>
      <c r="F1042" s="263">
        <v>4.8049999999999995E-2</v>
      </c>
      <c r="G1042" s="263" t="s">
        <v>1387</v>
      </c>
      <c r="H1042" s="263">
        <v>225</v>
      </c>
      <c r="I1042" s="263">
        <v>10.811249999999999</v>
      </c>
      <c r="J1042" s="262"/>
    </row>
    <row r="1043" spans="1:10" ht="27" customHeight="1" outlineLevel="1" x14ac:dyDescent="0.25">
      <c r="A1043" s="109" t="s">
        <v>1487</v>
      </c>
      <c r="B1043" s="260" t="s">
        <v>574</v>
      </c>
      <c r="C1043" s="269" t="s">
        <v>1394</v>
      </c>
      <c r="D1043" s="262"/>
      <c r="E1043" s="263" t="s">
        <v>1395</v>
      </c>
      <c r="F1043" s="263">
        <v>0.14414999999999997</v>
      </c>
      <c r="G1043" s="263" t="s">
        <v>1387</v>
      </c>
      <c r="H1043" s="263">
        <v>810</v>
      </c>
      <c r="I1043" s="263">
        <v>116.76149999999998</v>
      </c>
      <c r="J1043" s="262"/>
    </row>
    <row r="1044" spans="1:10" ht="27" customHeight="1" x14ac:dyDescent="0.25">
      <c r="A1044" s="109">
        <v>5</v>
      </c>
      <c r="B1044" s="287" t="s">
        <v>576</v>
      </c>
      <c r="C1044" s="256" t="s">
        <v>577</v>
      </c>
      <c r="D1044" s="265"/>
      <c r="E1044" s="257" t="s">
        <v>71</v>
      </c>
      <c r="F1044" s="258" t="s">
        <v>1383</v>
      </c>
      <c r="G1044" s="259">
        <v>350</v>
      </c>
      <c r="H1044" s="259">
        <v>511</v>
      </c>
      <c r="I1044" s="268"/>
      <c r="J1044" s="259">
        <v>0</v>
      </c>
    </row>
    <row r="1045" spans="1:10" ht="27" customHeight="1" outlineLevel="1" x14ac:dyDescent="0.25">
      <c r="A1045" s="109" t="s">
        <v>1487</v>
      </c>
      <c r="B1045" s="260" t="s">
        <v>576</v>
      </c>
      <c r="C1045" s="269" t="s">
        <v>1478</v>
      </c>
      <c r="D1045" s="262"/>
      <c r="E1045" s="263" t="s">
        <v>1386</v>
      </c>
      <c r="F1045" s="263">
        <v>0</v>
      </c>
      <c r="G1045" s="263" t="s">
        <v>1387</v>
      </c>
      <c r="H1045" s="263">
        <v>2987</v>
      </c>
      <c r="I1045" s="263">
        <v>0</v>
      </c>
      <c r="J1045" s="262"/>
    </row>
    <row r="1046" spans="1:10" ht="27" customHeight="1" outlineLevel="1" x14ac:dyDescent="0.25">
      <c r="A1046" s="109" t="s">
        <v>1487</v>
      </c>
      <c r="B1046" s="260" t="s">
        <v>576</v>
      </c>
      <c r="C1046" s="269" t="s">
        <v>1402</v>
      </c>
      <c r="D1046" s="262"/>
      <c r="E1046" s="263" t="s">
        <v>1386</v>
      </c>
      <c r="F1046" s="263">
        <v>0</v>
      </c>
      <c r="G1046" s="263" t="s">
        <v>1387</v>
      </c>
      <c r="H1046" s="263">
        <v>225</v>
      </c>
      <c r="I1046" s="263">
        <v>0</v>
      </c>
      <c r="J1046" s="262"/>
    </row>
    <row r="1047" spans="1:10" ht="27" customHeight="1" outlineLevel="1" x14ac:dyDescent="0.25">
      <c r="A1047" s="109" t="s">
        <v>1487</v>
      </c>
      <c r="B1047" s="260" t="s">
        <v>576</v>
      </c>
      <c r="C1047" s="269" t="s">
        <v>1394</v>
      </c>
      <c r="D1047" s="262"/>
      <c r="E1047" s="263" t="s">
        <v>1395</v>
      </c>
      <c r="F1047" s="263">
        <v>0</v>
      </c>
      <c r="G1047" s="263" t="s">
        <v>1387</v>
      </c>
      <c r="H1047" s="263">
        <v>810</v>
      </c>
      <c r="I1047" s="263">
        <v>0</v>
      </c>
      <c r="J1047" s="262"/>
    </row>
    <row r="1048" spans="1:10" ht="27" customHeight="1" x14ac:dyDescent="0.25">
      <c r="A1048" s="109">
        <v>5</v>
      </c>
      <c r="B1048" s="287" t="s">
        <v>578</v>
      </c>
      <c r="C1048" s="256" t="s">
        <v>579</v>
      </c>
      <c r="D1048" s="265"/>
      <c r="E1048" s="257" t="s">
        <v>71</v>
      </c>
      <c r="F1048" s="258" t="s">
        <v>1383</v>
      </c>
      <c r="G1048" s="259">
        <v>250</v>
      </c>
      <c r="H1048" s="259">
        <v>365</v>
      </c>
      <c r="I1048" s="268"/>
      <c r="J1048" s="259">
        <v>0</v>
      </c>
    </row>
    <row r="1049" spans="1:10" ht="27" customHeight="1" outlineLevel="1" x14ac:dyDescent="0.25">
      <c r="A1049" s="109" t="s">
        <v>1487</v>
      </c>
      <c r="B1049" s="260" t="s">
        <v>578</v>
      </c>
      <c r="C1049" s="264" t="s">
        <v>1489</v>
      </c>
      <c r="D1049" s="262"/>
      <c r="E1049" s="263" t="s">
        <v>1422</v>
      </c>
      <c r="F1049" s="263">
        <v>0</v>
      </c>
      <c r="G1049" s="263" t="s">
        <v>1387</v>
      </c>
      <c r="H1049" s="263">
        <v>701</v>
      </c>
      <c r="I1049" s="263">
        <v>0</v>
      </c>
      <c r="J1049" s="262"/>
    </row>
    <row r="1050" spans="1:10" ht="27" customHeight="1" outlineLevel="1" x14ac:dyDescent="0.25">
      <c r="A1050" s="109" t="s">
        <v>1487</v>
      </c>
      <c r="B1050" s="260" t="s">
        <v>578</v>
      </c>
      <c r="C1050" s="269" t="s">
        <v>1490</v>
      </c>
      <c r="D1050" s="262"/>
      <c r="E1050" s="263" t="s">
        <v>1386</v>
      </c>
      <c r="F1050" s="263">
        <v>0</v>
      </c>
      <c r="G1050" s="263" t="s">
        <v>1387</v>
      </c>
      <c r="H1050" s="263">
        <v>1117</v>
      </c>
      <c r="I1050" s="263">
        <v>0</v>
      </c>
      <c r="J1050" s="262"/>
    </row>
    <row r="1051" spans="1:10" ht="27" customHeight="1" outlineLevel="1" x14ac:dyDescent="0.25">
      <c r="A1051" s="109" t="s">
        <v>1487</v>
      </c>
      <c r="B1051" s="260" t="s">
        <v>578</v>
      </c>
      <c r="C1051" s="269" t="s">
        <v>1491</v>
      </c>
      <c r="D1051" s="262"/>
      <c r="E1051" s="263" t="s">
        <v>1386</v>
      </c>
      <c r="F1051" s="263">
        <v>0</v>
      </c>
      <c r="G1051" s="263" t="s">
        <v>1387</v>
      </c>
      <c r="H1051" s="263">
        <v>249</v>
      </c>
      <c r="I1051" s="263">
        <v>0</v>
      </c>
      <c r="J1051" s="262"/>
    </row>
    <row r="1052" spans="1:10" ht="27" customHeight="1" outlineLevel="1" x14ac:dyDescent="0.25">
      <c r="A1052" s="109" t="s">
        <v>1487</v>
      </c>
      <c r="B1052" s="260" t="s">
        <v>578</v>
      </c>
      <c r="C1052" s="269" t="s">
        <v>1496</v>
      </c>
      <c r="D1052" s="262"/>
      <c r="E1052" s="263" t="s">
        <v>1386</v>
      </c>
      <c r="F1052" s="263" t="s">
        <v>1387</v>
      </c>
      <c r="G1052" s="263" t="s">
        <v>1387</v>
      </c>
      <c r="H1052" s="263">
        <v>1340</v>
      </c>
      <c r="I1052" s="263">
        <v>0</v>
      </c>
      <c r="J1052" s="262"/>
    </row>
    <row r="1053" spans="1:10" ht="27" customHeight="1" outlineLevel="1" x14ac:dyDescent="0.25">
      <c r="A1053" s="109" t="s">
        <v>1487</v>
      </c>
      <c r="B1053" s="260" t="s">
        <v>578</v>
      </c>
      <c r="C1053" s="269" t="s">
        <v>1493</v>
      </c>
      <c r="D1053" s="262"/>
      <c r="E1053" s="263" t="s">
        <v>1386</v>
      </c>
      <c r="F1053" s="263">
        <v>0</v>
      </c>
      <c r="G1053" s="263" t="s">
        <v>1387</v>
      </c>
      <c r="H1053" s="263">
        <v>190</v>
      </c>
      <c r="I1053" s="263">
        <v>0</v>
      </c>
      <c r="J1053" s="262"/>
    </row>
    <row r="1054" spans="1:10" ht="27" customHeight="1" outlineLevel="1" x14ac:dyDescent="0.25">
      <c r="A1054" s="109" t="s">
        <v>1487</v>
      </c>
      <c r="B1054" s="260" t="s">
        <v>578</v>
      </c>
      <c r="C1054" s="269" t="s">
        <v>1471</v>
      </c>
      <c r="D1054" s="262"/>
      <c r="E1054" s="263" t="s">
        <v>1386</v>
      </c>
      <c r="F1054" s="263" t="s">
        <v>1387</v>
      </c>
      <c r="G1054" s="263" t="s">
        <v>1387</v>
      </c>
      <c r="H1054" s="263">
        <v>138</v>
      </c>
      <c r="I1054" s="263">
        <v>0</v>
      </c>
      <c r="J1054" s="262"/>
    </row>
    <row r="1055" spans="1:10" ht="27" customHeight="1" outlineLevel="1" x14ac:dyDescent="0.25">
      <c r="A1055" s="109" t="s">
        <v>1384</v>
      </c>
      <c r="B1055" s="260" t="s">
        <v>578</v>
      </c>
      <c r="C1055" s="269" t="s">
        <v>1488</v>
      </c>
      <c r="D1055" s="262"/>
      <c r="E1055" s="263" t="s">
        <v>1386</v>
      </c>
      <c r="F1055" s="263">
        <v>0</v>
      </c>
      <c r="G1055" s="263" t="s">
        <v>1387</v>
      </c>
      <c r="H1055" s="263">
        <v>134</v>
      </c>
      <c r="I1055" s="263">
        <v>0</v>
      </c>
      <c r="J1055" s="262"/>
    </row>
    <row r="1056" spans="1:10" ht="27" customHeight="1" outlineLevel="1" x14ac:dyDescent="0.25">
      <c r="A1056" s="109" t="s">
        <v>1487</v>
      </c>
      <c r="B1056" s="260" t="s">
        <v>578</v>
      </c>
      <c r="C1056" s="290" t="s">
        <v>1404</v>
      </c>
      <c r="D1056" s="262"/>
      <c r="E1056" s="263" t="s">
        <v>1386</v>
      </c>
      <c r="F1056" s="263">
        <v>0</v>
      </c>
      <c r="G1056" s="263" t="s">
        <v>1387</v>
      </c>
      <c r="H1056" s="263">
        <v>158</v>
      </c>
      <c r="I1056" s="263">
        <v>0</v>
      </c>
      <c r="J1056" s="262"/>
    </row>
    <row r="1057" spans="1:10" ht="27" customHeight="1" x14ac:dyDescent="0.25">
      <c r="A1057" s="109">
        <v>5</v>
      </c>
      <c r="B1057" s="287" t="s">
        <v>580</v>
      </c>
      <c r="C1057" s="289" t="s">
        <v>581</v>
      </c>
      <c r="D1057" s="265"/>
      <c r="E1057" s="257" t="s">
        <v>71</v>
      </c>
      <c r="F1057" s="258">
        <v>174.78</v>
      </c>
      <c r="G1057" s="259">
        <v>50</v>
      </c>
      <c r="H1057" s="259">
        <v>73</v>
      </c>
      <c r="I1057" s="268"/>
      <c r="J1057" s="259">
        <v>12758.94</v>
      </c>
    </row>
    <row r="1058" spans="1:10" ht="27" customHeight="1" outlineLevel="1" x14ac:dyDescent="0.25">
      <c r="A1058" s="109" t="s">
        <v>1487</v>
      </c>
      <c r="B1058" s="260" t="s">
        <v>580</v>
      </c>
      <c r="C1058" s="269" t="s">
        <v>1485</v>
      </c>
      <c r="D1058" s="262"/>
      <c r="E1058" s="263" t="s">
        <v>1386</v>
      </c>
      <c r="F1058" s="263">
        <v>6.9912000000000001</v>
      </c>
      <c r="G1058" s="263" t="s">
        <v>1387</v>
      </c>
      <c r="H1058" s="263">
        <v>261</v>
      </c>
      <c r="I1058" s="263">
        <v>1824.7031999999999</v>
      </c>
      <c r="J1058" s="262"/>
    </row>
    <row r="1059" spans="1:10" ht="27" customHeight="1" outlineLevel="1" x14ac:dyDescent="0.25">
      <c r="A1059" s="109" t="s">
        <v>1487</v>
      </c>
      <c r="B1059" s="260" t="s">
        <v>580</v>
      </c>
      <c r="C1059" s="269" t="s">
        <v>1486</v>
      </c>
      <c r="D1059" s="262"/>
      <c r="E1059" s="263" t="s">
        <v>1422</v>
      </c>
      <c r="F1059" s="263">
        <v>3.4956</v>
      </c>
      <c r="G1059" s="263" t="s">
        <v>1387</v>
      </c>
      <c r="H1059" s="263">
        <v>1184</v>
      </c>
      <c r="I1059" s="263">
        <v>4138.7903999999999</v>
      </c>
      <c r="J1059" s="262"/>
    </row>
    <row r="1060" spans="1:10" ht="27" customHeight="1" outlineLevel="1" x14ac:dyDescent="0.25">
      <c r="A1060" s="109" t="s">
        <v>1487</v>
      </c>
      <c r="B1060" s="260" t="s">
        <v>580</v>
      </c>
      <c r="C1060" s="269" t="s">
        <v>1463</v>
      </c>
      <c r="D1060" s="262"/>
      <c r="E1060" s="263" t="s">
        <v>1386</v>
      </c>
      <c r="F1060" s="263">
        <v>8.7390000000000008</v>
      </c>
      <c r="G1060" s="263" t="s">
        <v>1387</v>
      </c>
      <c r="H1060" s="263">
        <v>80</v>
      </c>
      <c r="I1060" s="263">
        <v>699.12000000000012</v>
      </c>
      <c r="J1060" s="262"/>
    </row>
    <row r="1061" spans="1:10" ht="27" customHeight="1" outlineLevel="1" x14ac:dyDescent="0.25">
      <c r="A1061" s="109" t="s">
        <v>1487</v>
      </c>
      <c r="B1061" s="260" t="s">
        <v>580</v>
      </c>
      <c r="C1061" s="269" t="s">
        <v>1388</v>
      </c>
      <c r="D1061" s="262"/>
      <c r="E1061" s="263" t="s">
        <v>1386</v>
      </c>
      <c r="F1061" s="263">
        <v>1.7478</v>
      </c>
      <c r="G1061" s="263" t="s">
        <v>1387</v>
      </c>
      <c r="H1061" s="263">
        <v>1504</v>
      </c>
      <c r="I1061" s="263">
        <v>2628.6912000000002</v>
      </c>
      <c r="J1061" s="262"/>
    </row>
    <row r="1062" spans="1:10" ht="18.75" customHeight="1" x14ac:dyDescent="0.25">
      <c r="A1062" s="248"/>
      <c r="B1062" s="286" t="s">
        <v>582</v>
      </c>
      <c r="C1062" s="174" t="s">
        <v>583</v>
      </c>
      <c r="D1062" s="273"/>
      <c r="E1062" s="274"/>
      <c r="F1062" s="277"/>
      <c r="G1062" s="277"/>
      <c r="H1062" s="277"/>
      <c r="I1062" s="277" t="e">
        <v>#N/A</v>
      </c>
      <c r="J1062" s="277" t="s">
        <v>1387</v>
      </c>
    </row>
    <row r="1063" spans="1:10" ht="27" customHeight="1" x14ac:dyDescent="0.25">
      <c r="A1063" s="109">
        <v>5</v>
      </c>
      <c r="B1063" s="287" t="s">
        <v>584</v>
      </c>
      <c r="C1063" s="256" t="s">
        <v>585</v>
      </c>
      <c r="D1063" s="265"/>
      <c r="E1063" s="257" t="s">
        <v>71</v>
      </c>
      <c r="F1063" s="258" t="s">
        <v>1383</v>
      </c>
      <c r="G1063" s="259">
        <v>320</v>
      </c>
      <c r="H1063" s="259">
        <v>467</v>
      </c>
      <c r="I1063" s="268"/>
      <c r="J1063" s="259">
        <v>0</v>
      </c>
    </row>
    <row r="1064" spans="1:10" ht="27" customHeight="1" x14ac:dyDescent="0.25">
      <c r="A1064" s="109">
        <v>5</v>
      </c>
      <c r="B1064" s="287" t="s">
        <v>586</v>
      </c>
      <c r="C1064" s="256" t="s">
        <v>587</v>
      </c>
      <c r="D1064" s="265"/>
      <c r="E1064" s="257" t="s">
        <v>71</v>
      </c>
      <c r="F1064" s="258" t="s">
        <v>1383</v>
      </c>
      <c r="G1064" s="259">
        <v>900</v>
      </c>
      <c r="H1064" s="259">
        <v>1314</v>
      </c>
      <c r="I1064" s="268"/>
      <c r="J1064" s="259">
        <v>0</v>
      </c>
    </row>
    <row r="1065" spans="1:10" ht="27" customHeight="1" x14ac:dyDescent="0.25">
      <c r="A1065" s="109">
        <v>5</v>
      </c>
      <c r="B1065" s="287" t="s">
        <v>588</v>
      </c>
      <c r="C1065" s="256" t="s">
        <v>589</v>
      </c>
      <c r="D1065" s="265"/>
      <c r="E1065" s="257" t="s">
        <v>71</v>
      </c>
      <c r="F1065" s="258" t="s">
        <v>1383</v>
      </c>
      <c r="G1065" s="259">
        <v>600</v>
      </c>
      <c r="H1065" s="259">
        <v>876</v>
      </c>
      <c r="I1065" s="268"/>
      <c r="J1065" s="259">
        <v>0</v>
      </c>
    </row>
    <row r="1066" spans="1:10" ht="27" customHeight="1" x14ac:dyDescent="0.25">
      <c r="A1066" s="109">
        <v>5</v>
      </c>
      <c r="B1066" s="287" t="s">
        <v>590</v>
      </c>
      <c r="C1066" s="256" t="s">
        <v>591</v>
      </c>
      <c r="D1066" s="265"/>
      <c r="E1066" s="257" t="s">
        <v>71</v>
      </c>
      <c r="F1066" s="258" t="s">
        <v>1383</v>
      </c>
      <c r="G1066" s="259">
        <v>528</v>
      </c>
      <c r="H1066" s="259">
        <v>771</v>
      </c>
      <c r="I1066" s="268"/>
      <c r="J1066" s="259">
        <v>0</v>
      </c>
    </row>
    <row r="1067" spans="1:10" ht="27" customHeight="1" x14ac:dyDescent="0.25">
      <c r="A1067" s="109">
        <v>5</v>
      </c>
      <c r="B1067" s="287" t="s">
        <v>592</v>
      </c>
      <c r="C1067" s="256" t="s">
        <v>593</v>
      </c>
      <c r="D1067" s="265"/>
      <c r="E1067" s="257" t="s">
        <v>71</v>
      </c>
      <c r="F1067" s="258" t="s">
        <v>1383</v>
      </c>
      <c r="G1067" s="259">
        <v>1000</v>
      </c>
      <c r="H1067" s="259">
        <v>1460</v>
      </c>
      <c r="I1067" s="268"/>
      <c r="J1067" s="259">
        <v>0</v>
      </c>
    </row>
    <row r="1068" spans="1:10" ht="27" customHeight="1" x14ac:dyDescent="0.25">
      <c r="A1068" s="109">
        <v>5</v>
      </c>
      <c r="B1068" s="287" t="s">
        <v>594</v>
      </c>
      <c r="C1068" s="256" t="s">
        <v>595</v>
      </c>
      <c r="D1068" s="265"/>
      <c r="E1068" s="257" t="s">
        <v>71</v>
      </c>
      <c r="F1068" s="258" t="s">
        <v>1383</v>
      </c>
      <c r="G1068" s="259">
        <v>900</v>
      </c>
      <c r="H1068" s="259">
        <v>1314</v>
      </c>
      <c r="I1068" s="268"/>
      <c r="J1068" s="259">
        <v>0</v>
      </c>
    </row>
    <row r="1069" spans="1:10" ht="27" customHeight="1" x14ac:dyDescent="0.25">
      <c r="A1069" s="109">
        <v>5</v>
      </c>
      <c r="B1069" s="287" t="s">
        <v>596</v>
      </c>
      <c r="C1069" s="256" t="s">
        <v>597</v>
      </c>
      <c r="D1069" s="265"/>
      <c r="E1069" s="257" t="s">
        <v>71</v>
      </c>
      <c r="F1069" s="258" t="s">
        <v>1383</v>
      </c>
      <c r="G1069" s="259">
        <v>3000</v>
      </c>
      <c r="H1069" s="259">
        <v>4380</v>
      </c>
      <c r="I1069" s="268"/>
      <c r="J1069" s="259">
        <v>0</v>
      </c>
    </row>
    <row r="1070" spans="1:10" ht="27" customHeight="1" x14ac:dyDescent="0.25">
      <c r="A1070" s="109">
        <v>5</v>
      </c>
      <c r="B1070" s="287" t="s">
        <v>598</v>
      </c>
      <c r="C1070" s="256" t="s">
        <v>599</v>
      </c>
      <c r="D1070" s="265"/>
      <c r="E1070" s="257" t="s">
        <v>91</v>
      </c>
      <c r="F1070" s="258" t="s">
        <v>1383</v>
      </c>
      <c r="G1070" s="259">
        <v>400</v>
      </c>
      <c r="H1070" s="259">
        <v>584</v>
      </c>
      <c r="I1070" s="268"/>
      <c r="J1070" s="259">
        <v>0</v>
      </c>
    </row>
    <row r="1071" spans="1:10" ht="27" customHeight="1" outlineLevel="1" x14ac:dyDescent="0.25">
      <c r="A1071" s="109" t="s">
        <v>1487</v>
      </c>
      <c r="B1071" s="260" t="s">
        <v>598</v>
      </c>
      <c r="C1071" s="269" t="s">
        <v>1504</v>
      </c>
      <c r="D1071" s="262"/>
      <c r="E1071" s="263" t="s">
        <v>1386</v>
      </c>
      <c r="F1071" s="263">
        <v>0</v>
      </c>
      <c r="G1071" s="263" t="s">
        <v>1387</v>
      </c>
      <c r="H1071" s="263">
        <v>830</v>
      </c>
      <c r="I1071" s="263">
        <v>0</v>
      </c>
      <c r="J1071" s="262"/>
    </row>
    <row r="1072" spans="1:10" ht="27" customHeight="1" outlineLevel="1" x14ac:dyDescent="0.25">
      <c r="A1072" s="109" t="s">
        <v>1487</v>
      </c>
      <c r="B1072" s="260" t="s">
        <v>598</v>
      </c>
      <c r="C1072" s="269" t="s">
        <v>1510</v>
      </c>
      <c r="D1072" s="262"/>
      <c r="E1072" s="263" t="e">
        <v>#N/A</v>
      </c>
      <c r="F1072" s="263">
        <v>0</v>
      </c>
      <c r="G1072" s="263" t="s">
        <v>1387</v>
      </c>
      <c r="H1072" s="263" t="e">
        <v>#N/A</v>
      </c>
      <c r="I1072" s="263" t="e">
        <v>#N/A</v>
      </c>
      <c r="J1072" s="262"/>
    </row>
    <row r="1073" spans="1:10" ht="27" customHeight="1" outlineLevel="1" x14ac:dyDescent="0.25">
      <c r="A1073" s="109" t="s">
        <v>1487</v>
      </c>
      <c r="B1073" s="260" t="s">
        <v>598</v>
      </c>
      <c r="C1073" s="269" t="s">
        <v>1511</v>
      </c>
      <c r="D1073" s="262"/>
      <c r="E1073" s="263" t="s">
        <v>1386</v>
      </c>
      <c r="F1073" s="263">
        <v>0</v>
      </c>
      <c r="G1073" s="263" t="s">
        <v>1387</v>
      </c>
      <c r="H1073" s="263">
        <v>2527</v>
      </c>
      <c r="I1073" s="263">
        <v>0</v>
      </c>
      <c r="J1073" s="262"/>
    </row>
    <row r="1074" spans="1:10" ht="27" customHeight="1" x14ac:dyDescent="0.25">
      <c r="A1074" s="109">
        <v>5</v>
      </c>
      <c r="B1074" s="287" t="s">
        <v>600</v>
      </c>
      <c r="C1074" s="256" t="s">
        <v>601</v>
      </c>
      <c r="D1074" s="265"/>
      <c r="E1074" s="257" t="s">
        <v>91</v>
      </c>
      <c r="F1074" s="258" t="s">
        <v>1383</v>
      </c>
      <c r="G1074" s="259">
        <v>200</v>
      </c>
      <c r="H1074" s="259">
        <v>292</v>
      </c>
      <c r="I1074" s="268"/>
      <c r="J1074" s="259">
        <v>0</v>
      </c>
    </row>
    <row r="1075" spans="1:10" ht="27" customHeight="1" outlineLevel="1" x14ac:dyDescent="0.25">
      <c r="A1075" s="109" t="s">
        <v>1487</v>
      </c>
      <c r="B1075" s="260" t="s">
        <v>600</v>
      </c>
      <c r="C1075" s="269" t="s">
        <v>1485</v>
      </c>
      <c r="D1075" s="262"/>
      <c r="E1075" s="263" t="s">
        <v>1386</v>
      </c>
      <c r="F1075" s="263">
        <v>0</v>
      </c>
      <c r="G1075" s="263" t="s">
        <v>1387</v>
      </c>
      <c r="H1075" s="263">
        <v>261</v>
      </c>
      <c r="I1075" s="263">
        <v>0</v>
      </c>
      <c r="J1075" s="262"/>
    </row>
    <row r="1076" spans="1:10" ht="27" customHeight="1" outlineLevel="1" x14ac:dyDescent="0.25">
      <c r="A1076" s="109" t="s">
        <v>1487</v>
      </c>
      <c r="B1076" s="260" t="s">
        <v>600</v>
      </c>
      <c r="C1076" s="269" t="s">
        <v>1463</v>
      </c>
      <c r="D1076" s="262"/>
      <c r="E1076" s="263" t="s">
        <v>1386</v>
      </c>
      <c r="F1076" s="263">
        <v>0</v>
      </c>
      <c r="G1076" s="263" t="s">
        <v>1387</v>
      </c>
      <c r="H1076" s="263">
        <v>80</v>
      </c>
      <c r="I1076" s="263">
        <v>0</v>
      </c>
      <c r="J1076" s="262"/>
    </row>
    <row r="1077" spans="1:10" ht="27" customHeight="1" outlineLevel="1" x14ac:dyDescent="0.25">
      <c r="A1077" s="109" t="s">
        <v>1487</v>
      </c>
      <c r="B1077" s="260" t="s">
        <v>600</v>
      </c>
      <c r="C1077" s="264" t="s">
        <v>1389</v>
      </c>
      <c r="D1077" s="262"/>
      <c r="E1077" s="263" t="s">
        <v>1386</v>
      </c>
      <c r="F1077" s="263">
        <v>0</v>
      </c>
      <c r="G1077" s="263" t="s">
        <v>1387</v>
      </c>
      <c r="H1077" s="263">
        <v>388</v>
      </c>
      <c r="I1077" s="263">
        <v>0</v>
      </c>
      <c r="J1077" s="262"/>
    </row>
    <row r="1078" spans="1:10" ht="27" customHeight="1" outlineLevel="1" x14ac:dyDescent="0.25">
      <c r="A1078" s="109" t="s">
        <v>1487</v>
      </c>
      <c r="B1078" s="260" t="s">
        <v>600</v>
      </c>
      <c r="C1078" s="264" t="s">
        <v>1466</v>
      </c>
      <c r="D1078" s="262"/>
      <c r="E1078" s="263" t="s">
        <v>1386</v>
      </c>
      <c r="F1078" s="263">
        <v>0</v>
      </c>
      <c r="G1078" s="263" t="s">
        <v>1387</v>
      </c>
      <c r="H1078" s="263">
        <v>2160</v>
      </c>
      <c r="I1078" s="263">
        <v>0</v>
      </c>
      <c r="J1078" s="262"/>
    </row>
    <row r="1079" spans="1:10" ht="27" customHeight="1" outlineLevel="1" x14ac:dyDescent="0.25">
      <c r="A1079" s="109" t="s">
        <v>1487</v>
      </c>
      <c r="B1079" s="260" t="s">
        <v>600</v>
      </c>
      <c r="C1079" s="269" t="s">
        <v>1489</v>
      </c>
      <c r="D1079" s="262"/>
      <c r="E1079" s="263" t="s">
        <v>1422</v>
      </c>
      <c r="F1079" s="263">
        <v>0</v>
      </c>
      <c r="G1079" s="263" t="s">
        <v>1387</v>
      </c>
      <c r="H1079" s="263">
        <v>701</v>
      </c>
      <c r="I1079" s="263">
        <v>0</v>
      </c>
      <c r="J1079" s="262"/>
    </row>
    <row r="1080" spans="1:10" ht="27" customHeight="1" outlineLevel="1" x14ac:dyDescent="0.25">
      <c r="A1080" s="109" t="s">
        <v>1487</v>
      </c>
      <c r="B1080" s="260" t="s">
        <v>600</v>
      </c>
      <c r="C1080" s="269" t="s">
        <v>1490</v>
      </c>
      <c r="D1080" s="262"/>
      <c r="E1080" s="263" t="s">
        <v>1386</v>
      </c>
      <c r="F1080" s="263">
        <v>0</v>
      </c>
      <c r="G1080" s="263" t="s">
        <v>1387</v>
      </c>
      <c r="H1080" s="263">
        <v>1117</v>
      </c>
      <c r="I1080" s="263">
        <v>0</v>
      </c>
      <c r="J1080" s="262"/>
    </row>
    <row r="1081" spans="1:10" ht="27" customHeight="1" outlineLevel="1" x14ac:dyDescent="0.25">
      <c r="A1081" s="109" t="s">
        <v>1487</v>
      </c>
      <c r="B1081" s="260" t="s">
        <v>600</v>
      </c>
      <c r="C1081" s="269" t="s">
        <v>1404</v>
      </c>
      <c r="D1081" s="262"/>
      <c r="E1081" s="263" t="s">
        <v>1386</v>
      </c>
      <c r="F1081" s="263">
        <v>0</v>
      </c>
      <c r="G1081" s="263" t="s">
        <v>1387</v>
      </c>
      <c r="H1081" s="263">
        <v>158</v>
      </c>
      <c r="I1081" s="263">
        <v>0</v>
      </c>
      <c r="J1081" s="262"/>
    </row>
    <row r="1082" spans="1:10" ht="27" customHeight="1" outlineLevel="1" x14ac:dyDescent="0.25">
      <c r="A1082" s="109" t="s">
        <v>1487</v>
      </c>
      <c r="B1082" s="260" t="s">
        <v>600</v>
      </c>
      <c r="C1082" s="269" t="s">
        <v>1461</v>
      </c>
      <c r="D1082" s="262"/>
      <c r="E1082" s="263" t="s">
        <v>1386</v>
      </c>
      <c r="F1082" s="263">
        <v>0</v>
      </c>
      <c r="G1082" s="263" t="s">
        <v>1387</v>
      </c>
      <c r="H1082" s="263">
        <v>2354</v>
      </c>
      <c r="I1082" s="263">
        <v>0</v>
      </c>
      <c r="J1082" s="262"/>
    </row>
    <row r="1083" spans="1:10" ht="27" customHeight="1" outlineLevel="1" x14ac:dyDescent="0.25">
      <c r="A1083" s="109" t="s">
        <v>1487</v>
      </c>
      <c r="B1083" s="260" t="s">
        <v>600</v>
      </c>
      <c r="C1083" s="297" t="s">
        <v>1409</v>
      </c>
      <c r="D1083" s="262"/>
      <c r="E1083" s="263" t="s">
        <v>1386</v>
      </c>
      <c r="F1083" s="263">
        <v>0</v>
      </c>
      <c r="G1083" s="263" t="s">
        <v>1387</v>
      </c>
      <c r="H1083" s="263">
        <v>3104</v>
      </c>
      <c r="I1083" s="263">
        <v>0</v>
      </c>
      <c r="J1083" s="262"/>
    </row>
    <row r="1084" spans="1:10" ht="18.75" customHeight="1" x14ac:dyDescent="0.25">
      <c r="A1084" s="248"/>
      <c r="B1084" s="286" t="s">
        <v>602</v>
      </c>
      <c r="C1084" s="191" t="s">
        <v>603</v>
      </c>
      <c r="D1084" s="273"/>
      <c r="E1084" s="274"/>
      <c r="F1084" s="275" t="s">
        <v>1382</v>
      </c>
      <c r="G1084" s="277"/>
      <c r="H1084" s="277"/>
      <c r="I1084" s="275" t="s">
        <v>1382</v>
      </c>
      <c r="J1084" s="275" t="s">
        <v>1382</v>
      </c>
    </row>
    <row r="1085" spans="1:10" ht="27" customHeight="1" x14ac:dyDescent="0.25">
      <c r="A1085" s="109">
        <v>6</v>
      </c>
      <c r="B1085" s="287" t="s">
        <v>604</v>
      </c>
      <c r="C1085" s="256" t="s">
        <v>1335</v>
      </c>
      <c r="D1085" s="265"/>
      <c r="E1085" s="257" t="s">
        <v>71</v>
      </c>
      <c r="F1085" s="258" t="s">
        <v>1383</v>
      </c>
      <c r="G1085" s="259">
        <v>950</v>
      </c>
      <c r="H1085" s="259">
        <v>1387</v>
      </c>
      <c r="I1085" s="268"/>
      <c r="J1085" s="259">
        <v>0</v>
      </c>
    </row>
    <row r="1086" spans="1:10" ht="27" customHeight="1" outlineLevel="1" x14ac:dyDescent="0.25">
      <c r="A1086" s="109" t="s">
        <v>1557</v>
      </c>
      <c r="B1086" s="260" t="s">
        <v>604</v>
      </c>
      <c r="C1086" s="298" t="s">
        <v>1591</v>
      </c>
      <c r="D1086" s="262"/>
      <c r="E1086" s="263" t="s">
        <v>1386</v>
      </c>
      <c r="F1086" s="263" t="s">
        <v>1387</v>
      </c>
      <c r="G1086" s="263" t="s">
        <v>1387</v>
      </c>
      <c r="H1086" s="263">
        <v>2536</v>
      </c>
      <c r="I1086" s="263">
        <v>0</v>
      </c>
      <c r="J1086" s="262"/>
    </row>
    <row r="1087" spans="1:10" ht="27" customHeight="1" outlineLevel="1" x14ac:dyDescent="0.25">
      <c r="A1087" s="109" t="s">
        <v>1557</v>
      </c>
      <c r="B1087" s="260" t="s">
        <v>604</v>
      </c>
      <c r="C1087" s="264" t="s">
        <v>1592</v>
      </c>
      <c r="D1087" s="262"/>
      <c r="E1087" s="263" t="s">
        <v>1395</v>
      </c>
      <c r="F1087" s="263">
        <v>0</v>
      </c>
      <c r="G1087" s="263" t="s">
        <v>1387</v>
      </c>
      <c r="H1087" s="263">
        <v>453</v>
      </c>
      <c r="I1087" s="263">
        <v>0</v>
      </c>
      <c r="J1087" s="262"/>
    </row>
    <row r="1088" spans="1:10" ht="27" customHeight="1" outlineLevel="1" x14ac:dyDescent="0.25">
      <c r="A1088" s="109" t="s">
        <v>1557</v>
      </c>
      <c r="B1088" s="260" t="s">
        <v>604</v>
      </c>
      <c r="C1088" s="298" t="s">
        <v>1593</v>
      </c>
      <c r="D1088" s="262"/>
      <c r="E1088" s="263" t="s">
        <v>1395</v>
      </c>
      <c r="F1088" s="263">
        <v>0</v>
      </c>
      <c r="G1088" s="263" t="s">
        <v>1387</v>
      </c>
      <c r="H1088" s="263">
        <v>312</v>
      </c>
      <c r="I1088" s="263">
        <v>0</v>
      </c>
      <c r="J1088" s="262"/>
    </row>
    <row r="1089" spans="1:10" ht="27" customHeight="1" outlineLevel="1" x14ac:dyDescent="0.25">
      <c r="A1089" s="109" t="s">
        <v>1557</v>
      </c>
      <c r="B1089" s="260" t="s">
        <v>604</v>
      </c>
      <c r="C1089" s="264" t="s">
        <v>1594</v>
      </c>
      <c r="D1089" s="262"/>
      <c r="E1089" s="263" t="s">
        <v>1395</v>
      </c>
      <c r="F1089" s="263" t="s">
        <v>1387</v>
      </c>
      <c r="G1089" s="263" t="s">
        <v>1387</v>
      </c>
      <c r="H1089" s="263">
        <v>441</v>
      </c>
      <c r="I1089" s="263">
        <v>0</v>
      </c>
      <c r="J1089" s="262"/>
    </row>
    <row r="1090" spans="1:10" ht="27" customHeight="1" outlineLevel="1" x14ac:dyDescent="0.25">
      <c r="A1090" s="109" t="s">
        <v>1557</v>
      </c>
      <c r="B1090" s="260" t="s">
        <v>604</v>
      </c>
      <c r="C1090" s="298" t="s">
        <v>1595</v>
      </c>
      <c r="D1090" s="262"/>
      <c r="E1090" s="263" t="s">
        <v>1386</v>
      </c>
      <c r="F1090" s="263">
        <v>0</v>
      </c>
      <c r="G1090" s="263" t="s">
        <v>1387</v>
      </c>
      <c r="H1090" s="263">
        <v>110</v>
      </c>
      <c r="I1090" s="263">
        <v>0</v>
      </c>
      <c r="J1090" s="262"/>
    </row>
    <row r="1091" spans="1:10" ht="27" customHeight="1" outlineLevel="1" x14ac:dyDescent="0.25">
      <c r="A1091" s="109" t="s">
        <v>1557</v>
      </c>
      <c r="B1091" s="260" t="s">
        <v>604</v>
      </c>
      <c r="C1091" s="298" t="s">
        <v>1389</v>
      </c>
      <c r="D1091" s="262"/>
      <c r="E1091" s="263" t="s">
        <v>1386</v>
      </c>
      <c r="F1091" s="263">
        <v>0</v>
      </c>
      <c r="G1091" s="263" t="s">
        <v>1387</v>
      </c>
      <c r="H1091" s="263">
        <v>388</v>
      </c>
      <c r="I1091" s="263">
        <v>0</v>
      </c>
      <c r="J1091" s="262"/>
    </row>
    <row r="1092" spans="1:10" ht="27" customHeight="1" x14ac:dyDescent="0.25">
      <c r="A1092" s="109">
        <v>6</v>
      </c>
      <c r="B1092" s="287" t="s">
        <v>606</v>
      </c>
      <c r="C1092" s="256" t="s">
        <v>1336</v>
      </c>
      <c r="D1092" s="265"/>
      <c r="E1092" s="257" t="s">
        <v>71</v>
      </c>
      <c r="F1092" s="258" t="s">
        <v>1383</v>
      </c>
      <c r="G1092" s="259">
        <v>1100</v>
      </c>
      <c r="H1092" s="259">
        <v>1606</v>
      </c>
      <c r="I1092" s="268"/>
      <c r="J1092" s="259">
        <v>0</v>
      </c>
    </row>
    <row r="1093" spans="1:10" ht="27" customHeight="1" outlineLevel="1" x14ac:dyDescent="0.25">
      <c r="A1093" s="109" t="s">
        <v>1557</v>
      </c>
      <c r="B1093" s="260" t="s">
        <v>606</v>
      </c>
      <c r="C1093" s="298" t="s">
        <v>1591</v>
      </c>
      <c r="D1093" s="262"/>
      <c r="E1093" s="263" t="s">
        <v>1386</v>
      </c>
      <c r="F1093" s="263" t="s">
        <v>1387</v>
      </c>
      <c r="G1093" s="263" t="s">
        <v>1387</v>
      </c>
      <c r="H1093" s="263">
        <v>2536</v>
      </c>
      <c r="I1093" s="263">
        <v>0</v>
      </c>
      <c r="J1093" s="262"/>
    </row>
    <row r="1094" spans="1:10" ht="27" customHeight="1" outlineLevel="1" x14ac:dyDescent="0.25">
      <c r="A1094" s="109" t="s">
        <v>1557</v>
      </c>
      <c r="B1094" s="260" t="s">
        <v>606</v>
      </c>
      <c r="C1094" s="264" t="s">
        <v>1592</v>
      </c>
      <c r="D1094" s="262"/>
      <c r="E1094" s="263" t="s">
        <v>1395</v>
      </c>
      <c r="F1094" s="263">
        <v>0</v>
      </c>
      <c r="G1094" s="263" t="s">
        <v>1387</v>
      </c>
      <c r="H1094" s="263">
        <v>453</v>
      </c>
      <c r="I1094" s="263">
        <v>0</v>
      </c>
      <c r="J1094" s="262"/>
    </row>
    <row r="1095" spans="1:10" ht="27" customHeight="1" outlineLevel="1" x14ac:dyDescent="0.25">
      <c r="A1095" s="109" t="s">
        <v>1557</v>
      </c>
      <c r="B1095" s="260" t="s">
        <v>606</v>
      </c>
      <c r="C1095" s="298" t="s">
        <v>1593</v>
      </c>
      <c r="D1095" s="262"/>
      <c r="E1095" s="263" t="s">
        <v>1395</v>
      </c>
      <c r="F1095" s="263">
        <v>0</v>
      </c>
      <c r="G1095" s="263" t="s">
        <v>1387</v>
      </c>
      <c r="H1095" s="263">
        <v>312</v>
      </c>
      <c r="I1095" s="263">
        <v>0</v>
      </c>
      <c r="J1095" s="262"/>
    </row>
    <row r="1096" spans="1:10" ht="27" customHeight="1" outlineLevel="1" x14ac:dyDescent="0.25">
      <c r="A1096" s="109" t="s">
        <v>1557</v>
      </c>
      <c r="B1096" s="260" t="s">
        <v>606</v>
      </c>
      <c r="C1096" s="264" t="s">
        <v>1594</v>
      </c>
      <c r="D1096" s="262"/>
      <c r="E1096" s="263" t="s">
        <v>1395</v>
      </c>
      <c r="F1096" s="263" t="s">
        <v>1387</v>
      </c>
      <c r="G1096" s="263" t="s">
        <v>1387</v>
      </c>
      <c r="H1096" s="263">
        <v>441</v>
      </c>
      <c r="I1096" s="263">
        <v>0</v>
      </c>
      <c r="J1096" s="262"/>
    </row>
    <row r="1097" spans="1:10" ht="27" customHeight="1" outlineLevel="1" x14ac:dyDescent="0.25">
      <c r="A1097" s="109" t="s">
        <v>1557</v>
      </c>
      <c r="B1097" s="260" t="s">
        <v>606</v>
      </c>
      <c r="C1097" s="298" t="s">
        <v>1595</v>
      </c>
      <c r="D1097" s="262"/>
      <c r="E1097" s="263" t="s">
        <v>1386</v>
      </c>
      <c r="F1097" s="263">
        <v>0</v>
      </c>
      <c r="G1097" s="263" t="s">
        <v>1387</v>
      </c>
      <c r="H1097" s="263">
        <v>110</v>
      </c>
      <c r="I1097" s="263">
        <v>0</v>
      </c>
      <c r="J1097" s="262"/>
    </row>
    <row r="1098" spans="1:10" ht="27" customHeight="1" outlineLevel="1" x14ac:dyDescent="0.25">
      <c r="A1098" s="109" t="s">
        <v>1557</v>
      </c>
      <c r="B1098" s="260" t="s">
        <v>606</v>
      </c>
      <c r="C1098" s="298" t="s">
        <v>1389</v>
      </c>
      <c r="D1098" s="262"/>
      <c r="E1098" s="263" t="s">
        <v>1386</v>
      </c>
      <c r="F1098" s="263">
        <v>0</v>
      </c>
      <c r="G1098" s="263" t="s">
        <v>1387</v>
      </c>
      <c r="H1098" s="263">
        <v>388</v>
      </c>
      <c r="I1098" s="263">
        <v>0</v>
      </c>
      <c r="J1098" s="262"/>
    </row>
    <row r="1099" spans="1:10" ht="27" customHeight="1" x14ac:dyDescent="0.25">
      <c r="A1099" s="109">
        <v>6</v>
      </c>
      <c r="B1099" s="287" t="s">
        <v>608</v>
      </c>
      <c r="C1099" s="256" t="s">
        <v>1337</v>
      </c>
      <c r="D1099" s="265"/>
      <c r="E1099" s="257" t="s">
        <v>71</v>
      </c>
      <c r="F1099" s="258" t="s">
        <v>1383</v>
      </c>
      <c r="G1099" s="259">
        <v>1400</v>
      </c>
      <c r="H1099" s="259">
        <v>2044</v>
      </c>
      <c r="I1099" s="268"/>
      <c r="J1099" s="259">
        <v>0</v>
      </c>
    </row>
    <row r="1100" spans="1:10" ht="27" customHeight="1" outlineLevel="1" x14ac:dyDescent="0.25">
      <c r="A1100" s="109" t="s">
        <v>1557</v>
      </c>
      <c r="B1100" s="260" t="s">
        <v>608</v>
      </c>
      <c r="C1100" s="298" t="s">
        <v>1591</v>
      </c>
      <c r="D1100" s="262"/>
      <c r="E1100" s="263" t="s">
        <v>1386</v>
      </c>
      <c r="F1100" s="263" t="s">
        <v>1387</v>
      </c>
      <c r="G1100" s="263" t="s">
        <v>1387</v>
      </c>
      <c r="H1100" s="263">
        <v>2536</v>
      </c>
      <c r="I1100" s="263">
        <v>0</v>
      </c>
      <c r="J1100" s="262"/>
    </row>
    <row r="1101" spans="1:10" ht="27" customHeight="1" outlineLevel="1" x14ac:dyDescent="0.25">
      <c r="A1101" s="109" t="s">
        <v>1557</v>
      </c>
      <c r="B1101" s="260" t="s">
        <v>608</v>
      </c>
      <c r="C1101" s="264" t="s">
        <v>1592</v>
      </c>
      <c r="D1101" s="262"/>
      <c r="E1101" s="263" t="s">
        <v>1395</v>
      </c>
      <c r="F1101" s="263">
        <v>0</v>
      </c>
      <c r="G1101" s="263" t="s">
        <v>1387</v>
      </c>
      <c r="H1101" s="263">
        <v>453</v>
      </c>
      <c r="I1101" s="263">
        <v>0</v>
      </c>
      <c r="J1101" s="262"/>
    </row>
    <row r="1102" spans="1:10" ht="27" customHeight="1" outlineLevel="1" x14ac:dyDescent="0.25">
      <c r="A1102" s="109" t="s">
        <v>1557</v>
      </c>
      <c r="B1102" s="260" t="s">
        <v>608</v>
      </c>
      <c r="C1102" s="298" t="s">
        <v>1593</v>
      </c>
      <c r="D1102" s="262"/>
      <c r="E1102" s="263" t="s">
        <v>1395</v>
      </c>
      <c r="F1102" s="263">
        <v>0</v>
      </c>
      <c r="G1102" s="263" t="s">
        <v>1387</v>
      </c>
      <c r="H1102" s="263">
        <v>312</v>
      </c>
      <c r="I1102" s="263">
        <v>0</v>
      </c>
      <c r="J1102" s="262"/>
    </row>
    <row r="1103" spans="1:10" ht="27" customHeight="1" outlineLevel="1" x14ac:dyDescent="0.25">
      <c r="A1103" s="109" t="s">
        <v>1557</v>
      </c>
      <c r="B1103" s="260" t="s">
        <v>608</v>
      </c>
      <c r="C1103" s="264" t="s">
        <v>1594</v>
      </c>
      <c r="D1103" s="262"/>
      <c r="E1103" s="263" t="s">
        <v>1395</v>
      </c>
      <c r="F1103" s="263" t="s">
        <v>1387</v>
      </c>
      <c r="G1103" s="263" t="s">
        <v>1387</v>
      </c>
      <c r="H1103" s="263">
        <v>441</v>
      </c>
      <c r="I1103" s="263">
        <v>0</v>
      </c>
      <c r="J1103" s="262"/>
    </row>
    <row r="1104" spans="1:10" ht="27" customHeight="1" outlineLevel="1" x14ac:dyDescent="0.25">
      <c r="A1104" s="109" t="s">
        <v>1557</v>
      </c>
      <c r="B1104" s="260" t="s">
        <v>608</v>
      </c>
      <c r="C1104" s="298" t="s">
        <v>1595</v>
      </c>
      <c r="D1104" s="262"/>
      <c r="E1104" s="263" t="s">
        <v>1386</v>
      </c>
      <c r="F1104" s="263">
        <v>0</v>
      </c>
      <c r="G1104" s="263" t="s">
        <v>1387</v>
      </c>
      <c r="H1104" s="263">
        <v>110</v>
      </c>
      <c r="I1104" s="263">
        <v>0</v>
      </c>
      <c r="J1104" s="262"/>
    </row>
    <row r="1105" spans="1:10" ht="27" customHeight="1" outlineLevel="1" x14ac:dyDescent="0.25">
      <c r="A1105" s="109" t="s">
        <v>1557</v>
      </c>
      <c r="B1105" s="260" t="s">
        <v>608</v>
      </c>
      <c r="C1105" s="298" t="s">
        <v>1389</v>
      </c>
      <c r="D1105" s="262"/>
      <c r="E1105" s="263" t="s">
        <v>1386</v>
      </c>
      <c r="F1105" s="263">
        <v>0</v>
      </c>
      <c r="G1105" s="263" t="s">
        <v>1387</v>
      </c>
      <c r="H1105" s="263">
        <v>388</v>
      </c>
      <c r="I1105" s="263">
        <v>0</v>
      </c>
      <c r="J1105" s="262"/>
    </row>
    <row r="1106" spans="1:10" ht="27" customHeight="1" x14ac:dyDescent="0.25">
      <c r="A1106" s="109">
        <v>6</v>
      </c>
      <c r="B1106" s="287" t="s">
        <v>610</v>
      </c>
      <c r="C1106" s="256" t="s">
        <v>1338</v>
      </c>
      <c r="D1106" s="265"/>
      <c r="E1106" s="257" t="s">
        <v>71</v>
      </c>
      <c r="F1106" s="258" t="s">
        <v>1383</v>
      </c>
      <c r="G1106" s="259">
        <v>1300</v>
      </c>
      <c r="H1106" s="259">
        <v>1898</v>
      </c>
      <c r="I1106" s="268"/>
      <c r="J1106" s="259">
        <v>0</v>
      </c>
    </row>
    <row r="1107" spans="1:10" ht="27" customHeight="1" outlineLevel="1" x14ac:dyDescent="0.25">
      <c r="A1107" s="109" t="s">
        <v>1557</v>
      </c>
      <c r="B1107" s="260" t="s">
        <v>610</v>
      </c>
      <c r="C1107" s="298" t="s">
        <v>1591</v>
      </c>
      <c r="D1107" s="262"/>
      <c r="E1107" s="263" t="s">
        <v>1386</v>
      </c>
      <c r="F1107" s="263" t="s">
        <v>1387</v>
      </c>
      <c r="G1107" s="263" t="s">
        <v>1387</v>
      </c>
      <c r="H1107" s="263">
        <v>2536</v>
      </c>
      <c r="I1107" s="263">
        <v>0</v>
      </c>
      <c r="J1107" s="262"/>
    </row>
    <row r="1108" spans="1:10" ht="27" customHeight="1" outlineLevel="1" x14ac:dyDescent="0.25">
      <c r="A1108" s="109" t="s">
        <v>1557</v>
      </c>
      <c r="B1108" s="260" t="s">
        <v>610</v>
      </c>
      <c r="C1108" s="264" t="s">
        <v>1592</v>
      </c>
      <c r="D1108" s="262"/>
      <c r="E1108" s="263" t="s">
        <v>1395</v>
      </c>
      <c r="F1108" s="263">
        <v>0</v>
      </c>
      <c r="G1108" s="263" t="s">
        <v>1387</v>
      </c>
      <c r="H1108" s="263">
        <v>453</v>
      </c>
      <c r="I1108" s="263">
        <v>0</v>
      </c>
      <c r="J1108" s="262"/>
    </row>
    <row r="1109" spans="1:10" ht="27" customHeight="1" outlineLevel="1" x14ac:dyDescent="0.25">
      <c r="A1109" s="109" t="s">
        <v>1557</v>
      </c>
      <c r="B1109" s="260" t="s">
        <v>610</v>
      </c>
      <c r="C1109" s="298" t="s">
        <v>1593</v>
      </c>
      <c r="D1109" s="262"/>
      <c r="E1109" s="263" t="s">
        <v>1395</v>
      </c>
      <c r="F1109" s="263">
        <v>0</v>
      </c>
      <c r="G1109" s="263" t="s">
        <v>1387</v>
      </c>
      <c r="H1109" s="263">
        <v>312</v>
      </c>
      <c r="I1109" s="263">
        <v>0</v>
      </c>
      <c r="J1109" s="262"/>
    </row>
    <row r="1110" spans="1:10" ht="27" customHeight="1" outlineLevel="1" x14ac:dyDescent="0.25">
      <c r="A1110" s="109" t="s">
        <v>1557</v>
      </c>
      <c r="B1110" s="260" t="s">
        <v>610</v>
      </c>
      <c r="C1110" s="264" t="s">
        <v>1594</v>
      </c>
      <c r="D1110" s="262"/>
      <c r="E1110" s="263" t="s">
        <v>1395</v>
      </c>
      <c r="F1110" s="263" t="s">
        <v>1387</v>
      </c>
      <c r="G1110" s="263" t="s">
        <v>1387</v>
      </c>
      <c r="H1110" s="263">
        <v>441</v>
      </c>
      <c r="I1110" s="263">
        <v>0</v>
      </c>
      <c r="J1110" s="262"/>
    </row>
    <row r="1111" spans="1:10" ht="27" customHeight="1" outlineLevel="1" x14ac:dyDescent="0.25">
      <c r="A1111" s="109" t="s">
        <v>1557</v>
      </c>
      <c r="B1111" s="260" t="s">
        <v>610</v>
      </c>
      <c r="C1111" s="298" t="s">
        <v>1595</v>
      </c>
      <c r="D1111" s="262"/>
      <c r="E1111" s="263" t="s">
        <v>1386</v>
      </c>
      <c r="F1111" s="263">
        <v>0</v>
      </c>
      <c r="G1111" s="263" t="s">
        <v>1387</v>
      </c>
      <c r="H1111" s="263">
        <v>110</v>
      </c>
      <c r="I1111" s="263">
        <v>0</v>
      </c>
      <c r="J1111" s="262"/>
    </row>
    <row r="1112" spans="1:10" ht="27" customHeight="1" outlineLevel="1" x14ac:dyDescent="0.25">
      <c r="A1112" s="109" t="s">
        <v>1557</v>
      </c>
      <c r="B1112" s="260" t="s">
        <v>610</v>
      </c>
      <c r="C1112" s="298" t="s">
        <v>1389</v>
      </c>
      <c r="D1112" s="262"/>
      <c r="E1112" s="263" t="s">
        <v>1386</v>
      </c>
      <c r="F1112" s="263">
        <v>0</v>
      </c>
      <c r="G1112" s="263" t="s">
        <v>1387</v>
      </c>
      <c r="H1112" s="263">
        <v>388</v>
      </c>
      <c r="I1112" s="263">
        <v>0</v>
      </c>
      <c r="J1112" s="262"/>
    </row>
    <row r="1113" spans="1:10" ht="27" customHeight="1" x14ac:dyDescent="0.25">
      <c r="A1113" s="109">
        <v>6</v>
      </c>
      <c r="B1113" s="287" t="s">
        <v>612</v>
      </c>
      <c r="C1113" s="256" t="s">
        <v>1339</v>
      </c>
      <c r="D1113" s="265"/>
      <c r="E1113" s="257" t="s">
        <v>71</v>
      </c>
      <c r="F1113" s="258" t="s">
        <v>1383</v>
      </c>
      <c r="G1113" s="259">
        <v>1150</v>
      </c>
      <c r="H1113" s="259">
        <v>1679</v>
      </c>
      <c r="I1113" s="268"/>
      <c r="J1113" s="259">
        <v>0</v>
      </c>
    </row>
    <row r="1114" spans="1:10" ht="27" customHeight="1" outlineLevel="1" x14ac:dyDescent="0.25">
      <c r="A1114" s="109" t="s">
        <v>1557</v>
      </c>
      <c r="B1114" s="260" t="s">
        <v>610</v>
      </c>
      <c r="C1114" s="298" t="s">
        <v>1591</v>
      </c>
      <c r="D1114" s="262"/>
      <c r="E1114" s="263" t="s">
        <v>1386</v>
      </c>
      <c r="F1114" s="263" t="s">
        <v>1387</v>
      </c>
      <c r="G1114" s="263" t="s">
        <v>1387</v>
      </c>
      <c r="H1114" s="263">
        <v>2536</v>
      </c>
      <c r="I1114" s="263">
        <v>0</v>
      </c>
      <c r="J1114" s="262"/>
    </row>
    <row r="1115" spans="1:10" ht="27" customHeight="1" outlineLevel="1" x14ac:dyDescent="0.25">
      <c r="A1115" s="109" t="s">
        <v>1557</v>
      </c>
      <c r="B1115" s="260" t="s">
        <v>610</v>
      </c>
      <c r="C1115" s="264" t="s">
        <v>1592</v>
      </c>
      <c r="D1115" s="262"/>
      <c r="E1115" s="263" t="s">
        <v>1395</v>
      </c>
      <c r="F1115" s="263">
        <v>0</v>
      </c>
      <c r="G1115" s="263" t="s">
        <v>1387</v>
      </c>
      <c r="H1115" s="263">
        <v>453</v>
      </c>
      <c r="I1115" s="263">
        <v>0</v>
      </c>
      <c r="J1115" s="262"/>
    </row>
    <row r="1116" spans="1:10" ht="27" customHeight="1" outlineLevel="1" x14ac:dyDescent="0.25">
      <c r="A1116" s="109" t="s">
        <v>1557</v>
      </c>
      <c r="B1116" s="260" t="s">
        <v>610</v>
      </c>
      <c r="C1116" s="298" t="s">
        <v>1593</v>
      </c>
      <c r="D1116" s="262"/>
      <c r="E1116" s="263" t="s">
        <v>1395</v>
      </c>
      <c r="F1116" s="263">
        <v>0</v>
      </c>
      <c r="G1116" s="263" t="s">
        <v>1387</v>
      </c>
      <c r="H1116" s="263">
        <v>312</v>
      </c>
      <c r="I1116" s="263">
        <v>0</v>
      </c>
      <c r="J1116" s="262"/>
    </row>
    <row r="1117" spans="1:10" ht="27" customHeight="1" outlineLevel="1" x14ac:dyDescent="0.25">
      <c r="A1117" s="109" t="s">
        <v>1557</v>
      </c>
      <c r="B1117" s="260" t="s">
        <v>610</v>
      </c>
      <c r="C1117" s="264" t="s">
        <v>1594</v>
      </c>
      <c r="D1117" s="262"/>
      <c r="E1117" s="263" t="s">
        <v>1395</v>
      </c>
      <c r="F1117" s="263" t="s">
        <v>1387</v>
      </c>
      <c r="G1117" s="263" t="s">
        <v>1387</v>
      </c>
      <c r="H1117" s="263">
        <v>441</v>
      </c>
      <c r="I1117" s="263">
        <v>0</v>
      </c>
      <c r="J1117" s="262"/>
    </row>
    <row r="1118" spans="1:10" ht="27" customHeight="1" outlineLevel="1" x14ac:dyDescent="0.25">
      <c r="A1118" s="109" t="s">
        <v>1557</v>
      </c>
      <c r="B1118" s="260" t="s">
        <v>610</v>
      </c>
      <c r="C1118" s="298" t="s">
        <v>1595</v>
      </c>
      <c r="D1118" s="262"/>
      <c r="E1118" s="263" t="s">
        <v>1386</v>
      </c>
      <c r="F1118" s="263">
        <v>0</v>
      </c>
      <c r="G1118" s="263" t="s">
        <v>1387</v>
      </c>
      <c r="H1118" s="263">
        <v>110</v>
      </c>
      <c r="I1118" s="263">
        <v>0</v>
      </c>
      <c r="J1118" s="262"/>
    </row>
    <row r="1119" spans="1:10" ht="27" customHeight="1" outlineLevel="1" x14ac:dyDescent="0.25">
      <c r="A1119" s="109" t="s">
        <v>1557</v>
      </c>
      <c r="B1119" s="260" t="s">
        <v>610</v>
      </c>
      <c r="C1119" s="298" t="s">
        <v>1389</v>
      </c>
      <c r="D1119" s="262"/>
      <c r="E1119" s="263" t="s">
        <v>1386</v>
      </c>
      <c r="F1119" s="263">
        <v>0</v>
      </c>
      <c r="G1119" s="263" t="s">
        <v>1387</v>
      </c>
      <c r="H1119" s="263">
        <v>388</v>
      </c>
      <c r="I1119" s="263">
        <v>0</v>
      </c>
      <c r="J1119" s="262"/>
    </row>
    <row r="1120" spans="1:10" ht="27" customHeight="1" x14ac:dyDescent="0.25">
      <c r="A1120" s="109">
        <v>6</v>
      </c>
      <c r="B1120" s="287" t="s">
        <v>614</v>
      </c>
      <c r="C1120" s="256" t="s">
        <v>1340</v>
      </c>
      <c r="D1120" s="265"/>
      <c r="E1120" s="257" t="s">
        <v>71</v>
      </c>
      <c r="F1120" s="258">
        <v>26.669999999999998</v>
      </c>
      <c r="G1120" s="259">
        <v>2300</v>
      </c>
      <c r="H1120" s="259">
        <v>3358</v>
      </c>
      <c r="I1120" s="268"/>
      <c r="J1120" s="259">
        <v>89557.86</v>
      </c>
    </row>
    <row r="1121" spans="1:10" ht="27" customHeight="1" outlineLevel="1" x14ac:dyDescent="0.25">
      <c r="A1121" s="109" t="s">
        <v>1557</v>
      </c>
      <c r="B1121" s="260" t="s">
        <v>614</v>
      </c>
      <c r="C1121" s="298" t="s">
        <v>1591</v>
      </c>
      <c r="D1121" s="262"/>
      <c r="E1121" s="263" t="s">
        <v>1386</v>
      </c>
      <c r="F1121" s="263" t="s">
        <v>1387</v>
      </c>
      <c r="G1121" s="263" t="s">
        <v>1387</v>
      </c>
      <c r="H1121" s="263">
        <v>2536</v>
      </c>
      <c r="I1121" s="263">
        <v>0</v>
      </c>
      <c r="J1121" s="262"/>
    </row>
    <row r="1122" spans="1:10" ht="27" customHeight="1" outlineLevel="1" x14ac:dyDescent="0.25">
      <c r="A1122" s="109" t="s">
        <v>1557</v>
      </c>
      <c r="B1122" s="260" t="s">
        <v>614</v>
      </c>
      <c r="C1122" s="264" t="s">
        <v>1592</v>
      </c>
      <c r="D1122" s="262"/>
      <c r="E1122" s="263" t="s">
        <v>1395</v>
      </c>
      <c r="F1122" s="263">
        <v>800.09999999999991</v>
      </c>
      <c r="G1122" s="263" t="s">
        <v>1387</v>
      </c>
      <c r="H1122" s="263">
        <v>453</v>
      </c>
      <c r="I1122" s="263">
        <v>362445.29999999993</v>
      </c>
      <c r="J1122" s="262"/>
    </row>
    <row r="1123" spans="1:10" ht="27" customHeight="1" outlineLevel="1" x14ac:dyDescent="0.25">
      <c r="A1123" s="109" t="s">
        <v>1557</v>
      </c>
      <c r="B1123" s="260" t="s">
        <v>614</v>
      </c>
      <c r="C1123" s="298" t="s">
        <v>1593</v>
      </c>
      <c r="D1123" s="262"/>
      <c r="E1123" s="263" t="s">
        <v>1395</v>
      </c>
      <c r="F1123" s="263">
        <v>213.35999999999999</v>
      </c>
      <c r="G1123" s="263" t="s">
        <v>1387</v>
      </c>
      <c r="H1123" s="263">
        <v>312</v>
      </c>
      <c r="I1123" s="263">
        <v>66568.319999999992</v>
      </c>
      <c r="J1123" s="262"/>
    </row>
    <row r="1124" spans="1:10" ht="27" customHeight="1" outlineLevel="1" x14ac:dyDescent="0.25">
      <c r="A1124" s="109" t="s">
        <v>1557</v>
      </c>
      <c r="B1124" s="260" t="s">
        <v>614</v>
      </c>
      <c r="C1124" s="264" t="s">
        <v>1594</v>
      </c>
      <c r="D1124" s="262"/>
      <c r="E1124" s="263" t="s">
        <v>1395</v>
      </c>
      <c r="F1124" s="263" t="s">
        <v>1387</v>
      </c>
      <c r="G1124" s="263" t="s">
        <v>1387</v>
      </c>
      <c r="H1124" s="263">
        <v>441</v>
      </c>
      <c r="I1124" s="263">
        <v>0</v>
      </c>
      <c r="J1124" s="262"/>
    </row>
    <row r="1125" spans="1:10" ht="27" customHeight="1" outlineLevel="1" x14ac:dyDescent="0.25">
      <c r="A1125" s="109" t="s">
        <v>1557</v>
      </c>
      <c r="B1125" s="260" t="s">
        <v>614</v>
      </c>
      <c r="C1125" s="298" t="s">
        <v>1595</v>
      </c>
      <c r="D1125" s="262"/>
      <c r="E1125" s="263" t="s">
        <v>1386</v>
      </c>
      <c r="F1125" s="263">
        <v>1.3334999999999999</v>
      </c>
      <c r="G1125" s="263" t="s">
        <v>1387</v>
      </c>
      <c r="H1125" s="263">
        <v>110</v>
      </c>
      <c r="I1125" s="263">
        <v>146.685</v>
      </c>
      <c r="J1125" s="262"/>
    </row>
    <row r="1126" spans="1:10" ht="27" customHeight="1" outlineLevel="1" x14ac:dyDescent="0.25">
      <c r="A1126" s="109" t="s">
        <v>1557</v>
      </c>
      <c r="B1126" s="260" t="s">
        <v>614</v>
      </c>
      <c r="C1126" s="264" t="s">
        <v>1389</v>
      </c>
      <c r="D1126" s="262"/>
      <c r="E1126" s="263" t="s">
        <v>1386</v>
      </c>
      <c r="F1126" s="263">
        <v>1.6001999999999999E-2</v>
      </c>
      <c r="G1126" s="263" t="s">
        <v>1387</v>
      </c>
      <c r="H1126" s="263">
        <v>388</v>
      </c>
      <c r="I1126" s="263">
        <v>6.2087759999999994</v>
      </c>
      <c r="J1126" s="262"/>
    </row>
    <row r="1127" spans="1:10" ht="27" customHeight="1" x14ac:dyDescent="0.25">
      <c r="A1127" s="109">
        <v>6</v>
      </c>
      <c r="B1127" s="287" t="s">
        <v>616</v>
      </c>
      <c r="C1127" s="256" t="s">
        <v>1341</v>
      </c>
      <c r="D1127" s="265"/>
      <c r="E1127" s="257" t="s">
        <v>71</v>
      </c>
      <c r="F1127" s="258" t="s">
        <v>1383</v>
      </c>
      <c r="G1127" s="259">
        <v>5000</v>
      </c>
      <c r="H1127" s="259">
        <v>7300</v>
      </c>
      <c r="I1127" s="268"/>
      <c r="J1127" s="259">
        <v>0</v>
      </c>
    </row>
    <row r="1128" spans="1:10" ht="27" customHeight="1" outlineLevel="1" x14ac:dyDescent="0.25">
      <c r="A1128" s="109" t="s">
        <v>1557</v>
      </c>
      <c r="B1128" s="260" t="s">
        <v>616</v>
      </c>
      <c r="C1128" s="298" t="s">
        <v>1591</v>
      </c>
      <c r="D1128" s="262"/>
      <c r="E1128" s="263" t="s">
        <v>1386</v>
      </c>
      <c r="F1128" s="263" t="s">
        <v>1387</v>
      </c>
      <c r="G1128" s="263" t="s">
        <v>1387</v>
      </c>
      <c r="H1128" s="263">
        <v>2536</v>
      </c>
      <c r="I1128" s="263">
        <v>0</v>
      </c>
      <c r="J1128" s="262"/>
    </row>
    <row r="1129" spans="1:10" ht="27" customHeight="1" outlineLevel="1" x14ac:dyDescent="0.25">
      <c r="A1129" s="109" t="s">
        <v>1557</v>
      </c>
      <c r="B1129" s="260" t="s">
        <v>616</v>
      </c>
      <c r="C1129" s="264" t="s">
        <v>1592</v>
      </c>
      <c r="D1129" s="262"/>
      <c r="E1129" s="263" t="s">
        <v>1395</v>
      </c>
      <c r="F1129" s="263">
        <v>0</v>
      </c>
      <c r="G1129" s="263" t="s">
        <v>1387</v>
      </c>
      <c r="H1129" s="263">
        <v>453</v>
      </c>
      <c r="I1129" s="263">
        <v>0</v>
      </c>
      <c r="J1129" s="262"/>
    </row>
    <row r="1130" spans="1:10" ht="27" customHeight="1" outlineLevel="1" x14ac:dyDescent="0.25">
      <c r="A1130" s="109" t="s">
        <v>1557</v>
      </c>
      <c r="B1130" s="260" t="s">
        <v>616</v>
      </c>
      <c r="C1130" s="298" t="s">
        <v>1593</v>
      </c>
      <c r="D1130" s="262"/>
      <c r="E1130" s="263" t="s">
        <v>1395</v>
      </c>
      <c r="F1130" s="263">
        <v>0</v>
      </c>
      <c r="G1130" s="263" t="s">
        <v>1387</v>
      </c>
      <c r="H1130" s="263">
        <v>312</v>
      </c>
      <c r="I1130" s="263">
        <v>0</v>
      </c>
      <c r="J1130" s="262"/>
    </row>
    <row r="1131" spans="1:10" ht="27" customHeight="1" outlineLevel="1" x14ac:dyDescent="0.25">
      <c r="A1131" s="109" t="s">
        <v>1557</v>
      </c>
      <c r="B1131" s="260" t="s">
        <v>616</v>
      </c>
      <c r="C1131" s="264" t="s">
        <v>1594</v>
      </c>
      <c r="D1131" s="262"/>
      <c r="E1131" s="263" t="s">
        <v>1395</v>
      </c>
      <c r="F1131" s="263" t="s">
        <v>1387</v>
      </c>
      <c r="G1131" s="263" t="s">
        <v>1387</v>
      </c>
      <c r="H1131" s="263">
        <v>441</v>
      </c>
      <c r="I1131" s="263">
        <v>0</v>
      </c>
      <c r="J1131" s="262"/>
    </row>
    <row r="1132" spans="1:10" ht="27" customHeight="1" outlineLevel="1" x14ac:dyDescent="0.25">
      <c r="A1132" s="109" t="s">
        <v>1557</v>
      </c>
      <c r="B1132" s="260" t="s">
        <v>616</v>
      </c>
      <c r="C1132" s="298" t="s">
        <v>1595</v>
      </c>
      <c r="D1132" s="262"/>
      <c r="E1132" s="263" t="s">
        <v>1386</v>
      </c>
      <c r="F1132" s="263">
        <v>0</v>
      </c>
      <c r="G1132" s="263" t="s">
        <v>1387</v>
      </c>
      <c r="H1132" s="263">
        <v>110</v>
      </c>
      <c r="I1132" s="263">
        <v>0</v>
      </c>
      <c r="J1132" s="262"/>
    </row>
    <row r="1133" spans="1:10" ht="27" customHeight="1" outlineLevel="1" x14ac:dyDescent="0.25">
      <c r="A1133" s="109" t="s">
        <v>1557</v>
      </c>
      <c r="B1133" s="260" t="s">
        <v>616</v>
      </c>
      <c r="C1133" s="298" t="s">
        <v>1389</v>
      </c>
      <c r="D1133" s="262"/>
      <c r="E1133" s="263" t="s">
        <v>1386</v>
      </c>
      <c r="F1133" s="263">
        <v>0</v>
      </c>
      <c r="G1133" s="263" t="s">
        <v>1387</v>
      </c>
      <c r="H1133" s="263">
        <v>388</v>
      </c>
      <c r="I1133" s="263">
        <v>0</v>
      </c>
      <c r="J1133" s="262"/>
    </row>
    <row r="1134" spans="1:10" ht="27" customHeight="1" x14ac:dyDescent="0.25">
      <c r="A1134" s="109">
        <v>6</v>
      </c>
      <c r="B1134" s="287" t="s">
        <v>618</v>
      </c>
      <c r="C1134" s="256" t="s">
        <v>619</v>
      </c>
      <c r="D1134" s="265"/>
      <c r="E1134" s="257" t="s">
        <v>71</v>
      </c>
      <c r="F1134" s="258" t="s">
        <v>1383</v>
      </c>
      <c r="G1134" s="259">
        <v>2000</v>
      </c>
      <c r="H1134" s="259">
        <v>2920</v>
      </c>
      <c r="I1134" s="268"/>
      <c r="J1134" s="259">
        <v>0</v>
      </c>
    </row>
    <row r="1135" spans="1:10" ht="27" customHeight="1" outlineLevel="1" x14ac:dyDescent="0.25">
      <c r="A1135" s="109" t="s">
        <v>1557</v>
      </c>
      <c r="B1135" s="260" t="s">
        <v>618</v>
      </c>
      <c r="C1135" s="264" t="s">
        <v>1596</v>
      </c>
      <c r="D1135" s="262"/>
      <c r="E1135" s="263" t="s">
        <v>1386</v>
      </c>
      <c r="F1135" s="263">
        <v>0</v>
      </c>
      <c r="G1135" s="263" t="s">
        <v>1387</v>
      </c>
      <c r="H1135" s="263">
        <v>702</v>
      </c>
      <c r="I1135" s="263">
        <v>0</v>
      </c>
      <c r="J1135" s="262"/>
    </row>
    <row r="1136" spans="1:10" ht="27" customHeight="1" outlineLevel="1" x14ac:dyDescent="0.25">
      <c r="A1136" s="109" t="s">
        <v>1557</v>
      </c>
      <c r="B1136" s="260" t="s">
        <v>618</v>
      </c>
      <c r="C1136" s="269" t="s">
        <v>1597</v>
      </c>
      <c r="D1136" s="262"/>
      <c r="E1136" s="263" t="s">
        <v>1386</v>
      </c>
      <c r="F1136" s="263">
        <v>0</v>
      </c>
      <c r="G1136" s="263" t="s">
        <v>1387</v>
      </c>
      <c r="H1136" s="263">
        <v>93</v>
      </c>
      <c r="I1136" s="263">
        <v>0</v>
      </c>
      <c r="J1136" s="262"/>
    </row>
    <row r="1137" spans="1:10" ht="27" customHeight="1" outlineLevel="1" x14ac:dyDescent="0.25">
      <c r="A1137" s="109" t="s">
        <v>1557</v>
      </c>
      <c r="B1137" s="260" t="s">
        <v>618</v>
      </c>
      <c r="C1137" s="269" t="s">
        <v>1598</v>
      </c>
      <c r="D1137" s="262"/>
      <c r="E1137" s="263" t="s">
        <v>1386</v>
      </c>
      <c r="F1137" s="263">
        <v>0</v>
      </c>
      <c r="G1137" s="263" t="s">
        <v>1387</v>
      </c>
      <c r="H1137" s="263">
        <v>431</v>
      </c>
      <c r="I1137" s="263">
        <v>0</v>
      </c>
      <c r="J1137" s="262"/>
    </row>
    <row r="1138" spans="1:10" ht="27" customHeight="1" x14ac:dyDescent="0.25">
      <c r="A1138" s="109">
        <v>6</v>
      </c>
      <c r="B1138" s="287" t="s">
        <v>620</v>
      </c>
      <c r="C1138" s="256" t="s">
        <v>1342</v>
      </c>
      <c r="D1138" s="265"/>
      <c r="E1138" s="257" t="s">
        <v>71</v>
      </c>
      <c r="F1138" s="258" t="s">
        <v>1383</v>
      </c>
      <c r="G1138" s="259">
        <v>2000</v>
      </c>
      <c r="H1138" s="259">
        <v>2920</v>
      </c>
      <c r="I1138" s="268"/>
      <c r="J1138" s="259">
        <v>0</v>
      </c>
    </row>
    <row r="1139" spans="1:10" ht="27" customHeight="1" outlineLevel="1" x14ac:dyDescent="0.25">
      <c r="A1139" s="109" t="s">
        <v>1557</v>
      </c>
      <c r="B1139" s="260" t="s">
        <v>620</v>
      </c>
      <c r="C1139" s="298" t="s">
        <v>1591</v>
      </c>
      <c r="D1139" s="262"/>
      <c r="E1139" s="263" t="s">
        <v>1386</v>
      </c>
      <c r="F1139" s="263" t="s">
        <v>1387</v>
      </c>
      <c r="G1139" s="263" t="s">
        <v>1387</v>
      </c>
      <c r="H1139" s="263">
        <v>2536</v>
      </c>
      <c r="I1139" s="263">
        <v>0</v>
      </c>
      <c r="J1139" s="262"/>
    </row>
    <row r="1140" spans="1:10" ht="27" customHeight="1" outlineLevel="1" x14ac:dyDescent="0.25">
      <c r="A1140" s="109" t="s">
        <v>1557</v>
      </c>
      <c r="B1140" s="260" t="s">
        <v>620</v>
      </c>
      <c r="C1140" s="264" t="s">
        <v>1592</v>
      </c>
      <c r="D1140" s="262"/>
      <c r="E1140" s="263" t="s">
        <v>1395</v>
      </c>
      <c r="F1140" s="263">
        <v>0</v>
      </c>
      <c r="G1140" s="263" t="s">
        <v>1387</v>
      </c>
      <c r="H1140" s="263">
        <v>453</v>
      </c>
      <c r="I1140" s="263">
        <v>0</v>
      </c>
      <c r="J1140" s="262"/>
    </row>
    <row r="1141" spans="1:10" ht="27" customHeight="1" outlineLevel="1" x14ac:dyDescent="0.25">
      <c r="A1141" s="109" t="s">
        <v>1557</v>
      </c>
      <c r="B1141" s="260" t="s">
        <v>620</v>
      </c>
      <c r="C1141" s="298" t="s">
        <v>1593</v>
      </c>
      <c r="D1141" s="262"/>
      <c r="E1141" s="263" t="s">
        <v>1395</v>
      </c>
      <c r="F1141" s="263">
        <v>0</v>
      </c>
      <c r="G1141" s="263" t="s">
        <v>1387</v>
      </c>
      <c r="H1141" s="263">
        <v>312</v>
      </c>
      <c r="I1141" s="263">
        <v>0</v>
      </c>
      <c r="J1141" s="262"/>
    </row>
    <row r="1142" spans="1:10" ht="27" customHeight="1" outlineLevel="1" x14ac:dyDescent="0.25">
      <c r="A1142" s="109" t="s">
        <v>1557</v>
      </c>
      <c r="B1142" s="260" t="s">
        <v>620</v>
      </c>
      <c r="C1142" s="264" t="s">
        <v>1594</v>
      </c>
      <c r="D1142" s="262"/>
      <c r="E1142" s="263" t="s">
        <v>1395</v>
      </c>
      <c r="F1142" s="263" t="s">
        <v>1387</v>
      </c>
      <c r="G1142" s="263" t="s">
        <v>1387</v>
      </c>
      <c r="H1142" s="263">
        <v>441</v>
      </c>
      <c r="I1142" s="263">
        <v>0</v>
      </c>
      <c r="J1142" s="262"/>
    </row>
    <row r="1143" spans="1:10" ht="27" customHeight="1" outlineLevel="1" x14ac:dyDescent="0.25">
      <c r="A1143" s="109" t="s">
        <v>1557</v>
      </c>
      <c r="B1143" s="260" t="s">
        <v>620</v>
      </c>
      <c r="C1143" s="298" t="s">
        <v>1595</v>
      </c>
      <c r="D1143" s="262"/>
      <c r="E1143" s="263" t="s">
        <v>1386</v>
      </c>
      <c r="F1143" s="263">
        <v>0</v>
      </c>
      <c r="G1143" s="263" t="s">
        <v>1387</v>
      </c>
      <c r="H1143" s="263">
        <v>110</v>
      </c>
      <c r="I1143" s="263">
        <v>0</v>
      </c>
      <c r="J1143" s="262"/>
    </row>
    <row r="1144" spans="1:10" ht="27" customHeight="1" outlineLevel="1" x14ac:dyDescent="0.25">
      <c r="A1144" s="109" t="s">
        <v>1557</v>
      </c>
      <c r="B1144" s="260" t="s">
        <v>620</v>
      </c>
      <c r="C1144" s="298" t="s">
        <v>1389</v>
      </c>
      <c r="D1144" s="262"/>
      <c r="E1144" s="263" t="s">
        <v>1386</v>
      </c>
      <c r="F1144" s="263">
        <v>0</v>
      </c>
      <c r="G1144" s="263" t="s">
        <v>1387</v>
      </c>
      <c r="H1144" s="263">
        <v>388</v>
      </c>
      <c r="I1144" s="263">
        <v>0</v>
      </c>
      <c r="J1144" s="262"/>
    </row>
    <row r="1145" spans="1:10" ht="27" customHeight="1" x14ac:dyDescent="0.25">
      <c r="A1145" s="109">
        <v>6</v>
      </c>
      <c r="B1145" s="287" t="s">
        <v>622</v>
      </c>
      <c r="C1145" s="256" t="s">
        <v>623</v>
      </c>
      <c r="D1145" s="265"/>
      <c r="E1145" s="257" t="s">
        <v>624</v>
      </c>
      <c r="F1145" s="258">
        <v>10.000000000000002</v>
      </c>
      <c r="G1145" s="259">
        <v>2300</v>
      </c>
      <c r="H1145" s="259">
        <v>3358</v>
      </c>
      <c r="I1145" s="268"/>
      <c r="J1145" s="259">
        <v>33580.000000000007</v>
      </c>
    </row>
    <row r="1146" spans="1:10" ht="27" customHeight="1" outlineLevel="1" x14ac:dyDescent="0.25">
      <c r="A1146" s="109" t="s">
        <v>1557</v>
      </c>
      <c r="B1146" s="260" t="s">
        <v>622</v>
      </c>
      <c r="C1146" s="298" t="s">
        <v>1591</v>
      </c>
      <c r="D1146" s="262"/>
      <c r="E1146" s="263" t="s">
        <v>1386</v>
      </c>
      <c r="F1146" s="263" t="s">
        <v>1387</v>
      </c>
      <c r="G1146" s="263" t="s">
        <v>1387</v>
      </c>
      <c r="H1146" s="263">
        <v>2536</v>
      </c>
      <c r="I1146" s="263">
        <v>0</v>
      </c>
      <c r="J1146" s="262"/>
    </row>
    <row r="1147" spans="1:10" ht="27" customHeight="1" outlineLevel="1" x14ac:dyDescent="0.25">
      <c r="A1147" s="109" t="s">
        <v>1557</v>
      </c>
      <c r="B1147" s="260" t="s">
        <v>622</v>
      </c>
      <c r="C1147" s="264" t="s">
        <v>1592</v>
      </c>
      <c r="D1147" s="262"/>
      <c r="E1147" s="263" t="s">
        <v>1395</v>
      </c>
      <c r="F1147" s="263">
        <v>300.00000000000006</v>
      </c>
      <c r="G1147" s="263" t="s">
        <v>1387</v>
      </c>
      <c r="H1147" s="263">
        <v>453</v>
      </c>
      <c r="I1147" s="263">
        <v>135900.00000000003</v>
      </c>
      <c r="J1147" s="262"/>
    </row>
    <row r="1148" spans="1:10" ht="27" customHeight="1" outlineLevel="1" x14ac:dyDescent="0.25">
      <c r="A1148" s="109" t="s">
        <v>1557</v>
      </c>
      <c r="B1148" s="260" t="s">
        <v>622</v>
      </c>
      <c r="C1148" s="298" t="s">
        <v>1593</v>
      </c>
      <c r="D1148" s="262"/>
      <c r="E1148" s="263" t="s">
        <v>1395</v>
      </c>
      <c r="F1148" s="263">
        <v>80.000000000000014</v>
      </c>
      <c r="G1148" s="263" t="s">
        <v>1387</v>
      </c>
      <c r="H1148" s="263">
        <v>312</v>
      </c>
      <c r="I1148" s="263">
        <v>24960.000000000004</v>
      </c>
      <c r="J1148" s="262"/>
    </row>
    <row r="1149" spans="1:10" ht="27" customHeight="1" outlineLevel="1" x14ac:dyDescent="0.25">
      <c r="A1149" s="109" t="s">
        <v>1557</v>
      </c>
      <c r="B1149" s="260" t="s">
        <v>622</v>
      </c>
      <c r="C1149" s="264" t="s">
        <v>1594</v>
      </c>
      <c r="D1149" s="262"/>
      <c r="E1149" s="263" t="s">
        <v>1395</v>
      </c>
      <c r="F1149" s="263" t="s">
        <v>1387</v>
      </c>
      <c r="G1149" s="263" t="s">
        <v>1387</v>
      </c>
      <c r="H1149" s="263">
        <v>441</v>
      </c>
      <c r="I1149" s="263">
        <v>0</v>
      </c>
      <c r="J1149" s="262"/>
    </row>
    <row r="1150" spans="1:10" ht="27" customHeight="1" outlineLevel="1" x14ac:dyDescent="0.25">
      <c r="A1150" s="109" t="s">
        <v>1557</v>
      </c>
      <c r="B1150" s="260" t="s">
        <v>622</v>
      </c>
      <c r="C1150" s="298" t="s">
        <v>1595</v>
      </c>
      <c r="D1150" s="262"/>
      <c r="E1150" s="263" t="s">
        <v>1386</v>
      </c>
      <c r="F1150" s="263">
        <v>0.50000000000000011</v>
      </c>
      <c r="G1150" s="263" t="s">
        <v>1387</v>
      </c>
      <c r="H1150" s="263">
        <v>110</v>
      </c>
      <c r="I1150" s="263">
        <v>55.000000000000014</v>
      </c>
      <c r="J1150" s="262"/>
    </row>
    <row r="1151" spans="1:10" ht="27" customHeight="1" outlineLevel="1" x14ac:dyDescent="0.25">
      <c r="A1151" s="109" t="s">
        <v>1557</v>
      </c>
      <c r="B1151" s="260" t="s">
        <v>622</v>
      </c>
      <c r="C1151" s="264" t="s">
        <v>1389</v>
      </c>
      <c r="D1151" s="262"/>
      <c r="E1151" s="263" t="s">
        <v>1386</v>
      </c>
      <c r="F1151" s="263">
        <v>6.0000000000000001E-3</v>
      </c>
      <c r="G1151" s="263" t="s">
        <v>1387</v>
      </c>
      <c r="H1151" s="263">
        <v>388</v>
      </c>
      <c r="I1151" s="263">
        <v>2.3279999999999998</v>
      </c>
      <c r="J1151" s="262"/>
    </row>
    <row r="1152" spans="1:10" ht="27" customHeight="1" x14ac:dyDescent="0.25">
      <c r="A1152" s="109">
        <v>6</v>
      </c>
      <c r="B1152" s="287" t="s">
        <v>625</v>
      </c>
      <c r="C1152" s="256" t="s">
        <v>626</v>
      </c>
      <c r="D1152" s="265"/>
      <c r="E1152" s="257" t="s">
        <v>71</v>
      </c>
      <c r="F1152" s="258" t="s">
        <v>1383</v>
      </c>
      <c r="G1152" s="259">
        <v>5000</v>
      </c>
      <c r="H1152" s="259">
        <v>7300</v>
      </c>
      <c r="I1152" s="268"/>
      <c r="J1152" s="259">
        <v>0</v>
      </c>
    </row>
    <row r="1153" spans="1:10" ht="27" customHeight="1" outlineLevel="1" x14ac:dyDescent="0.25">
      <c r="A1153" s="109" t="s">
        <v>1557</v>
      </c>
      <c r="B1153" s="260" t="s">
        <v>625</v>
      </c>
      <c r="C1153" s="298" t="s">
        <v>1591</v>
      </c>
      <c r="D1153" s="262"/>
      <c r="E1153" s="263" t="s">
        <v>1386</v>
      </c>
      <c r="F1153" s="263" t="s">
        <v>1387</v>
      </c>
      <c r="G1153" s="263" t="s">
        <v>1387</v>
      </c>
      <c r="H1153" s="263">
        <v>2536</v>
      </c>
      <c r="I1153" s="263">
        <v>0</v>
      </c>
      <c r="J1153" s="262"/>
    </row>
    <row r="1154" spans="1:10" ht="27" customHeight="1" outlineLevel="1" x14ac:dyDescent="0.25">
      <c r="A1154" s="109" t="s">
        <v>1557</v>
      </c>
      <c r="B1154" s="260" t="s">
        <v>625</v>
      </c>
      <c r="C1154" s="264" t="s">
        <v>1592</v>
      </c>
      <c r="D1154" s="262"/>
      <c r="E1154" s="263" t="s">
        <v>1395</v>
      </c>
      <c r="F1154" s="263">
        <v>0</v>
      </c>
      <c r="G1154" s="263" t="s">
        <v>1387</v>
      </c>
      <c r="H1154" s="263">
        <v>453</v>
      </c>
      <c r="I1154" s="263">
        <v>0</v>
      </c>
      <c r="J1154" s="262"/>
    </row>
    <row r="1155" spans="1:10" ht="27" customHeight="1" outlineLevel="1" x14ac:dyDescent="0.25">
      <c r="A1155" s="109" t="s">
        <v>1557</v>
      </c>
      <c r="B1155" s="260" t="s">
        <v>625</v>
      </c>
      <c r="C1155" s="298" t="s">
        <v>1593</v>
      </c>
      <c r="D1155" s="262"/>
      <c r="E1155" s="263" t="s">
        <v>1395</v>
      </c>
      <c r="F1155" s="263">
        <v>0</v>
      </c>
      <c r="G1155" s="263" t="s">
        <v>1387</v>
      </c>
      <c r="H1155" s="263">
        <v>312</v>
      </c>
      <c r="I1155" s="263">
        <v>0</v>
      </c>
      <c r="J1155" s="262"/>
    </row>
    <row r="1156" spans="1:10" ht="27" customHeight="1" outlineLevel="1" x14ac:dyDescent="0.25">
      <c r="A1156" s="109" t="s">
        <v>1557</v>
      </c>
      <c r="B1156" s="260" t="s">
        <v>625</v>
      </c>
      <c r="C1156" s="264" t="s">
        <v>1594</v>
      </c>
      <c r="D1156" s="262"/>
      <c r="E1156" s="263" t="s">
        <v>1395</v>
      </c>
      <c r="F1156" s="263" t="s">
        <v>1387</v>
      </c>
      <c r="G1156" s="263" t="s">
        <v>1387</v>
      </c>
      <c r="H1156" s="263">
        <v>441</v>
      </c>
      <c r="I1156" s="263">
        <v>0</v>
      </c>
      <c r="J1156" s="262"/>
    </row>
    <row r="1157" spans="1:10" ht="27" customHeight="1" outlineLevel="1" x14ac:dyDescent="0.25">
      <c r="A1157" s="109" t="s">
        <v>1557</v>
      </c>
      <c r="B1157" s="260" t="s">
        <v>625</v>
      </c>
      <c r="C1157" s="298" t="s">
        <v>1595</v>
      </c>
      <c r="D1157" s="262"/>
      <c r="E1157" s="263" t="s">
        <v>1386</v>
      </c>
      <c r="F1157" s="263">
        <v>0</v>
      </c>
      <c r="G1157" s="263" t="s">
        <v>1387</v>
      </c>
      <c r="H1157" s="263">
        <v>110</v>
      </c>
      <c r="I1157" s="263">
        <v>0</v>
      </c>
      <c r="J1157" s="262"/>
    </row>
    <row r="1158" spans="1:10" ht="27" customHeight="1" outlineLevel="1" x14ac:dyDescent="0.25">
      <c r="A1158" s="109" t="s">
        <v>1557</v>
      </c>
      <c r="B1158" s="260" t="s">
        <v>625</v>
      </c>
      <c r="C1158" s="298" t="s">
        <v>1389</v>
      </c>
      <c r="D1158" s="262"/>
      <c r="E1158" s="263" t="s">
        <v>1386</v>
      </c>
      <c r="F1158" s="263">
        <v>0</v>
      </c>
      <c r="G1158" s="263" t="s">
        <v>1387</v>
      </c>
      <c r="H1158" s="263">
        <v>388</v>
      </c>
      <c r="I1158" s="263">
        <v>0</v>
      </c>
      <c r="J1158" s="262"/>
    </row>
    <row r="1159" spans="1:10" ht="27" customHeight="1" x14ac:dyDescent="0.25">
      <c r="A1159" s="109">
        <v>6</v>
      </c>
      <c r="B1159" s="287" t="s">
        <v>627</v>
      </c>
      <c r="C1159" s="256" t="s">
        <v>628</v>
      </c>
      <c r="D1159" s="265"/>
      <c r="E1159" s="257" t="s">
        <v>88</v>
      </c>
      <c r="F1159" s="258" t="s">
        <v>1383</v>
      </c>
      <c r="G1159" s="259">
        <v>400</v>
      </c>
      <c r="H1159" s="259">
        <v>584</v>
      </c>
      <c r="I1159" s="268"/>
      <c r="J1159" s="259">
        <v>0</v>
      </c>
    </row>
    <row r="1160" spans="1:10" ht="27" customHeight="1" outlineLevel="1" x14ac:dyDescent="0.25">
      <c r="A1160" s="109" t="s">
        <v>1557</v>
      </c>
      <c r="B1160" s="260" t="s">
        <v>627</v>
      </c>
      <c r="C1160" s="298" t="s">
        <v>1591</v>
      </c>
      <c r="D1160" s="262"/>
      <c r="E1160" s="263" t="s">
        <v>1386</v>
      </c>
      <c r="F1160" s="263" t="s">
        <v>1387</v>
      </c>
      <c r="G1160" s="263" t="s">
        <v>1387</v>
      </c>
      <c r="H1160" s="263">
        <v>2536</v>
      </c>
      <c r="I1160" s="263">
        <v>0</v>
      </c>
      <c r="J1160" s="262"/>
    </row>
    <row r="1161" spans="1:10" ht="27" customHeight="1" outlineLevel="1" x14ac:dyDescent="0.25">
      <c r="A1161" s="109" t="s">
        <v>1557</v>
      </c>
      <c r="B1161" s="260" t="s">
        <v>627</v>
      </c>
      <c r="C1161" s="264" t="s">
        <v>1592</v>
      </c>
      <c r="D1161" s="262"/>
      <c r="E1161" s="263" t="s">
        <v>1395</v>
      </c>
      <c r="F1161" s="263">
        <v>0</v>
      </c>
      <c r="G1161" s="263" t="s">
        <v>1387</v>
      </c>
      <c r="H1161" s="263">
        <v>453</v>
      </c>
      <c r="I1161" s="263">
        <v>0</v>
      </c>
      <c r="J1161" s="262"/>
    </row>
    <row r="1162" spans="1:10" ht="27" customHeight="1" outlineLevel="1" x14ac:dyDescent="0.25">
      <c r="A1162" s="109" t="s">
        <v>1557</v>
      </c>
      <c r="B1162" s="260" t="s">
        <v>627</v>
      </c>
      <c r="C1162" s="298" t="s">
        <v>1593</v>
      </c>
      <c r="D1162" s="262"/>
      <c r="E1162" s="263" t="s">
        <v>1395</v>
      </c>
      <c r="F1162" s="263">
        <v>0</v>
      </c>
      <c r="G1162" s="263" t="s">
        <v>1387</v>
      </c>
      <c r="H1162" s="263">
        <v>312</v>
      </c>
      <c r="I1162" s="263">
        <v>0</v>
      </c>
      <c r="J1162" s="262"/>
    </row>
    <row r="1163" spans="1:10" ht="27" customHeight="1" outlineLevel="1" x14ac:dyDescent="0.25">
      <c r="A1163" s="109" t="s">
        <v>1557</v>
      </c>
      <c r="B1163" s="260" t="s">
        <v>627</v>
      </c>
      <c r="C1163" s="264" t="s">
        <v>1594</v>
      </c>
      <c r="D1163" s="262"/>
      <c r="E1163" s="263" t="s">
        <v>1395</v>
      </c>
      <c r="F1163" s="263" t="s">
        <v>1387</v>
      </c>
      <c r="G1163" s="263" t="s">
        <v>1387</v>
      </c>
      <c r="H1163" s="263">
        <v>441</v>
      </c>
      <c r="I1163" s="263">
        <v>0</v>
      </c>
      <c r="J1163" s="262"/>
    </row>
    <row r="1164" spans="1:10" ht="27" customHeight="1" outlineLevel="1" x14ac:dyDescent="0.25">
      <c r="A1164" s="109" t="s">
        <v>1557</v>
      </c>
      <c r="B1164" s="260" t="s">
        <v>627</v>
      </c>
      <c r="C1164" s="298" t="s">
        <v>1595</v>
      </c>
      <c r="D1164" s="262"/>
      <c r="E1164" s="263" t="s">
        <v>1386</v>
      </c>
      <c r="F1164" s="263">
        <v>0</v>
      </c>
      <c r="G1164" s="263" t="s">
        <v>1387</v>
      </c>
      <c r="H1164" s="263">
        <v>110</v>
      </c>
      <c r="I1164" s="263">
        <v>0</v>
      </c>
      <c r="J1164" s="262"/>
    </row>
    <row r="1165" spans="1:10" ht="27" customHeight="1" outlineLevel="1" x14ac:dyDescent="0.25">
      <c r="A1165" s="109" t="s">
        <v>1557</v>
      </c>
      <c r="B1165" s="260" t="s">
        <v>627</v>
      </c>
      <c r="C1165" s="298" t="s">
        <v>1389</v>
      </c>
      <c r="D1165" s="262"/>
      <c r="E1165" s="263" t="s">
        <v>1386</v>
      </c>
      <c r="F1165" s="263">
        <v>0</v>
      </c>
      <c r="G1165" s="263" t="s">
        <v>1387</v>
      </c>
      <c r="H1165" s="263">
        <v>388</v>
      </c>
      <c r="I1165" s="263">
        <v>0</v>
      </c>
      <c r="J1165" s="262"/>
    </row>
    <row r="1166" spans="1:10" ht="27" customHeight="1" x14ac:dyDescent="0.25">
      <c r="A1166" s="109">
        <v>6</v>
      </c>
      <c r="B1166" s="287" t="s">
        <v>629</v>
      </c>
      <c r="C1166" s="256" t="s">
        <v>630</v>
      </c>
      <c r="D1166" s="265"/>
      <c r="E1166" s="257" t="s">
        <v>91</v>
      </c>
      <c r="F1166" s="258" t="s">
        <v>1383</v>
      </c>
      <c r="G1166" s="259">
        <v>1200</v>
      </c>
      <c r="H1166" s="259">
        <v>1752</v>
      </c>
      <c r="I1166" s="268"/>
      <c r="J1166" s="259">
        <v>0</v>
      </c>
    </row>
    <row r="1167" spans="1:10" ht="27" customHeight="1" outlineLevel="1" x14ac:dyDescent="0.25">
      <c r="A1167" s="109" t="s">
        <v>1557</v>
      </c>
      <c r="B1167" s="260" t="s">
        <v>629</v>
      </c>
      <c r="C1167" s="269" t="s">
        <v>1591</v>
      </c>
      <c r="D1167" s="262"/>
      <c r="E1167" s="263" t="s">
        <v>1386</v>
      </c>
      <c r="F1167" s="263" t="s">
        <v>1387</v>
      </c>
      <c r="G1167" s="263" t="s">
        <v>1387</v>
      </c>
      <c r="H1167" s="263">
        <v>2536</v>
      </c>
      <c r="I1167" s="263">
        <v>0</v>
      </c>
      <c r="J1167" s="262"/>
    </row>
    <row r="1168" spans="1:10" ht="27" customHeight="1" outlineLevel="1" x14ac:dyDescent="0.25">
      <c r="A1168" s="109" t="s">
        <v>1557</v>
      </c>
      <c r="B1168" s="260" t="s">
        <v>629</v>
      </c>
      <c r="C1168" s="264" t="s">
        <v>1592</v>
      </c>
      <c r="D1168" s="262"/>
      <c r="E1168" s="263" t="s">
        <v>1395</v>
      </c>
      <c r="F1168" s="263">
        <v>0</v>
      </c>
      <c r="G1168" s="263" t="s">
        <v>1387</v>
      </c>
      <c r="H1168" s="263">
        <v>453</v>
      </c>
      <c r="I1168" s="263">
        <v>0</v>
      </c>
      <c r="J1168" s="262"/>
    </row>
    <row r="1169" spans="1:10" ht="27" customHeight="1" outlineLevel="1" x14ac:dyDescent="0.25">
      <c r="A1169" s="109" t="s">
        <v>1557</v>
      </c>
      <c r="B1169" s="260" t="s">
        <v>629</v>
      </c>
      <c r="C1169" s="269" t="s">
        <v>1593</v>
      </c>
      <c r="D1169" s="262"/>
      <c r="E1169" s="263" t="s">
        <v>1395</v>
      </c>
      <c r="F1169" s="263">
        <v>0</v>
      </c>
      <c r="G1169" s="263" t="s">
        <v>1387</v>
      </c>
      <c r="H1169" s="263">
        <v>312</v>
      </c>
      <c r="I1169" s="263">
        <v>0</v>
      </c>
      <c r="J1169" s="262"/>
    </row>
    <row r="1170" spans="1:10" ht="27" customHeight="1" outlineLevel="1" x14ac:dyDescent="0.25">
      <c r="A1170" s="109" t="s">
        <v>1557</v>
      </c>
      <c r="B1170" s="260" t="s">
        <v>629</v>
      </c>
      <c r="C1170" s="269" t="s">
        <v>1594</v>
      </c>
      <c r="D1170" s="262"/>
      <c r="E1170" s="263" t="s">
        <v>1395</v>
      </c>
      <c r="F1170" s="263" t="s">
        <v>1387</v>
      </c>
      <c r="G1170" s="263" t="s">
        <v>1387</v>
      </c>
      <c r="H1170" s="263">
        <v>441</v>
      </c>
      <c r="I1170" s="263">
        <v>0</v>
      </c>
      <c r="J1170" s="262"/>
    </row>
    <row r="1171" spans="1:10" ht="27" customHeight="1" outlineLevel="1" x14ac:dyDescent="0.25">
      <c r="A1171" s="109" t="s">
        <v>1557</v>
      </c>
      <c r="B1171" s="260" t="s">
        <v>629</v>
      </c>
      <c r="C1171" s="269" t="s">
        <v>1595</v>
      </c>
      <c r="D1171" s="262"/>
      <c r="E1171" s="263" t="s">
        <v>1386</v>
      </c>
      <c r="F1171" s="263">
        <v>0</v>
      </c>
      <c r="G1171" s="263" t="s">
        <v>1387</v>
      </c>
      <c r="H1171" s="263">
        <v>110</v>
      </c>
      <c r="I1171" s="263">
        <v>0</v>
      </c>
      <c r="J1171" s="262"/>
    </row>
    <row r="1172" spans="1:10" ht="27" customHeight="1" outlineLevel="1" x14ac:dyDescent="0.25">
      <c r="A1172" s="109" t="s">
        <v>1557</v>
      </c>
      <c r="B1172" s="260" t="s">
        <v>629</v>
      </c>
      <c r="C1172" s="264" t="s">
        <v>1389</v>
      </c>
      <c r="D1172" s="262"/>
      <c r="E1172" s="263" t="s">
        <v>1386</v>
      </c>
      <c r="F1172" s="263">
        <v>0</v>
      </c>
      <c r="G1172" s="263" t="s">
        <v>1387</v>
      </c>
      <c r="H1172" s="263">
        <v>388</v>
      </c>
      <c r="I1172" s="263">
        <v>0</v>
      </c>
      <c r="J1172" s="262"/>
    </row>
    <row r="1173" spans="1:10" ht="27" customHeight="1" x14ac:dyDescent="0.25">
      <c r="A1173" s="109">
        <v>6</v>
      </c>
      <c r="B1173" s="287" t="s">
        <v>631</v>
      </c>
      <c r="C1173" s="256" t="s">
        <v>632</v>
      </c>
      <c r="D1173" s="265"/>
      <c r="E1173" s="257" t="s">
        <v>71</v>
      </c>
      <c r="F1173" s="258" t="s">
        <v>1383</v>
      </c>
      <c r="G1173" s="259">
        <v>1200</v>
      </c>
      <c r="H1173" s="259">
        <v>1752</v>
      </c>
      <c r="I1173" s="268"/>
      <c r="J1173" s="259">
        <v>0</v>
      </c>
    </row>
    <row r="1174" spans="1:10" ht="27" customHeight="1" outlineLevel="1" x14ac:dyDescent="0.25">
      <c r="A1174" s="109" t="s">
        <v>1557</v>
      </c>
      <c r="B1174" s="260" t="s">
        <v>631</v>
      </c>
      <c r="C1174" s="298" t="s">
        <v>1599</v>
      </c>
      <c r="D1174" s="262"/>
      <c r="E1174" s="263" t="s">
        <v>1386</v>
      </c>
      <c r="F1174" s="263">
        <v>0</v>
      </c>
      <c r="G1174" s="263" t="s">
        <v>1387</v>
      </c>
      <c r="H1174" s="263">
        <v>1106</v>
      </c>
      <c r="I1174" s="263">
        <v>0</v>
      </c>
      <c r="J1174" s="262"/>
    </row>
    <row r="1175" spans="1:10" ht="27" customHeight="1" outlineLevel="1" x14ac:dyDescent="0.25">
      <c r="A1175" s="109" t="s">
        <v>1557</v>
      </c>
      <c r="B1175" s="260" t="s">
        <v>631</v>
      </c>
      <c r="C1175" s="298" t="s">
        <v>1600</v>
      </c>
      <c r="D1175" s="262"/>
      <c r="E1175" s="263" t="s">
        <v>1395</v>
      </c>
      <c r="F1175" s="263">
        <v>0</v>
      </c>
      <c r="G1175" s="263" t="s">
        <v>1387</v>
      </c>
      <c r="H1175" s="263">
        <v>849</v>
      </c>
      <c r="I1175" s="263">
        <v>0</v>
      </c>
      <c r="J1175" s="262"/>
    </row>
    <row r="1176" spans="1:10" ht="27" customHeight="1" outlineLevel="1" x14ac:dyDescent="0.25">
      <c r="A1176" s="109" t="s">
        <v>1557</v>
      </c>
      <c r="B1176" s="260" t="s">
        <v>631</v>
      </c>
      <c r="C1176" s="298" t="s">
        <v>1595</v>
      </c>
      <c r="D1176" s="262"/>
      <c r="E1176" s="263" t="s">
        <v>1386</v>
      </c>
      <c r="F1176" s="263">
        <v>0</v>
      </c>
      <c r="G1176" s="263" t="s">
        <v>1387</v>
      </c>
      <c r="H1176" s="263">
        <v>110</v>
      </c>
      <c r="I1176" s="263">
        <v>0</v>
      </c>
      <c r="J1176" s="262"/>
    </row>
    <row r="1177" spans="1:10" ht="27" customHeight="1" outlineLevel="1" x14ac:dyDescent="0.25">
      <c r="A1177" s="109" t="s">
        <v>1557</v>
      </c>
      <c r="B1177" s="260" t="s">
        <v>631</v>
      </c>
      <c r="C1177" s="264" t="s">
        <v>1389</v>
      </c>
      <c r="D1177" s="262"/>
      <c r="E1177" s="263" t="s">
        <v>1386</v>
      </c>
      <c r="F1177" s="263">
        <v>0</v>
      </c>
      <c r="G1177" s="263" t="s">
        <v>1387</v>
      </c>
      <c r="H1177" s="263">
        <v>388</v>
      </c>
      <c r="I1177" s="263">
        <v>0</v>
      </c>
      <c r="J1177" s="262"/>
    </row>
    <row r="1178" spans="1:10" ht="27" customHeight="1" outlineLevel="1" x14ac:dyDescent="0.25">
      <c r="A1178" s="109" t="s">
        <v>1557</v>
      </c>
      <c r="B1178" s="260" t="s">
        <v>631</v>
      </c>
      <c r="C1178" s="264" t="s">
        <v>1601</v>
      </c>
      <c r="D1178" s="262"/>
      <c r="E1178" s="263" t="s">
        <v>1395</v>
      </c>
      <c r="F1178" s="263">
        <v>0</v>
      </c>
      <c r="G1178" s="263" t="s">
        <v>1387</v>
      </c>
      <c r="H1178" s="263">
        <v>323</v>
      </c>
      <c r="I1178" s="263">
        <v>0</v>
      </c>
      <c r="J1178" s="262"/>
    </row>
    <row r="1179" spans="1:10" ht="27" customHeight="1" outlineLevel="1" x14ac:dyDescent="0.25">
      <c r="A1179" s="109" t="s">
        <v>1557</v>
      </c>
      <c r="B1179" s="260" t="s">
        <v>631</v>
      </c>
      <c r="C1179" s="298" t="s">
        <v>1598</v>
      </c>
      <c r="D1179" s="262"/>
      <c r="E1179" s="263" t="s">
        <v>1386</v>
      </c>
      <c r="F1179" s="263">
        <v>0</v>
      </c>
      <c r="G1179" s="263" t="s">
        <v>1387</v>
      </c>
      <c r="H1179" s="263">
        <v>431</v>
      </c>
      <c r="I1179" s="263">
        <v>0</v>
      </c>
      <c r="J1179" s="262"/>
    </row>
    <row r="1180" spans="1:10" ht="27" customHeight="1" x14ac:dyDescent="0.25">
      <c r="A1180" s="109">
        <v>6</v>
      </c>
      <c r="B1180" s="287" t="s">
        <v>633</v>
      </c>
      <c r="C1180" s="289" t="s">
        <v>634</v>
      </c>
      <c r="D1180" s="265"/>
      <c r="E1180" s="257" t="s">
        <v>71</v>
      </c>
      <c r="F1180" s="258">
        <v>26.669999999999998</v>
      </c>
      <c r="G1180" s="259">
        <v>300</v>
      </c>
      <c r="H1180" s="259">
        <v>438</v>
      </c>
      <c r="I1180" s="268"/>
      <c r="J1180" s="259">
        <v>11681.46</v>
      </c>
    </row>
    <row r="1181" spans="1:10" ht="27" customHeight="1" outlineLevel="1" x14ac:dyDescent="0.25">
      <c r="A1181" s="109" t="s">
        <v>1557</v>
      </c>
      <c r="B1181" s="260" t="s">
        <v>633</v>
      </c>
      <c r="C1181" s="298" t="s">
        <v>1602</v>
      </c>
      <c r="D1181" s="262"/>
      <c r="E1181" s="263" t="s">
        <v>1386</v>
      </c>
      <c r="F1181" s="263">
        <v>0.80009999999999992</v>
      </c>
      <c r="G1181" s="263" t="s">
        <v>1387</v>
      </c>
      <c r="H1181" s="263">
        <v>143</v>
      </c>
      <c r="I1181" s="263">
        <v>114.41429999999998</v>
      </c>
      <c r="J1181" s="262"/>
    </row>
    <row r="1182" spans="1:10" ht="27" customHeight="1" outlineLevel="1" x14ac:dyDescent="0.25">
      <c r="A1182" s="109" t="s">
        <v>1557</v>
      </c>
      <c r="B1182" s="260" t="s">
        <v>633</v>
      </c>
      <c r="C1182" s="298" t="s">
        <v>1603</v>
      </c>
      <c r="D1182" s="262"/>
      <c r="E1182" s="263" t="s">
        <v>1386</v>
      </c>
      <c r="F1182" s="263">
        <v>1.3334999999999999</v>
      </c>
      <c r="G1182" s="263" t="s">
        <v>1387</v>
      </c>
      <c r="H1182" s="263">
        <v>65</v>
      </c>
      <c r="I1182" s="263">
        <v>86.677499999999995</v>
      </c>
      <c r="J1182" s="262"/>
    </row>
    <row r="1183" spans="1:10" ht="27" customHeight="1" x14ac:dyDescent="0.25">
      <c r="A1183" s="109">
        <v>6</v>
      </c>
      <c r="B1183" s="287" t="s">
        <v>635</v>
      </c>
      <c r="C1183" s="256" t="s">
        <v>636</v>
      </c>
      <c r="D1183" s="265"/>
      <c r="E1183" s="257" t="s">
        <v>71</v>
      </c>
      <c r="F1183" s="258" t="s">
        <v>1383</v>
      </c>
      <c r="G1183" s="259">
        <v>450</v>
      </c>
      <c r="H1183" s="259">
        <v>657</v>
      </c>
      <c r="I1183" s="268"/>
      <c r="J1183" s="259">
        <v>0</v>
      </c>
    </row>
    <row r="1184" spans="1:10" ht="27" customHeight="1" outlineLevel="1" x14ac:dyDescent="0.25">
      <c r="A1184" s="109" t="s">
        <v>1557</v>
      </c>
      <c r="B1184" s="260" t="s">
        <v>635</v>
      </c>
      <c r="C1184" s="298" t="s">
        <v>1604</v>
      </c>
      <c r="D1184" s="262"/>
      <c r="E1184" s="263" t="s">
        <v>1386</v>
      </c>
      <c r="F1184" s="263">
        <v>0</v>
      </c>
      <c r="G1184" s="263" t="s">
        <v>1387</v>
      </c>
      <c r="H1184" s="263">
        <v>1451</v>
      </c>
      <c r="I1184" s="263">
        <v>0</v>
      </c>
      <c r="J1184" s="262"/>
    </row>
    <row r="1185" spans="1:10" ht="27" customHeight="1" outlineLevel="1" x14ac:dyDescent="0.25">
      <c r="A1185" s="109" t="s">
        <v>1557</v>
      </c>
      <c r="B1185" s="260" t="s">
        <v>635</v>
      </c>
      <c r="C1185" s="298" t="s">
        <v>1605</v>
      </c>
      <c r="D1185" s="262"/>
      <c r="E1185" s="263" t="s">
        <v>1386</v>
      </c>
      <c r="F1185" s="263">
        <v>0</v>
      </c>
      <c r="G1185" s="263" t="s">
        <v>1387</v>
      </c>
      <c r="H1185" s="263">
        <v>754</v>
      </c>
      <c r="I1185" s="263">
        <v>0</v>
      </c>
      <c r="J1185" s="262"/>
    </row>
    <row r="1186" spans="1:10" ht="27" customHeight="1" x14ac:dyDescent="0.25">
      <c r="A1186" s="109">
        <v>6</v>
      </c>
      <c r="B1186" s="287" t="s">
        <v>637</v>
      </c>
      <c r="C1186" s="256" t="s">
        <v>638</v>
      </c>
      <c r="D1186" s="265"/>
      <c r="E1186" s="257" t="s">
        <v>71</v>
      </c>
      <c r="F1186" s="258" t="s">
        <v>1383</v>
      </c>
      <c r="G1186" s="259">
        <v>405</v>
      </c>
      <c r="H1186" s="259">
        <v>591</v>
      </c>
      <c r="I1186" s="268"/>
      <c r="J1186" s="259">
        <v>0</v>
      </c>
    </row>
    <row r="1187" spans="1:10" ht="27" customHeight="1" outlineLevel="1" x14ac:dyDescent="0.25">
      <c r="A1187" s="109" t="s">
        <v>1557</v>
      </c>
      <c r="B1187" s="260" t="s">
        <v>637</v>
      </c>
      <c r="C1187" s="298" t="s">
        <v>1606</v>
      </c>
      <c r="D1187" s="262"/>
      <c r="E1187" s="263" t="s">
        <v>1386</v>
      </c>
      <c r="F1187" s="263">
        <v>0</v>
      </c>
      <c r="G1187" s="263" t="s">
        <v>1387</v>
      </c>
      <c r="H1187" s="263">
        <v>614</v>
      </c>
      <c r="I1187" s="263">
        <v>0</v>
      </c>
      <c r="J1187" s="262"/>
    </row>
    <row r="1188" spans="1:10" ht="27" customHeight="1" outlineLevel="1" x14ac:dyDescent="0.25">
      <c r="A1188" s="109" t="s">
        <v>1557</v>
      </c>
      <c r="B1188" s="260" t="s">
        <v>637</v>
      </c>
      <c r="C1188" s="298" t="s">
        <v>1602</v>
      </c>
      <c r="D1188" s="262"/>
      <c r="E1188" s="263" t="s">
        <v>1386</v>
      </c>
      <c r="F1188" s="263">
        <v>0</v>
      </c>
      <c r="G1188" s="263" t="s">
        <v>1387</v>
      </c>
      <c r="H1188" s="263">
        <v>143</v>
      </c>
      <c r="I1188" s="263">
        <v>0</v>
      </c>
      <c r="J1188" s="262"/>
    </row>
    <row r="1189" spans="1:10" ht="27" customHeight="1" outlineLevel="1" x14ac:dyDescent="0.25">
      <c r="A1189" s="109" t="s">
        <v>1557</v>
      </c>
      <c r="B1189" s="260" t="s">
        <v>637</v>
      </c>
      <c r="C1189" s="298" t="s">
        <v>1603</v>
      </c>
      <c r="D1189" s="262"/>
      <c r="E1189" s="263" t="s">
        <v>1386</v>
      </c>
      <c r="F1189" s="263">
        <v>0</v>
      </c>
      <c r="G1189" s="263" t="s">
        <v>1387</v>
      </c>
      <c r="H1189" s="263">
        <v>65</v>
      </c>
      <c r="I1189" s="263">
        <v>0</v>
      </c>
      <c r="J1189" s="262"/>
    </row>
    <row r="1190" spans="1:10" ht="27" customHeight="1" x14ac:dyDescent="0.25">
      <c r="A1190" s="109">
        <v>6</v>
      </c>
      <c r="B1190" s="287" t="s">
        <v>639</v>
      </c>
      <c r="C1190" s="256" t="s">
        <v>640</v>
      </c>
      <c r="D1190" s="265"/>
      <c r="E1190" s="257" t="s">
        <v>91</v>
      </c>
      <c r="F1190" s="258">
        <v>18</v>
      </c>
      <c r="G1190" s="259">
        <v>650</v>
      </c>
      <c r="H1190" s="259">
        <v>949</v>
      </c>
      <c r="I1190" s="268"/>
      <c r="J1190" s="259">
        <v>17082</v>
      </c>
    </row>
    <row r="1191" spans="1:10" ht="27" customHeight="1" outlineLevel="1" x14ac:dyDescent="0.25">
      <c r="A1191" s="109" t="s">
        <v>1557</v>
      </c>
      <c r="B1191" s="260" t="s">
        <v>639</v>
      </c>
      <c r="C1191" s="298" t="s">
        <v>1607</v>
      </c>
      <c r="D1191" s="262"/>
      <c r="E1191" s="263" t="s">
        <v>1386</v>
      </c>
      <c r="F1191" s="263">
        <v>1.8</v>
      </c>
      <c r="G1191" s="263" t="s">
        <v>1387</v>
      </c>
      <c r="H1191" s="263">
        <v>525</v>
      </c>
      <c r="I1191" s="263">
        <v>945</v>
      </c>
      <c r="J1191" s="262"/>
    </row>
    <row r="1192" spans="1:10" ht="27" customHeight="1" outlineLevel="1" x14ac:dyDescent="0.25">
      <c r="A1192" s="109" t="s">
        <v>1557</v>
      </c>
      <c r="B1192" s="260" t="s">
        <v>639</v>
      </c>
      <c r="C1192" s="298" t="s">
        <v>1608</v>
      </c>
      <c r="D1192" s="262"/>
      <c r="E1192" s="263" t="s">
        <v>1386</v>
      </c>
      <c r="F1192" s="263">
        <v>1.8</v>
      </c>
      <c r="G1192" s="263" t="s">
        <v>1387</v>
      </c>
      <c r="H1192" s="263">
        <v>315</v>
      </c>
      <c r="I1192" s="263">
        <v>567</v>
      </c>
      <c r="J1192" s="262"/>
    </row>
    <row r="1193" spans="1:10" ht="27" customHeight="1" outlineLevel="1" x14ac:dyDescent="0.25">
      <c r="A1193" s="109" t="s">
        <v>1557</v>
      </c>
      <c r="B1193" s="260" t="s">
        <v>639</v>
      </c>
      <c r="C1193" s="298" t="s">
        <v>1609</v>
      </c>
      <c r="D1193" s="262"/>
      <c r="E1193" s="263" t="s">
        <v>1386</v>
      </c>
      <c r="F1193" s="263">
        <v>1.8</v>
      </c>
      <c r="G1193" s="263" t="s">
        <v>1387</v>
      </c>
      <c r="H1193" s="263">
        <v>2490</v>
      </c>
      <c r="I1193" s="263">
        <v>4482</v>
      </c>
      <c r="J1193" s="262"/>
    </row>
    <row r="1194" spans="1:10" ht="27" customHeight="1" x14ac:dyDescent="0.25">
      <c r="A1194" s="109">
        <v>6</v>
      </c>
      <c r="B1194" s="287" t="s">
        <v>641</v>
      </c>
      <c r="C1194" s="256" t="s">
        <v>642</v>
      </c>
      <c r="D1194" s="265"/>
      <c r="E1194" s="257" t="s">
        <v>91</v>
      </c>
      <c r="F1194" s="258" t="s">
        <v>1383</v>
      </c>
      <c r="G1194" s="259">
        <v>200</v>
      </c>
      <c r="H1194" s="259">
        <v>292</v>
      </c>
      <c r="I1194" s="268"/>
      <c r="J1194" s="259">
        <v>0</v>
      </c>
    </row>
    <row r="1195" spans="1:10" ht="27" customHeight="1" outlineLevel="1" x14ac:dyDescent="0.25">
      <c r="A1195" s="109" t="s">
        <v>1557</v>
      </c>
      <c r="B1195" s="260" t="s">
        <v>641</v>
      </c>
      <c r="C1195" s="298" t="s">
        <v>1607</v>
      </c>
      <c r="D1195" s="262"/>
      <c r="E1195" s="263" t="s">
        <v>1386</v>
      </c>
      <c r="F1195" s="263">
        <v>0</v>
      </c>
      <c r="G1195" s="263" t="s">
        <v>1387</v>
      </c>
      <c r="H1195" s="263">
        <v>525</v>
      </c>
      <c r="I1195" s="263">
        <v>0</v>
      </c>
      <c r="J1195" s="262"/>
    </row>
    <row r="1196" spans="1:10" ht="27" customHeight="1" outlineLevel="1" x14ac:dyDescent="0.25">
      <c r="A1196" s="109" t="s">
        <v>1557</v>
      </c>
      <c r="B1196" s="260" t="s">
        <v>641</v>
      </c>
      <c r="C1196" s="298" t="s">
        <v>1608</v>
      </c>
      <c r="D1196" s="262"/>
      <c r="E1196" s="263" t="s">
        <v>1386</v>
      </c>
      <c r="F1196" s="263">
        <v>0</v>
      </c>
      <c r="G1196" s="263" t="s">
        <v>1387</v>
      </c>
      <c r="H1196" s="263">
        <v>315</v>
      </c>
      <c r="I1196" s="263">
        <v>0</v>
      </c>
      <c r="J1196" s="262"/>
    </row>
    <row r="1197" spans="1:10" ht="27" customHeight="1" outlineLevel="1" x14ac:dyDescent="0.25">
      <c r="A1197" s="109" t="s">
        <v>1557</v>
      </c>
      <c r="B1197" s="260" t="s">
        <v>641</v>
      </c>
      <c r="C1197" s="298" t="s">
        <v>1609</v>
      </c>
      <c r="D1197" s="262"/>
      <c r="E1197" s="263" t="s">
        <v>1386</v>
      </c>
      <c r="F1197" s="263">
        <v>0</v>
      </c>
      <c r="G1197" s="263" t="s">
        <v>1387</v>
      </c>
      <c r="H1197" s="263">
        <v>2490</v>
      </c>
      <c r="I1197" s="263">
        <v>0</v>
      </c>
      <c r="J1197" s="262"/>
    </row>
    <row r="1198" spans="1:10" ht="27" customHeight="1" x14ac:dyDescent="0.25">
      <c r="A1198" s="109">
        <v>6</v>
      </c>
      <c r="B1198" s="287" t="s">
        <v>643</v>
      </c>
      <c r="C1198" s="256" t="s">
        <v>644</v>
      </c>
      <c r="D1198" s="265"/>
      <c r="E1198" s="257" t="s">
        <v>91</v>
      </c>
      <c r="F1198" s="258" t="s">
        <v>1383</v>
      </c>
      <c r="G1198" s="259">
        <v>250</v>
      </c>
      <c r="H1198" s="259">
        <v>365</v>
      </c>
      <c r="I1198" s="268"/>
      <c r="J1198" s="259">
        <v>0</v>
      </c>
    </row>
    <row r="1199" spans="1:10" ht="27" customHeight="1" outlineLevel="1" x14ac:dyDescent="0.25">
      <c r="A1199" s="109" t="s">
        <v>1557</v>
      </c>
      <c r="B1199" s="260" t="s">
        <v>643</v>
      </c>
      <c r="C1199" s="298" t="s">
        <v>1607</v>
      </c>
      <c r="D1199" s="262"/>
      <c r="E1199" s="263" t="s">
        <v>1386</v>
      </c>
      <c r="F1199" s="263">
        <v>0</v>
      </c>
      <c r="G1199" s="263" t="s">
        <v>1387</v>
      </c>
      <c r="H1199" s="263">
        <v>525</v>
      </c>
      <c r="I1199" s="263">
        <v>0</v>
      </c>
      <c r="J1199" s="262"/>
    </row>
    <row r="1200" spans="1:10" ht="27" customHeight="1" outlineLevel="1" x14ac:dyDescent="0.25">
      <c r="A1200" s="109" t="s">
        <v>1557</v>
      </c>
      <c r="B1200" s="260" t="s">
        <v>643</v>
      </c>
      <c r="C1200" s="298" t="s">
        <v>1608</v>
      </c>
      <c r="D1200" s="262"/>
      <c r="E1200" s="263" t="s">
        <v>1386</v>
      </c>
      <c r="F1200" s="263">
        <v>0</v>
      </c>
      <c r="G1200" s="263" t="s">
        <v>1387</v>
      </c>
      <c r="H1200" s="263">
        <v>315</v>
      </c>
      <c r="I1200" s="263">
        <v>0</v>
      </c>
      <c r="J1200" s="262"/>
    </row>
    <row r="1201" spans="1:10" ht="27" customHeight="1" outlineLevel="1" x14ac:dyDescent="0.25">
      <c r="A1201" s="109" t="s">
        <v>1557</v>
      </c>
      <c r="B1201" s="260" t="s">
        <v>643</v>
      </c>
      <c r="C1201" s="298" t="s">
        <v>1609</v>
      </c>
      <c r="D1201" s="262"/>
      <c r="E1201" s="263" t="s">
        <v>1386</v>
      </c>
      <c r="F1201" s="263">
        <v>0</v>
      </c>
      <c r="G1201" s="263" t="s">
        <v>1387</v>
      </c>
      <c r="H1201" s="263">
        <v>2490</v>
      </c>
      <c r="I1201" s="263">
        <v>0</v>
      </c>
      <c r="J1201" s="262"/>
    </row>
    <row r="1202" spans="1:10" ht="27" customHeight="1" x14ac:dyDescent="0.25">
      <c r="A1202" s="109">
        <v>6</v>
      </c>
      <c r="B1202" s="287" t="s">
        <v>645</v>
      </c>
      <c r="C1202" s="256" t="s">
        <v>646</v>
      </c>
      <c r="D1202" s="265"/>
      <c r="E1202" s="257" t="s">
        <v>88</v>
      </c>
      <c r="F1202" s="258">
        <v>20</v>
      </c>
      <c r="G1202" s="259">
        <v>350</v>
      </c>
      <c r="H1202" s="259">
        <v>511</v>
      </c>
      <c r="I1202" s="268"/>
      <c r="J1202" s="259">
        <v>10220</v>
      </c>
    </row>
    <row r="1203" spans="1:10" ht="27" customHeight="1" outlineLevel="1" x14ac:dyDescent="0.25">
      <c r="A1203" s="109" t="s">
        <v>1557</v>
      </c>
      <c r="B1203" s="260" t="s">
        <v>645</v>
      </c>
      <c r="C1203" s="264" t="s">
        <v>1610</v>
      </c>
      <c r="D1203" s="262"/>
      <c r="E1203" s="263" t="s">
        <v>1386</v>
      </c>
      <c r="F1203" s="263">
        <v>0.6</v>
      </c>
      <c r="G1203" s="263" t="s">
        <v>1387</v>
      </c>
      <c r="H1203" s="263">
        <v>1600</v>
      </c>
      <c r="I1203" s="263">
        <v>960</v>
      </c>
      <c r="J1203" s="262"/>
    </row>
    <row r="1204" spans="1:10" ht="27" customHeight="1" outlineLevel="1" x14ac:dyDescent="0.25">
      <c r="A1204" s="109" t="s">
        <v>1557</v>
      </c>
      <c r="B1204" s="260" t="s">
        <v>645</v>
      </c>
      <c r="C1204" s="264" t="s">
        <v>1611</v>
      </c>
      <c r="D1204" s="262"/>
      <c r="E1204" s="263" t="s">
        <v>1386</v>
      </c>
      <c r="F1204" s="263">
        <v>0.6</v>
      </c>
      <c r="G1204" s="263" t="s">
        <v>1387</v>
      </c>
      <c r="H1204" s="263">
        <v>1030</v>
      </c>
      <c r="I1204" s="263">
        <v>618</v>
      </c>
      <c r="J1204" s="262"/>
    </row>
    <row r="1205" spans="1:10" ht="27" customHeight="1" outlineLevel="1" x14ac:dyDescent="0.25">
      <c r="A1205" s="109" t="s">
        <v>1557</v>
      </c>
      <c r="B1205" s="260" t="s">
        <v>645</v>
      </c>
      <c r="C1205" s="264" t="s">
        <v>1612</v>
      </c>
      <c r="D1205" s="262"/>
      <c r="E1205" s="263" t="s">
        <v>1386</v>
      </c>
      <c r="F1205" s="263">
        <v>0.6</v>
      </c>
      <c r="G1205" s="263" t="s">
        <v>1387</v>
      </c>
      <c r="H1205" s="263">
        <v>1548</v>
      </c>
      <c r="I1205" s="263">
        <v>928.8</v>
      </c>
      <c r="J1205" s="262"/>
    </row>
    <row r="1206" spans="1:10" ht="27" customHeight="1" outlineLevel="1" x14ac:dyDescent="0.25">
      <c r="A1206" s="109" t="s">
        <v>1557</v>
      </c>
      <c r="B1206" s="260" t="s">
        <v>645</v>
      </c>
      <c r="C1206" s="264" t="s">
        <v>1613</v>
      </c>
      <c r="D1206" s="262"/>
      <c r="E1206" s="263" t="s">
        <v>1386</v>
      </c>
      <c r="F1206" s="263">
        <v>0.6</v>
      </c>
      <c r="G1206" s="263" t="s">
        <v>1387</v>
      </c>
      <c r="H1206" s="263">
        <v>554</v>
      </c>
      <c r="I1206" s="263">
        <v>332.4</v>
      </c>
      <c r="J1206" s="262"/>
    </row>
    <row r="1207" spans="1:10" ht="27" customHeight="1" outlineLevel="1" x14ac:dyDescent="0.25">
      <c r="A1207" s="109" t="s">
        <v>1557</v>
      </c>
      <c r="B1207" s="260" t="s">
        <v>645</v>
      </c>
      <c r="C1207" s="264" t="s">
        <v>1614</v>
      </c>
      <c r="D1207" s="262"/>
      <c r="E1207" s="263" t="s">
        <v>1386</v>
      </c>
      <c r="F1207" s="263">
        <v>0.2</v>
      </c>
      <c r="G1207" s="263" t="s">
        <v>1387</v>
      </c>
      <c r="H1207" s="263">
        <v>839</v>
      </c>
      <c r="I1207" s="263">
        <v>167.8</v>
      </c>
      <c r="J1207" s="262"/>
    </row>
    <row r="1208" spans="1:10" ht="27" customHeight="1" x14ac:dyDescent="0.25">
      <c r="A1208" s="109">
        <v>6</v>
      </c>
      <c r="B1208" s="287" t="s">
        <v>647</v>
      </c>
      <c r="C1208" s="256" t="s">
        <v>648</v>
      </c>
      <c r="D1208" s="265"/>
      <c r="E1208" s="257" t="s">
        <v>91</v>
      </c>
      <c r="F1208" s="258" t="s">
        <v>1383</v>
      </c>
      <c r="G1208" s="259">
        <v>200</v>
      </c>
      <c r="H1208" s="259">
        <v>292</v>
      </c>
      <c r="I1208" s="268"/>
      <c r="J1208" s="259">
        <v>0</v>
      </c>
    </row>
    <row r="1209" spans="1:10" ht="27" customHeight="1" x14ac:dyDescent="0.25">
      <c r="A1209" s="109">
        <v>6</v>
      </c>
      <c r="B1209" s="287" t="s">
        <v>649</v>
      </c>
      <c r="C1209" s="256" t="s">
        <v>650</v>
      </c>
      <c r="D1209" s="265"/>
      <c r="E1209" s="257" t="s">
        <v>91</v>
      </c>
      <c r="F1209" s="258" t="s">
        <v>1383</v>
      </c>
      <c r="G1209" s="259">
        <v>895.5</v>
      </c>
      <c r="H1209" s="259">
        <v>1307</v>
      </c>
      <c r="I1209" s="268"/>
      <c r="J1209" s="259">
        <v>0</v>
      </c>
    </row>
    <row r="1210" spans="1:10" ht="27" customHeight="1" outlineLevel="1" x14ac:dyDescent="0.25">
      <c r="A1210" s="109" t="s">
        <v>1557</v>
      </c>
      <c r="B1210" s="260" t="s">
        <v>649</v>
      </c>
      <c r="C1210" s="298" t="s">
        <v>1607</v>
      </c>
      <c r="D1210" s="262"/>
      <c r="E1210" s="263" t="s">
        <v>1386</v>
      </c>
      <c r="F1210" s="263">
        <v>0</v>
      </c>
      <c r="G1210" s="263" t="s">
        <v>1387</v>
      </c>
      <c r="H1210" s="263">
        <v>525</v>
      </c>
      <c r="I1210" s="263">
        <v>0</v>
      </c>
      <c r="J1210" s="262"/>
    </row>
    <row r="1211" spans="1:10" ht="27" customHeight="1" outlineLevel="1" x14ac:dyDescent="0.25">
      <c r="A1211" s="109" t="s">
        <v>1557</v>
      </c>
      <c r="B1211" s="260" t="s">
        <v>649</v>
      </c>
      <c r="C1211" s="298" t="s">
        <v>1608</v>
      </c>
      <c r="D1211" s="262"/>
      <c r="E1211" s="263" t="s">
        <v>1386</v>
      </c>
      <c r="F1211" s="263">
        <v>0</v>
      </c>
      <c r="G1211" s="263" t="s">
        <v>1387</v>
      </c>
      <c r="H1211" s="263">
        <v>315</v>
      </c>
      <c r="I1211" s="263">
        <v>0</v>
      </c>
      <c r="J1211" s="262"/>
    </row>
    <row r="1212" spans="1:10" ht="27" customHeight="1" outlineLevel="1" x14ac:dyDescent="0.25">
      <c r="A1212" s="109" t="s">
        <v>1557</v>
      </c>
      <c r="B1212" s="260" t="s">
        <v>649</v>
      </c>
      <c r="C1212" s="298" t="s">
        <v>1609</v>
      </c>
      <c r="D1212" s="262"/>
      <c r="E1212" s="263" t="s">
        <v>1386</v>
      </c>
      <c r="F1212" s="263">
        <v>0</v>
      </c>
      <c r="G1212" s="263" t="s">
        <v>1387</v>
      </c>
      <c r="H1212" s="263">
        <v>2490</v>
      </c>
      <c r="I1212" s="263">
        <v>0</v>
      </c>
      <c r="J1212" s="262"/>
    </row>
    <row r="1213" spans="1:10" ht="27" customHeight="1" x14ac:dyDescent="0.25">
      <c r="A1213" s="109">
        <v>6</v>
      </c>
      <c r="B1213" s="287" t="s">
        <v>651</v>
      </c>
      <c r="C1213" s="256" t="s">
        <v>652</v>
      </c>
      <c r="D1213" s="265"/>
      <c r="E1213" s="257" t="s">
        <v>71</v>
      </c>
      <c r="F1213" s="258" t="s">
        <v>1383</v>
      </c>
      <c r="G1213" s="259">
        <v>200</v>
      </c>
      <c r="H1213" s="259">
        <v>292</v>
      </c>
      <c r="I1213" s="268"/>
      <c r="J1213" s="259">
        <v>0</v>
      </c>
    </row>
    <row r="1214" spans="1:10" ht="18.75" customHeight="1" x14ac:dyDescent="0.25">
      <c r="A1214" s="248"/>
      <c r="B1214" s="271"/>
      <c r="C1214" s="272" t="s">
        <v>653</v>
      </c>
      <c r="D1214" s="273"/>
      <c r="E1214" s="274"/>
      <c r="F1214" s="275" t="s">
        <v>1382</v>
      </c>
      <c r="G1214" s="277"/>
      <c r="H1214" s="277"/>
      <c r="I1214" s="277" t="e">
        <v>#N/A</v>
      </c>
      <c r="J1214" s="277">
        <v>1109263.0716000001</v>
      </c>
    </row>
    <row r="1215" spans="1:10" ht="18.75" customHeight="1" x14ac:dyDescent="0.25">
      <c r="A1215" s="248"/>
      <c r="B1215" s="250" t="s">
        <v>654</v>
      </c>
      <c r="C1215" s="111" t="s">
        <v>655</v>
      </c>
      <c r="D1215" s="278"/>
      <c r="E1215" s="111"/>
      <c r="F1215" s="253" t="s">
        <v>1382</v>
      </c>
      <c r="G1215" s="252"/>
      <c r="H1215" s="254"/>
      <c r="I1215" s="249" t="s">
        <v>1382</v>
      </c>
      <c r="J1215" s="249" t="s">
        <v>1382</v>
      </c>
    </row>
    <row r="1216" spans="1:10" ht="18.75" customHeight="1" x14ac:dyDescent="0.25">
      <c r="A1216" s="248"/>
      <c r="B1216" s="271" t="s">
        <v>656</v>
      </c>
      <c r="C1216" s="196" t="s">
        <v>657</v>
      </c>
      <c r="D1216" s="273"/>
      <c r="E1216" s="272"/>
      <c r="F1216" s="275" t="s">
        <v>1382</v>
      </c>
      <c r="G1216" s="277"/>
      <c r="H1216" s="277"/>
      <c r="I1216" s="275" t="s">
        <v>1382</v>
      </c>
      <c r="J1216" s="275" t="s">
        <v>1382</v>
      </c>
    </row>
    <row r="1217" spans="1:10" ht="27" customHeight="1" x14ac:dyDescent="0.25">
      <c r="A1217" s="109">
        <v>3</v>
      </c>
      <c r="B1217" s="287" t="s">
        <v>658</v>
      </c>
      <c r="C1217" s="256" t="s">
        <v>659</v>
      </c>
      <c r="D1217" s="265"/>
      <c r="E1217" s="257" t="s">
        <v>71</v>
      </c>
      <c r="F1217" s="258" t="s">
        <v>1383</v>
      </c>
      <c r="G1217" s="259">
        <v>60</v>
      </c>
      <c r="H1217" s="259">
        <v>88</v>
      </c>
      <c r="I1217" s="268"/>
      <c r="J1217" s="259">
        <v>0</v>
      </c>
    </row>
    <row r="1218" spans="1:10" ht="27" customHeight="1" outlineLevel="1" x14ac:dyDescent="0.25">
      <c r="A1218" s="109" t="s">
        <v>140</v>
      </c>
      <c r="B1218" s="260" t="s">
        <v>658</v>
      </c>
      <c r="C1218" s="298" t="s">
        <v>1405</v>
      </c>
      <c r="D1218" s="262"/>
      <c r="E1218" s="263" t="s">
        <v>1386</v>
      </c>
      <c r="F1218" s="263">
        <v>0</v>
      </c>
      <c r="G1218" s="263" t="s">
        <v>1387</v>
      </c>
      <c r="H1218" s="263">
        <v>1105</v>
      </c>
      <c r="I1218" s="263">
        <v>0</v>
      </c>
      <c r="J1218" s="262"/>
    </row>
    <row r="1219" spans="1:10" ht="27" customHeight="1" outlineLevel="1" x14ac:dyDescent="0.25">
      <c r="A1219" s="109" t="s">
        <v>140</v>
      </c>
      <c r="B1219" s="260" t="s">
        <v>658</v>
      </c>
      <c r="C1219" s="298" t="s">
        <v>1401</v>
      </c>
      <c r="D1219" s="262"/>
      <c r="E1219" s="263" t="s">
        <v>1386</v>
      </c>
      <c r="F1219" s="263">
        <v>0</v>
      </c>
      <c r="G1219" s="263" t="s">
        <v>1387</v>
      </c>
      <c r="H1219" s="263">
        <v>1625</v>
      </c>
      <c r="I1219" s="263">
        <v>0</v>
      </c>
      <c r="J1219" s="262"/>
    </row>
    <row r="1220" spans="1:10" ht="27" customHeight="1" outlineLevel="1" x14ac:dyDescent="0.25">
      <c r="A1220" s="109" t="s">
        <v>140</v>
      </c>
      <c r="B1220" s="260" t="s">
        <v>658</v>
      </c>
      <c r="C1220" s="269" t="s">
        <v>1402</v>
      </c>
      <c r="D1220" s="262"/>
      <c r="E1220" s="263" t="s">
        <v>1386</v>
      </c>
      <c r="F1220" s="263">
        <v>0</v>
      </c>
      <c r="G1220" s="263" t="s">
        <v>1387</v>
      </c>
      <c r="H1220" s="263">
        <v>225</v>
      </c>
      <c r="I1220" s="263">
        <v>0</v>
      </c>
      <c r="J1220" s="262"/>
    </row>
    <row r="1221" spans="1:10" ht="27" customHeight="1" outlineLevel="1" x14ac:dyDescent="0.25">
      <c r="A1221" s="109" t="s">
        <v>140</v>
      </c>
      <c r="B1221" s="260" t="s">
        <v>658</v>
      </c>
      <c r="C1221" s="298" t="s">
        <v>1403</v>
      </c>
      <c r="D1221" s="262"/>
      <c r="E1221" s="263" t="s">
        <v>1386</v>
      </c>
      <c r="F1221" s="263">
        <v>0</v>
      </c>
      <c r="G1221" s="263" t="s">
        <v>1387</v>
      </c>
      <c r="H1221" s="263">
        <v>110</v>
      </c>
      <c r="I1221" s="263">
        <v>0</v>
      </c>
      <c r="J1221" s="262"/>
    </row>
    <row r="1222" spans="1:10" ht="27" customHeight="1" outlineLevel="1" x14ac:dyDescent="0.25">
      <c r="A1222" s="109" t="s">
        <v>140</v>
      </c>
      <c r="B1222" s="260" t="s">
        <v>658</v>
      </c>
      <c r="C1222" s="269" t="s">
        <v>1404</v>
      </c>
      <c r="D1222" s="262"/>
      <c r="E1222" s="263" t="s">
        <v>1386</v>
      </c>
      <c r="F1222" s="263">
        <v>0</v>
      </c>
      <c r="G1222" s="263" t="s">
        <v>1387</v>
      </c>
      <c r="H1222" s="263">
        <v>158</v>
      </c>
      <c r="I1222" s="263">
        <v>0</v>
      </c>
      <c r="J1222" s="262"/>
    </row>
    <row r="1223" spans="1:10" ht="27" customHeight="1" x14ac:dyDescent="0.25">
      <c r="A1223" s="109">
        <v>3</v>
      </c>
      <c r="B1223" s="287" t="s">
        <v>660</v>
      </c>
      <c r="C1223" s="256" t="s">
        <v>661</v>
      </c>
      <c r="D1223" s="265"/>
      <c r="E1223" s="257" t="s">
        <v>71</v>
      </c>
      <c r="F1223" s="258">
        <v>67.790000000000006</v>
      </c>
      <c r="G1223" s="259">
        <v>30</v>
      </c>
      <c r="H1223" s="259">
        <v>44</v>
      </c>
      <c r="I1223" s="268"/>
      <c r="J1223" s="259">
        <v>2982.76</v>
      </c>
    </row>
    <row r="1224" spans="1:10" ht="27" customHeight="1" outlineLevel="1" x14ac:dyDescent="0.25">
      <c r="A1224" s="109" t="s">
        <v>140</v>
      </c>
      <c r="B1224" s="260" t="s">
        <v>660</v>
      </c>
      <c r="C1224" s="264" t="s">
        <v>1466</v>
      </c>
      <c r="D1224" s="262"/>
      <c r="E1224" s="263" t="s">
        <v>1386</v>
      </c>
      <c r="F1224" s="263">
        <v>5.4232000000000005</v>
      </c>
      <c r="G1224" s="263" t="s">
        <v>1387</v>
      </c>
      <c r="H1224" s="263">
        <v>2160</v>
      </c>
      <c r="I1224" s="263">
        <v>11714.112000000001</v>
      </c>
      <c r="J1224" s="262"/>
    </row>
    <row r="1225" spans="1:10" ht="27" customHeight="1" outlineLevel="1" x14ac:dyDescent="0.25">
      <c r="A1225" s="109" t="s">
        <v>140</v>
      </c>
      <c r="B1225" s="260" t="s">
        <v>660</v>
      </c>
      <c r="C1225" s="269" t="s">
        <v>1402</v>
      </c>
      <c r="D1225" s="262"/>
      <c r="E1225" s="263" t="s">
        <v>1386</v>
      </c>
      <c r="F1225" s="263">
        <v>0.33895000000000003</v>
      </c>
      <c r="G1225" s="263" t="s">
        <v>1387</v>
      </c>
      <c r="H1225" s="263">
        <v>225</v>
      </c>
      <c r="I1225" s="263">
        <v>76.263750000000002</v>
      </c>
      <c r="J1225" s="262"/>
    </row>
    <row r="1226" spans="1:10" ht="27" customHeight="1" x14ac:dyDescent="0.25">
      <c r="A1226" s="109">
        <v>6</v>
      </c>
      <c r="B1226" s="287" t="s">
        <v>662</v>
      </c>
      <c r="C1226" s="256" t="s">
        <v>663</v>
      </c>
      <c r="D1226" s="265"/>
      <c r="E1226" s="257" t="s">
        <v>71</v>
      </c>
      <c r="F1226" s="258" t="s">
        <v>1383</v>
      </c>
      <c r="G1226" s="259">
        <v>230</v>
      </c>
      <c r="H1226" s="259">
        <v>336</v>
      </c>
      <c r="I1226" s="268"/>
      <c r="J1226" s="259">
        <v>0</v>
      </c>
    </row>
    <row r="1227" spans="1:10" ht="27" customHeight="1" outlineLevel="1" x14ac:dyDescent="0.25">
      <c r="A1227" s="109" t="s">
        <v>1557</v>
      </c>
      <c r="B1227" s="260" t="s">
        <v>662</v>
      </c>
      <c r="C1227" s="298" t="s">
        <v>1615</v>
      </c>
      <c r="D1227" s="262"/>
      <c r="E1227" s="263" t="s">
        <v>1386</v>
      </c>
      <c r="F1227" s="263">
        <v>0</v>
      </c>
      <c r="G1227" s="263" t="s">
        <v>1387</v>
      </c>
      <c r="H1227" s="263">
        <v>3310</v>
      </c>
      <c r="I1227" s="263">
        <v>0</v>
      </c>
      <c r="J1227" s="262"/>
    </row>
    <row r="1228" spans="1:10" ht="27" customHeight="1" outlineLevel="1" x14ac:dyDescent="0.25">
      <c r="A1228" s="109" t="s">
        <v>1557</v>
      </c>
      <c r="B1228" s="260" t="s">
        <v>662</v>
      </c>
      <c r="C1228" s="269" t="s">
        <v>1539</v>
      </c>
      <c r="D1228" s="262"/>
      <c r="E1228" s="263" t="s">
        <v>1540</v>
      </c>
      <c r="F1228" s="263">
        <v>0</v>
      </c>
      <c r="G1228" s="263" t="s">
        <v>1387</v>
      </c>
      <c r="H1228" s="263">
        <v>37</v>
      </c>
      <c r="I1228" s="263">
        <v>0</v>
      </c>
      <c r="J1228" s="262"/>
    </row>
    <row r="1229" spans="1:10" ht="27" customHeight="1" outlineLevel="1" x14ac:dyDescent="0.25">
      <c r="A1229" s="109" t="s">
        <v>1557</v>
      </c>
      <c r="B1229" s="260" t="s">
        <v>662</v>
      </c>
      <c r="C1229" s="298" t="s">
        <v>1616</v>
      </c>
      <c r="D1229" s="262"/>
      <c r="E1229" s="263" t="s">
        <v>1386</v>
      </c>
      <c r="F1229" s="263">
        <v>0</v>
      </c>
      <c r="G1229" s="263" t="s">
        <v>1387</v>
      </c>
      <c r="H1229" s="263">
        <v>381</v>
      </c>
      <c r="I1229" s="263">
        <v>0</v>
      </c>
      <c r="J1229" s="262"/>
    </row>
    <row r="1230" spans="1:10" ht="27" customHeight="1" x14ac:dyDescent="0.25">
      <c r="A1230" s="109">
        <v>3</v>
      </c>
      <c r="B1230" s="287" t="s">
        <v>664</v>
      </c>
      <c r="C1230" s="256" t="s">
        <v>665</v>
      </c>
      <c r="D1230" s="265"/>
      <c r="E1230" s="257" t="s">
        <v>71</v>
      </c>
      <c r="F1230" s="258" t="s">
        <v>1383</v>
      </c>
      <c r="G1230" s="259">
        <v>122</v>
      </c>
      <c r="H1230" s="259">
        <v>178</v>
      </c>
      <c r="I1230" s="268"/>
      <c r="J1230" s="259">
        <v>0</v>
      </c>
    </row>
    <row r="1231" spans="1:10" ht="27" customHeight="1" outlineLevel="1" x14ac:dyDescent="0.25">
      <c r="A1231" s="109" t="s">
        <v>140</v>
      </c>
      <c r="B1231" s="260" t="s">
        <v>664</v>
      </c>
      <c r="C1231" s="264" t="s">
        <v>1617</v>
      </c>
      <c r="D1231" s="262"/>
      <c r="E1231" s="263" t="s">
        <v>1408</v>
      </c>
      <c r="F1231" s="263">
        <v>0</v>
      </c>
      <c r="G1231" s="263" t="s">
        <v>1387</v>
      </c>
      <c r="H1231" s="263">
        <v>1512</v>
      </c>
      <c r="I1231" s="263">
        <v>0</v>
      </c>
      <c r="J1231" s="262"/>
    </row>
    <row r="1232" spans="1:10" ht="27" customHeight="1" outlineLevel="1" x14ac:dyDescent="0.25">
      <c r="A1232" s="109" t="s">
        <v>140</v>
      </c>
      <c r="B1232" s="260" t="s">
        <v>664</v>
      </c>
      <c r="C1232" s="264" t="s">
        <v>1618</v>
      </c>
      <c r="D1232" s="262"/>
      <c r="E1232" s="263" t="s">
        <v>1395</v>
      </c>
      <c r="F1232" s="263">
        <v>0</v>
      </c>
      <c r="G1232" s="263" t="s">
        <v>1387</v>
      </c>
      <c r="H1232" s="263">
        <v>299</v>
      </c>
      <c r="I1232" s="263">
        <v>0</v>
      </c>
      <c r="J1232" s="262"/>
    </row>
    <row r="1233" spans="1:10" ht="27" customHeight="1" outlineLevel="1" x14ac:dyDescent="0.25">
      <c r="A1233" s="109" t="s">
        <v>140</v>
      </c>
      <c r="B1233" s="260" t="s">
        <v>664</v>
      </c>
      <c r="C1233" s="264" t="s">
        <v>1411</v>
      </c>
      <c r="D1233" s="262"/>
      <c r="E1233" s="263" t="s">
        <v>1395</v>
      </c>
      <c r="F1233" s="263">
        <v>0</v>
      </c>
      <c r="G1233" s="263" t="s">
        <v>1387</v>
      </c>
      <c r="H1233" s="263">
        <v>109</v>
      </c>
      <c r="I1233" s="263">
        <v>0</v>
      </c>
      <c r="J1233" s="262"/>
    </row>
    <row r="1234" spans="1:10" ht="27" customHeight="1" outlineLevel="1" x14ac:dyDescent="0.25">
      <c r="A1234" s="109" t="s">
        <v>140</v>
      </c>
      <c r="B1234" s="260" t="s">
        <v>664</v>
      </c>
      <c r="C1234" s="298" t="s">
        <v>1412</v>
      </c>
      <c r="D1234" s="262"/>
      <c r="E1234" s="263" t="s">
        <v>1395</v>
      </c>
      <c r="F1234" s="263">
        <v>0</v>
      </c>
      <c r="G1234" s="263" t="s">
        <v>1387</v>
      </c>
      <c r="H1234" s="263">
        <v>339</v>
      </c>
      <c r="I1234" s="263">
        <v>0</v>
      </c>
      <c r="J1234" s="262"/>
    </row>
    <row r="1235" spans="1:10" ht="27" customHeight="1" x14ac:dyDescent="0.25">
      <c r="A1235" s="109">
        <v>3</v>
      </c>
      <c r="B1235" s="287" t="s">
        <v>666</v>
      </c>
      <c r="C1235" s="256" t="s">
        <v>667</v>
      </c>
      <c r="D1235" s="265"/>
      <c r="E1235" s="257" t="s">
        <v>71</v>
      </c>
      <c r="F1235" s="258" t="s">
        <v>1383</v>
      </c>
      <c r="G1235" s="259">
        <v>300</v>
      </c>
      <c r="H1235" s="259">
        <v>438</v>
      </c>
      <c r="I1235" s="268"/>
      <c r="J1235" s="259">
        <v>0</v>
      </c>
    </row>
    <row r="1236" spans="1:10" ht="27" customHeight="1" outlineLevel="1" x14ac:dyDescent="0.25">
      <c r="A1236" s="109" t="s">
        <v>140</v>
      </c>
      <c r="B1236" s="260" t="s">
        <v>666</v>
      </c>
      <c r="C1236" s="264" t="s">
        <v>1619</v>
      </c>
      <c r="D1236" s="262"/>
      <c r="E1236" s="263" t="s">
        <v>1386</v>
      </c>
      <c r="F1236" s="263">
        <v>0</v>
      </c>
      <c r="G1236" s="263" t="s">
        <v>1387</v>
      </c>
      <c r="H1236" s="263">
        <v>389</v>
      </c>
      <c r="I1236" s="263">
        <v>0</v>
      </c>
      <c r="J1236" s="262"/>
    </row>
    <row r="1237" spans="1:10" ht="27" customHeight="1" outlineLevel="1" x14ac:dyDescent="0.25">
      <c r="A1237" s="109" t="s">
        <v>140</v>
      </c>
      <c r="B1237" s="260" t="s">
        <v>666</v>
      </c>
      <c r="C1237" s="264" t="s">
        <v>1620</v>
      </c>
      <c r="D1237" s="262"/>
      <c r="E1237" s="263" t="s">
        <v>1386</v>
      </c>
      <c r="F1237" s="263">
        <v>0</v>
      </c>
      <c r="G1237" s="263" t="s">
        <v>1387</v>
      </c>
      <c r="H1237" s="263">
        <v>233</v>
      </c>
      <c r="I1237" s="263">
        <v>0</v>
      </c>
      <c r="J1237" s="262"/>
    </row>
    <row r="1238" spans="1:10" ht="27" customHeight="1" outlineLevel="1" x14ac:dyDescent="0.25">
      <c r="A1238" s="109" t="s">
        <v>140</v>
      </c>
      <c r="B1238" s="260" t="s">
        <v>666</v>
      </c>
      <c r="C1238" s="264" t="s">
        <v>1621</v>
      </c>
      <c r="D1238" s="262"/>
      <c r="E1238" s="263" t="s">
        <v>1386</v>
      </c>
      <c r="F1238" s="263">
        <v>0</v>
      </c>
      <c r="G1238" s="263" t="s">
        <v>1387</v>
      </c>
      <c r="H1238" s="263">
        <v>222</v>
      </c>
      <c r="I1238" s="263">
        <v>0</v>
      </c>
      <c r="J1238" s="262"/>
    </row>
    <row r="1239" spans="1:10" ht="27" customHeight="1" outlineLevel="1" x14ac:dyDescent="0.25">
      <c r="A1239" s="109" t="s">
        <v>140</v>
      </c>
      <c r="B1239" s="260" t="s">
        <v>666</v>
      </c>
      <c r="C1239" s="298" t="s">
        <v>1622</v>
      </c>
      <c r="D1239" s="262"/>
      <c r="E1239" s="263" t="s">
        <v>1408</v>
      </c>
      <c r="F1239" s="263">
        <v>0</v>
      </c>
      <c r="G1239" s="263" t="s">
        <v>1387</v>
      </c>
      <c r="H1239" s="263">
        <v>393</v>
      </c>
      <c r="I1239" s="263">
        <v>0</v>
      </c>
      <c r="J1239" s="262"/>
    </row>
    <row r="1240" spans="1:10" ht="27" customHeight="1" outlineLevel="1" x14ac:dyDescent="0.25">
      <c r="A1240" s="109" t="s">
        <v>140</v>
      </c>
      <c r="B1240" s="260" t="s">
        <v>666</v>
      </c>
      <c r="C1240" s="298" t="s">
        <v>1415</v>
      </c>
      <c r="D1240" s="262"/>
      <c r="E1240" s="263" t="s">
        <v>1395</v>
      </c>
      <c r="F1240" s="263">
        <v>0</v>
      </c>
      <c r="G1240" s="263" t="s">
        <v>1387</v>
      </c>
      <c r="H1240" s="263">
        <v>1157</v>
      </c>
      <c r="I1240" s="263">
        <v>0</v>
      </c>
      <c r="J1240" s="262"/>
    </row>
    <row r="1241" spans="1:10" ht="27" customHeight="1" outlineLevel="1" x14ac:dyDescent="0.25">
      <c r="A1241" s="109" t="s">
        <v>140</v>
      </c>
      <c r="B1241" s="260" t="s">
        <v>666</v>
      </c>
      <c r="C1241" s="264" t="s">
        <v>1411</v>
      </c>
      <c r="D1241" s="262"/>
      <c r="E1241" s="263" t="s">
        <v>1395</v>
      </c>
      <c r="F1241" s="263">
        <v>0</v>
      </c>
      <c r="G1241" s="263" t="s">
        <v>1387</v>
      </c>
      <c r="H1241" s="263">
        <v>109</v>
      </c>
      <c r="I1241" s="263">
        <v>0</v>
      </c>
      <c r="J1241" s="262"/>
    </row>
    <row r="1242" spans="1:10" ht="27" customHeight="1" outlineLevel="1" x14ac:dyDescent="0.25">
      <c r="A1242" s="109" t="s">
        <v>140</v>
      </c>
      <c r="B1242" s="260" t="s">
        <v>666</v>
      </c>
      <c r="C1242" s="298" t="s">
        <v>1623</v>
      </c>
      <c r="D1242" s="262"/>
      <c r="E1242" s="263" t="s">
        <v>1395</v>
      </c>
      <c r="F1242" s="263">
        <v>0</v>
      </c>
      <c r="G1242" s="263" t="s">
        <v>1387</v>
      </c>
      <c r="H1242" s="263">
        <v>701</v>
      </c>
      <c r="I1242" s="263">
        <v>0</v>
      </c>
      <c r="J1242" s="262"/>
    </row>
    <row r="1243" spans="1:10" ht="27" customHeight="1" outlineLevel="1" x14ac:dyDescent="0.25">
      <c r="A1243" s="109" t="s">
        <v>140</v>
      </c>
      <c r="B1243" s="260" t="s">
        <v>666</v>
      </c>
      <c r="C1243" s="298" t="s">
        <v>1413</v>
      </c>
      <c r="D1243" s="262"/>
      <c r="E1243" s="263" t="s">
        <v>1386</v>
      </c>
      <c r="F1243" s="263">
        <v>0</v>
      </c>
      <c r="G1243" s="263" t="s">
        <v>1387</v>
      </c>
      <c r="H1243" s="263">
        <v>115</v>
      </c>
      <c r="I1243" s="263">
        <v>0</v>
      </c>
      <c r="J1243" s="262"/>
    </row>
    <row r="1244" spans="1:10" ht="27" customHeight="1" x14ac:dyDescent="0.25">
      <c r="A1244" s="109">
        <v>3</v>
      </c>
      <c r="B1244" s="287" t="s">
        <v>668</v>
      </c>
      <c r="C1244" s="256" t="s">
        <v>669</v>
      </c>
      <c r="D1244" s="265"/>
      <c r="E1244" s="257" t="s">
        <v>71</v>
      </c>
      <c r="F1244" s="258">
        <v>67.790000000000006</v>
      </c>
      <c r="G1244" s="259">
        <v>450</v>
      </c>
      <c r="H1244" s="259">
        <v>657</v>
      </c>
      <c r="I1244" s="268"/>
      <c r="J1244" s="259">
        <v>44538.030000000006</v>
      </c>
    </row>
    <row r="1245" spans="1:10" ht="27" customHeight="1" outlineLevel="1" x14ac:dyDescent="0.25">
      <c r="A1245" s="109" t="s">
        <v>140</v>
      </c>
      <c r="B1245" s="260" t="s">
        <v>668</v>
      </c>
      <c r="C1245" s="264" t="s">
        <v>1619</v>
      </c>
      <c r="D1245" s="262"/>
      <c r="E1245" s="263" t="s">
        <v>1386</v>
      </c>
      <c r="F1245" s="263">
        <v>1491.38</v>
      </c>
      <c r="G1245" s="263" t="s">
        <v>1387</v>
      </c>
      <c r="H1245" s="263">
        <v>389</v>
      </c>
      <c r="I1245" s="263">
        <v>580146.82000000007</v>
      </c>
      <c r="J1245" s="262"/>
    </row>
    <row r="1246" spans="1:10" ht="27" customHeight="1" outlineLevel="1" x14ac:dyDescent="0.25">
      <c r="A1246" s="109" t="s">
        <v>140</v>
      </c>
      <c r="B1246" s="260" t="s">
        <v>668</v>
      </c>
      <c r="C1246" s="264" t="s">
        <v>1620</v>
      </c>
      <c r="D1246" s="262"/>
      <c r="E1246" s="263" t="s">
        <v>1386</v>
      </c>
      <c r="F1246" s="263">
        <v>27.116000000000003</v>
      </c>
      <c r="G1246" s="263" t="s">
        <v>1387</v>
      </c>
      <c r="H1246" s="263">
        <v>233</v>
      </c>
      <c r="I1246" s="263">
        <v>6318.0280000000012</v>
      </c>
      <c r="J1246" s="262"/>
    </row>
    <row r="1247" spans="1:10" ht="27" customHeight="1" outlineLevel="1" x14ac:dyDescent="0.25">
      <c r="A1247" s="109" t="s">
        <v>140</v>
      </c>
      <c r="B1247" s="260" t="s">
        <v>668</v>
      </c>
      <c r="C1247" s="264" t="s">
        <v>1621</v>
      </c>
      <c r="D1247" s="262"/>
      <c r="E1247" s="263" t="s">
        <v>1386</v>
      </c>
      <c r="F1247" s="263">
        <v>3.3895000000000004</v>
      </c>
      <c r="G1247" s="263" t="s">
        <v>1387</v>
      </c>
      <c r="H1247" s="263">
        <v>222</v>
      </c>
      <c r="I1247" s="263">
        <v>752.46900000000005</v>
      </c>
      <c r="J1247" s="262"/>
    </row>
    <row r="1248" spans="1:10" ht="27" customHeight="1" outlineLevel="1" x14ac:dyDescent="0.25">
      <c r="A1248" s="109" t="s">
        <v>140</v>
      </c>
      <c r="B1248" s="260" t="s">
        <v>668</v>
      </c>
      <c r="C1248" s="298" t="s">
        <v>1622</v>
      </c>
      <c r="D1248" s="262"/>
      <c r="E1248" s="263" t="s">
        <v>1408</v>
      </c>
      <c r="F1248" s="263">
        <v>101.685</v>
      </c>
      <c r="G1248" s="263" t="s">
        <v>1387</v>
      </c>
      <c r="H1248" s="263">
        <v>393</v>
      </c>
      <c r="I1248" s="263">
        <v>39962.205000000002</v>
      </c>
      <c r="J1248" s="262"/>
    </row>
    <row r="1249" spans="1:10" ht="27" customHeight="1" outlineLevel="1" x14ac:dyDescent="0.25">
      <c r="A1249" s="109" t="s">
        <v>140</v>
      </c>
      <c r="B1249" s="260" t="s">
        <v>668</v>
      </c>
      <c r="C1249" s="298" t="s">
        <v>1415</v>
      </c>
      <c r="D1249" s="262"/>
      <c r="E1249" s="263" t="s">
        <v>1395</v>
      </c>
      <c r="F1249" s="263">
        <v>169.47500000000002</v>
      </c>
      <c r="G1249" s="263" t="s">
        <v>1387</v>
      </c>
      <c r="H1249" s="263">
        <v>1157</v>
      </c>
      <c r="I1249" s="263">
        <v>196082.57500000004</v>
      </c>
      <c r="J1249" s="262"/>
    </row>
    <row r="1250" spans="1:10" ht="27" customHeight="1" outlineLevel="1" x14ac:dyDescent="0.25">
      <c r="A1250" s="109" t="s">
        <v>140</v>
      </c>
      <c r="B1250" s="260" t="s">
        <v>668</v>
      </c>
      <c r="C1250" s="264" t="s">
        <v>1411</v>
      </c>
      <c r="D1250" s="262"/>
      <c r="E1250" s="263" t="s">
        <v>1395</v>
      </c>
      <c r="F1250" s="263">
        <v>67.790000000000006</v>
      </c>
      <c r="G1250" s="263" t="s">
        <v>1387</v>
      </c>
      <c r="H1250" s="263">
        <v>109</v>
      </c>
      <c r="I1250" s="263">
        <v>7389.1100000000006</v>
      </c>
      <c r="J1250" s="262"/>
    </row>
    <row r="1251" spans="1:10" ht="27" customHeight="1" outlineLevel="1" x14ac:dyDescent="0.25">
      <c r="A1251" s="109" t="s">
        <v>140</v>
      </c>
      <c r="B1251" s="260" t="s">
        <v>668</v>
      </c>
      <c r="C1251" s="298" t="s">
        <v>1623</v>
      </c>
      <c r="D1251" s="262"/>
      <c r="E1251" s="263" t="s">
        <v>1395</v>
      </c>
      <c r="F1251" s="263">
        <v>169.47500000000002</v>
      </c>
      <c r="G1251" s="263" t="s">
        <v>1387</v>
      </c>
      <c r="H1251" s="263">
        <v>701</v>
      </c>
      <c r="I1251" s="263">
        <v>118801.97500000002</v>
      </c>
      <c r="J1251" s="262"/>
    </row>
    <row r="1252" spans="1:10" ht="27" customHeight="1" outlineLevel="1" x14ac:dyDescent="0.25">
      <c r="A1252" s="109" t="s">
        <v>140</v>
      </c>
      <c r="B1252" s="260" t="s">
        <v>668</v>
      </c>
      <c r="C1252" s="298" t="s">
        <v>1413</v>
      </c>
      <c r="D1252" s="262"/>
      <c r="E1252" s="263" t="s">
        <v>1386</v>
      </c>
      <c r="F1252" s="263">
        <v>1.3558000000000001</v>
      </c>
      <c r="G1252" s="263" t="s">
        <v>1387</v>
      </c>
      <c r="H1252" s="263">
        <v>115</v>
      </c>
      <c r="I1252" s="263">
        <v>155.917</v>
      </c>
      <c r="J1252" s="262"/>
    </row>
    <row r="1253" spans="1:10" ht="27" customHeight="1" x14ac:dyDescent="0.25">
      <c r="A1253" s="109">
        <v>3</v>
      </c>
      <c r="B1253" s="287" t="s">
        <v>670</v>
      </c>
      <c r="C1253" s="256" t="s">
        <v>671</v>
      </c>
      <c r="D1253" s="265"/>
      <c r="E1253" s="257" t="s">
        <v>71</v>
      </c>
      <c r="F1253" s="258" t="s">
        <v>1383</v>
      </c>
      <c r="G1253" s="259">
        <v>200</v>
      </c>
      <c r="H1253" s="258">
        <v>200</v>
      </c>
      <c r="I1253" s="268"/>
      <c r="J1253" s="259">
        <v>0</v>
      </c>
    </row>
    <row r="1254" spans="1:10" ht="27" customHeight="1" outlineLevel="1" x14ac:dyDescent="0.25">
      <c r="A1254" s="109" t="s">
        <v>140</v>
      </c>
      <c r="B1254" s="260" t="s">
        <v>670</v>
      </c>
      <c r="C1254" s="264" t="s">
        <v>1624</v>
      </c>
      <c r="D1254" s="262"/>
      <c r="E1254" s="263" t="s">
        <v>1386</v>
      </c>
      <c r="F1254" s="263">
        <v>0</v>
      </c>
      <c r="G1254" s="263" t="s">
        <v>1387</v>
      </c>
      <c r="H1254" s="263">
        <v>280</v>
      </c>
      <c r="I1254" s="263">
        <v>0</v>
      </c>
      <c r="J1254" s="262"/>
    </row>
    <row r="1255" spans="1:10" ht="27" customHeight="1" outlineLevel="1" x14ac:dyDescent="0.25">
      <c r="A1255" s="109" t="s">
        <v>140</v>
      </c>
      <c r="B1255" s="260" t="s">
        <v>670</v>
      </c>
      <c r="C1255" s="264" t="s">
        <v>1619</v>
      </c>
      <c r="D1255" s="262"/>
      <c r="E1255" s="263" t="s">
        <v>1386</v>
      </c>
      <c r="F1255" s="263">
        <v>0</v>
      </c>
      <c r="G1255" s="263" t="s">
        <v>1387</v>
      </c>
      <c r="H1255" s="263">
        <v>389</v>
      </c>
      <c r="I1255" s="263">
        <v>0</v>
      </c>
      <c r="J1255" s="262"/>
    </row>
    <row r="1256" spans="1:10" ht="27" customHeight="1" x14ac:dyDescent="0.25">
      <c r="A1256" s="109">
        <v>3</v>
      </c>
      <c r="B1256" s="287" t="s">
        <v>672</v>
      </c>
      <c r="C1256" s="256" t="s">
        <v>673</v>
      </c>
      <c r="D1256" s="265"/>
      <c r="E1256" s="257" t="s">
        <v>71</v>
      </c>
      <c r="F1256" s="258" t="s">
        <v>1383</v>
      </c>
      <c r="G1256" s="259">
        <v>600</v>
      </c>
      <c r="H1256" s="259">
        <v>876</v>
      </c>
      <c r="I1256" s="268"/>
      <c r="J1256" s="259">
        <v>0</v>
      </c>
    </row>
    <row r="1257" spans="1:10" ht="27" customHeight="1" outlineLevel="1" x14ac:dyDescent="0.25">
      <c r="A1257" s="109" t="s">
        <v>140</v>
      </c>
      <c r="B1257" s="260" t="s">
        <v>672</v>
      </c>
      <c r="C1257" s="264" t="s">
        <v>1624</v>
      </c>
      <c r="D1257" s="262"/>
      <c r="E1257" s="263" t="s">
        <v>1386</v>
      </c>
      <c r="F1257" s="263">
        <v>0</v>
      </c>
      <c r="G1257" s="263" t="s">
        <v>1387</v>
      </c>
      <c r="H1257" s="263">
        <v>280</v>
      </c>
      <c r="I1257" s="263">
        <v>0</v>
      </c>
      <c r="J1257" s="262"/>
    </row>
    <row r="1258" spans="1:10" ht="27" customHeight="1" outlineLevel="1" x14ac:dyDescent="0.25">
      <c r="A1258" s="109" t="s">
        <v>140</v>
      </c>
      <c r="B1258" s="260" t="s">
        <v>672</v>
      </c>
      <c r="C1258" s="264" t="s">
        <v>1619</v>
      </c>
      <c r="D1258" s="262"/>
      <c r="E1258" s="263" t="s">
        <v>1386</v>
      </c>
      <c r="F1258" s="263">
        <v>0</v>
      </c>
      <c r="G1258" s="263" t="s">
        <v>1387</v>
      </c>
      <c r="H1258" s="263">
        <v>389</v>
      </c>
      <c r="I1258" s="263">
        <v>0</v>
      </c>
      <c r="J1258" s="262"/>
    </row>
    <row r="1259" spans="1:10" ht="27" customHeight="1" outlineLevel="1" x14ac:dyDescent="0.25">
      <c r="A1259" s="109" t="s">
        <v>140</v>
      </c>
      <c r="B1259" s="260" t="s">
        <v>672</v>
      </c>
      <c r="C1259" s="264" t="s">
        <v>1619</v>
      </c>
      <c r="D1259" s="262"/>
      <c r="E1259" s="263" t="s">
        <v>1386</v>
      </c>
      <c r="F1259" s="263">
        <v>0</v>
      </c>
      <c r="G1259" s="263" t="s">
        <v>1387</v>
      </c>
      <c r="H1259" s="263">
        <v>389</v>
      </c>
      <c r="I1259" s="263">
        <v>0</v>
      </c>
      <c r="J1259" s="262"/>
    </row>
    <row r="1260" spans="1:10" ht="27" customHeight="1" outlineLevel="1" x14ac:dyDescent="0.25">
      <c r="A1260" s="109" t="s">
        <v>140</v>
      </c>
      <c r="B1260" s="260" t="s">
        <v>672</v>
      </c>
      <c r="C1260" s="264" t="s">
        <v>1620</v>
      </c>
      <c r="D1260" s="262"/>
      <c r="E1260" s="263" t="s">
        <v>1386</v>
      </c>
      <c r="F1260" s="263">
        <v>0</v>
      </c>
      <c r="G1260" s="263" t="s">
        <v>1387</v>
      </c>
      <c r="H1260" s="263">
        <v>233</v>
      </c>
      <c r="I1260" s="263">
        <v>0</v>
      </c>
      <c r="J1260" s="262"/>
    </row>
    <row r="1261" spans="1:10" ht="27" customHeight="1" outlineLevel="1" x14ac:dyDescent="0.25">
      <c r="A1261" s="109" t="s">
        <v>140</v>
      </c>
      <c r="B1261" s="260" t="s">
        <v>672</v>
      </c>
      <c r="C1261" s="264" t="s">
        <v>1621</v>
      </c>
      <c r="D1261" s="262"/>
      <c r="E1261" s="263" t="s">
        <v>1386</v>
      </c>
      <c r="F1261" s="263">
        <v>0</v>
      </c>
      <c r="G1261" s="263" t="s">
        <v>1387</v>
      </c>
      <c r="H1261" s="263">
        <v>222</v>
      </c>
      <c r="I1261" s="263">
        <v>0</v>
      </c>
      <c r="J1261" s="262"/>
    </row>
    <row r="1262" spans="1:10" ht="27" customHeight="1" outlineLevel="1" x14ac:dyDescent="0.25">
      <c r="A1262" s="109" t="s">
        <v>140</v>
      </c>
      <c r="B1262" s="260" t="s">
        <v>672</v>
      </c>
      <c r="C1262" s="298" t="s">
        <v>1622</v>
      </c>
      <c r="D1262" s="262"/>
      <c r="E1262" s="263" t="s">
        <v>1408</v>
      </c>
      <c r="F1262" s="263">
        <v>0</v>
      </c>
      <c r="G1262" s="263" t="s">
        <v>1387</v>
      </c>
      <c r="H1262" s="263">
        <v>393</v>
      </c>
      <c r="I1262" s="263">
        <v>0</v>
      </c>
      <c r="J1262" s="262"/>
    </row>
    <row r="1263" spans="1:10" ht="27" customHeight="1" outlineLevel="1" x14ac:dyDescent="0.25">
      <c r="A1263" s="109" t="s">
        <v>140</v>
      </c>
      <c r="B1263" s="260" t="s">
        <v>672</v>
      </c>
      <c r="C1263" s="298" t="s">
        <v>1415</v>
      </c>
      <c r="D1263" s="262"/>
      <c r="E1263" s="263" t="s">
        <v>1395</v>
      </c>
      <c r="F1263" s="263">
        <v>0</v>
      </c>
      <c r="G1263" s="263" t="s">
        <v>1387</v>
      </c>
      <c r="H1263" s="263">
        <v>1157</v>
      </c>
      <c r="I1263" s="263">
        <v>0</v>
      </c>
      <c r="J1263" s="262"/>
    </row>
    <row r="1264" spans="1:10" ht="27" customHeight="1" outlineLevel="1" x14ac:dyDescent="0.25">
      <c r="A1264" s="109" t="s">
        <v>140</v>
      </c>
      <c r="B1264" s="260" t="s">
        <v>672</v>
      </c>
      <c r="C1264" s="264" t="s">
        <v>1411</v>
      </c>
      <c r="D1264" s="262"/>
      <c r="E1264" s="263" t="s">
        <v>1395</v>
      </c>
      <c r="F1264" s="263">
        <v>0</v>
      </c>
      <c r="G1264" s="263" t="s">
        <v>1387</v>
      </c>
      <c r="H1264" s="263">
        <v>109</v>
      </c>
      <c r="I1264" s="263">
        <v>0</v>
      </c>
      <c r="J1264" s="262"/>
    </row>
    <row r="1265" spans="1:10" ht="27" customHeight="1" outlineLevel="1" x14ac:dyDescent="0.25">
      <c r="A1265" s="109" t="s">
        <v>140</v>
      </c>
      <c r="B1265" s="260" t="s">
        <v>672</v>
      </c>
      <c r="C1265" s="298" t="s">
        <v>1623</v>
      </c>
      <c r="D1265" s="262"/>
      <c r="E1265" s="263" t="s">
        <v>1395</v>
      </c>
      <c r="F1265" s="263">
        <v>0</v>
      </c>
      <c r="G1265" s="263" t="s">
        <v>1387</v>
      </c>
      <c r="H1265" s="263">
        <v>701</v>
      </c>
      <c r="I1265" s="263">
        <v>0</v>
      </c>
      <c r="J1265" s="262"/>
    </row>
    <row r="1266" spans="1:10" ht="27" customHeight="1" outlineLevel="1" x14ac:dyDescent="0.25">
      <c r="A1266" s="109" t="s">
        <v>140</v>
      </c>
      <c r="B1266" s="260" t="s">
        <v>672</v>
      </c>
      <c r="C1266" s="298" t="s">
        <v>1413</v>
      </c>
      <c r="D1266" s="262"/>
      <c r="E1266" s="263" t="s">
        <v>1386</v>
      </c>
      <c r="F1266" s="263">
        <v>0</v>
      </c>
      <c r="G1266" s="263" t="s">
        <v>1387</v>
      </c>
      <c r="H1266" s="263">
        <v>115</v>
      </c>
      <c r="I1266" s="263">
        <v>0</v>
      </c>
      <c r="J1266" s="262"/>
    </row>
    <row r="1267" spans="1:10" ht="27" customHeight="1" x14ac:dyDescent="0.25">
      <c r="A1267" s="109">
        <v>6</v>
      </c>
      <c r="B1267" s="287" t="s">
        <v>674</v>
      </c>
      <c r="C1267" s="256" t="s">
        <v>675</v>
      </c>
      <c r="D1267" s="265"/>
      <c r="E1267" s="257" t="s">
        <v>71</v>
      </c>
      <c r="F1267" s="258">
        <v>67.790000000000006</v>
      </c>
      <c r="G1267" s="259">
        <v>300</v>
      </c>
      <c r="H1267" s="258">
        <v>300</v>
      </c>
      <c r="I1267" s="268"/>
      <c r="J1267" s="259">
        <v>20337.000000000004</v>
      </c>
    </row>
    <row r="1268" spans="1:10" ht="27" customHeight="1" outlineLevel="1" x14ac:dyDescent="0.25">
      <c r="A1268" s="109" t="s">
        <v>1557</v>
      </c>
      <c r="B1268" s="260" t="s">
        <v>674</v>
      </c>
      <c r="C1268" s="269" t="s">
        <v>1625</v>
      </c>
      <c r="D1268" s="262"/>
      <c r="E1268" s="263" t="s">
        <v>1386</v>
      </c>
      <c r="F1268" s="263">
        <v>1220.22</v>
      </c>
      <c r="G1268" s="263" t="s">
        <v>1387</v>
      </c>
      <c r="H1268" s="263">
        <v>1327</v>
      </c>
      <c r="I1268" s="263">
        <v>1619231.94</v>
      </c>
      <c r="J1268" s="262"/>
    </row>
    <row r="1269" spans="1:10" ht="27" customHeight="1" outlineLevel="1" x14ac:dyDescent="0.25">
      <c r="A1269" s="109" t="s">
        <v>1557</v>
      </c>
      <c r="B1269" s="260" t="s">
        <v>674</v>
      </c>
      <c r="C1269" s="264" t="s">
        <v>1542</v>
      </c>
      <c r="D1269" s="262"/>
      <c r="E1269" s="263" t="s">
        <v>1386</v>
      </c>
      <c r="F1269" s="263">
        <v>0.67790000000000006</v>
      </c>
      <c r="G1269" s="263" t="s">
        <v>1387</v>
      </c>
      <c r="H1269" s="263">
        <v>430</v>
      </c>
      <c r="I1269" s="263">
        <v>291.49700000000001</v>
      </c>
      <c r="J1269" s="262"/>
    </row>
    <row r="1270" spans="1:10" ht="27" customHeight="1" outlineLevel="1" x14ac:dyDescent="0.25">
      <c r="A1270" s="109" t="s">
        <v>1557</v>
      </c>
      <c r="B1270" s="260" t="s">
        <v>674</v>
      </c>
      <c r="C1270" s="298" t="s">
        <v>1626</v>
      </c>
      <c r="D1270" s="262"/>
      <c r="E1270" s="263" t="s">
        <v>1386</v>
      </c>
      <c r="F1270" s="263">
        <v>0.54232000000000002</v>
      </c>
      <c r="G1270" s="263" t="s">
        <v>1387</v>
      </c>
      <c r="H1270" s="263">
        <v>959</v>
      </c>
      <c r="I1270" s="263">
        <v>520.08488</v>
      </c>
      <c r="J1270" s="262"/>
    </row>
    <row r="1271" spans="1:10" ht="27" customHeight="1" x14ac:dyDescent="0.25">
      <c r="A1271" s="109">
        <v>3</v>
      </c>
      <c r="B1271" s="287" t="s">
        <v>676</v>
      </c>
      <c r="C1271" s="256" t="s">
        <v>677</v>
      </c>
      <c r="D1271" s="265"/>
      <c r="E1271" s="257" t="s">
        <v>91</v>
      </c>
      <c r="F1271" s="258">
        <v>78.638000000000005</v>
      </c>
      <c r="G1271" s="259">
        <v>31</v>
      </c>
      <c r="H1271" s="259">
        <v>45</v>
      </c>
      <c r="I1271" s="268"/>
      <c r="J1271" s="259">
        <v>3538.71</v>
      </c>
    </row>
    <row r="1272" spans="1:10" ht="27" customHeight="1" outlineLevel="1" x14ac:dyDescent="0.25">
      <c r="A1272" s="109" t="s">
        <v>140</v>
      </c>
      <c r="B1272" s="260" t="s">
        <v>676</v>
      </c>
      <c r="C1272" s="298" t="s">
        <v>1622</v>
      </c>
      <c r="D1272" s="262"/>
      <c r="E1272" s="263" t="s">
        <v>1408</v>
      </c>
      <c r="F1272" s="263">
        <v>117.95700000000001</v>
      </c>
      <c r="G1272" s="263" t="s">
        <v>1387</v>
      </c>
      <c r="H1272" s="263">
        <v>393</v>
      </c>
      <c r="I1272" s="263">
        <v>46357.101000000002</v>
      </c>
      <c r="J1272" s="262"/>
    </row>
    <row r="1273" spans="1:10" ht="27" customHeight="1" outlineLevel="1" x14ac:dyDescent="0.25">
      <c r="A1273" s="109" t="s">
        <v>140</v>
      </c>
      <c r="B1273" s="260" t="s">
        <v>676</v>
      </c>
      <c r="C1273" s="298" t="s">
        <v>1627</v>
      </c>
      <c r="D1273" s="262"/>
      <c r="E1273" s="263" t="s">
        <v>1386</v>
      </c>
      <c r="F1273" s="263">
        <v>78.638000000000005</v>
      </c>
      <c r="G1273" s="263" t="s">
        <v>1387</v>
      </c>
      <c r="H1273" s="263">
        <v>422</v>
      </c>
      <c r="I1273" s="263">
        <v>33185.236000000004</v>
      </c>
      <c r="J1273" s="262"/>
    </row>
    <row r="1274" spans="1:10" ht="27" customHeight="1" x14ac:dyDescent="0.25">
      <c r="A1274" s="109">
        <v>6</v>
      </c>
      <c r="B1274" s="287" t="s">
        <v>678</v>
      </c>
      <c r="C1274" s="256" t="s">
        <v>679</v>
      </c>
      <c r="D1274" s="265"/>
      <c r="E1274" s="257" t="s">
        <v>71</v>
      </c>
      <c r="F1274" s="258">
        <v>1</v>
      </c>
      <c r="G1274" s="259">
        <v>5000</v>
      </c>
      <c r="H1274" s="259">
        <v>7300</v>
      </c>
      <c r="I1274" s="268"/>
      <c r="J1274" s="259">
        <v>7300</v>
      </c>
    </row>
    <row r="1275" spans="1:10" ht="27" customHeight="1" outlineLevel="1" x14ac:dyDescent="0.25">
      <c r="A1275" s="109" t="s">
        <v>1557</v>
      </c>
      <c r="B1275" s="260" t="s">
        <v>678</v>
      </c>
      <c r="C1275" s="269" t="s">
        <v>1628</v>
      </c>
      <c r="D1275" s="262"/>
      <c r="E1275" s="263" t="s">
        <v>1386</v>
      </c>
      <c r="F1275" s="263">
        <v>1</v>
      </c>
      <c r="G1275" s="263" t="s">
        <v>1387</v>
      </c>
      <c r="H1275" s="263">
        <v>180</v>
      </c>
      <c r="I1275" s="263">
        <v>180</v>
      </c>
      <c r="J1275" s="262"/>
    </row>
    <row r="1276" spans="1:10" ht="27" customHeight="1" outlineLevel="1" x14ac:dyDescent="0.25">
      <c r="A1276" s="109" t="s">
        <v>1557</v>
      </c>
      <c r="B1276" s="260" t="s">
        <v>678</v>
      </c>
      <c r="C1276" s="264" t="s">
        <v>1619</v>
      </c>
      <c r="D1276" s="262"/>
      <c r="E1276" s="263" t="s">
        <v>1386</v>
      </c>
      <c r="F1276" s="263">
        <v>22</v>
      </c>
      <c r="G1276" s="263" t="s">
        <v>1387</v>
      </c>
      <c r="H1276" s="263">
        <v>389</v>
      </c>
      <c r="I1276" s="263">
        <v>8558</v>
      </c>
      <c r="J1276" s="262"/>
    </row>
    <row r="1277" spans="1:10" ht="27" customHeight="1" outlineLevel="1" x14ac:dyDescent="0.25">
      <c r="A1277" s="109" t="s">
        <v>1557</v>
      </c>
      <c r="B1277" s="260" t="s">
        <v>678</v>
      </c>
      <c r="C1277" s="264" t="s">
        <v>1620</v>
      </c>
      <c r="D1277" s="262"/>
      <c r="E1277" s="263" t="s">
        <v>1386</v>
      </c>
      <c r="F1277" s="263">
        <v>0.4</v>
      </c>
      <c r="G1277" s="263" t="s">
        <v>1387</v>
      </c>
      <c r="H1277" s="263">
        <v>233</v>
      </c>
      <c r="I1277" s="263">
        <v>93.2</v>
      </c>
      <c r="J1277" s="262"/>
    </row>
    <row r="1278" spans="1:10" ht="27" customHeight="1" outlineLevel="1" x14ac:dyDescent="0.25">
      <c r="A1278" s="109" t="s">
        <v>1557</v>
      </c>
      <c r="B1278" s="260" t="s">
        <v>678</v>
      </c>
      <c r="C1278" s="264" t="s">
        <v>1621</v>
      </c>
      <c r="D1278" s="262"/>
      <c r="E1278" s="263" t="s">
        <v>1386</v>
      </c>
      <c r="F1278" s="263">
        <v>0.05</v>
      </c>
      <c r="G1278" s="263" t="s">
        <v>1387</v>
      </c>
      <c r="H1278" s="263">
        <v>222</v>
      </c>
      <c r="I1278" s="263">
        <v>11.100000000000001</v>
      </c>
      <c r="J1278" s="262"/>
    </row>
    <row r="1279" spans="1:10" ht="27" customHeight="1" outlineLevel="1" x14ac:dyDescent="0.25">
      <c r="A1279" s="109" t="s">
        <v>1557</v>
      </c>
      <c r="B1279" s="260" t="s">
        <v>678</v>
      </c>
      <c r="C1279" s="298" t="s">
        <v>1415</v>
      </c>
      <c r="D1279" s="262"/>
      <c r="E1279" s="263" t="s">
        <v>1395</v>
      </c>
      <c r="F1279" s="263">
        <v>2.5</v>
      </c>
      <c r="G1279" s="263" t="s">
        <v>1387</v>
      </c>
      <c r="H1279" s="263">
        <v>1157</v>
      </c>
      <c r="I1279" s="263">
        <v>2892.5</v>
      </c>
      <c r="J1279" s="262"/>
    </row>
    <row r="1280" spans="1:10" ht="27" customHeight="1" outlineLevel="1" x14ac:dyDescent="0.25">
      <c r="A1280" s="109" t="s">
        <v>1557</v>
      </c>
      <c r="B1280" s="260" t="s">
        <v>678</v>
      </c>
      <c r="C1280" s="264" t="s">
        <v>1411</v>
      </c>
      <c r="D1280" s="262"/>
      <c r="E1280" s="263" t="s">
        <v>1395</v>
      </c>
      <c r="F1280" s="263">
        <v>1</v>
      </c>
      <c r="G1280" s="263" t="s">
        <v>1387</v>
      </c>
      <c r="H1280" s="263">
        <v>109</v>
      </c>
      <c r="I1280" s="263">
        <v>109</v>
      </c>
      <c r="J1280" s="262"/>
    </row>
    <row r="1281" spans="1:10" ht="27" customHeight="1" outlineLevel="1" x14ac:dyDescent="0.25">
      <c r="A1281" s="109" t="s">
        <v>1557</v>
      </c>
      <c r="B1281" s="260" t="s">
        <v>678</v>
      </c>
      <c r="C1281" s="298" t="s">
        <v>1623</v>
      </c>
      <c r="D1281" s="262"/>
      <c r="E1281" s="263" t="s">
        <v>1395</v>
      </c>
      <c r="F1281" s="263">
        <v>2.5</v>
      </c>
      <c r="G1281" s="263" t="s">
        <v>1387</v>
      </c>
      <c r="H1281" s="263">
        <v>701</v>
      </c>
      <c r="I1281" s="263">
        <v>1752.5</v>
      </c>
      <c r="J1281" s="262"/>
    </row>
    <row r="1282" spans="1:10" ht="27" customHeight="1" outlineLevel="1" x14ac:dyDescent="0.25">
      <c r="A1282" s="109" t="s">
        <v>1557</v>
      </c>
      <c r="B1282" s="260" t="s">
        <v>678</v>
      </c>
      <c r="C1282" s="298" t="s">
        <v>1413</v>
      </c>
      <c r="D1282" s="262"/>
      <c r="E1282" s="263" t="s">
        <v>1386</v>
      </c>
      <c r="F1282" s="263">
        <v>0.02</v>
      </c>
      <c r="G1282" s="263" t="s">
        <v>1387</v>
      </c>
      <c r="H1282" s="263">
        <v>115</v>
      </c>
      <c r="I1282" s="263">
        <v>2.3000000000000003</v>
      </c>
      <c r="J1282" s="262"/>
    </row>
    <row r="1283" spans="1:10" ht="27" customHeight="1" outlineLevel="1" x14ac:dyDescent="0.25">
      <c r="A1283" s="109" t="s">
        <v>1557</v>
      </c>
      <c r="B1283" s="260" t="s">
        <v>678</v>
      </c>
      <c r="C1283" s="298" t="s">
        <v>1629</v>
      </c>
      <c r="D1283" s="262"/>
      <c r="E1283" s="263" t="s">
        <v>1386</v>
      </c>
      <c r="F1283" s="263">
        <v>0.4</v>
      </c>
      <c r="G1283" s="263" t="s">
        <v>1387</v>
      </c>
      <c r="H1283" s="263">
        <v>1614</v>
      </c>
      <c r="I1283" s="263">
        <v>645.6</v>
      </c>
      <c r="J1283" s="262"/>
    </row>
    <row r="1284" spans="1:10" ht="27" customHeight="1" outlineLevel="1" x14ac:dyDescent="0.25">
      <c r="A1284" s="109" t="s">
        <v>1557</v>
      </c>
      <c r="B1284" s="260" t="s">
        <v>678</v>
      </c>
      <c r="C1284" s="264" t="s">
        <v>1389</v>
      </c>
      <c r="D1284" s="262"/>
      <c r="E1284" s="263" t="s">
        <v>1386</v>
      </c>
      <c r="F1284" s="263">
        <v>5.9999999999999995E-4</v>
      </c>
      <c r="G1284" s="263" t="s">
        <v>1387</v>
      </c>
      <c r="H1284" s="263">
        <v>388</v>
      </c>
      <c r="I1284" s="263">
        <v>0.23279999999999998</v>
      </c>
      <c r="J1284" s="262"/>
    </row>
    <row r="1285" spans="1:10" ht="27" customHeight="1" outlineLevel="1" x14ac:dyDescent="0.25">
      <c r="A1285" s="109" t="s">
        <v>1557</v>
      </c>
      <c r="B1285" s="260" t="s">
        <v>678</v>
      </c>
      <c r="C1285" s="299" t="s">
        <v>1630</v>
      </c>
      <c r="D1285" s="262"/>
      <c r="E1285" s="263" t="s">
        <v>1422</v>
      </c>
      <c r="F1285" s="263">
        <v>2</v>
      </c>
      <c r="G1285" s="263" t="s">
        <v>1387</v>
      </c>
      <c r="H1285" s="263">
        <v>1420</v>
      </c>
      <c r="I1285" s="263">
        <v>2840</v>
      </c>
      <c r="J1285" s="262"/>
    </row>
    <row r="1286" spans="1:10" ht="18.75" customHeight="1" x14ac:dyDescent="0.25">
      <c r="A1286" s="248"/>
      <c r="B1286" s="286" t="s">
        <v>680</v>
      </c>
      <c r="C1286" s="200" t="s">
        <v>681</v>
      </c>
      <c r="D1286" s="273"/>
      <c r="E1286" s="274"/>
      <c r="F1286" s="275" t="s">
        <v>1382</v>
      </c>
      <c r="G1286" s="277"/>
      <c r="H1286" s="277"/>
      <c r="I1286" s="275" t="s">
        <v>1382</v>
      </c>
      <c r="J1286" s="275" t="s">
        <v>1382</v>
      </c>
    </row>
    <row r="1287" spans="1:10" ht="27" customHeight="1" x14ac:dyDescent="0.25">
      <c r="A1287" s="109">
        <v>6</v>
      </c>
      <c r="B1287" s="287" t="s">
        <v>682</v>
      </c>
      <c r="C1287" s="256" t="s">
        <v>683</v>
      </c>
      <c r="D1287" s="265"/>
      <c r="E1287" s="257" t="s">
        <v>71</v>
      </c>
      <c r="F1287" s="258">
        <v>6.2</v>
      </c>
      <c r="G1287" s="259">
        <v>150</v>
      </c>
      <c r="H1287" s="259">
        <v>219</v>
      </c>
      <c r="I1287" s="268"/>
      <c r="J1287" s="259">
        <v>1357.8</v>
      </c>
    </row>
    <row r="1288" spans="1:10" ht="27" customHeight="1" outlineLevel="1" x14ac:dyDescent="0.25">
      <c r="A1288" s="109" t="s">
        <v>1557</v>
      </c>
      <c r="B1288" s="260" t="s">
        <v>682</v>
      </c>
      <c r="C1288" s="298" t="s">
        <v>1558</v>
      </c>
      <c r="D1288" s="262"/>
      <c r="E1288" s="263" t="s">
        <v>1386</v>
      </c>
      <c r="F1288" s="263">
        <v>6.8200000000000012</v>
      </c>
      <c r="G1288" s="263" t="s">
        <v>1387</v>
      </c>
      <c r="H1288" s="263">
        <v>2391</v>
      </c>
      <c r="I1288" s="263">
        <v>16306.620000000003</v>
      </c>
      <c r="J1288" s="262"/>
    </row>
    <row r="1289" spans="1:10" ht="27" customHeight="1" outlineLevel="1" x14ac:dyDescent="0.25">
      <c r="A1289" s="109" t="s">
        <v>1557</v>
      </c>
      <c r="B1289" s="260" t="s">
        <v>682</v>
      </c>
      <c r="C1289" s="298" t="s">
        <v>1539</v>
      </c>
      <c r="D1289" s="262"/>
      <c r="E1289" s="263" t="s">
        <v>1540</v>
      </c>
      <c r="F1289" s="263">
        <v>0.24800000000000003</v>
      </c>
      <c r="G1289" s="263" t="s">
        <v>1387</v>
      </c>
      <c r="H1289" s="263">
        <v>37</v>
      </c>
      <c r="I1289" s="263">
        <v>9.1760000000000002</v>
      </c>
      <c r="J1289" s="262"/>
    </row>
    <row r="1290" spans="1:10" ht="27" customHeight="1" outlineLevel="1" x14ac:dyDescent="0.25">
      <c r="A1290" s="109" t="s">
        <v>1557</v>
      </c>
      <c r="B1290" s="260" t="s">
        <v>682</v>
      </c>
      <c r="C1290" s="298" t="s">
        <v>1403</v>
      </c>
      <c r="D1290" s="262"/>
      <c r="E1290" s="263" t="s">
        <v>1386</v>
      </c>
      <c r="F1290" s="263">
        <v>9.2999999999999999E-2</v>
      </c>
      <c r="G1290" s="263" t="s">
        <v>1387</v>
      </c>
      <c r="H1290" s="263">
        <v>110</v>
      </c>
      <c r="I1290" s="263">
        <v>10.23</v>
      </c>
      <c r="J1290" s="262"/>
    </row>
    <row r="1291" spans="1:10" ht="27" customHeight="1" outlineLevel="1" x14ac:dyDescent="0.25">
      <c r="A1291" s="109" t="s">
        <v>1557</v>
      </c>
      <c r="B1291" s="260" t="s">
        <v>682</v>
      </c>
      <c r="C1291" s="298" t="s">
        <v>1559</v>
      </c>
      <c r="D1291" s="262"/>
      <c r="E1291" s="263" t="s">
        <v>1386</v>
      </c>
      <c r="F1291" s="263">
        <v>6.2000000000000006E-2</v>
      </c>
      <c r="G1291" s="263" t="s">
        <v>1387</v>
      </c>
      <c r="H1291" s="263">
        <v>1699</v>
      </c>
      <c r="I1291" s="263">
        <v>105.33800000000001</v>
      </c>
      <c r="J1291" s="262"/>
    </row>
    <row r="1292" spans="1:10" ht="27" customHeight="1" outlineLevel="1" x14ac:dyDescent="0.25">
      <c r="A1292" s="109" t="s">
        <v>1557</v>
      </c>
      <c r="B1292" s="260" t="s">
        <v>682</v>
      </c>
      <c r="C1292" s="269" t="s">
        <v>1402</v>
      </c>
      <c r="D1292" s="262"/>
      <c r="E1292" s="263" t="s">
        <v>1386</v>
      </c>
      <c r="F1292" s="263">
        <v>3.1000000000000003E-2</v>
      </c>
      <c r="G1292" s="263" t="s">
        <v>1387</v>
      </c>
      <c r="H1292" s="263">
        <v>225</v>
      </c>
      <c r="I1292" s="263">
        <v>6.9750000000000005</v>
      </c>
      <c r="J1292" s="262"/>
    </row>
    <row r="1293" spans="1:10" ht="27" customHeight="1" x14ac:dyDescent="0.25">
      <c r="A1293" s="109">
        <v>3</v>
      </c>
      <c r="B1293" s="287" t="s">
        <v>684</v>
      </c>
      <c r="C1293" s="256" t="s">
        <v>685</v>
      </c>
      <c r="D1293" s="265"/>
      <c r="E1293" s="257" t="s">
        <v>91</v>
      </c>
      <c r="F1293" s="258">
        <v>16.100000000000001</v>
      </c>
      <c r="G1293" s="259">
        <v>100</v>
      </c>
      <c r="H1293" s="259">
        <v>146</v>
      </c>
      <c r="I1293" s="268"/>
      <c r="J1293" s="259">
        <v>2350.6000000000004</v>
      </c>
    </row>
    <row r="1294" spans="1:10" ht="27" customHeight="1" outlineLevel="1" x14ac:dyDescent="0.25">
      <c r="A1294" s="109" t="s">
        <v>140</v>
      </c>
      <c r="B1294" s="260" t="s">
        <v>684</v>
      </c>
      <c r="C1294" s="264" t="s">
        <v>1389</v>
      </c>
      <c r="D1294" s="262"/>
      <c r="E1294" s="263" t="s">
        <v>1386</v>
      </c>
      <c r="F1294" s="263">
        <v>9.6600000000000002E-3</v>
      </c>
      <c r="G1294" s="263" t="s">
        <v>1387</v>
      </c>
      <c r="H1294" s="263">
        <v>388</v>
      </c>
      <c r="I1294" s="263">
        <v>3.7480799999999999</v>
      </c>
      <c r="J1294" s="262"/>
    </row>
    <row r="1295" spans="1:10" ht="27" customHeight="1" outlineLevel="1" x14ac:dyDescent="0.25">
      <c r="A1295" s="109" t="s">
        <v>140</v>
      </c>
      <c r="B1295" s="260" t="s">
        <v>684</v>
      </c>
      <c r="C1295" s="264" t="s">
        <v>1630</v>
      </c>
      <c r="D1295" s="262"/>
      <c r="E1295" s="263" t="s">
        <v>1422</v>
      </c>
      <c r="F1295" s="263">
        <v>32.200000000000003</v>
      </c>
      <c r="G1295" s="263" t="s">
        <v>1387</v>
      </c>
      <c r="H1295" s="263">
        <v>1420</v>
      </c>
      <c r="I1295" s="263">
        <v>45724.000000000007</v>
      </c>
      <c r="J1295" s="262"/>
    </row>
    <row r="1296" spans="1:10" ht="27" customHeight="1" x14ac:dyDescent="0.25">
      <c r="A1296" s="109">
        <v>3</v>
      </c>
      <c r="B1296" s="287" t="s">
        <v>686</v>
      </c>
      <c r="C1296" s="256" t="s">
        <v>687</v>
      </c>
      <c r="D1296" s="265"/>
      <c r="E1296" s="257" t="s">
        <v>71</v>
      </c>
      <c r="F1296" s="258" t="s">
        <v>1383</v>
      </c>
      <c r="G1296" s="259">
        <v>350</v>
      </c>
      <c r="H1296" s="259">
        <v>511</v>
      </c>
      <c r="I1296" s="268"/>
      <c r="J1296" s="259">
        <v>0</v>
      </c>
    </row>
    <row r="1297" spans="1:10" ht="27" customHeight="1" outlineLevel="1" x14ac:dyDescent="0.25">
      <c r="A1297" s="109" t="s">
        <v>140</v>
      </c>
      <c r="B1297" s="260" t="s">
        <v>686</v>
      </c>
      <c r="C1297" s="264" t="s">
        <v>1560</v>
      </c>
      <c r="D1297" s="262"/>
      <c r="E1297" s="263" t="s">
        <v>1408</v>
      </c>
      <c r="F1297" s="263">
        <v>0</v>
      </c>
      <c r="G1297" s="263" t="s">
        <v>1387</v>
      </c>
      <c r="H1297" s="263">
        <v>1899</v>
      </c>
      <c r="I1297" s="263">
        <v>0</v>
      </c>
      <c r="J1297" s="262"/>
    </row>
    <row r="1298" spans="1:10" ht="27" customHeight="1" outlineLevel="1" x14ac:dyDescent="0.25">
      <c r="A1298" s="109" t="s">
        <v>140</v>
      </c>
      <c r="B1298" s="260" t="s">
        <v>686</v>
      </c>
      <c r="C1298" s="298" t="s">
        <v>1561</v>
      </c>
      <c r="D1298" s="262"/>
      <c r="E1298" s="263" t="s">
        <v>1395</v>
      </c>
      <c r="F1298" s="263">
        <v>0</v>
      </c>
      <c r="G1298" s="263" t="s">
        <v>1387</v>
      </c>
      <c r="H1298" s="263">
        <v>1869</v>
      </c>
      <c r="I1298" s="263">
        <v>0</v>
      </c>
      <c r="J1298" s="262"/>
    </row>
    <row r="1299" spans="1:10" ht="27" customHeight="1" outlineLevel="1" x14ac:dyDescent="0.25">
      <c r="A1299" s="109" t="s">
        <v>140</v>
      </c>
      <c r="B1299" s="260" t="s">
        <v>686</v>
      </c>
      <c r="C1299" s="264" t="s">
        <v>1391</v>
      </c>
      <c r="D1299" s="262"/>
      <c r="E1299" s="263" t="s">
        <v>1386</v>
      </c>
      <c r="F1299" s="263">
        <v>0</v>
      </c>
      <c r="G1299" s="263" t="s">
        <v>1387</v>
      </c>
      <c r="H1299" s="263">
        <v>13</v>
      </c>
      <c r="I1299" s="263">
        <v>0</v>
      </c>
      <c r="J1299" s="262"/>
    </row>
    <row r="1300" spans="1:10" ht="27" customHeight="1" outlineLevel="1" x14ac:dyDescent="0.25">
      <c r="A1300" s="109" t="s">
        <v>140</v>
      </c>
      <c r="B1300" s="260" t="s">
        <v>686</v>
      </c>
      <c r="C1300" s="298" t="s">
        <v>1562</v>
      </c>
      <c r="D1300" s="262"/>
      <c r="E1300" s="263" t="s">
        <v>1422</v>
      </c>
      <c r="F1300" s="263">
        <v>0</v>
      </c>
      <c r="G1300" s="263" t="s">
        <v>1387</v>
      </c>
      <c r="H1300" s="263">
        <v>3752</v>
      </c>
      <c r="I1300" s="263">
        <v>0</v>
      </c>
      <c r="J1300" s="262"/>
    </row>
    <row r="1301" spans="1:10" ht="27" customHeight="1" outlineLevel="1" x14ac:dyDescent="0.25">
      <c r="A1301" s="109" t="s">
        <v>140</v>
      </c>
      <c r="B1301" s="260" t="s">
        <v>686</v>
      </c>
      <c r="C1301" s="264" t="s">
        <v>1563</v>
      </c>
      <c r="D1301" s="262"/>
      <c r="E1301" s="263" t="s">
        <v>1456</v>
      </c>
      <c r="F1301" s="263">
        <v>0</v>
      </c>
      <c r="G1301" s="263" t="s">
        <v>1387</v>
      </c>
      <c r="H1301" s="263">
        <v>400</v>
      </c>
      <c r="I1301" s="263">
        <v>0</v>
      </c>
      <c r="J1301" s="262"/>
    </row>
    <row r="1302" spans="1:10" ht="27" customHeight="1" outlineLevel="1" x14ac:dyDescent="0.25">
      <c r="A1302" s="109" t="s">
        <v>140</v>
      </c>
      <c r="B1302" s="260" t="s">
        <v>686</v>
      </c>
      <c r="C1302" s="298" t="s">
        <v>1467</v>
      </c>
      <c r="D1302" s="262"/>
      <c r="E1302" s="263" t="s">
        <v>1386</v>
      </c>
      <c r="F1302" s="263">
        <v>0</v>
      </c>
      <c r="G1302" s="263" t="s">
        <v>1387</v>
      </c>
      <c r="H1302" s="263">
        <v>680</v>
      </c>
      <c r="I1302" s="263">
        <v>0</v>
      </c>
      <c r="J1302" s="262"/>
    </row>
    <row r="1303" spans="1:10" ht="27" customHeight="1" outlineLevel="1" x14ac:dyDescent="0.25">
      <c r="A1303" s="109" t="s">
        <v>140</v>
      </c>
      <c r="B1303" s="260" t="s">
        <v>686</v>
      </c>
      <c r="C1303" s="298" t="s">
        <v>1394</v>
      </c>
      <c r="D1303" s="262"/>
      <c r="E1303" s="263" t="s">
        <v>1395</v>
      </c>
      <c r="F1303" s="263">
        <v>0</v>
      </c>
      <c r="G1303" s="263" t="s">
        <v>1387</v>
      </c>
      <c r="H1303" s="263">
        <v>810</v>
      </c>
      <c r="I1303" s="263">
        <v>0</v>
      </c>
      <c r="J1303" s="262"/>
    </row>
    <row r="1304" spans="1:10" ht="27" customHeight="1" x14ac:dyDescent="0.25">
      <c r="A1304" s="109">
        <v>3</v>
      </c>
      <c r="B1304" s="287" t="s">
        <v>688</v>
      </c>
      <c r="C1304" s="256" t="s">
        <v>689</v>
      </c>
      <c r="D1304" s="265"/>
      <c r="E1304" s="257" t="s">
        <v>71</v>
      </c>
      <c r="F1304" s="258">
        <v>61.860000000000007</v>
      </c>
      <c r="G1304" s="259">
        <v>300</v>
      </c>
      <c r="H1304" s="259">
        <v>438</v>
      </c>
      <c r="I1304" s="268"/>
      <c r="J1304" s="259">
        <v>27094.680000000004</v>
      </c>
    </row>
    <row r="1305" spans="1:10" ht="27" customHeight="1" outlineLevel="1" x14ac:dyDescent="0.25">
      <c r="A1305" s="109" t="s">
        <v>140</v>
      </c>
      <c r="B1305" s="260" t="s">
        <v>688</v>
      </c>
      <c r="C1305" s="264" t="s">
        <v>1631</v>
      </c>
      <c r="D1305" s="262"/>
      <c r="E1305" s="263" t="s">
        <v>1408</v>
      </c>
      <c r="F1305" s="263">
        <v>68.046000000000006</v>
      </c>
      <c r="G1305" s="263" t="s">
        <v>1387</v>
      </c>
      <c r="H1305" s="263">
        <v>5465</v>
      </c>
      <c r="I1305" s="263">
        <v>371871.39</v>
      </c>
      <c r="J1305" s="262"/>
    </row>
    <row r="1306" spans="1:10" ht="27" customHeight="1" outlineLevel="1" x14ac:dyDescent="0.25">
      <c r="A1306" s="109" t="s">
        <v>140</v>
      </c>
      <c r="B1306" s="260" t="s">
        <v>688</v>
      </c>
      <c r="C1306" s="298" t="s">
        <v>1394</v>
      </c>
      <c r="D1306" s="262"/>
      <c r="E1306" s="263" t="s">
        <v>1395</v>
      </c>
      <c r="F1306" s="263">
        <v>0.92790000000000006</v>
      </c>
      <c r="G1306" s="263" t="s">
        <v>1387</v>
      </c>
      <c r="H1306" s="263">
        <v>810</v>
      </c>
      <c r="I1306" s="263">
        <v>751.59900000000005</v>
      </c>
      <c r="J1306" s="262"/>
    </row>
    <row r="1307" spans="1:10" ht="27" customHeight="1" x14ac:dyDescent="0.25">
      <c r="A1307" s="109">
        <v>3</v>
      </c>
      <c r="B1307" s="287" t="s">
        <v>690</v>
      </c>
      <c r="C1307" s="256" t="s">
        <v>691</v>
      </c>
      <c r="D1307" s="265"/>
      <c r="E1307" s="257" t="s">
        <v>71</v>
      </c>
      <c r="F1307" s="258" t="s">
        <v>1383</v>
      </c>
      <c r="G1307" s="259">
        <v>600</v>
      </c>
      <c r="H1307" s="258">
        <v>600</v>
      </c>
      <c r="I1307" s="268"/>
      <c r="J1307" s="259">
        <v>0</v>
      </c>
    </row>
    <row r="1308" spans="1:10" ht="27" customHeight="1" outlineLevel="1" x14ac:dyDescent="0.25">
      <c r="A1308" s="109" t="s">
        <v>140</v>
      </c>
      <c r="B1308" s="260" t="s">
        <v>690</v>
      </c>
      <c r="C1308" s="264" t="s">
        <v>1436</v>
      </c>
      <c r="D1308" s="262"/>
      <c r="E1308" s="263" t="s">
        <v>1386</v>
      </c>
      <c r="F1308" s="263">
        <v>0</v>
      </c>
      <c r="G1308" s="263" t="s">
        <v>1387</v>
      </c>
      <c r="H1308" s="263">
        <v>2489</v>
      </c>
      <c r="I1308" s="263">
        <v>0</v>
      </c>
      <c r="J1308" s="262"/>
    </row>
    <row r="1309" spans="1:10" ht="27" customHeight="1" outlineLevel="1" x14ac:dyDescent="0.25">
      <c r="A1309" s="109" t="s">
        <v>140</v>
      </c>
      <c r="B1309" s="260" t="s">
        <v>690</v>
      </c>
      <c r="C1309" s="264" t="s">
        <v>1429</v>
      </c>
      <c r="D1309" s="262"/>
      <c r="E1309" s="263" t="s">
        <v>1386</v>
      </c>
      <c r="F1309" s="263">
        <v>0</v>
      </c>
      <c r="G1309" s="263" t="s">
        <v>1387</v>
      </c>
      <c r="H1309" s="263">
        <v>398</v>
      </c>
      <c r="I1309" s="263">
        <v>0</v>
      </c>
      <c r="J1309" s="262"/>
    </row>
    <row r="1310" spans="1:10" ht="27" customHeight="1" outlineLevel="1" x14ac:dyDescent="0.25">
      <c r="A1310" s="109" t="s">
        <v>140</v>
      </c>
      <c r="B1310" s="260" t="s">
        <v>690</v>
      </c>
      <c r="C1310" s="298" t="s">
        <v>1437</v>
      </c>
      <c r="D1310" s="262"/>
      <c r="E1310" s="263" t="s">
        <v>1386</v>
      </c>
      <c r="F1310" s="263">
        <v>0</v>
      </c>
      <c r="G1310" s="263" t="s">
        <v>1387</v>
      </c>
      <c r="H1310" s="263">
        <v>2599</v>
      </c>
      <c r="I1310" s="263">
        <v>0</v>
      </c>
      <c r="J1310" s="262"/>
    </row>
    <row r="1311" spans="1:10" ht="27" customHeight="1" outlineLevel="1" x14ac:dyDescent="0.25">
      <c r="A1311" s="109" t="s">
        <v>140</v>
      </c>
      <c r="B1311" s="260" t="s">
        <v>690</v>
      </c>
      <c r="C1311" s="264" t="s">
        <v>1426</v>
      </c>
      <c r="D1311" s="262"/>
      <c r="E1311" s="263" t="s">
        <v>1386</v>
      </c>
      <c r="F1311" s="263">
        <v>0</v>
      </c>
      <c r="G1311" s="263" t="s">
        <v>1387</v>
      </c>
      <c r="H1311" s="263">
        <v>459</v>
      </c>
      <c r="I1311" s="263">
        <v>0</v>
      </c>
      <c r="J1311" s="262"/>
    </row>
    <row r="1312" spans="1:10" ht="27" customHeight="1" outlineLevel="1" x14ac:dyDescent="0.25">
      <c r="A1312" s="109" t="s">
        <v>140</v>
      </c>
      <c r="B1312" s="260" t="s">
        <v>690</v>
      </c>
      <c r="C1312" s="300" t="s">
        <v>1632</v>
      </c>
      <c r="D1312" s="262"/>
      <c r="E1312" s="263" t="s">
        <v>1386</v>
      </c>
      <c r="F1312" s="263">
        <v>0</v>
      </c>
      <c r="G1312" s="263" t="s">
        <v>1387</v>
      </c>
      <c r="H1312" s="263">
        <v>102</v>
      </c>
      <c r="I1312" s="263">
        <v>0</v>
      </c>
      <c r="J1312" s="262"/>
    </row>
    <row r="1313" spans="1:10" ht="18.75" customHeight="1" x14ac:dyDescent="0.25">
      <c r="A1313" s="109"/>
      <c r="B1313" s="286" t="s">
        <v>692</v>
      </c>
      <c r="C1313" s="196" t="s">
        <v>693</v>
      </c>
      <c r="D1313" s="273"/>
      <c r="E1313" s="274"/>
      <c r="F1313" s="275" t="s">
        <v>1382</v>
      </c>
      <c r="G1313" s="277"/>
      <c r="H1313" s="277"/>
      <c r="I1313" s="275" t="s">
        <v>1382</v>
      </c>
      <c r="J1313" s="275" t="s">
        <v>1382</v>
      </c>
    </row>
    <row r="1314" spans="1:10" ht="27" customHeight="1" x14ac:dyDescent="0.25">
      <c r="A1314" s="109">
        <v>6</v>
      </c>
      <c r="B1314" s="287" t="s">
        <v>694</v>
      </c>
      <c r="C1314" s="256" t="s">
        <v>695</v>
      </c>
      <c r="D1314" s="265"/>
      <c r="E1314" s="257" t="s">
        <v>71</v>
      </c>
      <c r="F1314" s="258">
        <v>2.15</v>
      </c>
      <c r="G1314" s="259">
        <v>433.5</v>
      </c>
      <c r="H1314" s="259">
        <v>633</v>
      </c>
      <c r="I1314" s="268"/>
      <c r="J1314" s="259">
        <v>1360.95</v>
      </c>
    </row>
    <row r="1315" spans="1:10" ht="27" customHeight="1" x14ac:dyDescent="0.25">
      <c r="A1315" s="109">
        <v>3</v>
      </c>
      <c r="B1315" s="287" t="s">
        <v>696</v>
      </c>
      <c r="C1315" s="256" t="s">
        <v>697</v>
      </c>
      <c r="D1315" s="265"/>
      <c r="E1315" s="257" t="s">
        <v>71</v>
      </c>
      <c r="F1315" s="258" t="s">
        <v>1383</v>
      </c>
      <c r="G1315" s="259">
        <v>161</v>
      </c>
      <c r="H1315" s="259">
        <v>235</v>
      </c>
      <c r="I1315" s="268"/>
      <c r="J1315" s="259">
        <v>0</v>
      </c>
    </row>
    <row r="1316" spans="1:10" ht="27" customHeight="1" x14ac:dyDescent="0.25">
      <c r="A1316" s="109">
        <v>6</v>
      </c>
      <c r="B1316" s="287" t="s">
        <v>698</v>
      </c>
      <c r="C1316" s="256" t="s">
        <v>699</v>
      </c>
      <c r="D1316" s="265"/>
      <c r="E1316" s="257" t="s">
        <v>88</v>
      </c>
      <c r="F1316" s="258">
        <v>1</v>
      </c>
      <c r="G1316" s="259">
        <v>450</v>
      </c>
      <c r="H1316" s="259">
        <v>657</v>
      </c>
      <c r="I1316" s="268"/>
      <c r="J1316" s="259">
        <v>657</v>
      </c>
    </row>
    <row r="1317" spans="1:10" ht="27" customHeight="1" x14ac:dyDescent="0.25">
      <c r="A1317" s="109">
        <v>6</v>
      </c>
      <c r="B1317" s="287" t="s">
        <v>700</v>
      </c>
      <c r="C1317" s="256" t="s">
        <v>701</v>
      </c>
      <c r="D1317" s="265"/>
      <c r="E1317" s="257" t="s">
        <v>88</v>
      </c>
      <c r="F1317" s="258" t="s">
        <v>1383</v>
      </c>
      <c r="G1317" s="259">
        <v>600</v>
      </c>
      <c r="H1317" s="259">
        <v>876</v>
      </c>
      <c r="I1317" s="268"/>
      <c r="J1317" s="259">
        <v>0</v>
      </c>
    </row>
    <row r="1318" spans="1:10" ht="18.75" customHeight="1" x14ac:dyDescent="0.25">
      <c r="A1318" s="248"/>
      <c r="B1318" s="286" t="s">
        <v>702</v>
      </c>
      <c r="C1318" s="196" t="s">
        <v>703</v>
      </c>
      <c r="D1318" s="273"/>
      <c r="E1318" s="274"/>
      <c r="F1318" s="277"/>
      <c r="G1318" s="277"/>
      <c r="H1318" s="277"/>
      <c r="I1318" s="275" t="s">
        <v>1382</v>
      </c>
      <c r="J1318" s="275" t="s">
        <v>1382</v>
      </c>
    </row>
    <row r="1319" spans="1:10" ht="27" customHeight="1" x14ac:dyDescent="0.25">
      <c r="A1319" s="109">
        <v>3</v>
      </c>
      <c r="B1319" s="287" t="s">
        <v>704</v>
      </c>
      <c r="C1319" s="256" t="s">
        <v>705</v>
      </c>
      <c r="D1319" s="265"/>
      <c r="E1319" s="257" t="s">
        <v>71</v>
      </c>
      <c r="F1319" s="258" t="s">
        <v>1383</v>
      </c>
      <c r="G1319" s="259">
        <v>28</v>
      </c>
      <c r="H1319" s="259">
        <v>41</v>
      </c>
      <c r="I1319" s="268"/>
      <c r="J1319" s="259">
        <v>0</v>
      </c>
    </row>
    <row r="1320" spans="1:10" ht="27" customHeight="1" x14ac:dyDescent="0.25">
      <c r="A1320" s="109">
        <v>3</v>
      </c>
      <c r="B1320" s="287" t="s">
        <v>706</v>
      </c>
      <c r="C1320" s="256" t="s">
        <v>707</v>
      </c>
      <c r="D1320" s="265"/>
      <c r="E1320" s="257" t="s">
        <v>71</v>
      </c>
      <c r="F1320" s="258" t="s">
        <v>1383</v>
      </c>
      <c r="G1320" s="259">
        <v>500</v>
      </c>
      <c r="H1320" s="259">
        <v>730</v>
      </c>
      <c r="I1320" s="268"/>
      <c r="J1320" s="259">
        <v>0</v>
      </c>
    </row>
    <row r="1321" spans="1:10" ht="27" customHeight="1" x14ac:dyDescent="0.25">
      <c r="A1321" s="109">
        <v>3</v>
      </c>
      <c r="B1321" s="287" t="s">
        <v>708</v>
      </c>
      <c r="C1321" s="256" t="s">
        <v>709</v>
      </c>
      <c r="D1321" s="265"/>
      <c r="E1321" s="257" t="s">
        <v>71</v>
      </c>
      <c r="F1321" s="258" t="s">
        <v>1383</v>
      </c>
      <c r="G1321" s="259">
        <v>700</v>
      </c>
      <c r="H1321" s="259">
        <v>1022</v>
      </c>
      <c r="I1321" s="268"/>
      <c r="J1321" s="259">
        <v>0</v>
      </c>
    </row>
    <row r="1322" spans="1:10" ht="27" customHeight="1" x14ac:dyDescent="0.25">
      <c r="A1322" s="109">
        <v>3</v>
      </c>
      <c r="B1322" s="287" t="s">
        <v>710</v>
      </c>
      <c r="C1322" s="256" t="s">
        <v>711</v>
      </c>
      <c r="D1322" s="265"/>
      <c r="E1322" s="257" t="s">
        <v>71</v>
      </c>
      <c r="F1322" s="258" t="s">
        <v>1383</v>
      </c>
      <c r="G1322" s="259">
        <v>220</v>
      </c>
      <c r="H1322" s="259">
        <v>321</v>
      </c>
      <c r="I1322" s="268"/>
      <c r="J1322" s="259">
        <v>0</v>
      </c>
    </row>
    <row r="1323" spans="1:10" ht="18.75" customHeight="1" x14ac:dyDescent="0.25">
      <c r="A1323" s="248"/>
      <c r="B1323" s="286" t="s">
        <v>712</v>
      </c>
      <c r="C1323" s="196" t="s">
        <v>713</v>
      </c>
      <c r="D1323" s="273"/>
      <c r="E1323" s="274"/>
      <c r="F1323" s="275" t="s">
        <v>1382</v>
      </c>
      <c r="G1323" s="277"/>
      <c r="H1323" s="277"/>
      <c r="I1323" s="275" t="s">
        <v>1382</v>
      </c>
      <c r="J1323" s="275" t="s">
        <v>1382</v>
      </c>
    </row>
    <row r="1324" spans="1:10" ht="27" customHeight="1" x14ac:dyDescent="0.25">
      <c r="A1324" s="109">
        <v>6</v>
      </c>
      <c r="B1324" s="287" t="s">
        <v>714</v>
      </c>
      <c r="C1324" s="256" t="s">
        <v>715</v>
      </c>
      <c r="D1324" s="265"/>
      <c r="E1324" s="257" t="s">
        <v>71</v>
      </c>
      <c r="F1324" s="258" t="s">
        <v>1383</v>
      </c>
      <c r="G1324" s="259">
        <v>330</v>
      </c>
      <c r="H1324" s="259">
        <v>482</v>
      </c>
      <c r="I1324" s="268"/>
      <c r="J1324" s="259">
        <v>0</v>
      </c>
    </row>
    <row r="1325" spans="1:10" ht="27" customHeight="1" outlineLevel="1" x14ac:dyDescent="0.25">
      <c r="A1325" s="109" t="s">
        <v>1557</v>
      </c>
      <c r="B1325" s="260" t="s">
        <v>714</v>
      </c>
      <c r="C1325" s="269" t="s">
        <v>1402</v>
      </c>
      <c r="D1325" s="262"/>
      <c r="E1325" s="263" t="s">
        <v>1386</v>
      </c>
      <c r="F1325" s="263">
        <v>0</v>
      </c>
      <c r="G1325" s="263" t="s">
        <v>1387</v>
      </c>
      <c r="H1325" s="263">
        <v>225</v>
      </c>
      <c r="I1325" s="263">
        <v>0</v>
      </c>
      <c r="J1325" s="262"/>
    </row>
    <row r="1326" spans="1:10" ht="27" customHeight="1" outlineLevel="1" x14ac:dyDescent="0.25">
      <c r="A1326" s="109" t="s">
        <v>1557</v>
      </c>
      <c r="B1326" s="260" t="s">
        <v>714</v>
      </c>
      <c r="C1326" s="298" t="s">
        <v>1633</v>
      </c>
      <c r="D1326" s="262"/>
      <c r="E1326" s="263" t="s">
        <v>1386</v>
      </c>
      <c r="F1326" s="263">
        <v>0</v>
      </c>
      <c r="G1326" s="263" t="s">
        <v>1387</v>
      </c>
      <c r="H1326" s="263">
        <v>374</v>
      </c>
      <c r="I1326" s="263">
        <v>0</v>
      </c>
      <c r="J1326" s="262"/>
    </row>
    <row r="1327" spans="1:10" ht="27" customHeight="1" x14ac:dyDescent="0.25">
      <c r="A1327" s="109">
        <v>6</v>
      </c>
      <c r="B1327" s="287" t="s">
        <v>716</v>
      </c>
      <c r="C1327" s="256" t="s">
        <v>717</v>
      </c>
      <c r="D1327" s="265"/>
      <c r="E1327" s="257" t="s">
        <v>71</v>
      </c>
      <c r="F1327" s="258" t="s">
        <v>1383</v>
      </c>
      <c r="G1327" s="259">
        <v>370</v>
      </c>
      <c r="H1327" s="259">
        <v>540</v>
      </c>
      <c r="I1327" s="268"/>
      <c r="J1327" s="259">
        <v>0</v>
      </c>
    </row>
    <row r="1328" spans="1:10" ht="27" customHeight="1" x14ac:dyDescent="0.25">
      <c r="A1328" s="109">
        <v>6</v>
      </c>
      <c r="B1328" s="287" t="s">
        <v>718</v>
      </c>
      <c r="C1328" s="256" t="s">
        <v>719</v>
      </c>
      <c r="D1328" s="265"/>
      <c r="E1328" s="257" t="s">
        <v>71</v>
      </c>
      <c r="F1328" s="258" t="s">
        <v>1383</v>
      </c>
      <c r="G1328" s="259">
        <v>1500</v>
      </c>
      <c r="H1328" s="259">
        <v>2190</v>
      </c>
      <c r="I1328" s="268"/>
      <c r="J1328" s="259">
        <v>0</v>
      </c>
    </row>
    <row r="1329" spans="1:10" ht="27" customHeight="1" x14ac:dyDescent="0.25">
      <c r="A1329" s="109">
        <v>6</v>
      </c>
      <c r="B1329" s="287" t="s">
        <v>720</v>
      </c>
      <c r="C1329" s="256" t="s">
        <v>721</v>
      </c>
      <c r="D1329" s="265"/>
      <c r="E1329" s="257" t="s">
        <v>71</v>
      </c>
      <c r="F1329" s="258" t="s">
        <v>1383</v>
      </c>
      <c r="G1329" s="259">
        <v>1500</v>
      </c>
      <c r="H1329" s="259">
        <v>2190</v>
      </c>
      <c r="I1329" s="268"/>
      <c r="J1329" s="259">
        <v>0</v>
      </c>
    </row>
    <row r="1330" spans="1:10" ht="27" customHeight="1" outlineLevel="1" x14ac:dyDescent="0.25">
      <c r="A1330" s="109" t="s">
        <v>1557</v>
      </c>
      <c r="B1330" s="260" t="s">
        <v>720</v>
      </c>
      <c r="C1330" s="269" t="s">
        <v>1402</v>
      </c>
      <c r="D1330" s="262"/>
      <c r="E1330" s="263" t="s">
        <v>1386</v>
      </c>
      <c r="F1330" s="263">
        <v>0</v>
      </c>
      <c r="G1330" s="263" t="s">
        <v>1387</v>
      </c>
      <c r="H1330" s="263">
        <v>225</v>
      </c>
      <c r="I1330" s="263">
        <v>0</v>
      </c>
      <c r="J1330" s="262"/>
    </row>
    <row r="1331" spans="1:10" ht="27" customHeight="1" outlineLevel="1" x14ac:dyDescent="0.25">
      <c r="A1331" s="109" t="s">
        <v>1557</v>
      </c>
      <c r="B1331" s="260" t="s">
        <v>720</v>
      </c>
      <c r="C1331" s="298" t="s">
        <v>1633</v>
      </c>
      <c r="D1331" s="262"/>
      <c r="E1331" s="263" t="s">
        <v>1386</v>
      </c>
      <c r="F1331" s="263">
        <v>0</v>
      </c>
      <c r="G1331" s="263" t="s">
        <v>1387</v>
      </c>
      <c r="H1331" s="263">
        <v>374</v>
      </c>
      <c r="I1331" s="263">
        <v>0</v>
      </c>
      <c r="J1331" s="262"/>
    </row>
    <row r="1332" spans="1:10" ht="27" customHeight="1" outlineLevel="1" x14ac:dyDescent="0.25">
      <c r="A1332" s="109" t="s">
        <v>1557</v>
      </c>
      <c r="B1332" s="260" t="s">
        <v>720</v>
      </c>
      <c r="C1332" s="298" t="s">
        <v>1634</v>
      </c>
      <c r="D1332" s="262"/>
      <c r="E1332" s="263" t="s">
        <v>1386</v>
      </c>
      <c r="F1332" s="263">
        <v>0</v>
      </c>
      <c r="G1332" s="263" t="s">
        <v>1387</v>
      </c>
      <c r="H1332" s="263">
        <v>279</v>
      </c>
      <c r="I1332" s="263">
        <v>0</v>
      </c>
      <c r="J1332" s="262"/>
    </row>
    <row r="1333" spans="1:10" ht="27" customHeight="1" x14ac:dyDescent="0.25">
      <c r="A1333" s="109">
        <v>6</v>
      </c>
      <c r="B1333" s="287" t="s">
        <v>722</v>
      </c>
      <c r="C1333" s="256" t="s">
        <v>723</v>
      </c>
      <c r="D1333" s="265"/>
      <c r="E1333" s="257" t="s">
        <v>71</v>
      </c>
      <c r="F1333" s="258" t="s">
        <v>1383</v>
      </c>
      <c r="G1333" s="259">
        <v>1900</v>
      </c>
      <c r="H1333" s="259">
        <v>2774</v>
      </c>
      <c r="I1333" s="268"/>
      <c r="J1333" s="259">
        <v>0</v>
      </c>
    </row>
    <row r="1334" spans="1:10" ht="27" customHeight="1" x14ac:dyDescent="0.25">
      <c r="A1334" s="109">
        <v>6</v>
      </c>
      <c r="B1334" s="287" t="s">
        <v>724</v>
      </c>
      <c r="C1334" s="256" t="s">
        <v>1343</v>
      </c>
      <c r="D1334" s="265"/>
      <c r="E1334" s="257" t="s">
        <v>71</v>
      </c>
      <c r="F1334" s="258">
        <v>53.14</v>
      </c>
      <c r="G1334" s="259">
        <v>1800</v>
      </c>
      <c r="H1334" s="259">
        <v>2628</v>
      </c>
      <c r="I1334" s="268"/>
      <c r="J1334" s="259">
        <v>139651.92000000001</v>
      </c>
    </row>
    <row r="1335" spans="1:10" ht="27" customHeight="1" x14ac:dyDescent="0.25">
      <c r="A1335" s="109">
        <v>6</v>
      </c>
      <c r="B1335" s="287" t="s">
        <v>726</v>
      </c>
      <c r="C1335" s="256" t="s">
        <v>1344</v>
      </c>
      <c r="D1335" s="265"/>
      <c r="E1335" s="257" t="s">
        <v>71</v>
      </c>
      <c r="F1335" s="258" t="s">
        <v>1383</v>
      </c>
      <c r="G1335" s="259">
        <v>1400</v>
      </c>
      <c r="H1335" s="259">
        <v>2044</v>
      </c>
      <c r="I1335" s="268"/>
      <c r="J1335" s="259">
        <v>0</v>
      </c>
    </row>
    <row r="1336" spans="1:10" ht="27" customHeight="1" x14ac:dyDescent="0.25">
      <c r="A1336" s="109">
        <v>6</v>
      </c>
      <c r="B1336" s="287" t="s">
        <v>728</v>
      </c>
      <c r="C1336" s="256" t="s">
        <v>729</v>
      </c>
      <c r="D1336" s="265"/>
      <c r="E1336" s="257" t="s">
        <v>71</v>
      </c>
      <c r="F1336" s="258" t="s">
        <v>1383</v>
      </c>
      <c r="G1336" s="259">
        <v>550</v>
      </c>
      <c r="H1336" s="259">
        <v>803</v>
      </c>
      <c r="I1336" s="268"/>
      <c r="J1336" s="259">
        <v>0</v>
      </c>
    </row>
    <row r="1337" spans="1:10" ht="27" customHeight="1" x14ac:dyDescent="0.25">
      <c r="A1337" s="109">
        <v>6</v>
      </c>
      <c r="B1337" s="287" t="s">
        <v>730</v>
      </c>
      <c r="C1337" s="256" t="s">
        <v>731</v>
      </c>
      <c r="D1337" s="265"/>
      <c r="E1337" s="257" t="s">
        <v>71</v>
      </c>
      <c r="F1337" s="258" t="s">
        <v>1383</v>
      </c>
      <c r="G1337" s="259">
        <v>1550</v>
      </c>
      <c r="H1337" s="259">
        <v>2263</v>
      </c>
      <c r="I1337" s="268"/>
      <c r="J1337" s="259">
        <v>0</v>
      </c>
    </row>
    <row r="1338" spans="1:10" ht="27" customHeight="1" x14ac:dyDescent="0.25">
      <c r="A1338" s="109">
        <v>3</v>
      </c>
      <c r="B1338" s="287" t="s">
        <v>732</v>
      </c>
      <c r="C1338" s="256" t="s">
        <v>733</v>
      </c>
      <c r="D1338" s="265"/>
      <c r="E1338" s="257" t="s">
        <v>71</v>
      </c>
      <c r="F1338" s="258" t="s">
        <v>1383</v>
      </c>
      <c r="G1338" s="259">
        <v>350</v>
      </c>
      <c r="H1338" s="259">
        <v>511</v>
      </c>
      <c r="I1338" s="268"/>
      <c r="J1338" s="259">
        <v>0</v>
      </c>
    </row>
    <row r="1339" spans="1:10" ht="27" customHeight="1" x14ac:dyDescent="0.25">
      <c r="A1339" s="109">
        <v>6</v>
      </c>
      <c r="B1339" s="287" t="s">
        <v>734</v>
      </c>
      <c r="C1339" s="256" t="s">
        <v>735</v>
      </c>
      <c r="D1339" s="265"/>
      <c r="E1339" s="257" t="s">
        <v>71</v>
      </c>
      <c r="F1339" s="258" t="s">
        <v>1383</v>
      </c>
      <c r="G1339" s="259">
        <v>300</v>
      </c>
      <c r="H1339" s="259">
        <v>438</v>
      </c>
      <c r="I1339" s="268"/>
      <c r="J1339" s="259">
        <v>0</v>
      </c>
    </row>
    <row r="1340" spans="1:10" ht="27" customHeight="1" x14ac:dyDescent="0.25">
      <c r="A1340" s="109">
        <v>6</v>
      </c>
      <c r="B1340" s="287" t="s">
        <v>736</v>
      </c>
      <c r="C1340" s="256" t="s">
        <v>737</v>
      </c>
      <c r="D1340" s="265"/>
      <c r="E1340" s="257" t="s">
        <v>71</v>
      </c>
      <c r="F1340" s="258" t="s">
        <v>1383</v>
      </c>
      <c r="G1340" s="259">
        <v>400</v>
      </c>
      <c r="H1340" s="259">
        <v>584</v>
      </c>
      <c r="I1340" s="268"/>
      <c r="J1340" s="259">
        <v>0</v>
      </c>
    </row>
    <row r="1341" spans="1:10" ht="27" customHeight="1" x14ac:dyDescent="0.25">
      <c r="A1341" s="109">
        <v>6</v>
      </c>
      <c r="B1341" s="287" t="s">
        <v>738</v>
      </c>
      <c r="C1341" s="256" t="s">
        <v>739</v>
      </c>
      <c r="D1341" s="265"/>
      <c r="E1341" s="257" t="s">
        <v>71</v>
      </c>
      <c r="F1341" s="258" t="s">
        <v>1383</v>
      </c>
      <c r="G1341" s="259">
        <v>300</v>
      </c>
      <c r="H1341" s="259">
        <v>438</v>
      </c>
      <c r="I1341" s="268"/>
      <c r="J1341" s="259">
        <v>0</v>
      </c>
    </row>
    <row r="1342" spans="1:10" ht="27" customHeight="1" x14ac:dyDescent="0.25">
      <c r="A1342" s="109">
        <v>6</v>
      </c>
      <c r="B1342" s="287" t="s">
        <v>740</v>
      </c>
      <c r="C1342" s="256" t="s">
        <v>741</v>
      </c>
      <c r="D1342" s="265"/>
      <c r="E1342" s="257" t="s">
        <v>71</v>
      </c>
      <c r="F1342" s="258" t="s">
        <v>1383</v>
      </c>
      <c r="G1342" s="259">
        <v>180</v>
      </c>
      <c r="H1342" s="259">
        <v>263</v>
      </c>
      <c r="I1342" s="268"/>
      <c r="J1342" s="259">
        <v>0</v>
      </c>
    </row>
    <row r="1343" spans="1:10" ht="27" customHeight="1" x14ac:dyDescent="0.25">
      <c r="A1343" s="109">
        <v>6</v>
      </c>
      <c r="B1343" s="287" t="s">
        <v>742</v>
      </c>
      <c r="C1343" s="256" t="s">
        <v>1345</v>
      </c>
      <c r="D1343" s="265"/>
      <c r="E1343" s="257" t="s">
        <v>71</v>
      </c>
      <c r="F1343" s="258">
        <v>53.14</v>
      </c>
      <c r="G1343" s="259">
        <v>80</v>
      </c>
      <c r="H1343" s="259">
        <v>117</v>
      </c>
      <c r="I1343" s="268"/>
      <c r="J1343" s="259">
        <v>6217.38</v>
      </c>
    </row>
    <row r="1344" spans="1:10" ht="18.75" customHeight="1" x14ac:dyDescent="0.25">
      <c r="A1344" s="248"/>
      <c r="B1344" s="286" t="s">
        <v>744</v>
      </c>
      <c r="C1344" s="155" t="s">
        <v>745</v>
      </c>
      <c r="D1344" s="273"/>
      <c r="E1344" s="274"/>
      <c r="F1344" s="275"/>
      <c r="G1344" s="277"/>
      <c r="H1344" s="277"/>
      <c r="I1344" s="275" t="s">
        <v>1382</v>
      </c>
      <c r="J1344" s="275" t="s">
        <v>1382</v>
      </c>
    </row>
    <row r="1345" spans="1:10" ht="27" customHeight="1" x14ac:dyDescent="0.25">
      <c r="A1345" s="109">
        <v>6</v>
      </c>
      <c r="B1345" s="287" t="s">
        <v>746</v>
      </c>
      <c r="C1345" s="256" t="s">
        <v>747</v>
      </c>
      <c r="D1345" s="265"/>
      <c r="E1345" s="257" t="s">
        <v>71</v>
      </c>
      <c r="F1345" s="258" t="s">
        <v>1383</v>
      </c>
      <c r="G1345" s="259">
        <v>280</v>
      </c>
      <c r="H1345" s="259">
        <v>409</v>
      </c>
      <c r="I1345" s="268"/>
      <c r="J1345" s="259">
        <v>0</v>
      </c>
    </row>
    <row r="1346" spans="1:10" ht="27" customHeight="1" x14ac:dyDescent="0.25">
      <c r="A1346" s="109">
        <v>6</v>
      </c>
      <c r="B1346" s="287" t="s">
        <v>748</v>
      </c>
      <c r="C1346" s="256" t="s">
        <v>749</v>
      </c>
      <c r="D1346" s="265"/>
      <c r="E1346" s="257" t="s">
        <v>91</v>
      </c>
      <c r="F1346" s="258" t="s">
        <v>1383</v>
      </c>
      <c r="G1346" s="259">
        <v>200</v>
      </c>
      <c r="H1346" s="259">
        <v>292</v>
      </c>
      <c r="I1346" s="268"/>
      <c r="J1346" s="259">
        <v>0</v>
      </c>
    </row>
    <row r="1347" spans="1:10" ht="27" customHeight="1" x14ac:dyDescent="0.25">
      <c r="A1347" s="109">
        <v>6</v>
      </c>
      <c r="B1347" s="287" t="s">
        <v>750</v>
      </c>
      <c r="C1347" s="256" t="s">
        <v>1346</v>
      </c>
      <c r="D1347" s="265"/>
      <c r="E1347" s="257" t="s">
        <v>71</v>
      </c>
      <c r="F1347" s="258" t="s">
        <v>1383</v>
      </c>
      <c r="G1347" s="259">
        <v>350</v>
      </c>
      <c r="H1347" s="259">
        <v>511</v>
      </c>
      <c r="I1347" s="268"/>
      <c r="J1347" s="259">
        <v>0</v>
      </c>
    </row>
    <row r="1348" spans="1:10" ht="27" customHeight="1" x14ac:dyDescent="0.25">
      <c r="A1348" s="109">
        <v>6</v>
      </c>
      <c r="B1348" s="287" t="s">
        <v>750</v>
      </c>
      <c r="C1348" s="256" t="s">
        <v>1347</v>
      </c>
      <c r="D1348" s="265"/>
      <c r="E1348" s="257" t="s">
        <v>71</v>
      </c>
      <c r="F1348" s="258" t="s">
        <v>1383</v>
      </c>
      <c r="G1348" s="259">
        <v>550</v>
      </c>
      <c r="H1348" s="259">
        <v>803</v>
      </c>
      <c r="I1348" s="268"/>
      <c r="J1348" s="259">
        <v>0</v>
      </c>
    </row>
    <row r="1349" spans="1:10" ht="27" customHeight="1" x14ac:dyDescent="0.25">
      <c r="A1349" s="109">
        <v>6</v>
      </c>
      <c r="B1349" s="287" t="s">
        <v>753</v>
      </c>
      <c r="C1349" s="256" t="s">
        <v>1348</v>
      </c>
      <c r="D1349" s="265"/>
      <c r="E1349" s="257" t="s">
        <v>71</v>
      </c>
      <c r="F1349" s="258" t="s">
        <v>1383</v>
      </c>
      <c r="G1349" s="259">
        <v>500</v>
      </c>
      <c r="H1349" s="259">
        <v>730</v>
      </c>
      <c r="I1349" s="268"/>
      <c r="J1349" s="259">
        <v>0</v>
      </c>
    </row>
    <row r="1350" spans="1:10" ht="27" customHeight="1" x14ac:dyDescent="0.25">
      <c r="A1350" s="109">
        <v>6</v>
      </c>
      <c r="B1350" s="287" t="s">
        <v>755</v>
      </c>
      <c r="C1350" s="256" t="s">
        <v>1349</v>
      </c>
      <c r="D1350" s="265"/>
      <c r="E1350" s="257" t="s">
        <v>71</v>
      </c>
      <c r="F1350" s="258" t="s">
        <v>1383</v>
      </c>
      <c r="G1350" s="259">
        <v>700</v>
      </c>
      <c r="H1350" s="259">
        <v>1022</v>
      </c>
      <c r="I1350" s="268"/>
      <c r="J1350" s="259">
        <v>0</v>
      </c>
    </row>
    <row r="1351" spans="1:10" ht="18.75" customHeight="1" x14ac:dyDescent="0.25">
      <c r="A1351" s="248"/>
      <c r="B1351" s="286" t="s">
        <v>757</v>
      </c>
      <c r="C1351" s="155" t="s">
        <v>758</v>
      </c>
      <c r="D1351" s="273"/>
      <c r="E1351" s="274"/>
      <c r="F1351" s="275" t="s">
        <v>1382</v>
      </c>
      <c r="G1351" s="277"/>
      <c r="H1351" s="277"/>
      <c r="I1351" s="275" t="s">
        <v>1382</v>
      </c>
      <c r="J1351" s="275" t="s">
        <v>1382</v>
      </c>
    </row>
    <row r="1352" spans="1:10" ht="27" customHeight="1" x14ac:dyDescent="0.25">
      <c r="A1352" s="109">
        <v>6</v>
      </c>
      <c r="B1352" s="287" t="s">
        <v>759</v>
      </c>
      <c r="C1352" s="301" t="s">
        <v>1350</v>
      </c>
      <c r="D1352" s="265"/>
      <c r="E1352" s="257" t="s">
        <v>71</v>
      </c>
      <c r="F1352" s="258" t="s">
        <v>1383</v>
      </c>
      <c r="G1352" s="259">
        <v>950</v>
      </c>
      <c r="H1352" s="259">
        <v>1387</v>
      </c>
      <c r="I1352" s="268"/>
      <c r="J1352" s="259">
        <v>0</v>
      </c>
    </row>
    <row r="1353" spans="1:10" ht="27" customHeight="1" outlineLevel="1" x14ac:dyDescent="0.25">
      <c r="A1353" s="109" t="s">
        <v>1557</v>
      </c>
      <c r="B1353" s="260" t="s">
        <v>759</v>
      </c>
      <c r="C1353" s="269" t="s">
        <v>1591</v>
      </c>
      <c r="D1353" s="262"/>
      <c r="E1353" s="263" t="s">
        <v>1386</v>
      </c>
      <c r="F1353" s="263" t="s">
        <v>1387</v>
      </c>
      <c r="G1353" s="263" t="s">
        <v>1387</v>
      </c>
      <c r="H1353" s="263">
        <v>2536</v>
      </c>
      <c r="I1353" s="263">
        <v>0</v>
      </c>
      <c r="J1353" s="262"/>
    </row>
    <row r="1354" spans="1:10" ht="27" customHeight="1" outlineLevel="1" x14ac:dyDescent="0.25">
      <c r="A1354" s="109" t="s">
        <v>1557</v>
      </c>
      <c r="B1354" s="260" t="s">
        <v>759</v>
      </c>
      <c r="C1354" s="264" t="s">
        <v>1592</v>
      </c>
      <c r="D1354" s="262"/>
      <c r="E1354" s="263" t="s">
        <v>1395</v>
      </c>
      <c r="F1354" s="263">
        <v>0</v>
      </c>
      <c r="G1354" s="263" t="s">
        <v>1387</v>
      </c>
      <c r="H1354" s="263">
        <v>453</v>
      </c>
      <c r="I1354" s="263">
        <v>0</v>
      </c>
      <c r="J1354" s="262"/>
    </row>
    <row r="1355" spans="1:10" ht="27" customHeight="1" outlineLevel="1" x14ac:dyDescent="0.25">
      <c r="A1355" s="109" t="s">
        <v>1557</v>
      </c>
      <c r="B1355" s="260" t="s">
        <v>759</v>
      </c>
      <c r="C1355" s="269" t="s">
        <v>1593</v>
      </c>
      <c r="D1355" s="262"/>
      <c r="E1355" s="263" t="s">
        <v>1395</v>
      </c>
      <c r="F1355" s="263">
        <v>0</v>
      </c>
      <c r="G1355" s="263" t="s">
        <v>1387</v>
      </c>
      <c r="H1355" s="263">
        <v>312</v>
      </c>
      <c r="I1355" s="263">
        <v>0</v>
      </c>
      <c r="J1355" s="262"/>
    </row>
    <row r="1356" spans="1:10" ht="27" customHeight="1" outlineLevel="1" x14ac:dyDescent="0.25">
      <c r="A1356" s="109" t="s">
        <v>1557</v>
      </c>
      <c r="B1356" s="260" t="s">
        <v>759</v>
      </c>
      <c r="C1356" s="269" t="s">
        <v>1594</v>
      </c>
      <c r="D1356" s="262"/>
      <c r="E1356" s="263" t="s">
        <v>1395</v>
      </c>
      <c r="F1356" s="263" t="s">
        <v>1387</v>
      </c>
      <c r="G1356" s="263" t="s">
        <v>1387</v>
      </c>
      <c r="H1356" s="263">
        <v>441</v>
      </c>
      <c r="I1356" s="263">
        <v>0</v>
      </c>
      <c r="J1356" s="262"/>
    </row>
    <row r="1357" spans="1:10" ht="27" customHeight="1" outlineLevel="1" x14ac:dyDescent="0.25">
      <c r="A1357" s="109" t="s">
        <v>1557</v>
      </c>
      <c r="B1357" s="260" t="s">
        <v>759</v>
      </c>
      <c r="C1357" s="269" t="s">
        <v>1595</v>
      </c>
      <c r="D1357" s="262"/>
      <c r="E1357" s="263" t="s">
        <v>1386</v>
      </c>
      <c r="F1357" s="263">
        <v>0</v>
      </c>
      <c r="G1357" s="263" t="s">
        <v>1387</v>
      </c>
      <c r="H1357" s="263">
        <v>110</v>
      </c>
      <c r="I1357" s="263">
        <v>0</v>
      </c>
      <c r="J1357" s="262"/>
    </row>
    <row r="1358" spans="1:10" ht="27" customHeight="1" outlineLevel="1" x14ac:dyDescent="0.25">
      <c r="A1358" s="109" t="s">
        <v>1557</v>
      </c>
      <c r="B1358" s="260" t="s">
        <v>759</v>
      </c>
      <c r="C1358" s="264" t="s">
        <v>1389</v>
      </c>
      <c r="D1358" s="262"/>
      <c r="E1358" s="263" t="s">
        <v>1386</v>
      </c>
      <c r="F1358" s="263">
        <v>0</v>
      </c>
      <c r="G1358" s="263" t="s">
        <v>1387</v>
      </c>
      <c r="H1358" s="263">
        <v>388</v>
      </c>
      <c r="I1358" s="263">
        <v>0</v>
      </c>
      <c r="J1358" s="262"/>
    </row>
    <row r="1359" spans="1:10" ht="27" customHeight="1" x14ac:dyDescent="0.25">
      <c r="A1359" s="109">
        <v>6</v>
      </c>
      <c r="B1359" s="287" t="s">
        <v>761</v>
      </c>
      <c r="C1359" s="256" t="s">
        <v>1351</v>
      </c>
      <c r="D1359" s="265"/>
      <c r="E1359" s="257" t="s">
        <v>71</v>
      </c>
      <c r="F1359" s="258" t="s">
        <v>1383</v>
      </c>
      <c r="G1359" s="259">
        <v>1400</v>
      </c>
      <c r="H1359" s="259">
        <v>2044</v>
      </c>
      <c r="I1359" s="268"/>
      <c r="J1359" s="259">
        <v>0</v>
      </c>
    </row>
    <row r="1360" spans="1:10" ht="27" customHeight="1" outlineLevel="1" x14ac:dyDescent="0.25">
      <c r="A1360" s="109" t="s">
        <v>1557</v>
      </c>
      <c r="B1360" s="260" t="s">
        <v>761</v>
      </c>
      <c r="C1360" s="269" t="s">
        <v>1591</v>
      </c>
      <c r="D1360" s="262"/>
      <c r="E1360" s="263" t="s">
        <v>1386</v>
      </c>
      <c r="F1360" s="263" t="s">
        <v>1387</v>
      </c>
      <c r="G1360" s="263" t="s">
        <v>1387</v>
      </c>
      <c r="H1360" s="263">
        <v>2536</v>
      </c>
      <c r="I1360" s="263">
        <v>0</v>
      </c>
      <c r="J1360" s="262"/>
    </row>
    <row r="1361" spans="1:10" ht="27" customHeight="1" outlineLevel="1" x14ac:dyDescent="0.25">
      <c r="A1361" s="109" t="s">
        <v>1557</v>
      </c>
      <c r="B1361" s="260" t="s">
        <v>761</v>
      </c>
      <c r="C1361" s="264" t="s">
        <v>1592</v>
      </c>
      <c r="D1361" s="262"/>
      <c r="E1361" s="263" t="s">
        <v>1395</v>
      </c>
      <c r="F1361" s="263">
        <v>0</v>
      </c>
      <c r="G1361" s="263" t="s">
        <v>1387</v>
      </c>
      <c r="H1361" s="263">
        <v>453</v>
      </c>
      <c r="I1361" s="263">
        <v>0</v>
      </c>
      <c r="J1361" s="262"/>
    </row>
    <row r="1362" spans="1:10" ht="27" customHeight="1" outlineLevel="1" x14ac:dyDescent="0.25">
      <c r="A1362" s="109" t="s">
        <v>1557</v>
      </c>
      <c r="B1362" s="260" t="s">
        <v>761</v>
      </c>
      <c r="C1362" s="269" t="s">
        <v>1593</v>
      </c>
      <c r="D1362" s="262"/>
      <c r="E1362" s="263" t="s">
        <v>1395</v>
      </c>
      <c r="F1362" s="263">
        <v>0</v>
      </c>
      <c r="G1362" s="263" t="s">
        <v>1387</v>
      </c>
      <c r="H1362" s="263">
        <v>312</v>
      </c>
      <c r="I1362" s="263">
        <v>0</v>
      </c>
      <c r="J1362" s="262"/>
    </row>
    <row r="1363" spans="1:10" ht="27" customHeight="1" outlineLevel="1" x14ac:dyDescent="0.25">
      <c r="A1363" s="109" t="s">
        <v>1557</v>
      </c>
      <c r="B1363" s="260" t="s">
        <v>761</v>
      </c>
      <c r="C1363" s="269" t="s">
        <v>1594</v>
      </c>
      <c r="D1363" s="262"/>
      <c r="E1363" s="263" t="s">
        <v>1395</v>
      </c>
      <c r="F1363" s="263" t="s">
        <v>1387</v>
      </c>
      <c r="G1363" s="263" t="s">
        <v>1387</v>
      </c>
      <c r="H1363" s="263">
        <v>441</v>
      </c>
      <c r="I1363" s="263">
        <v>0</v>
      </c>
      <c r="J1363" s="262"/>
    </row>
    <row r="1364" spans="1:10" ht="27" customHeight="1" outlineLevel="1" x14ac:dyDescent="0.25">
      <c r="A1364" s="109" t="s">
        <v>1557</v>
      </c>
      <c r="B1364" s="260" t="s">
        <v>761</v>
      </c>
      <c r="C1364" s="269" t="s">
        <v>1595</v>
      </c>
      <c r="D1364" s="262"/>
      <c r="E1364" s="263" t="s">
        <v>1386</v>
      </c>
      <c r="F1364" s="263">
        <v>0</v>
      </c>
      <c r="G1364" s="263" t="s">
        <v>1387</v>
      </c>
      <c r="H1364" s="263">
        <v>110</v>
      </c>
      <c r="I1364" s="263">
        <v>0</v>
      </c>
      <c r="J1364" s="262"/>
    </row>
    <row r="1365" spans="1:10" ht="27" customHeight="1" outlineLevel="1" x14ac:dyDescent="0.25">
      <c r="A1365" s="109" t="s">
        <v>1557</v>
      </c>
      <c r="B1365" s="260" t="s">
        <v>761</v>
      </c>
      <c r="C1365" s="264" t="s">
        <v>1389</v>
      </c>
      <c r="D1365" s="262"/>
      <c r="E1365" s="263" t="s">
        <v>1386</v>
      </c>
      <c r="F1365" s="263">
        <v>0</v>
      </c>
      <c r="G1365" s="263" t="s">
        <v>1387</v>
      </c>
      <c r="H1365" s="263">
        <v>388</v>
      </c>
      <c r="I1365" s="263">
        <v>0</v>
      </c>
      <c r="J1365" s="262"/>
    </row>
    <row r="1366" spans="1:10" ht="27" customHeight="1" x14ac:dyDescent="0.25">
      <c r="A1366" s="109">
        <v>6</v>
      </c>
      <c r="B1366" s="287" t="s">
        <v>763</v>
      </c>
      <c r="C1366" s="256" t="s">
        <v>1352</v>
      </c>
      <c r="D1366" s="265"/>
      <c r="E1366" s="257" t="s">
        <v>71</v>
      </c>
      <c r="F1366" s="258" t="s">
        <v>1383</v>
      </c>
      <c r="G1366" s="259">
        <v>1100</v>
      </c>
      <c r="H1366" s="259">
        <v>1606</v>
      </c>
      <c r="I1366" s="268"/>
      <c r="J1366" s="259">
        <v>0</v>
      </c>
    </row>
    <row r="1367" spans="1:10" ht="27" customHeight="1" outlineLevel="1" x14ac:dyDescent="0.25">
      <c r="A1367" s="109" t="s">
        <v>1557</v>
      </c>
      <c r="B1367" s="260" t="s">
        <v>763</v>
      </c>
      <c r="C1367" s="302" t="s">
        <v>1591</v>
      </c>
      <c r="D1367" s="262"/>
      <c r="E1367" s="263" t="s">
        <v>1386</v>
      </c>
      <c r="F1367" s="263" t="s">
        <v>1387</v>
      </c>
      <c r="G1367" s="263" t="s">
        <v>1387</v>
      </c>
      <c r="H1367" s="263">
        <v>2536</v>
      </c>
      <c r="I1367" s="263">
        <v>0</v>
      </c>
      <c r="J1367" s="262"/>
    </row>
    <row r="1368" spans="1:10" ht="27" customHeight="1" outlineLevel="1" x14ac:dyDescent="0.25">
      <c r="A1368" s="109" t="s">
        <v>1557</v>
      </c>
      <c r="B1368" s="260" t="s">
        <v>763</v>
      </c>
      <c r="C1368" s="280" t="s">
        <v>1592</v>
      </c>
      <c r="D1368" s="262"/>
      <c r="E1368" s="263" t="s">
        <v>1395</v>
      </c>
      <c r="F1368" s="263">
        <v>0</v>
      </c>
      <c r="G1368" s="263" t="s">
        <v>1387</v>
      </c>
      <c r="H1368" s="263">
        <v>453</v>
      </c>
      <c r="I1368" s="263">
        <v>0</v>
      </c>
      <c r="J1368" s="262"/>
    </row>
    <row r="1369" spans="1:10" ht="27" customHeight="1" outlineLevel="1" x14ac:dyDescent="0.25">
      <c r="A1369" s="109" t="s">
        <v>1557</v>
      </c>
      <c r="B1369" s="260" t="s">
        <v>763</v>
      </c>
      <c r="C1369" s="302" t="s">
        <v>1593</v>
      </c>
      <c r="D1369" s="262"/>
      <c r="E1369" s="263" t="s">
        <v>1395</v>
      </c>
      <c r="F1369" s="263">
        <v>0</v>
      </c>
      <c r="G1369" s="263" t="s">
        <v>1387</v>
      </c>
      <c r="H1369" s="263">
        <v>312</v>
      </c>
      <c r="I1369" s="263">
        <v>0</v>
      </c>
      <c r="J1369" s="262"/>
    </row>
    <row r="1370" spans="1:10" ht="27" customHeight="1" outlineLevel="1" x14ac:dyDescent="0.25">
      <c r="A1370" s="109" t="s">
        <v>1557</v>
      </c>
      <c r="B1370" s="260" t="s">
        <v>763</v>
      </c>
      <c r="C1370" s="302" t="s">
        <v>1594</v>
      </c>
      <c r="D1370" s="262"/>
      <c r="E1370" s="263" t="s">
        <v>1395</v>
      </c>
      <c r="F1370" s="263" t="s">
        <v>1387</v>
      </c>
      <c r="G1370" s="263" t="s">
        <v>1387</v>
      </c>
      <c r="H1370" s="263">
        <v>441</v>
      </c>
      <c r="I1370" s="263">
        <v>0</v>
      </c>
      <c r="J1370" s="262"/>
    </row>
    <row r="1371" spans="1:10" ht="27" customHeight="1" outlineLevel="1" x14ac:dyDescent="0.25">
      <c r="A1371" s="109" t="s">
        <v>1557</v>
      </c>
      <c r="B1371" s="260" t="s">
        <v>763</v>
      </c>
      <c r="C1371" s="302" t="s">
        <v>1595</v>
      </c>
      <c r="D1371" s="262"/>
      <c r="E1371" s="263" t="s">
        <v>1386</v>
      </c>
      <c r="F1371" s="263">
        <v>0</v>
      </c>
      <c r="G1371" s="263" t="s">
        <v>1387</v>
      </c>
      <c r="H1371" s="263">
        <v>110</v>
      </c>
      <c r="I1371" s="263">
        <v>0</v>
      </c>
      <c r="J1371" s="262"/>
    </row>
    <row r="1372" spans="1:10" ht="27" customHeight="1" outlineLevel="1" x14ac:dyDescent="0.25">
      <c r="A1372" s="109" t="s">
        <v>1557</v>
      </c>
      <c r="B1372" s="260" t="s">
        <v>763</v>
      </c>
      <c r="C1372" s="280" t="s">
        <v>1389</v>
      </c>
      <c r="D1372" s="262"/>
      <c r="E1372" s="263" t="s">
        <v>1386</v>
      </c>
      <c r="F1372" s="263">
        <v>0</v>
      </c>
      <c r="G1372" s="263" t="s">
        <v>1387</v>
      </c>
      <c r="H1372" s="263">
        <v>388</v>
      </c>
      <c r="I1372" s="263">
        <v>0</v>
      </c>
      <c r="J1372" s="262"/>
    </row>
    <row r="1373" spans="1:10" ht="27" customHeight="1" x14ac:dyDescent="0.25">
      <c r="A1373" s="109">
        <v>6</v>
      </c>
      <c r="B1373" s="287" t="s">
        <v>765</v>
      </c>
      <c r="C1373" s="256" t="s">
        <v>1353</v>
      </c>
      <c r="D1373" s="265"/>
      <c r="E1373" s="257" t="s">
        <v>71</v>
      </c>
      <c r="F1373" s="258">
        <v>16.82</v>
      </c>
      <c r="G1373" s="259">
        <v>2000</v>
      </c>
      <c r="H1373" s="259">
        <v>2920</v>
      </c>
      <c r="I1373" s="268"/>
      <c r="J1373" s="259">
        <v>49114.400000000001</v>
      </c>
    </row>
    <row r="1374" spans="1:10" ht="27" customHeight="1" outlineLevel="1" x14ac:dyDescent="0.25">
      <c r="A1374" s="109" t="s">
        <v>1557</v>
      </c>
      <c r="B1374" s="260" t="s">
        <v>765</v>
      </c>
      <c r="C1374" s="302" t="s">
        <v>1591</v>
      </c>
      <c r="D1374" s="262"/>
      <c r="E1374" s="263" t="s">
        <v>1386</v>
      </c>
      <c r="F1374" s="263" t="s">
        <v>1387</v>
      </c>
      <c r="G1374" s="263" t="s">
        <v>1387</v>
      </c>
      <c r="H1374" s="263">
        <v>2536</v>
      </c>
      <c r="I1374" s="263">
        <v>0</v>
      </c>
      <c r="J1374" s="262"/>
    </row>
    <row r="1375" spans="1:10" ht="27" customHeight="1" outlineLevel="1" x14ac:dyDescent="0.25">
      <c r="A1375" s="109" t="s">
        <v>1557</v>
      </c>
      <c r="B1375" s="260" t="s">
        <v>765</v>
      </c>
      <c r="C1375" s="280" t="s">
        <v>1592</v>
      </c>
      <c r="D1375" s="262"/>
      <c r="E1375" s="263" t="s">
        <v>1395</v>
      </c>
      <c r="F1375" s="263">
        <v>0</v>
      </c>
      <c r="G1375" s="263" t="s">
        <v>1387</v>
      </c>
      <c r="H1375" s="263">
        <v>453</v>
      </c>
      <c r="I1375" s="263">
        <v>0</v>
      </c>
      <c r="J1375" s="262"/>
    </row>
    <row r="1376" spans="1:10" ht="27" customHeight="1" outlineLevel="1" x14ac:dyDescent="0.25">
      <c r="A1376" s="109" t="s">
        <v>1557</v>
      </c>
      <c r="B1376" s="260" t="s">
        <v>765</v>
      </c>
      <c r="C1376" s="302" t="s">
        <v>1593</v>
      </c>
      <c r="D1376" s="262"/>
      <c r="E1376" s="263" t="s">
        <v>1395</v>
      </c>
      <c r="F1376" s="263">
        <v>0</v>
      </c>
      <c r="G1376" s="263" t="s">
        <v>1387</v>
      </c>
      <c r="H1376" s="263">
        <v>312</v>
      </c>
      <c r="I1376" s="263">
        <v>0</v>
      </c>
      <c r="J1376" s="262"/>
    </row>
    <row r="1377" spans="1:10" ht="27" customHeight="1" outlineLevel="1" x14ac:dyDescent="0.25">
      <c r="A1377" s="109" t="s">
        <v>1557</v>
      </c>
      <c r="B1377" s="260" t="s">
        <v>765</v>
      </c>
      <c r="C1377" s="302" t="s">
        <v>1594</v>
      </c>
      <c r="D1377" s="262"/>
      <c r="E1377" s="263" t="s">
        <v>1395</v>
      </c>
      <c r="F1377" s="263" t="s">
        <v>1387</v>
      </c>
      <c r="G1377" s="263" t="s">
        <v>1387</v>
      </c>
      <c r="H1377" s="263">
        <v>441</v>
      </c>
      <c r="I1377" s="263">
        <v>0</v>
      </c>
      <c r="J1377" s="262"/>
    </row>
    <row r="1378" spans="1:10" ht="27" customHeight="1" outlineLevel="1" x14ac:dyDescent="0.25">
      <c r="A1378" s="109" t="s">
        <v>1557</v>
      </c>
      <c r="B1378" s="260" t="s">
        <v>765</v>
      </c>
      <c r="C1378" s="302" t="s">
        <v>1595</v>
      </c>
      <c r="D1378" s="262"/>
      <c r="E1378" s="263" t="s">
        <v>1386</v>
      </c>
      <c r="F1378" s="263">
        <v>0</v>
      </c>
      <c r="G1378" s="263" t="s">
        <v>1387</v>
      </c>
      <c r="H1378" s="263">
        <v>110</v>
      </c>
      <c r="I1378" s="263">
        <v>0</v>
      </c>
      <c r="J1378" s="262"/>
    </row>
    <row r="1379" spans="1:10" ht="27" customHeight="1" outlineLevel="1" x14ac:dyDescent="0.25">
      <c r="A1379" s="109" t="s">
        <v>1557</v>
      </c>
      <c r="B1379" s="260" t="s">
        <v>765</v>
      </c>
      <c r="C1379" s="264" t="s">
        <v>1389</v>
      </c>
      <c r="D1379" s="262"/>
      <c r="E1379" s="263" t="s">
        <v>1386</v>
      </c>
      <c r="F1379" s="263">
        <v>0</v>
      </c>
      <c r="G1379" s="263" t="s">
        <v>1387</v>
      </c>
      <c r="H1379" s="263">
        <v>388</v>
      </c>
      <c r="I1379" s="263">
        <v>0</v>
      </c>
      <c r="J1379" s="262"/>
    </row>
    <row r="1380" spans="1:10" ht="27" customHeight="1" x14ac:dyDescent="0.25">
      <c r="A1380" s="109">
        <v>6</v>
      </c>
      <c r="B1380" s="287" t="s">
        <v>767</v>
      </c>
      <c r="C1380" s="256" t="s">
        <v>1354</v>
      </c>
      <c r="D1380" s="265"/>
      <c r="E1380" s="257" t="s">
        <v>71</v>
      </c>
      <c r="F1380" s="258" t="s">
        <v>1383</v>
      </c>
      <c r="G1380" s="259">
        <v>1500</v>
      </c>
      <c r="H1380" s="259">
        <v>2190</v>
      </c>
      <c r="I1380" s="268"/>
      <c r="J1380" s="259">
        <v>0</v>
      </c>
    </row>
    <row r="1381" spans="1:10" ht="27" customHeight="1" outlineLevel="1" x14ac:dyDescent="0.25">
      <c r="A1381" s="109" t="s">
        <v>1557</v>
      </c>
      <c r="B1381" s="260" t="s">
        <v>767</v>
      </c>
      <c r="C1381" s="302" t="s">
        <v>1591</v>
      </c>
      <c r="D1381" s="262"/>
      <c r="E1381" s="263" t="s">
        <v>1386</v>
      </c>
      <c r="F1381" s="263" t="s">
        <v>1387</v>
      </c>
      <c r="G1381" s="263" t="s">
        <v>1387</v>
      </c>
      <c r="H1381" s="263">
        <v>2536</v>
      </c>
      <c r="I1381" s="263">
        <v>0</v>
      </c>
      <c r="J1381" s="262"/>
    </row>
    <row r="1382" spans="1:10" ht="27" customHeight="1" outlineLevel="1" x14ac:dyDescent="0.25">
      <c r="A1382" s="109" t="s">
        <v>1557</v>
      </c>
      <c r="B1382" s="260" t="s">
        <v>767</v>
      </c>
      <c r="C1382" s="280" t="s">
        <v>1592</v>
      </c>
      <c r="D1382" s="262"/>
      <c r="E1382" s="263" t="s">
        <v>1395</v>
      </c>
      <c r="F1382" s="263">
        <v>0</v>
      </c>
      <c r="G1382" s="263" t="s">
        <v>1387</v>
      </c>
      <c r="H1382" s="263">
        <v>453</v>
      </c>
      <c r="I1382" s="263">
        <v>0</v>
      </c>
      <c r="J1382" s="262"/>
    </row>
    <row r="1383" spans="1:10" ht="27" customHeight="1" outlineLevel="1" x14ac:dyDescent="0.25">
      <c r="A1383" s="109" t="s">
        <v>1557</v>
      </c>
      <c r="B1383" s="260" t="s">
        <v>767</v>
      </c>
      <c r="C1383" s="302" t="s">
        <v>1593</v>
      </c>
      <c r="D1383" s="262"/>
      <c r="E1383" s="263" t="s">
        <v>1395</v>
      </c>
      <c r="F1383" s="263">
        <v>0</v>
      </c>
      <c r="G1383" s="263" t="s">
        <v>1387</v>
      </c>
      <c r="H1383" s="263">
        <v>312</v>
      </c>
      <c r="I1383" s="263">
        <v>0</v>
      </c>
      <c r="J1383" s="262"/>
    </row>
    <row r="1384" spans="1:10" ht="27" customHeight="1" outlineLevel="1" x14ac:dyDescent="0.25">
      <c r="A1384" s="109" t="s">
        <v>1557</v>
      </c>
      <c r="B1384" s="260" t="s">
        <v>767</v>
      </c>
      <c r="C1384" s="302" t="s">
        <v>1594</v>
      </c>
      <c r="D1384" s="262"/>
      <c r="E1384" s="263" t="s">
        <v>1395</v>
      </c>
      <c r="F1384" s="263" t="s">
        <v>1387</v>
      </c>
      <c r="G1384" s="263" t="s">
        <v>1387</v>
      </c>
      <c r="H1384" s="263">
        <v>441</v>
      </c>
      <c r="I1384" s="263">
        <v>0</v>
      </c>
      <c r="J1384" s="262"/>
    </row>
    <row r="1385" spans="1:10" ht="27" customHeight="1" outlineLevel="1" x14ac:dyDescent="0.25">
      <c r="A1385" s="109" t="s">
        <v>1557</v>
      </c>
      <c r="B1385" s="260" t="s">
        <v>767</v>
      </c>
      <c r="C1385" s="302" t="s">
        <v>1595</v>
      </c>
      <c r="D1385" s="262"/>
      <c r="E1385" s="263" t="s">
        <v>1386</v>
      </c>
      <c r="F1385" s="263">
        <v>0</v>
      </c>
      <c r="G1385" s="263" t="s">
        <v>1387</v>
      </c>
      <c r="H1385" s="263">
        <v>110</v>
      </c>
      <c r="I1385" s="263">
        <v>0</v>
      </c>
      <c r="J1385" s="262"/>
    </row>
    <row r="1386" spans="1:10" ht="27" customHeight="1" outlineLevel="1" x14ac:dyDescent="0.25">
      <c r="A1386" s="109" t="s">
        <v>1557</v>
      </c>
      <c r="B1386" s="260" t="s">
        <v>767</v>
      </c>
      <c r="C1386" s="280" t="s">
        <v>1389</v>
      </c>
      <c r="D1386" s="262"/>
      <c r="E1386" s="263" t="s">
        <v>1386</v>
      </c>
      <c r="F1386" s="263">
        <v>0</v>
      </c>
      <c r="G1386" s="263" t="s">
        <v>1387</v>
      </c>
      <c r="H1386" s="263">
        <v>388</v>
      </c>
      <c r="I1386" s="263">
        <v>0</v>
      </c>
      <c r="J1386" s="262"/>
    </row>
    <row r="1387" spans="1:10" ht="27" customHeight="1" x14ac:dyDescent="0.25">
      <c r="A1387" s="109">
        <v>6</v>
      </c>
      <c r="B1387" s="287" t="s">
        <v>769</v>
      </c>
      <c r="C1387" s="256" t="s">
        <v>1355</v>
      </c>
      <c r="D1387" s="265"/>
      <c r="E1387" s="257" t="s">
        <v>71</v>
      </c>
      <c r="F1387" s="258" t="s">
        <v>1383</v>
      </c>
      <c r="G1387" s="259">
        <v>1200</v>
      </c>
      <c r="H1387" s="259">
        <v>1752</v>
      </c>
      <c r="I1387" s="268"/>
      <c r="J1387" s="259">
        <v>0</v>
      </c>
    </row>
    <row r="1388" spans="1:10" ht="27" customHeight="1" outlineLevel="1" x14ac:dyDescent="0.25">
      <c r="A1388" s="109" t="s">
        <v>1557</v>
      </c>
      <c r="B1388" s="260" t="s">
        <v>769</v>
      </c>
      <c r="C1388" s="302" t="s">
        <v>1591</v>
      </c>
      <c r="D1388" s="262"/>
      <c r="E1388" s="263" t="s">
        <v>1386</v>
      </c>
      <c r="F1388" s="263" t="s">
        <v>1387</v>
      </c>
      <c r="G1388" s="263" t="s">
        <v>1387</v>
      </c>
      <c r="H1388" s="263">
        <v>2536</v>
      </c>
      <c r="I1388" s="263">
        <v>0</v>
      </c>
      <c r="J1388" s="262"/>
    </row>
    <row r="1389" spans="1:10" ht="27" customHeight="1" outlineLevel="1" x14ac:dyDescent="0.25">
      <c r="A1389" s="109" t="s">
        <v>1557</v>
      </c>
      <c r="B1389" s="260" t="s">
        <v>769</v>
      </c>
      <c r="C1389" s="280" t="s">
        <v>1592</v>
      </c>
      <c r="D1389" s="262"/>
      <c r="E1389" s="263" t="s">
        <v>1395</v>
      </c>
      <c r="F1389" s="263">
        <v>0</v>
      </c>
      <c r="G1389" s="263" t="s">
        <v>1387</v>
      </c>
      <c r="H1389" s="263">
        <v>453</v>
      </c>
      <c r="I1389" s="263">
        <v>0</v>
      </c>
      <c r="J1389" s="262"/>
    </row>
    <row r="1390" spans="1:10" ht="27" customHeight="1" outlineLevel="1" x14ac:dyDescent="0.25">
      <c r="A1390" s="109" t="s">
        <v>1557</v>
      </c>
      <c r="B1390" s="260" t="s">
        <v>769</v>
      </c>
      <c r="C1390" s="302" t="s">
        <v>1593</v>
      </c>
      <c r="D1390" s="262"/>
      <c r="E1390" s="263" t="s">
        <v>1395</v>
      </c>
      <c r="F1390" s="263">
        <v>0</v>
      </c>
      <c r="G1390" s="263" t="s">
        <v>1387</v>
      </c>
      <c r="H1390" s="263">
        <v>312</v>
      </c>
      <c r="I1390" s="263">
        <v>0</v>
      </c>
      <c r="J1390" s="262"/>
    </row>
    <row r="1391" spans="1:10" ht="27" customHeight="1" outlineLevel="1" x14ac:dyDescent="0.25">
      <c r="A1391" s="109" t="s">
        <v>1557</v>
      </c>
      <c r="B1391" s="260" t="s">
        <v>769</v>
      </c>
      <c r="C1391" s="302" t="s">
        <v>1594</v>
      </c>
      <c r="D1391" s="262"/>
      <c r="E1391" s="263" t="s">
        <v>1395</v>
      </c>
      <c r="F1391" s="263" t="s">
        <v>1387</v>
      </c>
      <c r="G1391" s="263" t="s">
        <v>1387</v>
      </c>
      <c r="H1391" s="263">
        <v>441</v>
      </c>
      <c r="I1391" s="263">
        <v>0</v>
      </c>
      <c r="J1391" s="262"/>
    </row>
    <row r="1392" spans="1:10" ht="27" customHeight="1" outlineLevel="1" x14ac:dyDescent="0.25">
      <c r="A1392" s="109" t="s">
        <v>1557</v>
      </c>
      <c r="B1392" s="260" t="s">
        <v>769</v>
      </c>
      <c r="C1392" s="302" t="s">
        <v>1595</v>
      </c>
      <c r="D1392" s="262"/>
      <c r="E1392" s="263" t="s">
        <v>1386</v>
      </c>
      <c r="F1392" s="263">
        <v>0</v>
      </c>
      <c r="G1392" s="263" t="s">
        <v>1387</v>
      </c>
      <c r="H1392" s="263">
        <v>110</v>
      </c>
      <c r="I1392" s="263">
        <v>0</v>
      </c>
      <c r="J1392" s="262"/>
    </row>
    <row r="1393" spans="1:10" ht="27" customHeight="1" outlineLevel="1" x14ac:dyDescent="0.25">
      <c r="A1393" s="109" t="s">
        <v>1557</v>
      </c>
      <c r="B1393" s="260" t="s">
        <v>769</v>
      </c>
      <c r="C1393" s="280" t="s">
        <v>1389</v>
      </c>
      <c r="D1393" s="262"/>
      <c r="E1393" s="263" t="s">
        <v>1386</v>
      </c>
      <c r="F1393" s="263">
        <v>0</v>
      </c>
      <c r="G1393" s="263" t="s">
        <v>1387</v>
      </c>
      <c r="H1393" s="263">
        <v>388</v>
      </c>
      <c r="I1393" s="263">
        <v>0</v>
      </c>
      <c r="J1393" s="262"/>
    </row>
    <row r="1394" spans="1:10" ht="27" customHeight="1" x14ac:dyDescent="0.25">
      <c r="A1394" s="109">
        <v>6</v>
      </c>
      <c r="B1394" s="287" t="s">
        <v>771</v>
      </c>
      <c r="C1394" s="256" t="s">
        <v>1356</v>
      </c>
      <c r="D1394" s="265"/>
      <c r="E1394" s="257" t="s">
        <v>71</v>
      </c>
      <c r="F1394" s="258" t="s">
        <v>1383</v>
      </c>
      <c r="G1394" s="259">
        <v>2300</v>
      </c>
      <c r="H1394" s="259">
        <v>3358</v>
      </c>
      <c r="I1394" s="268"/>
      <c r="J1394" s="259">
        <v>0</v>
      </c>
    </row>
    <row r="1395" spans="1:10" ht="27" customHeight="1" outlineLevel="1" x14ac:dyDescent="0.25">
      <c r="A1395" s="109" t="s">
        <v>1557</v>
      </c>
      <c r="B1395" s="260" t="s">
        <v>771</v>
      </c>
      <c r="C1395" s="302" t="s">
        <v>1591</v>
      </c>
      <c r="D1395" s="262"/>
      <c r="E1395" s="263" t="s">
        <v>1386</v>
      </c>
      <c r="F1395" s="263" t="s">
        <v>1387</v>
      </c>
      <c r="G1395" s="263" t="s">
        <v>1387</v>
      </c>
      <c r="H1395" s="263">
        <v>2536</v>
      </c>
      <c r="I1395" s="263">
        <v>0</v>
      </c>
      <c r="J1395" s="262"/>
    </row>
    <row r="1396" spans="1:10" ht="27" customHeight="1" outlineLevel="1" x14ac:dyDescent="0.25">
      <c r="A1396" s="109" t="s">
        <v>1557</v>
      </c>
      <c r="B1396" s="260" t="s">
        <v>771</v>
      </c>
      <c r="C1396" s="280" t="s">
        <v>1592</v>
      </c>
      <c r="D1396" s="262"/>
      <c r="E1396" s="263" t="s">
        <v>1395</v>
      </c>
      <c r="F1396" s="263">
        <v>0</v>
      </c>
      <c r="G1396" s="263" t="s">
        <v>1387</v>
      </c>
      <c r="H1396" s="263">
        <v>453</v>
      </c>
      <c r="I1396" s="263">
        <v>0</v>
      </c>
      <c r="J1396" s="262"/>
    </row>
    <row r="1397" spans="1:10" ht="27" customHeight="1" outlineLevel="1" x14ac:dyDescent="0.25">
      <c r="A1397" s="109" t="s">
        <v>1557</v>
      </c>
      <c r="B1397" s="260" t="s">
        <v>771</v>
      </c>
      <c r="C1397" s="302" t="s">
        <v>1593</v>
      </c>
      <c r="D1397" s="262"/>
      <c r="E1397" s="263" t="s">
        <v>1395</v>
      </c>
      <c r="F1397" s="263">
        <v>0</v>
      </c>
      <c r="G1397" s="263" t="s">
        <v>1387</v>
      </c>
      <c r="H1397" s="263">
        <v>312</v>
      </c>
      <c r="I1397" s="263">
        <v>0</v>
      </c>
      <c r="J1397" s="262"/>
    </row>
    <row r="1398" spans="1:10" ht="27" customHeight="1" outlineLevel="1" x14ac:dyDescent="0.25">
      <c r="A1398" s="109" t="s">
        <v>1557</v>
      </c>
      <c r="B1398" s="260" t="s">
        <v>771</v>
      </c>
      <c r="C1398" s="302" t="s">
        <v>1594</v>
      </c>
      <c r="D1398" s="262"/>
      <c r="E1398" s="263" t="s">
        <v>1395</v>
      </c>
      <c r="F1398" s="263" t="s">
        <v>1387</v>
      </c>
      <c r="G1398" s="263" t="s">
        <v>1387</v>
      </c>
      <c r="H1398" s="263">
        <v>441</v>
      </c>
      <c r="I1398" s="263">
        <v>0</v>
      </c>
      <c r="J1398" s="262"/>
    </row>
    <row r="1399" spans="1:10" ht="27" customHeight="1" outlineLevel="1" x14ac:dyDescent="0.25">
      <c r="A1399" s="109" t="s">
        <v>1557</v>
      </c>
      <c r="B1399" s="260" t="s">
        <v>771</v>
      </c>
      <c r="C1399" s="302" t="s">
        <v>1595</v>
      </c>
      <c r="D1399" s="262"/>
      <c r="E1399" s="263" t="s">
        <v>1386</v>
      </c>
      <c r="F1399" s="263">
        <v>0</v>
      </c>
      <c r="G1399" s="263" t="s">
        <v>1387</v>
      </c>
      <c r="H1399" s="263">
        <v>110</v>
      </c>
      <c r="I1399" s="263">
        <v>0</v>
      </c>
      <c r="J1399" s="262"/>
    </row>
    <row r="1400" spans="1:10" ht="27" customHeight="1" outlineLevel="1" x14ac:dyDescent="0.25">
      <c r="A1400" s="109" t="s">
        <v>1557</v>
      </c>
      <c r="B1400" s="260" t="s">
        <v>771</v>
      </c>
      <c r="C1400" s="264" t="s">
        <v>1389</v>
      </c>
      <c r="D1400" s="262"/>
      <c r="E1400" s="263" t="s">
        <v>1386</v>
      </c>
      <c r="F1400" s="263">
        <v>0</v>
      </c>
      <c r="G1400" s="263" t="s">
        <v>1387</v>
      </c>
      <c r="H1400" s="263">
        <v>388</v>
      </c>
      <c r="I1400" s="263">
        <v>0</v>
      </c>
      <c r="J1400" s="262"/>
    </row>
    <row r="1401" spans="1:10" ht="27" customHeight="1" x14ac:dyDescent="0.25">
      <c r="A1401" s="109">
        <v>6</v>
      </c>
      <c r="B1401" s="287" t="s">
        <v>773</v>
      </c>
      <c r="C1401" s="256" t="s">
        <v>1357</v>
      </c>
      <c r="D1401" s="265"/>
      <c r="E1401" s="257" t="s">
        <v>71</v>
      </c>
      <c r="F1401" s="258" t="s">
        <v>1383</v>
      </c>
      <c r="G1401" s="259">
        <v>5000</v>
      </c>
      <c r="H1401" s="259">
        <v>7300</v>
      </c>
      <c r="I1401" s="268"/>
      <c r="J1401" s="259">
        <v>0</v>
      </c>
    </row>
    <row r="1402" spans="1:10" ht="27" customHeight="1" outlineLevel="1" x14ac:dyDescent="0.25">
      <c r="A1402" s="109" t="s">
        <v>1557</v>
      </c>
      <c r="B1402" s="260" t="s">
        <v>773</v>
      </c>
      <c r="C1402" s="269" t="s">
        <v>1591</v>
      </c>
      <c r="D1402" s="262"/>
      <c r="E1402" s="263" t="s">
        <v>1386</v>
      </c>
      <c r="F1402" s="263" t="s">
        <v>1387</v>
      </c>
      <c r="G1402" s="263" t="s">
        <v>1387</v>
      </c>
      <c r="H1402" s="263">
        <v>2536</v>
      </c>
      <c r="I1402" s="263">
        <v>0</v>
      </c>
      <c r="J1402" s="262"/>
    </row>
    <row r="1403" spans="1:10" ht="27" customHeight="1" outlineLevel="1" x14ac:dyDescent="0.25">
      <c r="A1403" s="109" t="s">
        <v>1557</v>
      </c>
      <c r="B1403" s="260" t="s">
        <v>773</v>
      </c>
      <c r="C1403" s="264" t="s">
        <v>1592</v>
      </c>
      <c r="D1403" s="262"/>
      <c r="E1403" s="263" t="s">
        <v>1395</v>
      </c>
      <c r="F1403" s="263">
        <v>0</v>
      </c>
      <c r="G1403" s="263" t="s">
        <v>1387</v>
      </c>
      <c r="H1403" s="263">
        <v>453</v>
      </c>
      <c r="I1403" s="263">
        <v>0</v>
      </c>
      <c r="J1403" s="262"/>
    </row>
    <row r="1404" spans="1:10" ht="27" customHeight="1" outlineLevel="1" x14ac:dyDescent="0.25">
      <c r="A1404" s="109" t="s">
        <v>1557</v>
      </c>
      <c r="B1404" s="260" t="s">
        <v>773</v>
      </c>
      <c r="C1404" s="269" t="s">
        <v>1593</v>
      </c>
      <c r="D1404" s="262"/>
      <c r="E1404" s="263" t="s">
        <v>1395</v>
      </c>
      <c r="F1404" s="263">
        <v>0</v>
      </c>
      <c r="G1404" s="263" t="s">
        <v>1387</v>
      </c>
      <c r="H1404" s="263">
        <v>312</v>
      </c>
      <c r="I1404" s="263">
        <v>0</v>
      </c>
      <c r="J1404" s="262"/>
    </row>
    <row r="1405" spans="1:10" ht="27" customHeight="1" outlineLevel="1" x14ac:dyDescent="0.25">
      <c r="A1405" s="109" t="s">
        <v>1557</v>
      </c>
      <c r="B1405" s="260" t="s">
        <v>773</v>
      </c>
      <c r="C1405" s="269" t="s">
        <v>1594</v>
      </c>
      <c r="D1405" s="262"/>
      <c r="E1405" s="263" t="s">
        <v>1395</v>
      </c>
      <c r="F1405" s="263" t="s">
        <v>1387</v>
      </c>
      <c r="G1405" s="263" t="s">
        <v>1387</v>
      </c>
      <c r="H1405" s="263">
        <v>441</v>
      </c>
      <c r="I1405" s="263">
        <v>0</v>
      </c>
      <c r="J1405" s="262"/>
    </row>
    <row r="1406" spans="1:10" ht="27" customHeight="1" outlineLevel="1" x14ac:dyDescent="0.25">
      <c r="A1406" s="109" t="s">
        <v>1557</v>
      </c>
      <c r="B1406" s="260" t="s">
        <v>773</v>
      </c>
      <c r="C1406" s="269" t="s">
        <v>1595</v>
      </c>
      <c r="D1406" s="262"/>
      <c r="E1406" s="263" t="s">
        <v>1386</v>
      </c>
      <c r="F1406" s="263">
        <v>0</v>
      </c>
      <c r="G1406" s="263" t="s">
        <v>1387</v>
      </c>
      <c r="H1406" s="263">
        <v>110</v>
      </c>
      <c r="I1406" s="263">
        <v>0</v>
      </c>
      <c r="J1406" s="262"/>
    </row>
    <row r="1407" spans="1:10" ht="27" customHeight="1" outlineLevel="1" x14ac:dyDescent="0.25">
      <c r="A1407" s="109" t="s">
        <v>1557</v>
      </c>
      <c r="B1407" s="260" t="s">
        <v>773</v>
      </c>
      <c r="C1407" s="264" t="s">
        <v>1389</v>
      </c>
      <c r="D1407" s="262"/>
      <c r="E1407" s="263" t="s">
        <v>1386</v>
      </c>
      <c r="F1407" s="263">
        <v>0</v>
      </c>
      <c r="G1407" s="263" t="s">
        <v>1387</v>
      </c>
      <c r="H1407" s="263">
        <v>388</v>
      </c>
      <c r="I1407" s="263">
        <v>0</v>
      </c>
      <c r="J1407" s="262"/>
    </row>
    <row r="1408" spans="1:10" ht="27" customHeight="1" x14ac:dyDescent="0.25">
      <c r="A1408" s="109">
        <v>6</v>
      </c>
      <c r="B1408" s="287" t="s">
        <v>775</v>
      </c>
      <c r="C1408" s="256" t="s">
        <v>1358</v>
      </c>
      <c r="D1408" s="265"/>
      <c r="E1408" s="257" t="s">
        <v>71</v>
      </c>
      <c r="F1408" s="258" t="s">
        <v>1383</v>
      </c>
      <c r="G1408" s="259">
        <v>2000</v>
      </c>
      <c r="H1408" s="259">
        <v>2920</v>
      </c>
      <c r="I1408" s="268"/>
      <c r="J1408" s="259">
        <v>0</v>
      </c>
    </row>
    <row r="1409" spans="1:10" ht="27" customHeight="1" outlineLevel="1" x14ac:dyDescent="0.25">
      <c r="A1409" s="109" t="s">
        <v>1557</v>
      </c>
      <c r="B1409" s="260" t="s">
        <v>775</v>
      </c>
      <c r="C1409" s="269" t="s">
        <v>1591</v>
      </c>
      <c r="D1409" s="262"/>
      <c r="E1409" s="263" t="s">
        <v>1386</v>
      </c>
      <c r="F1409" s="263" t="s">
        <v>1387</v>
      </c>
      <c r="G1409" s="263" t="s">
        <v>1387</v>
      </c>
      <c r="H1409" s="263">
        <v>2536</v>
      </c>
      <c r="I1409" s="263">
        <v>0</v>
      </c>
      <c r="J1409" s="262"/>
    </row>
    <row r="1410" spans="1:10" ht="27" customHeight="1" outlineLevel="1" x14ac:dyDescent="0.25">
      <c r="A1410" s="109" t="s">
        <v>1557</v>
      </c>
      <c r="B1410" s="260" t="s">
        <v>775</v>
      </c>
      <c r="C1410" s="264" t="s">
        <v>1592</v>
      </c>
      <c r="D1410" s="262"/>
      <c r="E1410" s="263" t="s">
        <v>1395</v>
      </c>
      <c r="F1410" s="263">
        <v>0</v>
      </c>
      <c r="G1410" s="263" t="s">
        <v>1387</v>
      </c>
      <c r="H1410" s="263">
        <v>453</v>
      </c>
      <c r="I1410" s="263">
        <v>0</v>
      </c>
      <c r="J1410" s="262"/>
    </row>
    <row r="1411" spans="1:10" ht="27" customHeight="1" outlineLevel="1" x14ac:dyDescent="0.25">
      <c r="A1411" s="109" t="s">
        <v>1557</v>
      </c>
      <c r="B1411" s="260" t="s">
        <v>775</v>
      </c>
      <c r="C1411" s="269" t="s">
        <v>1593</v>
      </c>
      <c r="D1411" s="262"/>
      <c r="E1411" s="263" t="s">
        <v>1395</v>
      </c>
      <c r="F1411" s="263">
        <v>0</v>
      </c>
      <c r="G1411" s="263" t="s">
        <v>1387</v>
      </c>
      <c r="H1411" s="263">
        <v>312</v>
      </c>
      <c r="I1411" s="263">
        <v>0</v>
      </c>
      <c r="J1411" s="262"/>
    </row>
    <row r="1412" spans="1:10" ht="27" customHeight="1" outlineLevel="1" x14ac:dyDescent="0.25">
      <c r="A1412" s="109" t="s">
        <v>1557</v>
      </c>
      <c r="B1412" s="260" t="s">
        <v>775</v>
      </c>
      <c r="C1412" s="269" t="s">
        <v>1594</v>
      </c>
      <c r="D1412" s="262"/>
      <c r="E1412" s="263" t="s">
        <v>1395</v>
      </c>
      <c r="F1412" s="263" t="s">
        <v>1387</v>
      </c>
      <c r="G1412" s="263" t="s">
        <v>1387</v>
      </c>
      <c r="H1412" s="263">
        <v>441</v>
      </c>
      <c r="I1412" s="263">
        <v>0</v>
      </c>
      <c r="J1412" s="262"/>
    </row>
    <row r="1413" spans="1:10" ht="27" customHeight="1" outlineLevel="1" x14ac:dyDescent="0.25">
      <c r="A1413" s="109" t="s">
        <v>1557</v>
      </c>
      <c r="B1413" s="260" t="s">
        <v>775</v>
      </c>
      <c r="C1413" s="269" t="s">
        <v>1595</v>
      </c>
      <c r="D1413" s="262"/>
      <c r="E1413" s="263" t="s">
        <v>1386</v>
      </c>
      <c r="F1413" s="263">
        <v>0</v>
      </c>
      <c r="G1413" s="263" t="s">
        <v>1387</v>
      </c>
      <c r="H1413" s="263">
        <v>110</v>
      </c>
      <c r="I1413" s="263">
        <v>0</v>
      </c>
      <c r="J1413" s="262"/>
    </row>
    <row r="1414" spans="1:10" ht="27" customHeight="1" outlineLevel="1" x14ac:dyDescent="0.25">
      <c r="A1414" s="109" t="s">
        <v>1557</v>
      </c>
      <c r="B1414" s="260" t="s">
        <v>775</v>
      </c>
      <c r="C1414" s="264" t="s">
        <v>1389</v>
      </c>
      <c r="D1414" s="262"/>
      <c r="E1414" s="263" t="s">
        <v>1386</v>
      </c>
      <c r="F1414" s="263">
        <v>0</v>
      </c>
      <c r="G1414" s="263" t="s">
        <v>1387</v>
      </c>
      <c r="H1414" s="263">
        <v>388</v>
      </c>
      <c r="I1414" s="263">
        <v>0</v>
      </c>
      <c r="J1414" s="262"/>
    </row>
    <row r="1415" spans="1:10" ht="27" customHeight="1" x14ac:dyDescent="0.25">
      <c r="A1415" s="109">
        <v>6</v>
      </c>
      <c r="B1415" s="287" t="s">
        <v>777</v>
      </c>
      <c r="C1415" s="256" t="s">
        <v>778</v>
      </c>
      <c r="D1415" s="265"/>
      <c r="E1415" s="257" t="s">
        <v>88</v>
      </c>
      <c r="F1415" s="258" t="s">
        <v>1383</v>
      </c>
      <c r="G1415" s="259">
        <v>400</v>
      </c>
      <c r="H1415" s="259">
        <v>584</v>
      </c>
      <c r="I1415" s="268"/>
      <c r="J1415" s="259">
        <v>0</v>
      </c>
    </row>
    <row r="1416" spans="1:10" ht="27" customHeight="1" x14ac:dyDescent="0.25">
      <c r="A1416" s="109">
        <v>6</v>
      </c>
      <c r="B1416" s="287" t="s">
        <v>779</v>
      </c>
      <c r="C1416" s="256" t="s">
        <v>1359</v>
      </c>
      <c r="D1416" s="265"/>
      <c r="E1416" s="257" t="s">
        <v>71</v>
      </c>
      <c r="F1416" s="258" t="s">
        <v>1383</v>
      </c>
      <c r="G1416" s="259">
        <v>1600</v>
      </c>
      <c r="H1416" s="259">
        <v>2336</v>
      </c>
      <c r="I1416" s="268"/>
      <c r="J1416" s="259">
        <v>0</v>
      </c>
    </row>
    <row r="1417" spans="1:10" ht="27" customHeight="1" outlineLevel="1" x14ac:dyDescent="0.25">
      <c r="A1417" s="109" t="s">
        <v>1557</v>
      </c>
      <c r="B1417" s="260" t="s">
        <v>779</v>
      </c>
      <c r="C1417" s="269" t="s">
        <v>1591</v>
      </c>
      <c r="D1417" s="262"/>
      <c r="E1417" s="263" t="s">
        <v>1386</v>
      </c>
      <c r="F1417" s="263" t="s">
        <v>1387</v>
      </c>
      <c r="G1417" s="263" t="s">
        <v>1387</v>
      </c>
      <c r="H1417" s="263">
        <v>2536</v>
      </c>
      <c r="I1417" s="263">
        <v>0</v>
      </c>
      <c r="J1417" s="262"/>
    </row>
    <row r="1418" spans="1:10" ht="27" customHeight="1" outlineLevel="1" x14ac:dyDescent="0.25">
      <c r="A1418" s="109" t="s">
        <v>1557</v>
      </c>
      <c r="B1418" s="260" t="s">
        <v>779</v>
      </c>
      <c r="C1418" s="264" t="s">
        <v>1592</v>
      </c>
      <c r="D1418" s="262"/>
      <c r="E1418" s="263" t="s">
        <v>1395</v>
      </c>
      <c r="F1418" s="263">
        <v>0</v>
      </c>
      <c r="G1418" s="263" t="s">
        <v>1387</v>
      </c>
      <c r="H1418" s="263">
        <v>453</v>
      </c>
      <c r="I1418" s="263">
        <v>0</v>
      </c>
      <c r="J1418" s="262"/>
    </row>
    <row r="1419" spans="1:10" ht="27" customHeight="1" outlineLevel="1" x14ac:dyDescent="0.25">
      <c r="A1419" s="109" t="s">
        <v>1557</v>
      </c>
      <c r="B1419" s="260" t="s">
        <v>779</v>
      </c>
      <c r="C1419" s="269" t="s">
        <v>1593</v>
      </c>
      <c r="D1419" s="262"/>
      <c r="E1419" s="263" t="s">
        <v>1395</v>
      </c>
      <c r="F1419" s="263">
        <v>0</v>
      </c>
      <c r="G1419" s="263" t="s">
        <v>1387</v>
      </c>
      <c r="H1419" s="263">
        <v>312</v>
      </c>
      <c r="I1419" s="263">
        <v>0</v>
      </c>
      <c r="J1419" s="262"/>
    </row>
    <row r="1420" spans="1:10" ht="27" customHeight="1" outlineLevel="1" x14ac:dyDescent="0.25">
      <c r="A1420" s="109" t="s">
        <v>1557</v>
      </c>
      <c r="B1420" s="260" t="s">
        <v>779</v>
      </c>
      <c r="C1420" s="269" t="s">
        <v>1594</v>
      </c>
      <c r="D1420" s="262"/>
      <c r="E1420" s="263" t="s">
        <v>1395</v>
      </c>
      <c r="F1420" s="263" t="s">
        <v>1387</v>
      </c>
      <c r="G1420" s="263" t="s">
        <v>1387</v>
      </c>
      <c r="H1420" s="263">
        <v>441</v>
      </c>
      <c r="I1420" s="263">
        <v>0</v>
      </c>
      <c r="J1420" s="262"/>
    </row>
    <row r="1421" spans="1:10" ht="27" customHeight="1" outlineLevel="1" x14ac:dyDescent="0.25">
      <c r="A1421" s="109" t="s">
        <v>1557</v>
      </c>
      <c r="B1421" s="260" t="s">
        <v>779</v>
      </c>
      <c r="C1421" s="269" t="s">
        <v>1595</v>
      </c>
      <c r="D1421" s="262"/>
      <c r="E1421" s="263" t="s">
        <v>1386</v>
      </c>
      <c r="F1421" s="263">
        <v>0</v>
      </c>
      <c r="G1421" s="263" t="s">
        <v>1387</v>
      </c>
      <c r="H1421" s="263">
        <v>110</v>
      </c>
      <c r="I1421" s="263">
        <v>0</v>
      </c>
      <c r="J1421" s="262"/>
    </row>
    <row r="1422" spans="1:10" ht="27" customHeight="1" outlineLevel="1" x14ac:dyDescent="0.25">
      <c r="A1422" s="109" t="s">
        <v>1557</v>
      </c>
      <c r="B1422" s="260" t="s">
        <v>779</v>
      </c>
      <c r="C1422" s="264" t="s">
        <v>1389</v>
      </c>
      <c r="D1422" s="262"/>
      <c r="E1422" s="263" t="s">
        <v>1386</v>
      </c>
      <c r="F1422" s="263">
        <v>0</v>
      </c>
      <c r="G1422" s="263" t="s">
        <v>1387</v>
      </c>
      <c r="H1422" s="263">
        <v>388</v>
      </c>
      <c r="I1422" s="263">
        <v>0</v>
      </c>
      <c r="J1422" s="262"/>
    </row>
    <row r="1423" spans="1:10" ht="27" customHeight="1" x14ac:dyDescent="0.25">
      <c r="A1423" s="109">
        <v>6</v>
      </c>
      <c r="B1423" s="287" t="s">
        <v>781</v>
      </c>
      <c r="C1423" s="256" t="s">
        <v>782</v>
      </c>
      <c r="D1423" s="265"/>
      <c r="E1423" s="257" t="s">
        <v>91</v>
      </c>
      <c r="F1423" s="258" t="s">
        <v>1383</v>
      </c>
      <c r="G1423" s="259">
        <v>1200</v>
      </c>
      <c r="H1423" s="259">
        <v>1752</v>
      </c>
      <c r="I1423" s="268"/>
      <c r="J1423" s="259">
        <v>0</v>
      </c>
    </row>
    <row r="1424" spans="1:10" ht="27" customHeight="1" x14ac:dyDescent="0.25">
      <c r="A1424" s="109">
        <v>6</v>
      </c>
      <c r="B1424" s="287" t="s">
        <v>783</v>
      </c>
      <c r="C1424" s="256" t="s">
        <v>784</v>
      </c>
      <c r="D1424" s="265"/>
      <c r="E1424" s="257" t="s">
        <v>91</v>
      </c>
      <c r="F1424" s="258" t="s">
        <v>1383</v>
      </c>
      <c r="G1424" s="259">
        <v>1200</v>
      </c>
      <c r="H1424" s="259">
        <v>1752</v>
      </c>
      <c r="I1424" s="268"/>
      <c r="J1424" s="259">
        <v>0</v>
      </c>
    </row>
    <row r="1425" spans="1:10" ht="27" customHeight="1" x14ac:dyDescent="0.25">
      <c r="A1425" s="109">
        <v>6</v>
      </c>
      <c r="B1425" s="287" t="s">
        <v>785</v>
      </c>
      <c r="C1425" s="256" t="s">
        <v>786</v>
      </c>
      <c r="D1425" s="265"/>
      <c r="E1425" s="257" t="s">
        <v>91</v>
      </c>
      <c r="F1425" s="258" t="s">
        <v>1383</v>
      </c>
      <c r="G1425" s="259">
        <v>1200</v>
      </c>
      <c r="H1425" s="259">
        <v>1752</v>
      </c>
      <c r="I1425" s="268"/>
      <c r="J1425" s="259">
        <v>0</v>
      </c>
    </row>
    <row r="1426" spans="1:10" ht="27" customHeight="1" x14ac:dyDescent="0.25">
      <c r="A1426" s="109">
        <v>6</v>
      </c>
      <c r="B1426" s="287" t="s">
        <v>787</v>
      </c>
      <c r="C1426" s="256" t="s">
        <v>788</v>
      </c>
      <c r="D1426" s="265"/>
      <c r="E1426" s="257" t="s">
        <v>91</v>
      </c>
      <c r="F1426" s="258" t="s">
        <v>1383</v>
      </c>
      <c r="G1426" s="259">
        <v>650</v>
      </c>
      <c r="H1426" s="259">
        <v>949</v>
      </c>
      <c r="I1426" s="268"/>
      <c r="J1426" s="259">
        <v>0</v>
      </c>
    </row>
    <row r="1427" spans="1:10" ht="27" customHeight="1" x14ac:dyDescent="0.25">
      <c r="A1427" s="109">
        <v>6</v>
      </c>
      <c r="B1427" s="287" t="s">
        <v>1635</v>
      </c>
      <c r="C1427" s="289" t="s">
        <v>789</v>
      </c>
      <c r="D1427" s="265"/>
      <c r="E1427" s="257" t="s">
        <v>71</v>
      </c>
      <c r="F1427" s="258">
        <v>16.82</v>
      </c>
      <c r="G1427" s="259">
        <v>300</v>
      </c>
      <c r="H1427" s="259">
        <v>438</v>
      </c>
      <c r="I1427" s="268"/>
      <c r="J1427" s="259">
        <v>7367.16</v>
      </c>
    </row>
    <row r="1428" spans="1:10" ht="27" customHeight="1" outlineLevel="1" x14ac:dyDescent="0.25">
      <c r="A1428" s="109" t="s">
        <v>1557</v>
      </c>
      <c r="B1428" s="260" t="s">
        <v>1635</v>
      </c>
      <c r="C1428" s="269" t="s">
        <v>1602</v>
      </c>
      <c r="D1428" s="262"/>
      <c r="E1428" s="263" t="s">
        <v>1386</v>
      </c>
      <c r="F1428" s="263">
        <v>0.50459999999999994</v>
      </c>
      <c r="G1428" s="263" t="s">
        <v>1387</v>
      </c>
      <c r="H1428" s="263">
        <v>143</v>
      </c>
      <c r="I1428" s="263">
        <v>72.157799999999995</v>
      </c>
      <c r="J1428" s="262"/>
    </row>
    <row r="1429" spans="1:10" ht="27" customHeight="1" outlineLevel="1" x14ac:dyDescent="0.25">
      <c r="A1429" s="109" t="s">
        <v>1557</v>
      </c>
      <c r="B1429" s="260" t="s">
        <v>1635</v>
      </c>
      <c r="C1429" s="269" t="s">
        <v>1603</v>
      </c>
      <c r="D1429" s="262"/>
      <c r="E1429" s="263" t="s">
        <v>1386</v>
      </c>
      <c r="F1429" s="263">
        <v>0.84100000000000008</v>
      </c>
      <c r="G1429" s="263" t="s">
        <v>1387</v>
      </c>
      <c r="H1429" s="263">
        <v>65</v>
      </c>
      <c r="I1429" s="263">
        <v>54.665000000000006</v>
      </c>
      <c r="J1429" s="262"/>
    </row>
    <row r="1430" spans="1:10" ht="27" customHeight="1" x14ac:dyDescent="0.25">
      <c r="A1430" s="109">
        <v>6</v>
      </c>
      <c r="B1430" s="287" t="s">
        <v>790</v>
      </c>
      <c r="C1430" s="256" t="s">
        <v>791</v>
      </c>
      <c r="D1430" s="265"/>
      <c r="E1430" s="257" t="s">
        <v>71</v>
      </c>
      <c r="F1430" s="258" t="s">
        <v>1383</v>
      </c>
      <c r="G1430" s="259">
        <v>800</v>
      </c>
      <c r="H1430" s="259">
        <v>1168</v>
      </c>
      <c r="I1430" s="268"/>
      <c r="J1430" s="259">
        <v>0</v>
      </c>
    </row>
    <row r="1431" spans="1:10" ht="27" customHeight="1" outlineLevel="1" x14ac:dyDescent="0.25">
      <c r="A1431" s="109" t="s">
        <v>1557</v>
      </c>
      <c r="B1431" s="260" t="s">
        <v>790</v>
      </c>
      <c r="C1431" s="269" t="s">
        <v>1604</v>
      </c>
      <c r="D1431" s="262"/>
      <c r="E1431" s="263" t="s">
        <v>1386</v>
      </c>
      <c r="F1431" s="263">
        <v>0</v>
      </c>
      <c r="G1431" s="263" t="s">
        <v>1387</v>
      </c>
      <c r="H1431" s="263">
        <v>1451</v>
      </c>
      <c r="I1431" s="263">
        <v>0</v>
      </c>
      <c r="J1431" s="262"/>
    </row>
    <row r="1432" spans="1:10" ht="27" customHeight="1" outlineLevel="1" x14ac:dyDescent="0.25">
      <c r="A1432" s="109" t="s">
        <v>1557</v>
      </c>
      <c r="B1432" s="260" t="s">
        <v>790</v>
      </c>
      <c r="C1432" s="269" t="s">
        <v>1605</v>
      </c>
      <c r="D1432" s="262"/>
      <c r="E1432" s="263" t="s">
        <v>1386</v>
      </c>
      <c r="F1432" s="263">
        <v>0</v>
      </c>
      <c r="G1432" s="263" t="s">
        <v>1387</v>
      </c>
      <c r="H1432" s="263">
        <v>754</v>
      </c>
      <c r="I1432" s="263">
        <v>0</v>
      </c>
      <c r="J1432" s="262"/>
    </row>
    <row r="1433" spans="1:10" ht="27" customHeight="1" x14ac:dyDescent="0.25">
      <c r="A1433" s="109">
        <v>6</v>
      </c>
      <c r="B1433" s="287" t="s">
        <v>792</v>
      </c>
      <c r="C1433" s="256" t="s">
        <v>1360</v>
      </c>
      <c r="D1433" s="265"/>
      <c r="E1433" s="257" t="s">
        <v>91</v>
      </c>
      <c r="F1433" s="258" t="s">
        <v>1383</v>
      </c>
      <c r="G1433" s="259">
        <v>200</v>
      </c>
      <c r="H1433" s="259">
        <v>292</v>
      </c>
      <c r="I1433" s="268"/>
      <c r="J1433" s="259">
        <v>0</v>
      </c>
    </row>
    <row r="1434" spans="1:10" ht="27" customHeight="1" outlineLevel="1" x14ac:dyDescent="0.25">
      <c r="A1434" s="109" t="s">
        <v>1557</v>
      </c>
      <c r="B1434" s="260" t="s">
        <v>792</v>
      </c>
      <c r="C1434" s="269" t="s">
        <v>1609</v>
      </c>
      <c r="D1434" s="262"/>
      <c r="E1434" s="263" t="s">
        <v>1386</v>
      </c>
      <c r="F1434" s="263">
        <v>0</v>
      </c>
      <c r="G1434" s="263" t="s">
        <v>1387</v>
      </c>
      <c r="H1434" s="263">
        <v>2490</v>
      </c>
      <c r="I1434" s="263">
        <v>0</v>
      </c>
      <c r="J1434" s="262"/>
    </row>
    <row r="1435" spans="1:10" ht="27" customHeight="1" x14ac:dyDescent="0.25">
      <c r="A1435" s="109">
        <v>6</v>
      </c>
      <c r="B1435" s="287" t="s">
        <v>1636</v>
      </c>
      <c r="C1435" s="256" t="s">
        <v>644</v>
      </c>
      <c r="D1435" s="265"/>
      <c r="E1435" s="257" t="s">
        <v>91</v>
      </c>
      <c r="F1435" s="258" t="s">
        <v>1383</v>
      </c>
      <c r="G1435" s="259">
        <v>250</v>
      </c>
      <c r="H1435" s="259">
        <v>365</v>
      </c>
      <c r="I1435" s="268"/>
      <c r="J1435" s="259">
        <v>0</v>
      </c>
    </row>
    <row r="1436" spans="1:10" ht="27" customHeight="1" outlineLevel="1" x14ac:dyDescent="0.25">
      <c r="A1436" s="109" t="s">
        <v>1557</v>
      </c>
      <c r="B1436" s="260" t="s">
        <v>1636</v>
      </c>
      <c r="C1436" s="291" t="s">
        <v>1609</v>
      </c>
      <c r="D1436" s="262"/>
      <c r="E1436" s="263" t="s">
        <v>1386</v>
      </c>
      <c r="F1436" s="263">
        <v>0</v>
      </c>
      <c r="G1436" s="263" t="s">
        <v>1387</v>
      </c>
      <c r="H1436" s="263">
        <v>2490</v>
      </c>
      <c r="I1436" s="263">
        <v>0</v>
      </c>
      <c r="J1436" s="262"/>
    </row>
    <row r="1437" spans="1:10" ht="18.75" customHeight="1" x14ac:dyDescent="0.25">
      <c r="A1437" s="109">
        <v>6</v>
      </c>
      <c r="B1437" s="286" t="s">
        <v>795</v>
      </c>
      <c r="C1437" s="174" t="s">
        <v>796</v>
      </c>
      <c r="D1437" s="273"/>
      <c r="E1437" s="274"/>
      <c r="F1437" s="275" t="s">
        <v>1382</v>
      </c>
      <c r="G1437" s="277"/>
      <c r="H1437" s="277"/>
      <c r="I1437" s="275" t="s">
        <v>1382</v>
      </c>
      <c r="J1437" s="275" t="s">
        <v>1382</v>
      </c>
    </row>
    <row r="1438" spans="1:10" ht="27" customHeight="1" x14ac:dyDescent="0.25">
      <c r="A1438" s="109">
        <v>6</v>
      </c>
      <c r="B1438" s="287" t="s">
        <v>797</v>
      </c>
      <c r="C1438" s="256" t="s">
        <v>798</v>
      </c>
      <c r="D1438" s="265"/>
      <c r="E1438" s="257" t="s">
        <v>91</v>
      </c>
      <c r="F1438" s="258" t="s">
        <v>1383</v>
      </c>
      <c r="G1438" s="259">
        <v>400</v>
      </c>
      <c r="H1438" s="259">
        <v>584</v>
      </c>
      <c r="I1438" s="268"/>
      <c r="J1438" s="259">
        <v>0</v>
      </c>
    </row>
    <row r="1439" spans="1:10" ht="27" customHeight="1" x14ac:dyDescent="0.25">
      <c r="A1439" s="109">
        <v>6</v>
      </c>
      <c r="B1439" s="287" t="s">
        <v>799</v>
      </c>
      <c r="C1439" s="256" t="s">
        <v>800</v>
      </c>
      <c r="D1439" s="265"/>
      <c r="E1439" s="257" t="s">
        <v>91</v>
      </c>
      <c r="F1439" s="258" t="s">
        <v>1383</v>
      </c>
      <c r="G1439" s="259">
        <v>130</v>
      </c>
      <c r="H1439" s="259">
        <v>190</v>
      </c>
      <c r="I1439" s="268"/>
      <c r="J1439" s="259">
        <v>0</v>
      </c>
    </row>
    <row r="1440" spans="1:10" ht="27" customHeight="1" x14ac:dyDescent="0.25">
      <c r="A1440" s="109">
        <v>6</v>
      </c>
      <c r="B1440" s="287" t="s">
        <v>801</v>
      </c>
      <c r="C1440" s="256" t="s">
        <v>802</v>
      </c>
      <c r="D1440" s="265"/>
      <c r="E1440" s="257" t="s">
        <v>91</v>
      </c>
      <c r="F1440" s="258">
        <v>31.114000000000004</v>
      </c>
      <c r="G1440" s="259">
        <v>400</v>
      </c>
      <c r="H1440" s="259">
        <v>584</v>
      </c>
      <c r="I1440" s="268"/>
      <c r="J1440" s="259">
        <v>18170.576000000001</v>
      </c>
    </row>
    <row r="1441" spans="1:10" ht="27" customHeight="1" x14ac:dyDescent="0.25">
      <c r="A1441" s="109">
        <v>6</v>
      </c>
      <c r="B1441" s="287" t="s">
        <v>801</v>
      </c>
      <c r="C1441" s="256" t="s">
        <v>803</v>
      </c>
      <c r="D1441" s="265"/>
      <c r="E1441" s="257" t="s">
        <v>91</v>
      </c>
      <c r="F1441" s="258">
        <v>31.114000000000004</v>
      </c>
      <c r="G1441" s="259">
        <v>200</v>
      </c>
      <c r="H1441" s="259">
        <v>292</v>
      </c>
      <c r="I1441" s="268"/>
      <c r="J1441" s="259">
        <v>9085.2880000000005</v>
      </c>
    </row>
    <row r="1442" spans="1:10" ht="27" customHeight="1" x14ac:dyDescent="0.25">
      <c r="A1442" s="109">
        <v>6</v>
      </c>
      <c r="B1442" s="287" t="s">
        <v>804</v>
      </c>
      <c r="C1442" s="256" t="s">
        <v>805</v>
      </c>
      <c r="D1442" s="265"/>
      <c r="E1442" s="257" t="s">
        <v>91</v>
      </c>
      <c r="F1442" s="258" t="s">
        <v>1383</v>
      </c>
      <c r="G1442" s="259">
        <v>200</v>
      </c>
      <c r="H1442" s="259">
        <v>292</v>
      </c>
      <c r="I1442" s="268"/>
      <c r="J1442" s="259">
        <v>0</v>
      </c>
    </row>
    <row r="1443" spans="1:10" ht="27" customHeight="1" x14ac:dyDescent="0.25">
      <c r="A1443" s="109">
        <v>6</v>
      </c>
      <c r="B1443" s="287" t="s">
        <v>806</v>
      </c>
      <c r="C1443" s="256" t="s">
        <v>807</v>
      </c>
      <c r="D1443" s="265"/>
      <c r="E1443" s="257" t="s">
        <v>91</v>
      </c>
      <c r="F1443" s="258" t="s">
        <v>1383</v>
      </c>
      <c r="G1443" s="259">
        <v>600</v>
      </c>
      <c r="H1443" s="259">
        <v>876</v>
      </c>
      <c r="I1443" s="268"/>
      <c r="J1443" s="259">
        <v>0</v>
      </c>
    </row>
    <row r="1444" spans="1:10" ht="27" customHeight="1" x14ac:dyDescent="0.25">
      <c r="A1444" s="109">
        <v>4</v>
      </c>
      <c r="B1444" s="287" t="s">
        <v>808</v>
      </c>
      <c r="C1444" s="256" t="s">
        <v>809</v>
      </c>
      <c r="D1444" s="265"/>
      <c r="E1444" s="257" t="s">
        <v>91</v>
      </c>
      <c r="F1444" s="258">
        <v>31.42</v>
      </c>
      <c r="G1444" s="259">
        <v>350</v>
      </c>
      <c r="H1444" s="259">
        <v>511</v>
      </c>
      <c r="I1444" s="268"/>
      <c r="J1444" s="259">
        <v>16055.62</v>
      </c>
    </row>
    <row r="1445" spans="1:10" ht="27" customHeight="1" x14ac:dyDescent="0.25">
      <c r="A1445" s="109">
        <v>6</v>
      </c>
      <c r="B1445" s="287" t="s">
        <v>810</v>
      </c>
      <c r="C1445" s="256" t="s">
        <v>811</v>
      </c>
      <c r="D1445" s="265"/>
      <c r="E1445" s="257" t="s">
        <v>91</v>
      </c>
      <c r="F1445" s="258" t="s">
        <v>1383</v>
      </c>
      <c r="G1445" s="259">
        <v>550</v>
      </c>
      <c r="H1445" s="259">
        <v>803</v>
      </c>
      <c r="I1445" s="268"/>
      <c r="J1445" s="259">
        <v>0</v>
      </c>
    </row>
    <row r="1446" spans="1:10" ht="18.75" customHeight="1" x14ac:dyDescent="0.25">
      <c r="A1446" s="248"/>
      <c r="B1446" s="271"/>
      <c r="C1446" s="272" t="s">
        <v>812</v>
      </c>
      <c r="D1446" s="273"/>
      <c r="E1446" s="274"/>
      <c r="F1446" s="275" t="s">
        <v>1382</v>
      </c>
      <c r="G1446" s="277"/>
      <c r="H1446" s="277"/>
      <c r="I1446" s="277">
        <v>3112985.6653100001</v>
      </c>
      <c r="J1446" s="277">
        <v>357179.87400000001</v>
      </c>
    </row>
    <row r="1447" spans="1:10" ht="18.75" customHeight="1" x14ac:dyDescent="0.25">
      <c r="A1447" s="248"/>
      <c r="B1447" s="250" t="s">
        <v>813</v>
      </c>
      <c r="C1447" s="111" t="s">
        <v>814</v>
      </c>
      <c r="D1447" s="278"/>
      <c r="E1447" s="111"/>
      <c r="F1447" s="253" t="s">
        <v>1382</v>
      </c>
      <c r="G1447" s="252"/>
      <c r="H1447" s="254"/>
      <c r="I1447" s="249" t="s">
        <v>1382</v>
      </c>
      <c r="J1447" s="249" t="s">
        <v>1382</v>
      </c>
    </row>
    <row r="1448" spans="1:10" ht="18.75" customHeight="1" x14ac:dyDescent="0.25">
      <c r="A1448" s="248"/>
      <c r="B1448" s="286" t="s">
        <v>815</v>
      </c>
      <c r="C1448" s="155" t="s">
        <v>816</v>
      </c>
      <c r="D1448" s="273"/>
      <c r="E1448" s="293"/>
      <c r="F1448" s="275" t="s">
        <v>1382</v>
      </c>
      <c r="G1448" s="277"/>
      <c r="H1448" s="277"/>
      <c r="I1448" s="275" t="s">
        <v>1382</v>
      </c>
      <c r="J1448" s="275" t="s">
        <v>1382</v>
      </c>
    </row>
    <row r="1449" spans="1:10" ht="27" customHeight="1" x14ac:dyDescent="0.25">
      <c r="A1449" s="109">
        <v>6</v>
      </c>
      <c r="B1449" s="287" t="s">
        <v>817</v>
      </c>
      <c r="C1449" s="256" t="s">
        <v>818</v>
      </c>
      <c r="D1449" s="265"/>
      <c r="E1449" s="257" t="s">
        <v>88</v>
      </c>
      <c r="F1449" s="258" t="s">
        <v>1383</v>
      </c>
      <c r="G1449" s="259">
        <v>4500</v>
      </c>
      <c r="H1449" s="259">
        <v>6570</v>
      </c>
      <c r="I1449" s="268"/>
      <c r="J1449" s="259">
        <v>0</v>
      </c>
    </row>
    <row r="1450" spans="1:10" ht="27" customHeight="1" x14ac:dyDescent="0.25">
      <c r="A1450" s="109">
        <v>6</v>
      </c>
      <c r="B1450" s="287" t="s">
        <v>819</v>
      </c>
      <c r="C1450" s="256" t="s">
        <v>820</v>
      </c>
      <c r="D1450" s="265"/>
      <c r="E1450" s="257" t="s">
        <v>88</v>
      </c>
      <c r="F1450" s="258" t="s">
        <v>1383</v>
      </c>
      <c r="G1450" s="259">
        <v>6000</v>
      </c>
      <c r="H1450" s="259">
        <v>8760</v>
      </c>
      <c r="I1450" s="268"/>
      <c r="J1450" s="259">
        <v>0</v>
      </c>
    </row>
    <row r="1451" spans="1:10" ht="27" customHeight="1" x14ac:dyDescent="0.25">
      <c r="A1451" s="109">
        <v>6</v>
      </c>
      <c r="B1451" s="287" t="s">
        <v>821</v>
      </c>
      <c r="C1451" s="256" t="s">
        <v>822</v>
      </c>
      <c r="D1451" s="265"/>
      <c r="E1451" s="257" t="s">
        <v>88</v>
      </c>
      <c r="F1451" s="258" t="s">
        <v>1383</v>
      </c>
      <c r="G1451" s="259">
        <v>9000</v>
      </c>
      <c r="H1451" s="259">
        <v>13140</v>
      </c>
      <c r="I1451" s="268"/>
      <c r="J1451" s="259">
        <v>0</v>
      </c>
    </row>
    <row r="1452" spans="1:10" ht="27" customHeight="1" x14ac:dyDescent="0.25">
      <c r="A1452" s="109">
        <v>6</v>
      </c>
      <c r="B1452" s="287" t="s">
        <v>823</v>
      </c>
      <c r="C1452" s="256" t="s">
        <v>824</v>
      </c>
      <c r="D1452" s="265"/>
      <c r="E1452" s="257" t="s">
        <v>88</v>
      </c>
      <c r="F1452" s="258" t="s">
        <v>1383</v>
      </c>
      <c r="G1452" s="259">
        <v>1667</v>
      </c>
      <c r="H1452" s="259">
        <v>2434</v>
      </c>
      <c r="I1452" s="268"/>
      <c r="J1452" s="259">
        <v>0</v>
      </c>
    </row>
    <row r="1453" spans="1:10" ht="27" customHeight="1" x14ac:dyDescent="0.25">
      <c r="A1453" s="109">
        <v>6</v>
      </c>
      <c r="B1453" s="287" t="s">
        <v>825</v>
      </c>
      <c r="C1453" s="256" t="s">
        <v>826</v>
      </c>
      <c r="D1453" s="265"/>
      <c r="E1453" s="257" t="s">
        <v>88</v>
      </c>
      <c r="F1453" s="258" t="s">
        <v>1383</v>
      </c>
      <c r="G1453" s="259">
        <v>1500</v>
      </c>
      <c r="H1453" s="259">
        <v>2190</v>
      </c>
      <c r="I1453" s="268"/>
      <c r="J1453" s="259">
        <v>0</v>
      </c>
    </row>
    <row r="1454" spans="1:10" ht="27" customHeight="1" x14ac:dyDescent="0.25">
      <c r="A1454" s="109">
        <v>6</v>
      </c>
      <c r="B1454" s="287" t="s">
        <v>827</v>
      </c>
      <c r="C1454" s="256" t="s">
        <v>828</v>
      </c>
      <c r="D1454" s="265"/>
      <c r="E1454" s="257" t="s">
        <v>88</v>
      </c>
      <c r="F1454" s="258" t="s">
        <v>1383</v>
      </c>
      <c r="G1454" s="259">
        <v>2000</v>
      </c>
      <c r="H1454" s="259">
        <v>2920</v>
      </c>
      <c r="I1454" s="268"/>
      <c r="J1454" s="259">
        <v>0</v>
      </c>
    </row>
    <row r="1455" spans="1:10" ht="27" customHeight="1" x14ac:dyDescent="0.25">
      <c r="A1455" s="109">
        <v>3</v>
      </c>
      <c r="B1455" s="287" t="s">
        <v>829</v>
      </c>
      <c r="C1455" s="256" t="s">
        <v>830</v>
      </c>
      <c r="D1455" s="265"/>
      <c r="E1455" s="257" t="s">
        <v>88</v>
      </c>
      <c r="F1455" s="258" t="s">
        <v>1383</v>
      </c>
      <c r="G1455" s="259">
        <v>3000</v>
      </c>
      <c r="H1455" s="259">
        <v>4380</v>
      </c>
      <c r="I1455" s="268"/>
      <c r="J1455" s="259">
        <v>0</v>
      </c>
    </row>
    <row r="1456" spans="1:10" ht="27" customHeight="1" x14ac:dyDescent="0.25">
      <c r="A1456" s="109">
        <v>6</v>
      </c>
      <c r="B1456" s="287" t="s">
        <v>831</v>
      </c>
      <c r="C1456" s="256" t="s">
        <v>832</v>
      </c>
      <c r="D1456" s="265"/>
      <c r="E1456" s="257" t="s">
        <v>88</v>
      </c>
      <c r="F1456" s="258" t="s">
        <v>1383</v>
      </c>
      <c r="G1456" s="259">
        <v>1500</v>
      </c>
      <c r="H1456" s="259">
        <v>2190</v>
      </c>
      <c r="I1456" s="268"/>
      <c r="J1456" s="259">
        <v>0</v>
      </c>
    </row>
    <row r="1457" spans="1:10" ht="27" customHeight="1" x14ac:dyDescent="0.25">
      <c r="A1457" s="109">
        <v>6</v>
      </c>
      <c r="B1457" s="287" t="s">
        <v>833</v>
      </c>
      <c r="C1457" s="256" t="s">
        <v>834</v>
      </c>
      <c r="D1457" s="265"/>
      <c r="E1457" s="257" t="s">
        <v>88</v>
      </c>
      <c r="F1457" s="258">
        <v>1</v>
      </c>
      <c r="G1457" s="259">
        <v>2500</v>
      </c>
      <c r="H1457" s="259">
        <v>3650</v>
      </c>
      <c r="I1457" s="268"/>
      <c r="J1457" s="259">
        <v>3650</v>
      </c>
    </row>
    <row r="1458" spans="1:10" ht="18.75" customHeight="1" x14ac:dyDescent="0.25">
      <c r="A1458" s="248"/>
      <c r="B1458" s="286" t="s">
        <v>835</v>
      </c>
      <c r="C1458" s="155" t="s">
        <v>836</v>
      </c>
      <c r="D1458" s="273"/>
      <c r="E1458" s="274"/>
      <c r="F1458" s="277"/>
      <c r="G1458" s="277"/>
      <c r="H1458" s="277"/>
      <c r="I1458" s="275" t="s">
        <v>1382</v>
      </c>
      <c r="J1458" s="275" t="s">
        <v>1382</v>
      </c>
    </row>
    <row r="1459" spans="1:10" ht="27" customHeight="1" x14ac:dyDescent="0.25">
      <c r="A1459" s="109">
        <v>6</v>
      </c>
      <c r="B1459" s="287" t="s">
        <v>837</v>
      </c>
      <c r="C1459" s="256" t="s">
        <v>838</v>
      </c>
      <c r="D1459" s="265"/>
      <c r="E1459" s="257" t="s">
        <v>88</v>
      </c>
      <c r="F1459" s="258" t="s">
        <v>1383</v>
      </c>
      <c r="G1459" s="259">
        <v>4500</v>
      </c>
      <c r="H1459" s="259">
        <v>6570</v>
      </c>
      <c r="I1459" s="268"/>
      <c r="J1459" s="259">
        <v>0</v>
      </c>
    </row>
    <row r="1460" spans="1:10" ht="27" customHeight="1" x14ac:dyDescent="0.25">
      <c r="A1460" s="109">
        <v>6</v>
      </c>
      <c r="B1460" s="287" t="s">
        <v>839</v>
      </c>
      <c r="C1460" s="256" t="s">
        <v>840</v>
      </c>
      <c r="D1460" s="265"/>
      <c r="E1460" s="257" t="s">
        <v>88</v>
      </c>
      <c r="F1460" s="258" t="s">
        <v>1383</v>
      </c>
      <c r="G1460" s="259">
        <v>3200</v>
      </c>
      <c r="H1460" s="259">
        <v>4672</v>
      </c>
      <c r="I1460" s="268"/>
      <c r="J1460" s="259">
        <v>0</v>
      </c>
    </row>
    <row r="1461" spans="1:10" ht="27" customHeight="1" x14ac:dyDescent="0.25">
      <c r="A1461" s="109">
        <v>6</v>
      </c>
      <c r="B1461" s="287" t="s">
        <v>841</v>
      </c>
      <c r="C1461" s="256" t="s">
        <v>842</v>
      </c>
      <c r="D1461" s="265"/>
      <c r="E1461" s="257" t="s">
        <v>88</v>
      </c>
      <c r="F1461" s="258" t="s">
        <v>1383</v>
      </c>
      <c r="G1461" s="259">
        <v>2500</v>
      </c>
      <c r="H1461" s="259">
        <v>3650</v>
      </c>
      <c r="I1461" s="268"/>
      <c r="J1461" s="259">
        <v>0</v>
      </c>
    </row>
    <row r="1462" spans="1:10" ht="27" customHeight="1" x14ac:dyDescent="0.25">
      <c r="A1462" s="109">
        <v>6</v>
      </c>
      <c r="B1462" s="287" t="s">
        <v>843</v>
      </c>
      <c r="C1462" s="256" t="s">
        <v>844</v>
      </c>
      <c r="D1462" s="265"/>
      <c r="E1462" s="257" t="s">
        <v>88</v>
      </c>
      <c r="F1462" s="258" t="s">
        <v>1383</v>
      </c>
      <c r="G1462" s="259">
        <v>4000</v>
      </c>
      <c r="H1462" s="259">
        <v>5840</v>
      </c>
      <c r="I1462" s="268"/>
      <c r="J1462" s="259">
        <v>0</v>
      </c>
    </row>
    <row r="1463" spans="1:10" ht="27" customHeight="1" x14ac:dyDescent="0.25">
      <c r="A1463" s="109">
        <v>6</v>
      </c>
      <c r="B1463" s="287" t="s">
        <v>845</v>
      </c>
      <c r="C1463" s="256" t="s">
        <v>846</v>
      </c>
      <c r="D1463" s="265"/>
      <c r="E1463" s="257" t="s">
        <v>91</v>
      </c>
      <c r="F1463" s="258" t="s">
        <v>1383</v>
      </c>
      <c r="G1463" s="259">
        <v>150</v>
      </c>
      <c r="H1463" s="259">
        <v>219</v>
      </c>
      <c r="I1463" s="268"/>
      <c r="J1463" s="259">
        <v>0</v>
      </c>
    </row>
    <row r="1464" spans="1:10" ht="27" customHeight="1" outlineLevel="1" x14ac:dyDescent="0.25">
      <c r="A1464" s="109" t="s">
        <v>1557</v>
      </c>
      <c r="B1464" s="260" t="s">
        <v>845</v>
      </c>
      <c r="C1464" s="269" t="s">
        <v>1637</v>
      </c>
      <c r="D1464" s="262"/>
      <c r="E1464" s="263" t="s">
        <v>1386</v>
      </c>
      <c r="F1464" s="263">
        <v>0</v>
      </c>
      <c r="G1464" s="263" t="s">
        <v>1387</v>
      </c>
      <c r="H1464" s="263">
        <v>608</v>
      </c>
      <c r="I1464" s="263">
        <v>0</v>
      </c>
      <c r="J1464" s="262"/>
    </row>
    <row r="1465" spans="1:10" ht="27" customHeight="1" x14ac:dyDescent="0.25">
      <c r="A1465" s="109">
        <v>6</v>
      </c>
      <c r="B1465" s="287" t="s">
        <v>847</v>
      </c>
      <c r="C1465" s="256" t="s">
        <v>848</v>
      </c>
      <c r="D1465" s="265"/>
      <c r="E1465" s="257" t="s">
        <v>88</v>
      </c>
      <c r="F1465" s="258" t="s">
        <v>1383</v>
      </c>
      <c r="G1465" s="259">
        <v>3500</v>
      </c>
      <c r="H1465" s="259">
        <v>5110</v>
      </c>
      <c r="I1465" s="268"/>
      <c r="J1465" s="259">
        <v>0</v>
      </c>
    </row>
    <row r="1466" spans="1:10" ht="27" customHeight="1" x14ac:dyDescent="0.25">
      <c r="A1466" s="109">
        <v>6</v>
      </c>
      <c r="B1466" s="287" t="s">
        <v>849</v>
      </c>
      <c r="C1466" s="256" t="s">
        <v>850</v>
      </c>
      <c r="D1466" s="265"/>
      <c r="E1466" s="257" t="s">
        <v>88</v>
      </c>
      <c r="F1466" s="258" t="s">
        <v>1383</v>
      </c>
      <c r="G1466" s="259">
        <v>1800</v>
      </c>
      <c r="H1466" s="259">
        <v>2628</v>
      </c>
      <c r="I1466" s="268"/>
      <c r="J1466" s="259">
        <v>0</v>
      </c>
    </row>
    <row r="1467" spans="1:10" ht="27" customHeight="1" x14ac:dyDescent="0.25">
      <c r="A1467" s="109">
        <v>6</v>
      </c>
      <c r="B1467" s="287" t="s">
        <v>851</v>
      </c>
      <c r="C1467" s="256" t="s">
        <v>852</v>
      </c>
      <c r="D1467" s="265"/>
      <c r="E1467" s="257" t="s">
        <v>88</v>
      </c>
      <c r="F1467" s="258" t="s">
        <v>1383</v>
      </c>
      <c r="G1467" s="259">
        <v>400</v>
      </c>
      <c r="H1467" s="259">
        <v>584</v>
      </c>
      <c r="I1467" s="268"/>
      <c r="J1467" s="259">
        <v>0</v>
      </c>
    </row>
    <row r="1468" spans="1:10" ht="27" customHeight="1" x14ac:dyDescent="0.25">
      <c r="A1468" s="109">
        <v>6</v>
      </c>
      <c r="B1468" s="287" t="s">
        <v>853</v>
      </c>
      <c r="C1468" s="256" t="s">
        <v>854</v>
      </c>
      <c r="D1468" s="265"/>
      <c r="E1468" s="257" t="s">
        <v>88</v>
      </c>
      <c r="F1468" s="258" t="s">
        <v>1383</v>
      </c>
      <c r="G1468" s="259">
        <v>800</v>
      </c>
      <c r="H1468" s="259">
        <v>1168</v>
      </c>
      <c r="I1468" s="268"/>
      <c r="J1468" s="259">
        <v>0</v>
      </c>
    </row>
    <row r="1469" spans="1:10" ht="27" customHeight="1" x14ac:dyDescent="0.25">
      <c r="A1469" s="109">
        <v>6</v>
      </c>
      <c r="B1469" s="287" t="s">
        <v>855</v>
      </c>
      <c r="C1469" s="256" t="s">
        <v>856</v>
      </c>
      <c r="D1469" s="265"/>
      <c r="E1469" s="257" t="s">
        <v>88</v>
      </c>
      <c r="F1469" s="258" t="s">
        <v>1383</v>
      </c>
      <c r="G1469" s="259">
        <v>2500</v>
      </c>
      <c r="H1469" s="259">
        <v>3650</v>
      </c>
      <c r="I1469" s="268"/>
      <c r="J1469" s="259">
        <v>0</v>
      </c>
    </row>
    <row r="1470" spans="1:10" ht="27" customHeight="1" outlineLevel="1" x14ac:dyDescent="0.25">
      <c r="A1470" s="109" t="s">
        <v>1557</v>
      </c>
      <c r="B1470" s="260" t="s">
        <v>855</v>
      </c>
      <c r="C1470" s="269" t="s">
        <v>1638</v>
      </c>
      <c r="D1470" s="262"/>
      <c r="E1470" s="263" t="s">
        <v>1386</v>
      </c>
      <c r="F1470" s="263">
        <v>0</v>
      </c>
      <c r="G1470" s="263" t="s">
        <v>1387</v>
      </c>
      <c r="H1470" s="263">
        <v>8755.2000000000007</v>
      </c>
      <c r="I1470" s="263">
        <v>0</v>
      </c>
      <c r="J1470" s="262"/>
    </row>
    <row r="1471" spans="1:10" ht="27" customHeight="1" outlineLevel="1" x14ac:dyDescent="0.25">
      <c r="A1471" s="109" t="s">
        <v>1557</v>
      </c>
      <c r="B1471" s="260" t="s">
        <v>855</v>
      </c>
      <c r="C1471" s="264" t="s">
        <v>1639</v>
      </c>
      <c r="D1471" s="262"/>
      <c r="E1471" s="263" t="s">
        <v>1386</v>
      </c>
      <c r="F1471" s="263">
        <v>0</v>
      </c>
      <c r="G1471" s="263" t="s">
        <v>1387</v>
      </c>
      <c r="H1471" s="263">
        <v>529</v>
      </c>
      <c r="I1471" s="263">
        <v>0</v>
      </c>
      <c r="J1471" s="262"/>
    </row>
    <row r="1472" spans="1:10" ht="27" customHeight="1" outlineLevel="1" x14ac:dyDescent="0.25">
      <c r="A1472" s="109" t="s">
        <v>1557</v>
      </c>
      <c r="B1472" s="260" t="s">
        <v>855</v>
      </c>
      <c r="C1472" s="264" t="s">
        <v>1640</v>
      </c>
      <c r="D1472" s="262"/>
      <c r="E1472" s="263" t="s">
        <v>1386</v>
      </c>
      <c r="F1472" s="263">
        <v>0</v>
      </c>
      <c r="G1472" s="263" t="s">
        <v>1387</v>
      </c>
      <c r="H1472" s="263">
        <v>938</v>
      </c>
      <c r="I1472" s="263">
        <v>0</v>
      </c>
      <c r="J1472" s="262"/>
    </row>
    <row r="1473" spans="1:10" ht="27" customHeight="1" outlineLevel="1" x14ac:dyDescent="0.25">
      <c r="A1473" s="109" t="s">
        <v>1557</v>
      </c>
      <c r="B1473" s="260" t="s">
        <v>855</v>
      </c>
      <c r="C1473" s="303" t="s">
        <v>1641</v>
      </c>
      <c r="D1473" s="262"/>
      <c r="E1473" s="263" t="s">
        <v>1395</v>
      </c>
      <c r="F1473" s="263">
        <v>0</v>
      </c>
      <c r="G1473" s="263" t="s">
        <v>1387</v>
      </c>
      <c r="H1473" s="263">
        <v>149</v>
      </c>
      <c r="I1473" s="263">
        <v>0</v>
      </c>
      <c r="J1473" s="262"/>
    </row>
    <row r="1474" spans="1:10" ht="18.75" customHeight="1" x14ac:dyDescent="0.25">
      <c r="A1474" s="248"/>
      <c r="B1474" s="286" t="s">
        <v>857</v>
      </c>
      <c r="C1474" s="155" t="s">
        <v>858</v>
      </c>
      <c r="D1474" s="273"/>
      <c r="E1474" s="274"/>
      <c r="F1474" s="275" t="s">
        <v>1382</v>
      </c>
      <c r="G1474" s="277"/>
      <c r="H1474" s="277"/>
      <c r="I1474" s="275" t="s">
        <v>1382</v>
      </c>
      <c r="J1474" s="275" t="s">
        <v>1382</v>
      </c>
    </row>
    <row r="1475" spans="1:10" ht="27" customHeight="1" x14ac:dyDescent="0.25">
      <c r="A1475" s="109">
        <v>6</v>
      </c>
      <c r="B1475" s="287" t="s">
        <v>859</v>
      </c>
      <c r="C1475" s="256" t="s">
        <v>860</v>
      </c>
      <c r="D1475" s="265"/>
      <c r="E1475" s="257" t="s">
        <v>88</v>
      </c>
      <c r="F1475" s="258" t="s">
        <v>1383</v>
      </c>
      <c r="G1475" s="259">
        <v>2000</v>
      </c>
      <c r="H1475" s="259">
        <v>2920</v>
      </c>
      <c r="I1475" s="268"/>
      <c r="J1475" s="259">
        <v>0</v>
      </c>
    </row>
    <row r="1476" spans="1:10" ht="27" customHeight="1" x14ac:dyDescent="0.25">
      <c r="A1476" s="109">
        <v>6</v>
      </c>
      <c r="B1476" s="287" t="s">
        <v>861</v>
      </c>
      <c r="C1476" s="256" t="s">
        <v>862</v>
      </c>
      <c r="D1476" s="265"/>
      <c r="E1476" s="257" t="s">
        <v>88</v>
      </c>
      <c r="F1476" s="258">
        <v>1</v>
      </c>
      <c r="G1476" s="259">
        <v>3000</v>
      </c>
      <c r="H1476" s="259">
        <v>4380</v>
      </c>
      <c r="I1476" s="268"/>
      <c r="J1476" s="259">
        <v>4380</v>
      </c>
    </row>
    <row r="1477" spans="1:10" ht="27" customHeight="1" outlineLevel="1" x14ac:dyDescent="0.25">
      <c r="A1477" s="109" t="s">
        <v>1557</v>
      </c>
      <c r="B1477" s="260" t="s">
        <v>861</v>
      </c>
      <c r="C1477" s="269" t="s">
        <v>1637</v>
      </c>
      <c r="D1477" s="262"/>
      <c r="E1477" s="263" t="s">
        <v>1386</v>
      </c>
      <c r="F1477" s="263">
        <v>0.1</v>
      </c>
      <c r="G1477" s="263" t="s">
        <v>1387</v>
      </c>
      <c r="H1477" s="263">
        <v>608</v>
      </c>
      <c r="I1477" s="263">
        <v>60.800000000000004</v>
      </c>
      <c r="J1477" s="262"/>
    </row>
    <row r="1478" spans="1:10" ht="27" customHeight="1" x14ac:dyDescent="0.25">
      <c r="A1478" s="109">
        <v>6</v>
      </c>
      <c r="B1478" s="287" t="s">
        <v>863</v>
      </c>
      <c r="C1478" s="256" t="s">
        <v>864</v>
      </c>
      <c r="D1478" s="265"/>
      <c r="E1478" s="257" t="s">
        <v>88</v>
      </c>
      <c r="F1478" s="258" t="s">
        <v>1383</v>
      </c>
      <c r="G1478" s="259">
        <v>6000</v>
      </c>
      <c r="H1478" s="259">
        <v>8760</v>
      </c>
      <c r="I1478" s="268"/>
      <c r="J1478" s="259">
        <v>0</v>
      </c>
    </row>
    <row r="1479" spans="1:10" ht="27" customHeight="1" x14ac:dyDescent="0.25">
      <c r="A1479" s="109">
        <v>2</v>
      </c>
      <c r="B1479" s="287" t="s">
        <v>865</v>
      </c>
      <c r="C1479" s="256" t="s">
        <v>866</v>
      </c>
      <c r="D1479" s="265"/>
      <c r="E1479" s="257" t="s">
        <v>88</v>
      </c>
      <c r="F1479" s="258">
        <v>1</v>
      </c>
      <c r="G1479" s="259">
        <v>3500</v>
      </c>
      <c r="H1479" s="259">
        <v>5110</v>
      </c>
      <c r="I1479" s="268"/>
      <c r="J1479" s="259">
        <v>5110</v>
      </c>
    </row>
    <row r="1480" spans="1:10" ht="27" customHeight="1" outlineLevel="1" x14ac:dyDescent="0.25">
      <c r="A1480" s="109" t="s">
        <v>71</v>
      </c>
      <c r="B1480" s="260" t="s">
        <v>865</v>
      </c>
      <c r="C1480" s="269" t="s">
        <v>1424</v>
      </c>
      <c r="D1480" s="262"/>
      <c r="E1480" s="263" t="s">
        <v>1386</v>
      </c>
      <c r="F1480" s="263">
        <v>0.04</v>
      </c>
      <c r="G1480" s="263" t="s">
        <v>1387</v>
      </c>
      <c r="H1480" s="263">
        <v>153</v>
      </c>
      <c r="I1480" s="263">
        <v>6.12</v>
      </c>
      <c r="J1480" s="262"/>
    </row>
    <row r="1481" spans="1:10" ht="27" customHeight="1" x14ac:dyDescent="0.25">
      <c r="A1481" s="109">
        <v>2</v>
      </c>
      <c r="B1481" s="287" t="s">
        <v>867</v>
      </c>
      <c r="C1481" s="256" t="s">
        <v>868</v>
      </c>
      <c r="D1481" s="265"/>
      <c r="E1481" s="257" t="s">
        <v>88</v>
      </c>
      <c r="F1481" s="258" t="s">
        <v>1383</v>
      </c>
      <c r="G1481" s="259">
        <v>3000</v>
      </c>
      <c r="H1481" s="259">
        <v>4380</v>
      </c>
      <c r="I1481" s="268"/>
      <c r="J1481" s="259">
        <v>0</v>
      </c>
    </row>
    <row r="1482" spans="1:10" ht="18.75" customHeight="1" x14ac:dyDescent="0.25">
      <c r="A1482" s="248"/>
      <c r="B1482" s="286" t="s">
        <v>869</v>
      </c>
      <c r="C1482" s="155" t="s">
        <v>870</v>
      </c>
      <c r="D1482" s="273"/>
      <c r="E1482" s="274"/>
      <c r="F1482" s="275" t="s">
        <v>1382</v>
      </c>
      <c r="G1482" s="277"/>
      <c r="H1482" s="277"/>
      <c r="I1482" s="275" t="s">
        <v>1382</v>
      </c>
      <c r="J1482" s="275" t="s">
        <v>1382</v>
      </c>
    </row>
    <row r="1483" spans="1:10" ht="27" customHeight="1" x14ac:dyDescent="0.25">
      <c r="A1483" s="109">
        <v>2</v>
      </c>
      <c r="B1483" s="287" t="s">
        <v>871</v>
      </c>
      <c r="C1483" s="256" t="s">
        <v>872</v>
      </c>
      <c r="D1483" s="265"/>
      <c r="E1483" s="257" t="s">
        <v>873</v>
      </c>
      <c r="F1483" s="258">
        <v>15</v>
      </c>
      <c r="G1483" s="259">
        <v>2000</v>
      </c>
      <c r="H1483" s="259">
        <v>2920</v>
      </c>
      <c r="I1483" s="268"/>
      <c r="J1483" s="259">
        <v>43800</v>
      </c>
    </row>
    <row r="1484" spans="1:10" ht="27" customHeight="1" outlineLevel="1" x14ac:dyDescent="0.25">
      <c r="A1484" s="109" t="s">
        <v>71</v>
      </c>
      <c r="B1484" s="260" t="s">
        <v>871</v>
      </c>
      <c r="C1484" s="269" t="s">
        <v>1642</v>
      </c>
      <c r="D1484" s="262"/>
      <c r="E1484" s="263" t="s">
        <v>1422</v>
      </c>
      <c r="F1484" s="263">
        <v>30</v>
      </c>
      <c r="G1484" s="263" t="s">
        <v>1387</v>
      </c>
      <c r="H1484" s="263">
        <v>131</v>
      </c>
      <c r="I1484" s="263">
        <v>3930</v>
      </c>
      <c r="J1484" s="262"/>
    </row>
    <row r="1485" spans="1:10" ht="27" customHeight="1" outlineLevel="1" x14ac:dyDescent="0.25">
      <c r="A1485" s="109" t="s">
        <v>71</v>
      </c>
      <c r="B1485" s="260" t="s">
        <v>871</v>
      </c>
      <c r="C1485" s="269" t="s">
        <v>1643</v>
      </c>
      <c r="D1485" s="262"/>
      <c r="E1485" s="263" t="s">
        <v>1422</v>
      </c>
      <c r="F1485" s="263">
        <v>90</v>
      </c>
      <c r="G1485" s="263" t="s">
        <v>1387</v>
      </c>
      <c r="H1485" s="263">
        <v>299</v>
      </c>
      <c r="I1485" s="263">
        <v>26910</v>
      </c>
      <c r="J1485" s="262"/>
    </row>
    <row r="1486" spans="1:10" ht="27" customHeight="1" outlineLevel="1" x14ac:dyDescent="0.25">
      <c r="A1486" s="109" t="s">
        <v>71</v>
      </c>
      <c r="B1486" s="260" t="s">
        <v>871</v>
      </c>
      <c r="C1486" s="269" t="s">
        <v>1644</v>
      </c>
      <c r="D1486" s="262"/>
      <c r="E1486" s="263" t="s">
        <v>1422</v>
      </c>
      <c r="F1486" s="263">
        <v>15</v>
      </c>
      <c r="G1486" s="263" t="s">
        <v>1387</v>
      </c>
      <c r="H1486" s="263">
        <v>99</v>
      </c>
      <c r="I1486" s="263">
        <v>1485</v>
      </c>
      <c r="J1486" s="262"/>
    </row>
    <row r="1487" spans="1:10" ht="27" customHeight="1" outlineLevel="1" x14ac:dyDescent="0.25">
      <c r="A1487" s="109" t="s">
        <v>71</v>
      </c>
      <c r="B1487" s="260" t="s">
        <v>871</v>
      </c>
      <c r="C1487" s="269" t="s">
        <v>1645</v>
      </c>
      <c r="D1487" s="262"/>
      <c r="E1487" s="263" t="s">
        <v>1422</v>
      </c>
      <c r="F1487" s="263">
        <v>15</v>
      </c>
      <c r="G1487" s="263" t="s">
        <v>1387</v>
      </c>
      <c r="H1487" s="263">
        <v>1054</v>
      </c>
      <c r="I1487" s="263">
        <v>15810</v>
      </c>
      <c r="J1487" s="262"/>
    </row>
    <row r="1488" spans="1:10" ht="27" customHeight="1" outlineLevel="1" x14ac:dyDescent="0.25">
      <c r="A1488" s="109" t="s">
        <v>71</v>
      </c>
      <c r="B1488" s="260" t="s">
        <v>871</v>
      </c>
      <c r="C1488" s="269" t="s">
        <v>1646</v>
      </c>
      <c r="D1488" s="262"/>
      <c r="E1488" s="263" t="s">
        <v>1422</v>
      </c>
      <c r="F1488" s="263">
        <v>7.5</v>
      </c>
      <c r="G1488" s="263" t="s">
        <v>1387</v>
      </c>
      <c r="H1488" s="263">
        <v>626</v>
      </c>
      <c r="I1488" s="263">
        <v>4695</v>
      </c>
      <c r="J1488" s="262"/>
    </row>
    <row r="1489" spans="1:10" ht="27" customHeight="1" outlineLevel="1" x14ac:dyDescent="0.25">
      <c r="A1489" s="109" t="s">
        <v>71</v>
      </c>
      <c r="B1489" s="260" t="s">
        <v>871</v>
      </c>
      <c r="C1489" s="269" t="s">
        <v>1647</v>
      </c>
      <c r="D1489" s="262"/>
      <c r="E1489" s="263" t="s">
        <v>1395</v>
      </c>
      <c r="F1489" s="263">
        <v>1.5</v>
      </c>
      <c r="G1489" s="263" t="s">
        <v>1387</v>
      </c>
      <c r="H1489" s="263">
        <v>210</v>
      </c>
      <c r="I1489" s="263">
        <v>315</v>
      </c>
      <c r="J1489" s="262"/>
    </row>
    <row r="1490" spans="1:10" ht="27" customHeight="1" outlineLevel="1" x14ac:dyDescent="0.25">
      <c r="A1490" s="109" t="s">
        <v>71</v>
      </c>
      <c r="B1490" s="260" t="s">
        <v>871</v>
      </c>
      <c r="C1490" s="269" t="s">
        <v>1648</v>
      </c>
      <c r="D1490" s="262"/>
      <c r="E1490" s="263" t="s">
        <v>1395</v>
      </c>
      <c r="F1490" s="263">
        <v>1.5</v>
      </c>
      <c r="G1490" s="263" t="s">
        <v>1387</v>
      </c>
      <c r="H1490" s="263">
        <v>210</v>
      </c>
      <c r="I1490" s="263">
        <v>315</v>
      </c>
      <c r="J1490" s="262"/>
    </row>
    <row r="1491" spans="1:10" ht="27" customHeight="1" x14ac:dyDescent="0.25">
      <c r="A1491" s="109">
        <v>2</v>
      </c>
      <c r="B1491" s="287" t="s">
        <v>875</v>
      </c>
      <c r="C1491" s="256" t="s">
        <v>876</v>
      </c>
      <c r="D1491" s="265"/>
      <c r="E1491" s="257" t="s">
        <v>873</v>
      </c>
      <c r="F1491" s="258" t="s">
        <v>1383</v>
      </c>
      <c r="G1491" s="259">
        <v>2500</v>
      </c>
      <c r="H1491" s="259">
        <v>3650</v>
      </c>
      <c r="I1491" s="268"/>
      <c r="J1491" s="259">
        <v>0</v>
      </c>
    </row>
    <row r="1492" spans="1:10" ht="27" customHeight="1" x14ac:dyDescent="0.25">
      <c r="A1492" s="109">
        <v>2</v>
      </c>
      <c r="B1492" s="287" t="s">
        <v>878</v>
      </c>
      <c r="C1492" s="256" t="s">
        <v>879</v>
      </c>
      <c r="D1492" s="265"/>
      <c r="E1492" s="257" t="s">
        <v>873</v>
      </c>
      <c r="F1492" s="258">
        <v>6</v>
      </c>
      <c r="G1492" s="259">
        <v>1500</v>
      </c>
      <c r="H1492" s="259">
        <v>2190</v>
      </c>
      <c r="I1492" s="268"/>
      <c r="J1492" s="259">
        <v>13140</v>
      </c>
    </row>
    <row r="1493" spans="1:10" ht="27" customHeight="1" outlineLevel="1" x14ac:dyDescent="0.25">
      <c r="A1493" s="109" t="s">
        <v>71</v>
      </c>
      <c r="B1493" s="260" t="s">
        <v>878</v>
      </c>
      <c r="C1493" s="269" t="s">
        <v>1649</v>
      </c>
      <c r="D1493" s="262"/>
      <c r="E1493" s="263" t="s">
        <v>1386</v>
      </c>
      <c r="F1493" s="263">
        <v>6</v>
      </c>
      <c r="G1493" s="263" t="s">
        <v>1387</v>
      </c>
      <c r="H1493" s="263">
        <v>113</v>
      </c>
      <c r="I1493" s="263">
        <v>678</v>
      </c>
      <c r="J1493" s="262"/>
    </row>
    <row r="1494" spans="1:10" ht="27" customHeight="1" outlineLevel="1" x14ac:dyDescent="0.25">
      <c r="A1494" s="109" t="s">
        <v>71</v>
      </c>
      <c r="B1494" s="260" t="s">
        <v>878</v>
      </c>
      <c r="C1494" s="264" t="s">
        <v>1650</v>
      </c>
      <c r="D1494" s="262"/>
      <c r="E1494" s="263" t="s">
        <v>1395</v>
      </c>
      <c r="F1494" s="263">
        <v>12</v>
      </c>
      <c r="G1494" s="263" t="s">
        <v>1387</v>
      </c>
      <c r="H1494" s="263">
        <v>71</v>
      </c>
      <c r="I1494" s="263">
        <v>852</v>
      </c>
      <c r="J1494" s="262"/>
    </row>
    <row r="1495" spans="1:10" ht="27" customHeight="1" outlineLevel="1" x14ac:dyDescent="0.25">
      <c r="A1495" s="109" t="s">
        <v>71</v>
      </c>
      <c r="B1495" s="260" t="s">
        <v>878</v>
      </c>
      <c r="C1495" s="264" t="s">
        <v>1651</v>
      </c>
      <c r="D1495" s="262"/>
      <c r="E1495" s="263" t="s">
        <v>1422</v>
      </c>
      <c r="F1495" s="263">
        <v>6</v>
      </c>
      <c r="G1495" s="263" t="s">
        <v>1387</v>
      </c>
      <c r="H1495" s="263">
        <v>119</v>
      </c>
      <c r="I1495" s="263">
        <v>714</v>
      </c>
      <c r="J1495" s="262"/>
    </row>
    <row r="1496" spans="1:10" ht="27" customHeight="1" outlineLevel="1" x14ac:dyDescent="0.25">
      <c r="A1496" s="109" t="s">
        <v>71</v>
      </c>
      <c r="B1496" s="260" t="s">
        <v>878</v>
      </c>
      <c r="C1496" s="264" t="s">
        <v>1652</v>
      </c>
      <c r="D1496" s="262"/>
      <c r="E1496" s="263" t="s">
        <v>1422</v>
      </c>
      <c r="F1496" s="263">
        <v>24</v>
      </c>
      <c r="G1496" s="263" t="s">
        <v>1387</v>
      </c>
      <c r="H1496" s="263">
        <v>18</v>
      </c>
      <c r="I1496" s="263">
        <v>432</v>
      </c>
      <c r="J1496" s="262"/>
    </row>
    <row r="1497" spans="1:10" ht="27" customHeight="1" outlineLevel="1" x14ac:dyDescent="0.25">
      <c r="A1497" s="109" t="s">
        <v>71</v>
      </c>
      <c r="B1497" s="260" t="s">
        <v>878</v>
      </c>
      <c r="C1497" s="269" t="s">
        <v>1653</v>
      </c>
      <c r="D1497" s="262"/>
      <c r="E1497" s="263" t="s">
        <v>1386</v>
      </c>
      <c r="F1497" s="263">
        <v>6</v>
      </c>
      <c r="G1497" s="263" t="s">
        <v>1387</v>
      </c>
      <c r="H1497" s="263">
        <v>24</v>
      </c>
      <c r="I1497" s="263">
        <v>144</v>
      </c>
      <c r="J1497" s="262"/>
    </row>
    <row r="1498" spans="1:10" ht="27" customHeight="1" outlineLevel="1" x14ac:dyDescent="0.25">
      <c r="A1498" s="109" t="s">
        <v>71</v>
      </c>
      <c r="B1498" s="260" t="s">
        <v>878</v>
      </c>
      <c r="C1498" s="269" t="s">
        <v>1654</v>
      </c>
      <c r="D1498" s="262"/>
      <c r="E1498" s="263" t="s">
        <v>1386</v>
      </c>
      <c r="F1498" s="263">
        <v>6</v>
      </c>
      <c r="G1498" s="263" t="s">
        <v>1387</v>
      </c>
      <c r="H1498" s="263">
        <v>184</v>
      </c>
      <c r="I1498" s="263">
        <v>1104</v>
      </c>
      <c r="J1498" s="262"/>
    </row>
    <row r="1499" spans="1:10" ht="27" customHeight="1" outlineLevel="1" x14ac:dyDescent="0.25">
      <c r="A1499" s="109" t="s">
        <v>71</v>
      </c>
      <c r="B1499" s="260" t="s">
        <v>878</v>
      </c>
      <c r="C1499" s="269" t="s">
        <v>1655</v>
      </c>
      <c r="D1499" s="262"/>
      <c r="E1499" s="263" t="s">
        <v>1422</v>
      </c>
      <c r="F1499" s="263">
        <v>6</v>
      </c>
      <c r="G1499" s="263" t="s">
        <v>1387</v>
      </c>
      <c r="H1499" s="263">
        <v>243</v>
      </c>
      <c r="I1499" s="263">
        <v>1458</v>
      </c>
      <c r="J1499" s="262"/>
    </row>
    <row r="1500" spans="1:10" ht="27" customHeight="1" outlineLevel="1" x14ac:dyDescent="0.25">
      <c r="A1500" s="109" t="s">
        <v>71</v>
      </c>
      <c r="B1500" s="260" t="s">
        <v>878</v>
      </c>
      <c r="C1500" s="269" t="s">
        <v>1653</v>
      </c>
      <c r="D1500" s="262"/>
      <c r="E1500" s="263" t="s">
        <v>1386</v>
      </c>
      <c r="F1500" s="263">
        <v>6</v>
      </c>
      <c r="G1500" s="263" t="s">
        <v>1387</v>
      </c>
      <c r="H1500" s="263">
        <v>24</v>
      </c>
      <c r="I1500" s="263">
        <v>144</v>
      </c>
      <c r="J1500" s="262"/>
    </row>
    <row r="1501" spans="1:10" ht="27" customHeight="1" outlineLevel="1" x14ac:dyDescent="0.25">
      <c r="A1501" s="109" t="s">
        <v>71</v>
      </c>
      <c r="B1501" s="260" t="s">
        <v>878</v>
      </c>
      <c r="C1501" s="269" t="s">
        <v>1654</v>
      </c>
      <c r="D1501" s="262"/>
      <c r="E1501" s="263" t="s">
        <v>1386</v>
      </c>
      <c r="F1501" s="263">
        <v>6</v>
      </c>
      <c r="G1501" s="263" t="s">
        <v>1387</v>
      </c>
      <c r="H1501" s="263">
        <v>184</v>
      </c>
      <c r="I1501" s="263">
        <v>1104</v>
      </c>
      <c r="J1501" s="262"/>
    </row>
    <row r="1502" spans="1:10" ht="27" customHeight="1" outlineLevel="1" x14ac:dyDescent="0.25">
      <c r="A1502" s="109" t="s">
        <v>71</v>
      </c>
      <c r="B1502" s="260" t="s">
        <v>878</v>
      </c>
      <c r="C1502" s="269" t="s">
        <v>1655</v>
      </c>
      <c r="D1502" s="262"/>
      <c r="E1502" s="263" t="s">
        <v>1422</v>
      </c>
      <c r="F1502" s="263">
        <v>6</v>
      </c>
      <c r="G1502" s="263" t="s">
        <v>1387</v>
      </c>
      <c r="H1502" s="263">
        <v>243</v>
      </c>
      <c r="I1502" s="263">
        <v>1458</v>
      </c>
      <c r="J1502" s="262"/>
    </row>
    <row r="1503" spans="1:10" ht="27" customHeight="1" outlineLevel="1" x14ac:dyDescent="0.25">
      <c r="A1503" s="109" t="s">
        <v>71</v>
      </c>
      <c r="B1503" s="260" t="s">
        <v>878</v>
      </c>
      <c r="C1503" s="269" t="s">
        <v>1656</v>
      </c>
      <c r="D1503" s="262"/>
      <c r="E1503" s="263" t="s">
        <v>1422</v>
      </c>
      <c r="F1503" s="263">
        <v>6</v>
      </c>
      <c r="G1503" s="263" t="s">
        <v>1387</v>
      </c>
      <c r="H1503" s="263">
        <v>194</v>
      </c>
      <c r="I1503" s="263">
        <v>1164</v>
      </c>
      <c r="J1503" s="262"/>
    </row>
    <row r="1504" spans="1:10" ht="27" customHeight="1" outlineLevel="1" x14ac:dyDescent="0.25">
      <c r="A1504" s="109" t="s">
        <v>71</v>
      </c>
      <c r="B1504" s="260" t="s">
        <v>878</v>
      </c>
      <c r="C1504" s="269" t="s">
        <v>1657</v>
      </c>
      <c r="D1504" s="262"/>
      <c r="E1504" s="263" t="s">
        <v>1386</v>
      </c>
      <c r="F1504" s="263">
        <v>6</v>
      </c>
      <c r="G1504" s="263" t="s">
        <v>1387</v>
      </c>
      <c r="H1504" s="263">
        <v>333</v>
      </c>
      <c r="I1504" s="263">
        <v>1998</v>
      </c>
      <c r="J1504" s="262"/>
    </row>
    <row r="1505" spans="1:10" ht="27" customHeight="1" outlineLevel="1" x14ac:dyDescent="0.25">
      <c r="A1505" s="109" t="s">
        <v>71</v>
      </c>
      <c r="B1505" s="260" t="s">
        <v>878</v>
      </c>
      <c r="C1505" s="269" t="s">
        <v>1658</v>
      </c>
      <c r="D1505" s="262"/>
      <c r="E1505" s="263" t="s">
        <v>1386</v>
      </c>
      <c r="F1505" s="263">
        <v>6</v>
      </c>
      <c r="G1505" s="263" t="s">
        <v>1387</v>
      </c>
      <c r="H1505" s="263">
        <v>177</v>
      </c>
      <c r="I1505" s="263">
        <v>1062</v>
      </c>
      <c r="J1505" s="262"/>
    </row>
    <row r="1506" spans="1:10" ht="27" customHeight="1" outlineLevel="1" x14ac:dyDescent="0.25">
      <c r="A1506" s="109" t="s">
        <v>71</v>
      </c>
      <c r="B1506" s="260" t="s">
        <v>878</v>
      </c>
      <c r="C1506" s="269" t="s">
        <v>1659</v>
      </c>
      <c r="D1506" s="262"/>
      <c r="E1506" s="263" t="s">
        <v>1386</v>
      </c>
      <c r="F1506" s="263">
        <v>6</v>
      </c>
      <c r="G1506" s="263" t="s">
        <v>1387</v>
      </c>
      <c r="H1506" s="263">
        <v>151</v>
      </c>
      <c r="I1506" s="263">
        <v>906</v>
      </c>
      <c r="J1506" s="262"/>
    </row>
    <row r="1507" spans="1:10" ht="27" customHeight="1" outlineLevel="1" x14ac:dyDescent="0.25">
      <c r="A1507" s="109" t="s">
        <v>71</v>
      </c>
      <c r="B1507" s="260" t="s">
        <v>878</v>
      </c>
      <c r="C1507" s="269" t="s">
        <v>1660</v>
      </c>
      <c r="D1507" s="262"/>
      <c r="E1507" s="263" t="s">
        <v>1386</v>
      </c>
      <c r="F1507" s="263">
        <v>6</v>
      </c>
      <c r="G1507" s="263" t="s">
        <v>1387</v>
      </c>
      <c r="H1507" s="263">
        <v>43</v>
      </c>
      <c r="I1507" s="263">
        <v>258</v>
      </c>
      <c r="J1507" s="262"/>
    </row>
    <row r="1508" spans="1:10" ht="27" customHeight="1" outlineLevel="1" x14ac:dyDescent="0.25">
      <c r="A1508" s="109" t="s">
        <v>71</v>
      </c>
      <c r="B1508" s="260" t="s">
        <v>878</v>
      </c>
      <c r="C1508" s="269" t="s">
        <v>1661</v>
      </c>
      <c r="D1508" s="262"/>
      <c r="E1508" s="263" t="s">
        <v>1386</v>
      </c>
      <c r="F1508" s="263">
        <v>6</v>
      </c>
      <c r="G1508" s="263" t="s">
        <v>1387</v>
      </c>
      <c r="H1508" s="263">
        <v>54</v>
      </c>
      <c r="I1508" s="263">
        <v>324</v>
      </c>
      <c r="J1508" s="262"/>
    </row>
    <row r="1509" spans="1:10" ht="27" customHeight="1" outlineLevel="1" x14ac:dyDescent="0.25">
      <c r="A1509" s="109" t="s">
        <v>71</v>
      </c>
      <c r="B1509" s="260" t="s">
        <v>878</v>
      </c>
      <c r="C1509" s="269" t="s">
        <v>1662</v>
      </c>
      <c r="D1509" s="262"/>
      <c r="E1509" s="263" t="s">
        <v>1386</v>
      </c>
      <c r="F1509" s="263">
        <v>6</v>
      </c>
      <c r="G1509" s="263" t="s">
        <v>1387</v>
      </c>
      <c r="H1509" s="263">
        <v>169</v>
      </c>
      <c r="I1509" s="263">
        <v>1014</v>
      </c>
      <c r="J1509" s="262"/>
    </row>
    <row r="1510" spans="1:10" ht="27" customHeight="1" outlineLevel="1" x14ac:dyDescent="0.25">
      <c r="A1510" s="109" t="s">
        <v>71</v>
      </c>
      <c r="B1510" s="260" t="s">
        <v>878</v>
      </c>
      <c r="C1510" s="269" t="s">
        <v>1663</v>
      </c>
      <c r="D1510" s="262"/>
      <c r="E1510" s="263" t="s">
        <v>1386</v>
      </c>
      <c r="F1510" s="263">
        <v>6</v>
      </c>
      <c r="G1510" s="263" t="s">
        <v>1387</v>
      </c>
      <c r="H1510" s="263">
        <v>122</v>
      </c>
      <c r="I1510" s="263">
        <v>732</v>
      </c>
      <c r="J1510" s="262"/>
    </row>
    <row r="1511" spans="1:10" ht="27" customHeight="1" outlineLevel="1" x14ac:dyDescent="0.25">
      <c r="A1511" s="109" t="s">
        <v>71</v>
      </c>
      <c r="B1511" s="260" t="s">
        <v>878</v>
      </c>
      <c r="C1511" s="269" t="s">
        <v>1664</v>
      </c>
      <c r="D1511" s="262"/>
      <c r="E1511" s="263" t="s">
        <v>1386</v>
      </c>
      <c r="F1511" s="263">
        <v>6</v>
      </c>
      <c r="G1511" s="263" t="s">
        <v>1387</v>
      </c>
      <c r="H1511" s="263">
        <v>488</v>
      </c>
      <c r="I1511" s="263">
        <v>2928</v>
      </c>
      <c r="J1511" s="262"/>
    </row>
    <row r="1512" spans="1:10" ht="27" customHeight="1" outlineLevel="1" x14ac:dyDescent="0.25">
      <c r="A1512" s="109" t="s">
        <v>71</v>
      </c>
      <c r="B1512" s="260" t="s">
        <v>878</v>
      </c>
      <c r="C1512" s="269" t="s">
        <v>1665</v>
      </c>
      <c r="D1512" s="262"/>
      <c r="E1512" s="263" t="s">
        <v>1386</v>
      </c>
      <c r="F1512" s="263">
        <v>6</v>
      </c>
      <c r="G1512" s="263" t="s">
        <v>1387</v>
      </c>
      <c r="H1512" s="263">
        <v>273</v>
      </c>
      <c r="I1512" s="263">
        <v>1638</v>
      </c>
      <c r="J1512" s="262"/>
    </row>
    <row r="1513" spans="1:10" ht="27" customHeight="1" outlineLevel="1" x14ac:dyDescent="0.25">
      <c r="A1513" s="109" t="s">
        <v>71</v>
      </c>
      <c r="B1513" s="260" t="s">
        <v>878</v>
      </c>
      <c r="C1513" s="269" t="s">
        <v>1666</v>
      </c>
      <c r="D1513" s="262"/>
      <c r="E1513" s="263" t="s">
        <v>1422</v>
      </c>
      <c r="F1513" s="263">
        <v>6</v>
      </c>
      <c r="G1513" s="263" t="s">
        <v>1387</v>
      </c>
      <c r="H1513" s="263">
        <v>137</v>
      </c>
      <c r="I1513" s="263">
        <v>822</v>
      </c>
      <c r="J1513" s="262"/>
    </row>
    <row r="1514" spans="1:10" ht="27" customHeight="1" outlineLevel="1" x14ac:dyDescent="0.25">
      <c r="A1514" s="109" t="s">
        <v>71</v>
      </c>
      <c r="B1514" s="260" t="s">
        <v>878</v>
      </c>
      <c r="C1514" s="264" t="s">
        <v>1667</v>
      </c>
      <c r="D1514" s="262"/>
      <c r="E1514" s="263" t="s">
        <v>1422</v>
      </c>
      <c r="F1514" s="263">
        <v>6</v>
      </c>
      <c r="G1514" s="263" t="s">
        <v>1387</v>
      </c>
      <c r="H1514" s="263">
        <v>65</v>
      </c>
      <c r="I1514" s="263">
        <v>390</v>
      </c>
      <c r="J1514" s="262"/>
    </row>
    <row r="1515" spans="1:10" ht="27" customHeight="1" outlineLevel="1" x14ac:dyDescent="0.25">
      <c r="A1515" s="109" t="s">
        <v>71</v>
      </c>
      <c r="B1515" s="260" t="s">
        <v>878</v>
      </c>
      <c r="C1515" s="269" t="s">
        <v>1667</v>
      </c>
      <c r="D1515" s="262"/>
      <c r="E1515" s="263" t="s">
        <v>1422</v>
      </c>
      <c r="F1515" s="263">
        <v>6</v>
      </c>
      <c r="G1515" s="263" t="s">
        <v>1387</v>
      </c>
      <c r="H1515" s="263">
        <v>65</v>
      </c>
      <c r="I1515" s="263">
        <v>390</v>
      </c>
      <c r="J1515" s="262"/>
    </row>
    <row r="1516" spans="1:10" ht="27" customHeight="1" outlineLevel="1" x14ac:dyDescent="0.25">
      <c r="A1516" s="109" t="s">
        <v>71</v>
      </c>
      <c r="B1516" s="260" t="s">
        <v>878</v>
      </c>
      <c r="C1516" s="264" t="s">
        <v>1668</v>
      </c>
      <c r="D1516" s="262"/>
      <c r="E1516" s="263" t="s">
        <v>1422</v>
      </c>
      <c r="F1516" s="263">
        <v>6</v>
      </c>
      <c r="G1516" s="263" t="s">
        <v>1387</v>
      </c>
      <c r="H1516" s="263">
        <v>7</v>
      </c>
      <c r="I1516" s="263">
        <v>42</v>
      </c>
      <c r="J1516" s="262"/>
    </row>
    <row r="1517" spans="1:10" ht="27" customHeight="1" outlineLevel="1" x14ac:dyDescent="0.25">
      <c r="A1517" s="109" t="s">
        <v>71</v>
      </c>
      <c r="B1517" s="260" t="s">
        <v>878</v>
      </c>
      <c r="C1517" s="264" t="s">
        <v>1669</v>
      </c>
      <c r="D1517" s="262"/>
      <c r="E1517" s="263" t="s">
        <v>1395</v>
      </c>
      <c r="F1517" s="263">
        <v>6</v>
      </c>
      <c r="G1517" s="263" t="s">
        <v>1387</v>
      </c>
      <c r="H1517" s="263">
        <v>968</v>
      </c>
      <c r="I1517" s="263">
        <v>5808</v>
      </c>
      <c r="J1517" s="262"/>
    </row>
    <row r="1518" spans="1:10" ht="27" customHeight="1" x14ac:dyDescent="0.25">
      <c r="A1518" s="109">
        <v>2</v>
      </c>
      <c r="B1518" s="287" t="s">
        <v>880</v>
      </c>
      <c r="C1518" s="256" t="s">
        <v>881</v>
      </c>
      <c r="D1518" s="265"/>
      <c r="E1518" s="257" t="s">
        <v>91</v>
      </c>
      <c r="F1518" s="258">
        <v>6</v>
      </c>
      <c r="G1518" s="259">
        <v>350</v>
      </c>
      <c r="H1518" s="259">
        <v>511</v>
      </c>
      <c r="I1518" s="268"/>
      <c r="J1518" s="259">
        <v>3066</v>
      </c>
    </row>
    <row r="1519" spans="1:10" ht="27" customHeight="1" outlineLevel="1" x14ac:dyDescent="0.25">
      <c r="A1519" s="109" t="s">
        <v>71</v>
      </c>
      <c r="B1519" s="260" t="s">
        <v>880</v>
      </c>
      <c r="C1519" s="269" t="s">
        <v>1670</v>
      </c>
      <c r="D1519" s="262"/>
      <c r="E1519" s="263" t="s">
        <v>1395</v>
      </c>
      <c r="F1519" s="263">
        <v>6</v>
      </c>
      <c r="G1519" s="263" t="s">
        <v>1387</v>
      </c>
      <c r="H1519" s="263">
        <v>3790</v>
      </c>
      <c r="I1519" s="263">
        <v>22740</v>
      </c>
      <c r="J1519" s="262"/>
    </row>
    <row r="1520" spans="1:10" ht="27" customHeight="1" outlineLevel="1" x14ac:dyDescent="0.25">
      <c r="A1520" s="109" t="s">
        <v>71</v>
      </c>
      <c r="B1520" s="260" t="s">
        <v>880</v>
      </c>
      <c r="C1520" s="269" t="s">
        <v>1520</v>
      </c>
      <c r="D1520" s="262"/>
      <c r="E1520" s="263" t="s">
        <v>1386</v>
      </c>
      <c r="F1520" s="263">
        <v>6</v>
      </c>
      <c r="G1520" s="263" t="s">
        <v>1387</v>
      </c>
      <c r="H1520" s="263">
        <v>620</v>
      </c>
      <c r="I1520" s="263">
        <v>3720</v>
      </c>
      <c r="J1520" s="262"/>
    </row>
    <row r="1521" spans="1:10" ht="27" customHeight="1" outlineLevel="1" x14ac:dyDescent="0.25">
      <c r="A1521" s="109" t="s">
        <v>71</v>
      </c>
      <c r="B1521" s="260" t="s">
        <v>880</v>
      </c>
      <c r="C1521" s="269" t="s">
        <v>1394</v>
      </c>
      <c r="D1521" s="262"/>
      <c r="E1521" s="263" t="s">
        <v>1395</v>
      </c>
      <c r="F1521" s="263">
        <v>0.09</v>
      </c>
      <c r="G1521" s="263" t="s">
        <v>1387</v>
      </c>
      <c r="H1521" s="263">
        <v>810</v>
      </c>
      <c r="I1521" s="263">
        <v>72.899999999999991</v>
      </c>
      <c r="J1521" s="262"/>
    </row>
    <row r="1522" spans="1:10" ht="27" customHeight="1" x14ac:dyDescent="0.25">
      <c r="A1522" s="109">
        <v>2</v>
      </c>
      <c r="B1522" s="287" t="s">
        <v>882</v>
      </c>
      <c r="C1522" s="256" t="s">
        <v>883</v>
      </c>
      <c r="D1522" s="265"/>
      <c r="E1522" s="257" t="s">
        <v>873</v>
      </c>
      <c r="F1522" s="258" t="s">
        <v>1383</v>
      </c>
      <c r="G1522" s="259">
        <v>1600</v>
      </c>
      <c r="H1522" s="258">
        <v>1600</v>
      </c>
      <c r="I1522" s="268"/>
      <c r="J1522" s="259">
        <v>0</v>
      </c>
    </row>
    <row r="1523" spans="1:10" ht="27" customHeight="1" outlineLevel="1" x14ac:dyDescent="0.25">
      <c r="A1523" s="109" t="s">
        <v>71</v>
      </c>
      <c r="B1523" s="260" t="s">
        <v>882</v>
      </c>
      <c r="C1523" s="264" t="s">
        <v>1671</v>
      </c>
      <c r="D1523" s="262"/>
      <c r="E1523" s="263" t="s">
        <v>1422</v>
      </c>
      <c r="F1523" s="263">
        <v>0</v>
      </c>
      <c r="G1523" s="263" t="s">
        <v>1387</v>
      </c>
      <c r="H1523" s="263">
        <v>210</v>
      </c>
      <c r="I1523" s="263">
        <v>0</v>
      </c>
      <c r="J1523" s="262"/>
    </row>
    <row r="1524" spans="1:10" ht="27" customHeight="1" outlineLevel="1" x14ac:dyDescent="0.25">
      <c r="A1524" s="109" t="s">
        <v>71</v>
      </c>
      <c r="B1524" s="260" t="s">
        <v>882</v>
      </c>
      <c r="C1524" s="264" t="s">
        <v>1672</v>
      </c>
      <c r="D1524" s="262"/>
      <c r="E1524" s="263" t="s">
        <v>1422</v>
      </c>
      <c r="F1524" s="263">
        <v>0</v>
      </c>
      <c r="G1524" s="263" t="s">
        <v>1387</v>
      </c>
      <c r="H1524" s="263">
        <v>98</v>
      </c>
      <c r="I1524" s="263">
        <v>0</v>
      </c>
      <c r="J1524" s="262"/>
    </row>
    <row r="1525" spans="1:10" ht="27" customHeight="1" outlineLevel="1" x14ac:dyDescent="0.25">
      <c r="A1525" s="109" t="s">
        <v>71</v>
      </c>
      <c r="B1525" s="260" t="s">
        <v>882</v>
      </c>
      <c r="C1525" s="269" t="s">
        <v>1673</v>
      </c>
      <c r="D1525" s="262"/>
      <c r="E1525" s="263" t="s">
        <v>1422</v>
      </c>
      <c r="F1525" s="263">
        <v>0</v>
      </c>
      <c r="G1525" s="263" t="s">
        <v>1387</v>
      </c>
      <c r="H1525" s="263">
        <v>2727</v>
      </c>
      <c r="I1525" s="263">
        <v>0</v>
      </c>
      <c r="J1525" s="262"/>
    </row>
    <row r="1526" spans="1:10" ht="27" customHeight="1" outlineLevel="1" x14ac:dyDescent="0.25">
      <c r="A1526" s="109" t="s">
        <v>71</v>
      </c>
      <c r="B1526" s="260" t="s">
        <v>882</v>
      </c>
      <c r="C1526" s="269" t="s">
        <v>1674</v>
      </c>
      <c r="D1526" s="262"/>
      <c r="E1526" s="263" t="s">
        <v>1422</v>
      </c>
      <c r="F1526" s="263">
        <v>0</v>
      </c>
      <c r="G1526" s="263" t="s">
        <v>1387</v>
      </c>
      <c r="H1526" s="263">
        <v>513</v>
      </c>
      <c r="I1526" s="263">
        <v>0</v>
      </c>
      <c r="J1526" s="262"/>
    </row>
    <row r="1527" spans="1:10" ht="27" customHeight="1" outlineLevel="1" x14ac:dyDescent="0.25">
      <c r="A1527" s="109" t="s">
        <v>71</v>
      </c>
      <c r="B1527" s="260" t="s">
        <v>882</v>
      </c>
      <c r="C1527" s="264" t="s">
        <v>1650</v>
      </c>
      <c r="D1527" s="262"/>
      <c r="E1527" s="263" t="s">
        <v>1395</v>
      </c>
      <c r="F1527" s="263">
        <v>0</v>
      </c>
      <c r="G1527" s="263" t="s">
        <v>1387</v>
      </c>
      <c r="H1527" s="263">
        <v>71</v>
      </c>
      <c r="I1527" s="263">
        <v>0</v>
      </c>
      <c r="J1527" s="262"/>
    </row>
    <row r="1528" spans="1:10" ht="27" customHeight="1" x14ac:dyDescent="0.25">
      <c r="A1528" s="109">
        <v>2</v>
      </c>
      <c r="B1528" s="287" t="s">
        <v>884</v>
      </c>
      <c r="C1528" s="256" t="s">
        <v>885</v>
      </c>
      <c r="D1528" s="265"/>
      <c r="E1528" s="257" t="s">
        <v>91</v>
      </c>
      <c r="F1528" s="258" t="s">
        <v>1383</v>
      </c>
      <c r="G1528" s="259">
        <v>360</v>
      </c>
      <c r="H1528" s="259">
        <v>526</v>
      </c>
      <c r="I1528" s="268"/>
      <c r="J1528" s="259">
        <v>0</v>
      </c>
    </row>
    <row r="1529" spans="1:10" ht="27" customHeight="1" x14ac:dyDescent="0.25">
      <c r="A1529" s="109">
        <v>2</v>
      </c>
      <c r="B1529" s="287" t="s">
        <v>886</v>
      </c>
      <c r="C1529" s="256" t="s">
        <v>887</v>
      </c>
      <c r="D1529" s="265"/>
      <c r="E1529" s="257" t="s">
        <v>91</v>
      </c>
      <c r="F1529" s="258" t="s">
        <v>1383</v>
      </c>
      <c r="G1529" s="259">
        <v>220</v>
      </c>
      <c r="H1529" s="259">
        <v>321</v>
      </c>
      <c r="I1529" s="268"/>
      <c r="J1529" s="259">
        <v>0</v>
      </c>
    </row>
    <row r="1530" spans="1:10" ht="27" customHeight="1" x14ac:dyDescent="0.25">
      <c r="A1530" s="109">
        <v>2</v>
      </c>
      <c r="B1530" s="287" t="s">
        <v>888</v>
      </c>
      <c r="C1530" s="256" t="s">
        <v>889</v>
      </c>
      <c r="D1530" s="265"/>
      <c r="E1530" s="257" t="s">
        <v>890</v>
      </c>
      <c r="F1530" s="258" t="s">
        <v>1383</v>
      </c>
      <c r="G1530" s="259">
        <v>3000</v>
      </c>
      <c r="H1530" s="259">
        <v>4380</v>
      </c>
      <c r="I1530" s="268"/>
      <c r="J1530" s="259">
        <v>0</v>
      </c>
    </row>
    <row r="1531" spans="1:10" ht="27" customHeight="1" x14ac:dyDescent="0.25">
      <c r="A1531" s="109">
        <v>2</v>
      </c>
      <c r="B1531" s="287" t="s">
        <v>891</v>
      </c>
      <c r="C1531" s="256" t="s">
        <v>892</v>
      </c>
      <c r="D1531" s="265"/>
      <c r="E1531" s="257" t="s">
        <v>890</v>
      </c>
      <c r="F1531" s="258" t="s">
        <v>1383</v>
      </c>
      <c r="G1531" s="259">
        <v>12000</v>
      </c>
      <c r="H1531" s="259">
        <v>17520</v>
      </c>
      <c r="I1531" s="268"/>
      <c r="J1531" s="259">
        <v>0</v>
      </c>
    </row>
    <row r="1532" spans="1:10" ht="27" customHeight="1" outlineLevel="1" x14ac:dyDescent="0.25">
      <c r="A1532" s="109" t="s">
        <v>71</v>
      </c>
      <c r="B1532" s="260" t="s">
        <v>891</v>
      </c>
      <c r="C1532" s="269" t="s">
        <v>1675</v>
      </c>
      <c r="D1532" s="262"/>
      <c r="E1532" s="263" t="s">
        <v>1422</v>
      </c>
      <c r="F1532" s="263">
        <v>0</v>
      </c>
      <c r="G1532" s="263" t="s">
        <v>1387</v>
      </c>
      <c r="H1532" s="263">
        <v>4029</v>
      </c>
      <c r="I1532" s="263">
        <v>0</v>
      </c>
      <c r="J1532" s="262"/>
    </row>
    <row r="1533" spans="1:10" ht="27" customHeight="1" outlineLevel="1" x14ac:dyDescent="0.25">
      <c r="A1533" s="109" t="s">
        <v>71</v>
      </c>
      <c r="B1533" s="260" t="s">
        <v>891</v>
      </c>
      <c r="C1533" s="269" t="s">
        <v>1676</v>
      </c>
      <c r="D1533" s="262"/>
      <c r="E1533" s="263" t="s">
        <v>1386</v>
      </c>
      <c r="F1533" s="263">
        <v>0</v>
      </c>
      <c r="G1533" s="263" t="s">
        <v>1387</v>
      </c>
      <c r="H1533" s="263">
        <v>70</v>
      </c>
      <c r="I1533" s="263">
        <v>0</v>
      </c>
      <c r="J1533" s="262"/>
    </row>
    <row r="1534" spans="1:10" ht="27" customHeight="1" outlineLevel="1" x14ac:dyDescent="0.25">
      <c r="A1534" s="109" t="s">
        <v>71</v>
      </c>
      <c r="B1534" s="260" t="s">
        <v>891</v>
      </c>
      <c r="C1534" s="269" t="s">
        <v>1677</v>
      </c>
      <c r="D1534" s="262"/>
      <c r="E1534" s="263" t="s">
        <v>1386</v>
      </c>
      <c r="F1534" s="263">
        <v>0</v>
      </c>
      <c r="G1534" s="263" t="s">
        <v>1387</v>
      </c>
      <c r="H1534" s="263">
        <v>394</v>
      </c>
      <c r="I1534" s="263">
        <v>0</v>
      </c>
      <c r="J1534" s="262"/>
    </row>
    <row r="1535" spans="1:10" ht="27" customHeight="1" outlineLevel="1" x14ac:dyDescent="0.25">
      <c r="A1535" s="109" t="s">
        <v>71</v>
      </c>
      <c r="B1535" s="260" t="s">
        <v>891</v>
      </c>
      <c r="C1535" s="269" t="s">
        <v>1678</v>
      </c>
      <c r="D1535" s="262"/>
      <c r="E1535" s="263" t="s">
        <v>1422</v>
      </c>
      <c r="F1535" s="263">
        <v>0</v>
      </c>
      <c r="G1535" s="263" t="s">
        <v>1387</v>
      </c>
      <c r="H1535" s="263">
        <v>1896</v>
      </c>
      <c r="I1535" s="263">
        <v>0</v>
      </c>
      <c r="J1535" s="262"/>
    </row>
    <row r="1536" spans="1:10" ht="27" customHeight="1" outlineLevel="1" x14ac:dyDescent="0.25">
      <c r="A1536" s="109" t="s">
        <v>71</v>
      </c>
      <c r="B1536" s="260" t="s">
        <v>891</v>
      </c>
      <c r="C1536" s="269" t="s">
        <v>1679</v>
      </c>
      <c r="D1536" s="262"/>
      <c r="E1536" s="263" t="s">
        <v>1422</v>
      </c>
      <c r="F1536" s="263">
        <v>0</v>
      </c>
      <c r="G1536" s="263" t="s">
        <v>1387</v>
      </c>
      <c r="H1536" s="263">
        <v>998</v>
      </c>
      <c r="I1536" s="263">
        <v>0</v>
      </c>
      <c r="J1536" s="262"/>
    </row>
    <row r="1537" spans="1:10" ht="27" customHeight="1" outlineLevel="1" x14ac:dyDescent="0.25">
      <c r="A1537" s="109" t="s">
        <v>71</v>
      </c>
      <c r="B1537" s="260" t="s">
        <v>891</v>
      </c>
      <c r="C1537" s="269" t="s">
        <v>1680</v>
      </c>
      <c r="D1537" s="262"/>
      <c r="E1537" s="263" t="s">
        <v>1386</v>
      </c>
      <c r="F1537" s="263">
        <v>0</v>
      </c>
      <c r="G1537" s="263" t="s">
        <v>1387</v>
      </c>
      <c r="H1537" s="263">
        <v>12897</v>
      </c>
      <c r="I1537" s="263">
        <v>0</v>
      </c>
      <c r="J1537" s="262"/>
    </row>
    <row r="1538" spans="1:10" ht="27" customHeight="1" outlineLevel="1" x14ac:dyDescent="0.25">
      <c r="A1538" s="109" t="s">
        <v>71</v>
      </c>
      <c r="B1538" s="260" t="s">
        <v>891</v>
      </c>
      <c r="C1538" s="264" t="s">
        <v>1681</v>
      </c>
      <c r="D1538" s="262"/>
      <c r="E1538" s="263" t="s">
        <v>1422</v>
      </c>
      <c r="F1538" s="263">
        <v>0</v>
      </c>
      <c r="G1538" s="263" t="s">
        <v>1387</v>
      </c>
      <c r="H1538" s="263">
        <v>673</v>
      </c>
      <c r="I1538" s="263">
        <v>0</v>
      </c>
      <c r="J1538" s="262"/>
    </row>
    <row r="1539" spans="1:10" ht="27" customHeight="1" outlineLevel="1" x14ac:dyDescent="0.25">
      <c r="A1539" s="109" t="s">
        <v>71</v>
      </c>
      <c r="B1539" s="260" t="s">
        <v>891</v>
      </c>
      <c r="C1539" s="269" t="s">
        <v>1682</v>
      </c>
      <c r="D1539" s="262"/>
      <c r="E1539" s="263" t="s">
        <v>1386</v>
      </c>
      <c r="F1539" s="263">
        <v>0</v>
      </c>
      <c r="G1539" s="263" t="s">
        <v>1387</v>
      </c>
      <c r="H1539" s="263">
        <v>401</v>
      </c>
      <c r="I1539" s="263">
        <v>0</v>
      </c>
      <c r="J1539" s="262"/>
    </row>
    <row r="1540" spans="1:10" ht="27" customHeight="1" outlineLevel="1" x14ac:dyDescent="0.25">
      <c r="A1540" s="109" t="s">
        <v>71</v>
      </c>
      <c r="B1540" s="260" t="s">
        <v>891</v>
      </c>
      <c r="C1540" s="269" t="s">
        <v>1683</v>
      </c>
      <c r="D1540" s="262"/>
      <c r="E1540" s="263" t="s">
        <v>1386</v>
      </c>
      <c r="F1540" s="263">
        <v>0</v>
      </c>
      <c r="G1540" s="263" t="s">
        <v>1387</v>
      </c>
      <c r="H1540" s="263">
        <v>281</v>
      </c>
      <c r="I1540" s="263">
        <v>0</v>
      </c>
      <c r="J1540" s="262"/>
    </row>
    <row r="1541" spans="1:10" ht="27" customHeight="1" outlineLevel="1" x14ac:dyDescent="0.25">
      <c r="A1541" s="109" t="s">
        <v>71</v>
      </c>
      <c r="B1541" s="260" t="s">
        <v>891</v>
      </c>
      <c r="C1541" s="269" t="s">
        <v>1684</v>
      </c>
      <c r="D1541" s="262"/>
      <c r="E1541" s="263" t="s">
        <v>1386</v>
      </c>
      <c r="F1541" s="263">
        <v>0</v>
      </c>
      <c r="G1541" s="263" t="s">
        <v>1387</v>
      </c>
      <c r="H1541" s="263">
        <v>249</v>
      </c>
      <c r="I1541" s="263">
        <v>0</v>
      </c>
      <c r="J1541" s="262"/>
    </row>
    <row r="1542" spans="1:10" ht="27" customHeight="1" outlineLevel="1" x14ac:dyDescent="0.25">
      <c r="A1542" s="109" t="s">
        <v>71</v>
      </c>
      <c r="B1542" s="260" t="s">
        <v>891</v>
      </c>
      <c r="C1542" s="269" t="s">
        <v>1685</v>
      </c>
      <c r="D1542" s="262"/>
      <c r="E1542" s="263" t="s">
        <v>1386</v>
      </c>
      <c r="F1542" s="263">
        <v>0</v>
      </c>
      <c r="G1542" s="263" t="s">
        <v>1387</v>
      </c>
      <c r="H1542" s="263">
        <v>221</v>
      </c>
      <c r="I1542" s="263">
        <v>0</v>
      </c>
      <c r="J1542" s="262"/>
    </row>
    <row r="1543" spans="1:10" ht="27" customHeight="1" outlineLevel="1" x14ac:dyDescent="0.25">
      <c r="A1543" s="109" t="s">
        <v>71</v>
      </c>
      <c r="B1543" s="260" t="s">
        <v>891</v>
      </c>
      <c r="C1543" s="269" t="s">
        <v>1686</v>
      </c>
      <c r="D1543" s="262"/>
      <c r="E1543" s="263" t="s">
        <v>1386</v>
      </c>
      <c r="F1543" s="263">
        <v>0</v>
      </c>
      <c r="G1543" s="263" t="s">
        <v>1387</v>
      </c>
      <c r="H1543" s="263">
        <v>206</v>
      </c>
      <c r="I1543" s="263">
        <v>0</v>
      </c>
      <c r="J1543" s="262"/>
    </row>
    <row r="1544" spans="1:10" ht="27" customHeight="1" outlineLevel="1" x14ac:dyDescent="0.25">
      <c r="A1544" s="109" t="s">
        <v>71</v>
      </c>
      <c r="B1544" s="260" t="s">
        <v>891</v>
      </c>
      <c r="C1544" s="264" t="s">
        <v>1687</v>
      </c>
      <c r="D1544" s="262"/>
      <c r="E1544" s="263" t="s">
        <v>1395</v>
      </c>
      <c r="F1544" s="263">
        <v>0</v>
      </c>
      <c r="G1544" s="263" t="s">
        <v>1387</v>
      </c>
      <c r="H1544" s="263">
        <v>1473</v>
      </c>
      <c r="I1544" s="263">
        <v>0</v>
      </c>
      <c r="J1544" s="262"/>
    </row>
    <row r="1545" spans="1:10" ht="27" customHeight="1" outlineLevel="1" x14ac:dyDescent="0.25">
      <c r="A1545" s="109" t="s">
        <v>71</v>
      </c>
      <c r="B1545" s="260" t="s">
        <v>891</v>
      </c>
      <c r="C1545" s="269" t="s">
        <v>1688</v>
      </c>
      <c r="D1545" s="262"/>
      <c r="E1545" s="263" t="s">
        <v>1422</v>
      </c>
      <c r="F1545" s="263">
        <v>0</v>
      </c>
      <c r="G1545" s="263" t="s">
        <v>1387</v>
      </c>
      <c r="H1545" s="263">
        <v>2902</v>
      </c>
      <c r="I1545" s="263">
        <v>0</v>
      </c>
      <c r="J1545" s="262"/>
    </row>
    <row r="1546" spans="1:10" ht="27" customHeight="1" outlineLevel="1" x14ac:dyDescent="0.25">
      <c r="A1546" s="109" t="s">
        <v>71</v>
      </c>
      <c r="B1546" s="260" t="s">
        <v>891</v>
      </c>
      <c r="C1546" s="264" t="s">
        <v>1689</v>
      </c>
      <c r="D1546" s="262"/>
      <c r="E1546" s="263" t="s">
        <v>1422</v>
      </c>
      <c r="F1546" s="263">
        <v>0</v>
      </c>
      <c r="G1546" s="263" t="s">
        <v>1387</v>
      </c>
      <c r="H1546" s="263">
        <v>1431</v>
      </c>
      <c r="I1546" s="263">
        <v>0</v>
      </c>
      <c r="J1546" s="262"/>
    </row>
    <row r="1547" spans="1:10" ht="27" customHeight="1" outlineLevel="1" x14ac:dyDescent="0.25">
      <c r="A1547" s="109" t="s">
        <v>71</v>
      </c>
      <c r="B1547" s="260" t="s">
        <v>891</v>
      </c>
      <c r="C1547" s="269" t="s">
        <v>1690</v>
      </c>
      <c r="D1547" s="262"/>
      <c r="E1547" s="263" t="s">
        <v>1386</v>
      </c>
      <c r="F1547" s="263">
        <v>0</v>
      </c>
      <c r="G1547" s="263" t="s">
        <v>1387</v>
      </c>
      <c r="H1547" s="263">
        <v>951</v>
      </c>
      <c r="I1547" s="263">
        <v>0</v>
      </c>
      <c r="J1547" s="262"/>
    </row>
    <row r="1548" spans="1:10" ht="27" customHeight="1" x14ac:dyDescent="0.25">
      <c r="A1548" s="109">
        <v>2</v>
      </c>
      <c r="B1548" s="287" t="s">
        <v>893</v>
      </c>
      <c r="C1548" s="256" t="s">
        <v>894</v>
      </c>
      <c r="D1548" s="265"/>
      <c r="E1548" s="257" t="s">
        <v>890</v>
      </c>
      <c r="F1548" s="258" t="s">
        <v>1383</v>
      </c>
      <c r="G1548" s="259">
        <v>22000</v>
      </c>
      <c r="H1548" s="259">
        <v>32120</v>
      </c>
      <c r="I1548" s="268"/>
      <c r="J1548" s="259">
        <v>0</v>
      </c>
    </row>
    <row r="1549" spans="1:10" ht="27" customHeight="1" outlineLevel="1" x14ac:dyDescent="0.25">
      <c r="A1549" s="109" t="s">
        <v>71</v>
      </c>
      <c r="B1549" s="260" t="s">
        <v>893</v>
      </c>
      <c r="C1549" s="269" t="s">
        <v>1675</v>
      </c>
      <c r="D1549" s="262"/>
      <c r="E1549" s="263" t="s">
        <v>1422</v>
      </c>
      <c r="F1549" s="263">
        <v>0</v>
      </c>
      <c r="G1549" s="263" t="s">
        <v>1387</v>
      </c>
      <c r="H1549" s="263">
        <v>4029</v>
      </c>
      <c r="I1549" s="263">
        <v>0</v>
      </c>
      <c r="J1549" s="262"/>
    </row>
    <row r="1550" spans="1:10" ht="27" customHeight="1" outlineLevel="1" x14ac:dyDescent="0.25">
      <c r="A1550" s="109" t="s">
        <v>71</v>
      </c>
      <c r="B1550" s="260" t="s">
        <v>893</v>
      </c>
      <c r="C1550" s="269" t="s">
        <v>1691</v>
      </c>
      <c r="D1550" s="262"/>
      <c r="E1550" s="263" t="s">
        <v>1386</v>
      </c>
      <c r="F1550" s="263">
        <v>0</v>
      </c>
      <c r="G1550" s="263" t="s">
        <v>1387</v>
      </c>
      <c r="H1550" s="263">
        <v>3643</v>
      </c>
      <c r="I1550" s="263">
        <v>0</v>
      </c>
      <c r="J1550" s="262"/>
    </row>
    <row r="1551" spans="1:10" ht="27" customHeight="1" outlineLevel="1" x14ac:dyDescent="0.25">
      <c r="A1551" s="109" t="s">
        <v>71</v>
      </c>
      <c r="B1551" s="260" t="s">
        <v>893</v>
      </c>
      <c r="C1551" s="269" t="s">
        <v>1676</v>
      </c>
      <c r="D1551" s="262"/>
      <c r="E1551" s="263" t="s">
        <v>1386</v>
      </c>
      <c r="F1551" s="263">
        <v>0</v>
      </c>
      <c r="G1551" s="263" t="s">
        <v>1387</v>
      </c>
      <c r="H1551" s="263">
        <v>70</v>
      </c>
      <c r="I1551" s="263">
        <v>0</v>
      </c>
      <c r="J1551" s="262"/>
    </row>
    <row r="1552" spans="1:10" ht="27" customHeight="1" outlineLevel="1" x14ac:dyDescent="0.25">
      <c r="A1552" s="109" t="s">
        <v>71</v>
      </c>
      <c r="B1552" s="260" t="s">
        <v>893</v>
      </c>
      <c r="C1552" s="269" t="s">
        <v>1677</v>
      </c>
      <c r="D1552" s="262"/>
      <c r="E1552" s="263" t="s">
        <v>1386</v>
      </c>
      <c r="F1552" s="263">
        <v>0</v>
      </c>
      <c r="G1552" s="263" t="s">
        <v>1387</v>
      </c>
      <c r="H1552" s="263">
        <v>394</v>
      </c>
      <c r="I1552" s="263">
        <v>0</v>
      </c>
      <c r="J1552" s="262"/>
    </row>
    <row r="1553" spans="1:10" ht="27" customHeight="1" outlineLevel="1" x14ac:dyDescent="0.25">
      <c r="A1553" s="109" t="s">
        <v>71</v>
      </c>
      <c r="B1553" s="260" t="s">
        <v>893</v>
      </c>
      <c r="C1553" s="269" t="s">
        <v>1678</v>
      </c>
      <c r="D1553" s="262"/>
      <c r="E1553" s="263" t="s">
        <v>1422</v>
      </c>
      <c r="F1553" s="263">
        <v>0</v>
      </c>
      <c r="G1553" s="263" t="s">
        <v>1387</v>
      </c>
      <c r="H1553" s="263">
        <v>1896</v>
      </c>
      <c r="I1553" s="263">
        <v>0</v>
      </c>
      <c r="J1553" s="262"/>
    </row>
    <row r="1554" spans="1:10" ht="27" customHeight="1" outlineLevel="1" x14ac:dyDescent="0.25">
      <c r="A1554" s="109" t="s">
        <v>71</v>
      </c>
      <c r="B1554" s="260" t="s">
        <v>893</v>
      </c>
      <c r="C1554" s="269" t="s">
        <v>1679</v>
      </c>
      <c r="D1554" s="262"/>
      <c r="E1554" s="263" t="s">
        <v>1422</v>
      </c>
      <c r="F1554" s="263">
        <v>0</v>
      </c>
      <c r="G1554" s="263" t="s">
        <v>1387</v>
      </c>
      <c r="H1554" s="263">
        <v>998</v>
      </c>
      <c r="I1554" s="263">
        <v>0</v>
      </c>
      <c r="J1554" s="262"/>
    </row>
    <row r="1555" spans="1:10" ht="27" customHeight="1" outlineLevel="1" x14ac:dyDescent="0.25">
      <c r="A1555" s="109" t="s">
        <v>71</v>
      </c>
      <c r="B1555" s="260" t="s">
        <v>893</v>
      </c>
      <c r="C1555" s="264" t="s">
        <v>1692</v>
      </c>
      <c r="D1555" s="262"/>
      <c r="E1555" s="263" t="s">
        <v>1422</v>
      </c>
      <c r="F1555" s="263">
        <v>0</v>
      </c>
      <c r="G1555" s="263" t="s">
        <v>1387</v>
      </c>
      <c r="H1555" s="263">
        <v>5302</v>
      </c>
      <c r="I1555" s="263">
        <v>0</v>
      </c>
      <c r="J1555" s="262"/>
    </row>
    <row r="1556" spans="1:10" ht="27" customHeight="1" outlineLevel="1" x14ac:dyDescent="0.25">
      <c r="A1556" s="109" t="s">
        <v>71</v>
      </c>
      <c r="B1556" s="260" t="s">
        <v>893</v>
      </c>
      <c r="C1556" s="264" t="s">
        <v>1693</v>
      </c>
      <c r="D1556" s="262"/>
      <c r="E1556" s="263" t="s">
        <v>1422</v>
      </c>
      <c r="F1556" s="263">
        <v>0</v>
      </c>
      <c r="G1556" s="263" t="s">
        <v>1387</v>
      </c>
      <c r="H1556" s="263">
        <v>8853</v>
      </c>
      <c r="I1556" s="263">
        <v>0</v>
      </c>
      <c r="J1556" s="262"/>
    </row>
    <row r="1557" spans="1:10" ht="27" customHeight="1" outlineLevel="1" x14ac:dyDescent="0.25">
      <c r="A1557" s="109" t="s">
        <v>71</v>
      </c>
      <c r="B1557" s="260" t="s">
        <v>893</v>
      </c>
      <c r="C1557" s="269" t="s">
        <v>1682</v>
      </c>
      <c r="D1557" s="262"/>
      <c r="E1557" s="263" t="s">
        <v>1386</v>
      </c>
      <c r="F1557" s="263">
        <v>0</v>
      </c>
      <c r="G1557" s="263" t="s">
        <v>1387</v>
      </c>
      <c r="H1557" s="263">
        <v>401</v>
      </c>
      <c r="I1557" s="263">
        <v>0</v>
      </c>
      <c r="J1557" s="262"/>
    </row>
    <row r="1558" spans="1:10" ht="27" customHeight="1" outlineLevel="1" x14ac:dyDescent="0.25">
      <c r="A1558" s="109" t="s">
        <v>71</v>
      </c>
      <c r="B1558" s="260" t="s">
        <v>893</v>
      </c>
      <c r="C1558" s="269" t="s">
        <v>1683</v>
      </c>
      <c r="D1558" s="262"/>
      <c r="E1558" s="263" t="s">
        <v>1386</v>
      </c>
      <c r="F1558" s="263">
        <v>0</v>
      </c>
      <c r="G1558" s="263" t="s">
        <v>1387</v>
      </c>
      <c r="H1558" s="263">
        <v>281</v>
      </c>
      <c r="I1558" s="263">
        <v>0</v>
      </c>
      <c r="J1558" s="262"/>
    </row>
    <row r="1559" spans="1:10" ht="27" customHeight="1" outlineLevel="1" x14ac:dyDescent="0.25">
      <c r="A1559" s="109" t="s">
        <v>71</v>
      </c>
      <c r="B1559" s="260" t="s">
        <v>893</v>
      </c>
      <c r="C1559" s="269" t="s">
        <v>1684</v>
      </c>
      <c r="D1559" s="262"/>
      <c r="E1559" s="263" t="s">
        <v>1386</v>
      </c>
      <c r="F1559" s="263">
        <v>0</v>
      </c>
      <c r="G1559" s="263" t="s">
        <v>1387</v>
      </c>
      <c r="H1559" s="263">
        <v>249</v>
      </c>
      <c r="I1559" s="263">
        <v>0</v>
      </c>
      <c r="J1559" s="262"/>
    </row>
    <row r="1560" spans="1:10" ht="27" customHeight="1" outlineLevel="1" x14ac:dyDescent="0.25">
      <c r="A1560" s="109" t="s">
        <v>71</v>
      </c>
      <c r="B1560" s="260" t="s">
        <v>893</v>
      </c>
      <c r="C1560" s="269" t="s">
        <v>1685</v>
      </c>
      <c r="D1560" s="262"/>
      <c r="E1560" s="263" t="s">
        <v>1386</v>
      </c>
      <c r="F1560" s="263">
        <v>0</v>
      </c>
      <c r="G1560" s="263" t="s">
        <v>1387</v>
      </c>
      <c r="H1560" s="263">
        <v>221</v>
      </c>
      <c r="I1560" s="263">
        <v>0</v>
      </c>
      <c r="J1560" s="262"/>
    </row>
    <row r="1561" spans="1:10" ht="27" customHeight="1" outlineLevel="1" x14ac:dyDescent="0.25">
      <c r="A1561" s="109" t="s">
        <v>71</v>
      </c>
      <c r="B1561" s="260" t="s">
        <v>893</v>
      </c>
      <c r="C1561" s="269" t="s">
        <v>1686</v>
      </c>
      <c r="D1561" s="262"/>
      <c r="E1561" s="263" t="s">
        <v>1386</v>
      </c>
      <c r="F1561" s="263">
        <v>0</v>
      </c>
      <c r="G1561" s="263" t="s">
        <v>1387</v>
      </c>
      <c r="H1561" s="263">
        <v>206</v>
      </c>
      <c r="I1561" s="263">
        <v>0</v>
      </c>
      <c r="J1561" s="262"/>
    </row>
    <row r="1562" spans="1:10" ht="27" customHeight="1" outlineLevel="1" x14ac:dyDescent="0.25">
      <c r="A1562" s="109" t="s">
        <v>71</v>
      </c>
      <c r="B1562" s="260" t="s">
        <v>893</v>
      </c>
      <c r="C1562" s="264" t="s">
        <v>1687</v>
      </c>
      <c r="D1562" s="262"/>
      <c r="E1562" s="263" t="s">
        <v>1395</v>
      </c>
      <c r="F1562" s="263">
        <v>0</v>
      </c>
      <c r="G1562" s="263" t="s">
        <v>1387</v>
      </c>
      <c r="H1562" s="263">
        <v>1473</v>
      </c>
      <c r="I1562" s="263">
        <v>0</v>
      </c>
      <c r="J1562" s="262"/>
    </row>
    <row r="1563" spans="1:10" ht="27" customHeight="1" outlineLevel="1" x14ac:dyDescent="0.25">
      <c r="A1563" s="109" t="s">
        <v>71</v>
      </c>
      <c r="B1563" s="260" t="s">
        <v>893</v>
      </c>
      <c r="C1563" s="269" t="s">
        <v>1694</v>
      </c>
      <c r="D1563" s="262"/>
      <c r="E1563" s="263" t="s">
        <v>1395</v>
      </c>
      <c r="F1563" s="263">
        <v>0</v>
      </c>
      <c r="G1563" s="263" t="s">
        <v>1387</v>
      </c>
      <c r="H1563" s="263">
        <v>21999</v>
      </c>
      <c r="I1563" s="263">
        <v>0</v>
      </c>
      <c r="J1563" s="262"/>
    </row>
    <row r="1564" spans="1:10" ht="27" customHeight="1" outlineLevel="1" x14ac:dyDescent="0.25">
      <c r="A1564" s="109" t="s">
        <v>71</v>
      </c>
      <c r="B1564" s="260" t="s">
        <v>893</v>
      </c>
      <c r="C1564" s="269" t="s">
        <v>1688</v>
      </c>
      <c r="D1564" s="262"/>
      <c r="E1564" s="263" t="s">
        <v>1422</v>
      </c>
      <c r="F1564" s="263">
        <v>0</v>
      </c>
      <c r="G1564" s="263" t="s">
        <v>1387</v>
      </c>
      <c r="H1564" s="263">
        <v>2902</v>
      </c>
      <c r="I1564" s="263">
        <v>0</v>
      </c>
      <c r="J1564" s="262"/>
    </row>
    <row r="1565" spans="1:10" ht="27" customHeight="1" outlineLevel="1" x14ac:dyDescent="0.25">
      <c r="A1565" s="109" t="s">
        <v>71</v>
      </c>
      <c r="B1565" s="260" t="s">
        <v>893</v>
      </c>
      <c r="C1565" s="264" t="s">
        <v>1689</v>
      </c>
      <c r="D1565" s="262"/>
      <c r="E1565" s="263" t="s">
        <v>1422</v>
      </c>
      <c r="F1565" s="263">
        <v>0</v>
      </c>
      <c r="G1565" s="263" t="s">
        <v>1387</v>
      </c>
      <c r="H1565" s="263">
        <v>1431</v>
      </c>
      <c r="I1565" s="263">
        <v>0</v>
      </c>
      <c r="J1565" s="262"/>
    </row>
    <row r="1566" spans="1:10" ht="27" customHeight="1" outlineLevel="1" x14ac:dyDescent="0.25">
      <c r="A1566" s="109" t="s">
        <v>71</v>
      </c>
      <c r="B1566" s="260" t="s">
        <v>893</v>
      </c>
      <c r="C1566" s="269" t="s">
        <v>1690</v>
      </c>
      <c r="D1566" s="262"/>
      <c r="E1566" s="263" t="s">
        <v>1386</v>
      </c>
      <c r="F1566" s="263">
        <v>0</v>
      </c>
      <c r="G1566" s="263" t="s">
        <v>1387</v>
      </c>
      <c r="H1566" s="263">
        <v>951</v>
      </c>
      <c r="I1566" s="263">
        <v>0</v>
      </c>
      <c r="J1566" s="262"/>
    </row>
    <row r="1567" spans="1:10" ht="27" customHeight="1" outlineLevel="1" x14ac:dyDescent="0.25">
      <c r="A1567" s="109" t="s">
        <v>71</v>
      </c>
      <c r="B1567" s="260" t="s">
        <v>893</v>
      </c>
      <c r="C1567" s="269" t="s">
        <v>1695</v>
      </c>
      <c r="D1567" s="262"/>
      <c r="E1567" s="263" t="s">
        <v>1395</v>
      </c>
      <c r="F1567" s="263">
        <v>0</v>
      </c>
      <c r="G1567" s="263" t="s">
        <v>1387</v>
      </c>
      <c r="H1567" s="263">
        <v>606</v>
      </c>
      <c r="I1567" s="263">
        <v>0</v>
      </c>
      <c r="J1567" s="262"/>
    </row>
    <row r="1568" spans="1:10" ht="27" customHeight="1" outlineLevel="1" x14ac:dyDescent="0.25">
      <c r="A1568" s="109" t="s">
        <v>71</v>
      </c>
      <c r="B1568" s="260" t="s">
        <v>893</v>
      </c>
      <c r="C1568" s="269" t="s">
        <v>1696</v>
      </c>
      <c r="D1568" s="262"/>
      <c r="E1568" s="263" t="s">
        <v>1386</v>
      </c>
      <c r="F1568" s="263">
        <v>0</v>
      </c>
      <c r="G1568" s="263" t="s">
        <v>1387</v>
      </c>
      <c r="H1568" s="263">
        <v>280</v>
      </c>
      <c r="I1568" s="263">
        <v>0</v>
      </c>
      <c r="J1568" s="262"/>
    </row>
    <row r="1569" spans="1:10" ht="27" customHeight="1" outlineLevel="1" x14ac:dyDescent="0.25">
      <c r="A1569" s="109" t="s">
        <v>71</v>
      </c>
      <c r="B1569" s="260" t="s">
        <v>893</v>
      </c>
      <c r="C1569" s="269" t="s">
        <v>1697</v>
      </c>
      <c r="D1569" s="262"/>
      <c r="E1569" s="263" t="s">
        <v>1386</v>
      </c>
      <c r="F1569" s="263">
        <v>0</v>
      </c>
      <c r="G1569" s="263" t="s">
        <v>1387</v>
      </c>
      <c r="H1569" s="263">
        <v>339</v>
      </c>
      <c r="I1569" s="263">
        <v>0</v>
      </c>
      <c r="J1569" s="262"/>
    </row>
    <row r="1570" spans="1:10" ht="27" customHeight="1" x14ac:dyDescent="0.25">
      <c r="A1570" s="109">
        <v>2</v>
      </c>
      <c r="B1570" s="287" t="s">
        <v>895</v>
      </c>
      <c r="C1570" s="256" t="s">
        <v>896</v>
      </c>
      <c r="D1570" s="265"/>
      <c r="E1570" s="257" t="s">
        <v>890</v>
      </c>
      <c r="F1570" s="258">
        <v>1</v>
      </c>
      <c r="G1570" s="259">
        <v>1000</v>
      </c>
      <c r="H1570" s="259">
        <v>1460</v>
      </c>
      <c r="I1570" s="268"/>
      <c r="J1570" s="259">
        <v>1460</v>
      </c>
    </row>
    <row r="1571" spans="1:10" ht="27" customHeight="1" outlineLevel="1" x14ac:dyDescent="0.25">
      <c r="A1571" s="109" t="s">
        <v>71</v>
      </c>
      <c r="B1571" s="260" t="s">
        <v>895</v>
      </c>
      <c r="C1571" s="269" t="s">
        <v>1698</v>
      </c>
      <c r="D1571" s="262"/>
      <c r="E1571" s="263" t="s">
        <v>1456</v>
      </c>
      <c r="F1571" s="263">
        <v>2.1</v>
      </c>
      <c r="G1571" s="263" t="s">
        <v>1387</v>
      </c>
      <c r="H1571" s="263">
        <v>3352</v>
      </c>
      <c r="I1571" s="263">
        <v>7039.2000000000007</v>
      </c>
      <c r="J1571" s="262"/>
    </row>
    <row r="1572" spans="1:10" ht="27" customHeight="1" outlineLevel="1" x14ac:dyDescent="0.25">
      <c r="A1572" s="109" t="s">
        <v>71</v>
      </c>
      <c r="B1572" s="260" t="s">
        <v>895</v>
      </c>
      <c r="C1572" s="269" t="s">
        <v>1520</v>
      </c>
      <c r="D1572" s="262"/>
      <c r="E1572" s="263" t="s">
        <v>1386</v>
      </c>
      <c r="F1572" s="263">
        <v>1</v>
      </c>
      <c r="G1572" s="263" t="s">
        <v>1387</v>
      </c>
      <c r="H1572" s="263">
        <v>620</v>
      </c>
      <c r="I1572" s="263">
        <v>620</v>
      </c>
      <c r="J1572" s="262"/>
    </row>
    <row r="1573" spans="1:10" ht="27" customHeight="1" outlineLevel="1" x14ac:dyDescent="0.25">
      <c r="A1573" s="109" t="s">
        <v>71</v>
      </c>
      <c r="B1573" s="260" t="s">
        <v>895</v>
      </c>
      <c r="C1573" s="269" t="s">
        <v>1699</v>
      </c>
      <c r="D1573" s="262"/>
      <c r="E1573" s="263" t="s">
        <v>1386</v>
      </c>
      <c r="F1573" s="263">
        <v>1</v>
      </c>
      <c r="G1573" s="263" t="s">
        <v>1387</v>
      </c>
      <c r="H1573" s="263">
        <v>18</v>
      </c>
      <c r="I1573" s="263">
        <v>18</v>
      </c>
      <c r="J1573" s="262"/>
    </row>
    <row r="1574" spans="1:10" ht="27" customHeight="1" outlineLevel="1" x14ac:dyDescent="0.25">
      <c r="A1574" s="109" t="s">
        <v>71</v>
      </c>
      <c r="B1574" s="260" t="s">
        <v>895</v>
      </c>
      <c r="C1574" s="269" t="s">
        <v>1393</v>
      </c>
      <c r="D1574" s="262"/>
      <c r="E1574" s="263" t="s">
        <v>1386</v>
      </c>
      <c r="F1574" s="263">
        <v>7.0000000000000001E-3</v>
      </c>
      <c r="G1574" s="263" t="s">
        <v>1387</v>
      </c>
      <c r="H1574" s="263">
        <v>30</v>
      </c>
      <c r="I1574" s="263">
        <v>0.21</v>
      </c>
      <c r="J1574" s="262"/>
    </row>
    <row r="1575" spans="1:10" ht="27" customHeight="1" outlineLevel="1" x14ac:dyDescent="0.25">
      <c r="A1575" s="109" t="s">
        <v>71</v>
      </c>
      <c r="B1575" s="260" t="s">
        <v>895</v>
      </c>
      <c r="C1575" s="264" t="s">
        <v>1700</v>
      </c>
      <c r="D1575" s="262"/>
      <c r="E1575" s="263" t="s">
        <v>1386</v>
      </c>
      <c r="F1575" s="263">
        <v>0.2</v>
      </c>
      <c r="G1575" s="263" t="s">
        <v>1387</v>
      </c>
      <c r="H1575" s="263">
        <v>473</v>
      </c>
      <c r="I1575" s="263">
        <v>94.600000000000009</v>
      </c>
      <c r="J1575" s="262"/>
    </row>
    <row r="1576" spans="1:10" ht="27" customHeight="1" x14ac:dyDescent="0.25">
      <c r="A1576" s="109">
        <v>2</v>
      </c>
      <c r="B1576" s="287" t="s">
        <v>897</v>
      </c>
      <c r="C1576" s="256" t="s">
        <v>898</v>
      </c>
      <c r="D1576" s="265"/>
      <c r="E1576" s="257" t="s">
        <v>88</v>
      </c>
      <c r="F1576" s="258">
        <v>1</v>
      </c>
      <c r="G1576" s="259">
        <v>980</v>
      </c>
      <c r="H1576" s="259">
        <v>1431</v>
      </c>
      <c r="I1576" s="268"/>
      <c r="J1576" s="259">
        <v>1431</v>
      </c>
    </row>
    <row r="1577" spans="1:10" ht="27" customHeight="1" x14ac:dyDescent="0.25">
      <c r="A1577" s="109">
        <v>2</v>
      </c>
      <c r="B1577" s="287" t="s">
        <v>899</v>
      </c>
      <c r="C1577" s="256" t="s">
        <v>900</v>
      </c>
      <c r="D1577" s="265"/>
      <c r="E1577" s="257" t="s">
        <v>88</v>
      </c>
      <c r="F1577" s="258" t="s">
        <v>1383</v>
      </c>
      <c r="G1577" s="259">
        <v>4500</v>
      </c>
      <c r="H1577" s="259">
        <v>6570</v>
      </c>
      <c r="I1577" s="268"/>
      <c r="J1577" s="259">
        <v>0</v>
      </c>
    </row>
    <row r="1578" spans="1:10" ht="27" customHeight="1" x14ac:dyDescent="0.25">
      <c r="A1578" s="109">
        <v>2</v>
      </c>
      <c r="B1578" s="287" t="s">
        <v>901</v>
      </c>
      <c r="C1578" s="256" t="s">
        <v>902</v>
      </c>
      <c r="D1578" s="265"/>
      <c r="E1578" s="257" t="s">
        <v>91</v>
      </c>
      <c r="F1578" s="258" t="s">
        <v>1383</v>
      </c>
      <c r="G1578" s="259">
        <v>650</v>
      </c>
      <c r="H1578" s="259">
        <v>949</v>
      </c>
      <c r="I1578" s="268"/>
      <c r="J1578" s="259">
        <v>0</v>
      </c>
    </row>
    <row r="1579" spans="1:10" ht="27" customHeight="1" x14ac:dyDescent="0.25">
      <c r="A1579" s="109">
        <v>2</v>
      </c>
      <c r="B1579" s="287" t="s">
        <v>903</v>
      </c>
      <c r="C1579" s="256" t="s">
        <v>904</v>
      </c>
      <c r="D1579" s="265"/>
      <c r="E1579" s="257" t="s">
        <v>88</v>
      </c>
      <c r="F1579" s="258" t="s">
        <v>1383</v>
      </c>
      <c r="G1579" s="259">
        <v>2475</v>
      </c>
      <c r="H1579" s="259">
        <v>3614</v>
      </c>
      <c r="I1579" s="268"/>
      <c r="J1579" s="259">
        <v>0</v>
      </c>
    </row>
    <row r="1580" spans="1:10" ht="27" customHeight="1" x14ac:dyDescent="0.25">
      <c r="A1580" s="109">
        <v>2</v>
      </c>
      <c r="B1580" s="287" t="s">
        <v>905</v>
      </c>
      <c r="C1580" s="256" t="s">
        <v>906</v>
      </c>
      <c r="D1580" s="265"/>
      <c r="E1580" s="257" t="s">
        <v>88</v>
      </c>
      <c r="F1580" s="258" t="s">
        <v>1383</v>
      </c>
      <c r="G1580" s="259">
        <v>3150</v>
      </c>
      <c r="H1580" s="259">
        <v>4599</v>
      </c>
      <c r="I1580" s="268"/>
      <c r="J1580" s="259">
        <v>0</v>
      </c>
    </row>
    <row r="1581" spans="1:10" ht="27" customHeight="1" x14ac:dyDescent="0.25">
      <c r="A1581" s="109">
        <v>2</v>
      </c>
      <c r="B1581" s="287" t="s">
        <v>907</v>
      </c>
      <c r="C1581" s="256" t="s">
        <v>908</v>
      </c>
      <c r="D1581" s="265"/>
      <c r="E1581" s="257" t="s">
        <v>88</v>
      </c>
      <c r="F1581" s="258" t="s">
        <v>1383</v>
      </c>
      <c r="G1581" s="259">
        <v>3600</v>
      </c>
      <c r="H1581" s="259">
        <v>5256</v>
      </c>
      <c r="I1581" s="268"/>
      <c r="J1581" s="259">
        <v>0</v>
      </c>
    </row>
    <row r="1582" spans="1:10" ht="27" customHeight="1" x14ac:dyDescent="0.25">
      <c r="A1582" s="109">
        <v>2</v>
      </c>
      <c r="B1582" s="287" t="s">
        <v>909</v>
      </c>
      <c r="C1582" s="256" t="s">
        <v>910</v>
      </c>
      <c r="D1582" s="265"/>
      <c r="E1582" s="257" t="s">
        <v>911</v>
      </c>
      <c r="F1582" s="258" t="s">
        <v>1383</v>
      </c>
      <c r="G1582" s="259">
        <v>2250</v>
      </c>
      <c r="H1582" s="259">
        <v>3285</v>
      </c>
      <c r="I1582" s="268"/>
      <c r="J1582" s="259">
        <v>0</v>
      </c>
    </row>
    <row r="1583" spans="1:10" ht="27" customHeight="1" x14ac:dyDescent="0.25">
      <c r="A1583" s="109">
        <v>2</v>
      </c>
      <c r="B1583" s="287" t="s">
        <v>912</v>
      </c>
      <c r="C1583" s="256" t="s">
        <v>913</v>
      </c>
      <c r="D1583" s="265"/>
      <c r="E1583" s="257" t="s">
        <v>88</v>
      </c>
      <c r="F1583" s="258" t="s">
        <v>1383</v>
      </c>
      <c r="G1583" s="259">
        <v>220</v>
      </c>
      <c r="H1583" s="259">
        <v>321</v>
      </c>
      <c r="I1583" s="268"/>
      <c r="J1583" s="259">
        <v>0</v>
      </c>
    </row>
    <row r="1584" spans="1:10" ht="27" customHeight="1" x14ac:dyDescent="0.25">
      <c r="A1584" s="109">
        <v>2</v>
      </c>
      <c r="B1584" s="287" t="s">
        <v>914</v>
      </c>
      <c r="C1584" s="256" t="s">
        <v>915</v>
      </c>
      <c r="D1584" s="265"/>
      <c r="E1584" s="257" t="s">
        <v>88</v>
      </c>
      <c r="F1584" s="258">
        <v>2</v>
      </c>
      <c r="G1584" s="259">
        <v>417</v>
      </c>
      <c r="H1584" s="259">
        <v>609</v>
      </c>
      <c r="I1584" s="268"/>
      <c r="J1584" s="259">
        <v>1218</v>
      </c>
    </row>
    <row r="1585" spans="1:10" ht="27" customHeight="1" x14ac:dyDescent="0.25">
      <c r="A1585" s="109">
        <v>2</v>
      </c>
      <c r="B1585" s="287" t="s">
        <v>916</v>
      </c>
      <c r="C1585" s="256" t="s">
        <v>917</v>
      </c>
      <c r="D1585" s="265"/>
      <c r="E1585" s="257" t="s">
        <v>873</v>
      </c>
      <c r="F1585" s="258">
        <v>15</v>
      </c>
      <c r="G1585" s="259">
        <v>300</v>
      </c>
      <c r="H1585" s="259">
        <v>438</v>
      </c>
      <c r="I1585" s="268"/>
      <c r="J1585" s="259">
        <v>6570</v>
      </c>
    </row>
    <row r="1586" spans="1:10" ht="27" customHeight="1" outlineLevel="1" x14ac:dyDescent="0.25">
      <c r="A1586" s="109" t="s">
        <v>71</v>
      </c>
      <c r="B1586" s="260" t="s">
        <v>916</v>
      </c>
      <c r="C1586" s="269" t="s">
        <v>1675</v>
      </c>
      <c r="D1586" s="262"/>
      <c r="E1586" s="263" t="s">
        <v>1422</v>
      </c>
      <c r="F1586" s="263">
        <v>15</v>
      </c>
      <c r="G1586" s="263" t="s">
        <v>1387</v>
      </c>
      <c r="H1586" s="263">
        <v>4029</v>
      </c>
      <c r="I1586" s="263">
        <v>60435</v>
      </c>
      <c r="J1586" s="262"/>
    </row>
    <row r="1587" spans="1:10" ht="27" customHeight="1" outlineLevel="1" x14ac:dyDescent="0.25">
      <c r="A1587" s="109" t="s">
        <v>71</v>
      </c>
      <c r="B1587" s="260" t="s">
        <v>916</v>
      </c>
      <c r="C1587" s="269" t="s">
        <v>1678</v>
      </c>
      <c r="D1587" s="262"/>
      <c r="E1587" s="263" t="s">
        <v>1422</v>
      </c>
      <c r="F1587" s="263">
        <v>30</v>
      </c>
      <c r="G1587" s="263" t="s">
        <v>1387</v>
      </c>
      <c r="H1587" s="263">
        <v>1896</v>
      </c>
      <c r="I1587" s="263">
        <v>56880</v>
      </c>
      <c r="J1587" s="262"/>
    </row>
    <row r="1588" spans="1:10" ht="27" customHeight="1" outlineLevel="1" x14ac:dyDescent="0.25">
      <c r="A1588" s="109" t="s">
        <v>71</v>
      </c>
      <c r="B1588" s="260" t="s">
        <v>916</v>
      </c>
      <c r="C1588" s="269" t="s">
        <v>1682</v>
      </c>
      <c r="D1588" s="262"/>
      <c r="E1588" s="263" t="s">
        <v>1386</v>
      </c>
      <c r="F1588" s="263">
        <v>60</v>
      </c>
      <c r="G1588" s="263" t="s">
        <v>1387</v>
      </c>
      <c r="H1588" s="263">
        <v>401</v>
      </c>
      <c r="I1588" s="263">
        <v>24060</v>
      </c>
      <c r="J1588" s="262"/>
    </row>
    <row r="1589" spans="1:10" ht="27" customHeight="1" outlineLevel="1" x14ac:dyDescent="0.25">
      <c r="A1589" s="109" t="s">
        <v>71</v>
      </c>
      <c r="B1589" s="260" t="s">
        <v>916</v>
      </c>
      <c r="C1589" s="269" t="s">
        <v>1683</v>
      </c>
      <c r="D1589" s="262"/>
      <c r="E1589" s="263" t="s">
        <v>1386</v>
      </c>
      <c r="F1589" s="263">
        <v>30</v>
      </c>
      <c r="G1589" s="263" t="s">
        <v>1387</v>
      </c>
      <c r="H1589" s="263">
        <v>281</v>
      </c>
      <c r="I1589" s="263">
        <v>8430</v>
      </c>
      <c r="J1589" s="262"/>
    </row>
    <row r="1590" spans="1:10" ht="27" customHeight="1" outlineLevel="1" x14ac:dyDescent="0.25">
      <c r="A1590" s="109" t="s">
        <v>71</v>
      </c>
      <c r="B1590" s="260" t="s">
        <v>916</v>
      </c>
      <c r="C1590" s="269" t="s">
        <v>1684</v>
      </c>
      <c r="D1590" s="262"/>
      <c r="E1590" s="263" t="s">
        <v>1386</v>
      </c>
      <c r="F1590" s="263">
        <v>30</v>
      </c>
      <c r="G1590" s="263" t="s">
        <v>1387</v>
      </c>
      <c r="H1590" s="263">
        <v>249</v>
      </c>
      <c r="I1590" s="263">
        <v>7470</v>
      </c>
      <c r="J1590" s="262"/>
    </row>
    <row r="1591" spans="1:10" ht="27" customHeight="1" outlineLevel="1" x14ac:dyDescent="0.25">
      <c r="A1591" s="109" t="s">
        <v>71</v>
      </c>
      <c r="B1591" s="260" t="s">
        <v>916</v>
      </c>
      <c r="C1591" s="269" t="s">
        <v>1685</v>
      </c>
      <c r="D1591" s="262"/>
      <c r="E1591" s="263" t="s">
        <v>1386</v>
      </c>
      <c r="F1591" s="263">
        <v>30</v>
      </c>
      <c r="G1591" s="263" t="s">
        <v>1387</v>
      </c>
      <c r="H1591" s="263">
        <v>221</v>
      </c>
      <c r="I1591" s="263">
        <v>6630</v>
      </c>
      <c r="J1591" s="262"/>
    </row>
    <row r="1592" spans="1:10" ht="27" customHeight="1" outlineLevel="1" x14ac:dyDescent="0.25">
      <c r="A1592" s="109" t="s">
        <v>71</v>
      </c>
      <c r="B1592" s="260" t="s">
        <v>916</v>
      </c>
      <c r="C1592" s="269" t="s">
        <v>1686</v>
      </c>
      <c r="D1592" s="262"/>
      <c r="E1592" s="263" t="s">
        <v>1386</v>
      </c>
      <c r="F1592" s="263">
        <v>30</v>
      </c>
      <c r="G1592" s="263" t="s">
        <v>1387</v>
      </c>
      <c r="H1592" s="263">
        <v>206</v>
      </c>
      <c r="I1592" s="263">
        <v>6180</v>
      </c>
      <c r="J1592" s="262"/>
    </row>
    <row r="1593" spans="1:10" ht="27" customHeight="1" outlineLevel="1" x14ac:dyDescent="0.25">
      <c r="A1593" s="109" t="s">
        <v>71</v>
      </c>
      <c r="B1593" s="260" t="s">
        <v>916</v>
      </c>
      <c r="C1593" s="269" t="s">
        <v>1688</v>
      </c>
      <c r="D1593" s="262"/>
      <c r="E1593" s="263" t="s">
        <v>1422</v>
      </c>
      <c r="F1593" s="263">
        <v>15</v>
      </c>
      <c r="G1593" s="263" t="s">
        <v>1387</v>
      </c>
      <c r="H1593" s="263">
        <v>2902</v>
      </c>
      <c r="I1593" s="263">
        <v>43530</v>
      </c>
      <c r="J1593" s="262"/>
    </row>
    <row r="1594" spans="1:10" ht="27" customHeight="1" outlineLevel="1" x14ac:dyDescent="0.25">
      <c r="A1594" s="109" t="s">
        <v>71</v>
      </c>
      <c r="B1594" s="260" t="s">
        <v>916</v>
      </c>
      <c r="C1594" s="269" t="s">
        <v>1690</v>
      </c>
      <c r="D1594" s="262"/>
      <c r="E1594" s="263" t="s">
        <v>1386</v>
      </c>
      <c r="F1594" s="263">
        <v>15</v>
      </c>
      <c r="G1594" s="263" t="s">
        <v>1387</v>
      </c>
      <c r="H1594" s="263">
        <v>951</v>
      </c>
      <c r="I1594" s="263">
        <v>14265</v>
      </c>
      <c r="J1594" s="262"/>
    </row>
    <row r="1595" spans="1:10" ht="27" customHeight="1" outlineLevel="1" x14ac:dyDescent="0.25">
      <c r="A1595" s="109" t="s">
        <v>71</v>
      </c>
      <c r="B1595" s="260" t="s">
        <v>916</v>
      </c>
      <c r="C1595" s="269" t="s">
        <v>1695</v>
      </c>
      <c r="D1595" s="262"/>
      <c r="E1595" s="263" t="s">
        <v>1395</v>
      </c>
      <c r="F1595" s="263">
        <v>15</v>
      </c>
      <c r="G1595" s="263" t="s">
        <v>1387</v>
      </c>
      <c r="H1595" s="263">
        <v>606</v>
      </c>
      <c r="I1595" s="263">
        <v>9090</v>
      </c>
      <c r="J1595" s="262"/>
    </row>
    <row r="1596" spans="1:10" ht="27" customHeight="1" x14ac:dyDescent="0.25">
      <c r="A1596" s="109">
        <v>2</v>
      </c>
      <c r="B1596" s="287" t="s">
        <v>916</v>
      </c>
      <c r="C1596" s="256" t="s">
        <v>918</v>
      </c>
      <c r="D1596" s="265"/>
      <c r="E1596" s="257" t="s">
        <v>88</v>
      </c>
      <c r="F1596" s="258" t="s">
        <v>1383</v>
      </c>
      <c r="G1596" s="259">
        <v>400</v>
      </c>
      <c r="H1596" s="259">
        <v>584</v>
      </c>
      <c r="I1596" s="268"/>
      <c r="J1596" s="259">
        <v>0</v>
      </c>
    </row>
    <row r="1597" spans="1:10" ht="27" customHeight="1" outlineLevel="1" x14ac:dyDescent="0.25">
      <c r="A1597" s="109" t="s">
        <v>71</v>
      </c>
      <c r="B1597" s="260" t="s">
        <v>916</v>
      </c>
      <c r="C1597" s="269" t="s">
        <v>1677</v>
      </c>
      <c r="D1597" s="262"/>
      <c r="E1597" s="263" t="s">
        <v>1386</v>
      </c>
      <c r="F1597" s="263">
        <v>0</v>
      </c>
      <c r="G1597" s="263" t="s">
        <v>1387</v>
      </c>
      <c r="H1597" s="263">
        <v>394</v>
      </c>
      <c r="I1597" s="263">
        <v>0</v>
      </c>
      <c r="J1597" s="262"/>
    </row>
    <row r="1598" spans="1:10" ht="27" customHeight="1" outlineLevel="1" x14ac:dyDescent="0.25">
      <c r="A1598" s="109" t="s">
        <v>71</v>
      </c>
      <c r="B1598" s="260" t="s">
        <v>916</v>
      </c>
      <c r="C1598" s="269" t="s">
        <v>1688</v>
      </c>
      <c r="D1598" s="262"/>
      <c r="E1598" s="263" t="s">
        <v>1422</v>
      </c>
      <c r="F1598" s="263">
        <v>0</v>
      </c>
      <c r="G1598" s="263" t="s">
        <v>1387</v>
      </c>
      <c r="H1598" s="263">
        <v>2902</v>
      </c>
      <c r="I1598" s="263">
        <v>0</v>
      </c>
      <c r="J1598" s="262"/>
    </row>
    <row r="1599" spans="1:10" ht="27" customHeight="1" x14ac:dyDescent="0.25">
      <c r="A1599" s="109">
        <v>2</v>
      </c>
      <c r="B1599" s="287" t="s">
        <v>919</v>
      </c>
      <c r="C1599" s="256" t="s">
        <v>920</v>
      </c>
      <c r="D1599" s="265"/>
      <c r="E1599" s="257" t="s">
        <v>88</v>
      </c>
      <c r="F1599" s="258">
        <v>2</v>
      </c>
      <c r="G1599" s="259">
        <v>700</v>
      </c>
      <c r="H1599" s="259">
        <v>1022</v>
      </c>
      <c r="I1599" s="268"/>
      <c r="J1599" s="259">
        <v>2044</v>
      </c>
    </row>
    <row r="1600" spans="1:10" ht="27" customHeight="1" outlineLevel="1" x14ac:dyDescent="0.25">
      <c r="A1600" s="109" t="s">
        <v>71</v>
      </c>
      <c r="B1600" s="260" t="s">
        <v>919</v>
      </c>
      <c r="C1600" s="269" t="s">
        <v>1688</v>
      </c>
      <c r="D1600" s="262"/>
      <c r="E1600" s="263" t="s">
        <v>1422</v>
      </c>
      <c r="F1600" s="263">
        <v>2</v>
      </c>
      <c r="G1600" s="263" t="s">
        <v>1387</v>
      </c>
      <c r="H1600" s="263">
        <v>2902</v>
      </c>
      <c r="I1600" s="263">
        <v>5804</v>
      </c>
      <c r="J1600" s="262"/>
    </row>
    <row r="1601" spans="1:10" ht="27" customHeight="1" outlineLevel="1" x14ac:dyDescent="0.25">
      <c r="A1601" s="109" t="s">
        <v>71</v>
      </c>
      <c r="B1601" s="260" t="s">
        <v>919</v>
      </c>
      <c r="C1601" s="269" t="s">
        <v>1683</v>
      </c>
      <c r="D1601" s="262"/>
      <c r="E1601" s="263" t="s">
        <v>1386</v>
      </c>
      <c r="F1601" s="263">
        <v>4</v>
      </c>
      <c r="G1601" s="263" t="s">
        <v>1387</v>
      </c>
      <c r="H1601" s="263">
        <v>281</v>
      </c>
      <c r="I1601" s="263">
        <v>1124</v>
      </c>
      <c r="J1601" s="262"/>
    </row>
    <row r="1602" spans="1:10" ht="27" customHeight="1" outlineLevel="1" x14ac:dyDescent="0.25">
      <c r="A1602" s="109" t="s">
        <v>71</v>
      </c>
      <c r="B1602" s="260" t="s">
        <v>919</v>
      </c>
      <c r="C1602" s="269" t="s">
        <v>1685</v>
      </c>
      <c r="D1602" s="262"/>
      <c r="E1602" s="263" t="s">
        <v>1386</v>
      </c>
      <c r="F1602" s="263">
        <v>4</v>
      </c>
      <c r="G1602" s="263" t="s">
        <v>1387</v>
      </c>
      <c r="H1602" s="263">
        <v>221</v>
      </c>
      <c r="I1602" s="263">
        <v>884</v>
      </c>
      <c r="J1602" s="262"/>
    </row>
    <row r="1603" spans="1:10" ht="27" customHeight="1" outlineLevel="1" x14ac:dyDescent="0.25">
      <c r="A1603" s="109" t="s">
        <v>71</v>
      </c>
      <c r="B1603" s="260" t="s">
        <v>919</v>
      </c>
      <c r="C1603" s="269" t="s">
        <v>1686</v>
      </c>
      <c r="D1603" s="262"/>
      <c r="E1603" s="263" t="s">
        <v>1386</v>
      </c>
      <c r="F1603" s="263">
        <v>4</v>
      </c>
      <c r="G1603" s="263" t="s">
        <v>1387</v>
      </c>
      <c r="H1603" s="263">
        <v>206</v>
      </c>
      <c r="I1603" s="263">
        <v>824</v>
      </c>
      <c r="J1603" s="262"/>
    </row>
    <row r="1604" spans="1:10" ht="27" customHeight="1" x14ac:dyDescent="0.25">
      <c r="A1604" s="109">
        <v>2</v>
      </c>
      <c r="B1604" s="287" t="s">
        <v>921</v>
      </c>
      <c r="C1604" s="256" t="s">
        <v>922</v>
      </c>
      <c r="D1604" s="265"/>
      <c r="E1604" s="257" t="s">
        <v>88</v>
      </c>
      <c r="F1604" s="258" t="s">
        <v>1383</v>
      </c>
      <c r="G1604" s="259">
        <v>700</v>
      </c>
      <c r="H1604" s="259">
        <v>1022</v>
      </c>
      <c r="I1604" s="268"/>
      <c r="J1604" s="259">
        <v>0</v>
      </c>
    </row>
    <row r="1605" spans="1:10" ht="27" customHeight="1" outlineLevel="1" x14ac:dyDescent="0.25">
      <c r="A1605" s="109" t="s">
        <v>71</v>
      </c>
      <c r="B1605" s="260" t="s">
        <v>921</v>
      </c>
      <c r="C1605" s="269" t="s">
        <v>1680</v>
      </c>
      <c r="D1605" s="262"/>
      <c r="E1605" s="263" t="s">
        <v>1386</v>
      </c>
      <c r="F1605" s="263">
        <v>0</v>
      </c>
      <c r="G1605" s="263" t="s">
        <v>1387</v>
      </c>
      <c r="H1605" s="263">
        <v>12897</v>
      </c>
      <c r="I1605" s="263">
        <v>0</v>
      </c>
      <c r="J1605" s="262"/>
    </row>
    <row r="1606" spans="1:10" ht="27" customHeight="1" outlineLevel="1" x14ac:dyDescent="0.25">
      <c r="A1606" s="109" t="s">
        <v>71</v>
      </c>
      <c r="B1606" s="260" t="s">
        <v>921</v>
      </c>
      <c r="C1606" s="264" t="s">
        <v>1681</v>
      </c>
      <c r="D1606" s="262"/>
      <c r="E1606" s="263" t="s">
        <v>1422</v>
      </c>
      <c r="F1606" s="263">
        <v>0</v>
      </c>
      <c r="G1606" s="263" t="s">
        <v>1387</v>
      </c>
      <c r="H1606" s="263">
        <v>673</v>
      </c>
      <c r="I1606" s="263">
        <v>0</v>
      </c>
      <c r="J1606" s="262"/>
    </row>
    <row r="1607" spans="1:10" ht="27" customHeight="1" outlineLevel="1" x14ac:dyDescent="0.25">
      <c r="A1607" s="109" t="s">
        <v>71</v>
      </c>
      <c r="B1607" s="260" t="s">
        <v>921</v>
      </c>
      <c r="C1607" s="269" t="s">
        <v>1682</v>
      </c>
      <c r="D1607" s="262"/>
      <c r="E1607" s="263" t="s">
        <v>1386</v>
      </c>
      <c r="F1607" s="263">
        <v>0</v>
      </c>
      <c r="G1607" s="263" t="s">
        <v>1387</v>
      </c>
      <c r="H1607" s="263">
        <v>401</v>
      </c>
      <c r="I1607" s="263">
        <v>0</v>
      </c>
      <c r="J1607" s="262"/>
    </row>
    <row r="1608" spans="1:10" ht="27" customHeight="1" outlineLevel="1" x14ac:dyDescent="0.25">
      <c r="A1608" s="109" t="s">
        <v>71</v>
      </c>
      <c r="B1608" s="260" t="s">
        <v>921</v>
      </c>
      <c r="C1608" s="269" t="s">
        <v>1683</v>
      </c>
      <c r="D1608" s="262"/>
      <c r="E1608" s="263" t="s">
        <v>1386</v>
      </c>
      <c r="F1608" s="263">
        <v>0</v>
      </c>
      <c r="G1608" s="263" t="s">
        <v>1387</v>
      </c>
      <c r="H1608" s="263">
        <v>281</v>
      </c>
      <c r="I1608" s="263">
        <v>0</v>
      </c>
      <c r="J1608" s="262"/>
    </row>
    <row r="1609" spans="1:10" ht="27" customHeight="1" outlineLevel="1" x14ac:dyDescent="0.25">
      <c r="A1609" s="109" t="s">
        <v>71</v>
      </c>
      <c r="B1609" s="260" t="s">
        <v>921</v>
      </c>
      <c r="C1609" s="269" t="s">
        <v>1684</v>
      </c>
      <c r="D1609" s="262"/>
      <c r="E1609" s="263" t="s">
        <v>1386</v>
      </c>
      <c r="F1609" s="263">
        <v>0</v>
      </c>
      <c r="G1609" s="263" t="s">
        <v>1387</v>
      </c>
      <c r="H1609" s="263">
        <v>249</v>
      </c>
      <c r="I1609" s="263">
        <v>0</v>
      </c>
      <c r="J1609" s="262"/>
    </row>
    <row r="1610" spans="1:10" ht="27" customHeight="1" outlineLevel="1" x14ac:dyDescent="0.25">
      <c r="A1610" s="109" t="s">
        <v>71</v>
      </c>
      <c r="B1610" s="260" t="s">
        <v>921</v>
      </c>
      <c r="C1610" s="269" t="s">
        <v>1688</v>
      </c>
      <c r="D1610" s="262"/>
      <c r="E1610" s="263" t="s">
        <v>1422</v>
      </c>
      <c r="F1610" s="263">
        <v>0</v>
      </c>
      <c r="G1610" s="263" t="s">
        <v>1387</v>
      </c>
      <c r="H1610" s="263">
        <v>2902</v>
      </c>
      <c r="I1610" s="263">
        <v>0</v>
      </c>
      <c r="J1610" s="262"/>
    </row>
    <row r="1611" spans="1:10" ht="27" customHeight="1" x14ac:dyDescent="0.25">
      <c r="A1611" s="109">
        <v>2</v>
      </c>
      <c r="B1611" s="287" t="s">
        <v>923</v>
      </c>
      <c r="C1611" s="256" t="s">
        <v>924</v>
      </c>
      <c r="D1611" s="265"/>
      <c r="E1611" s="257" t="s">
        <v>88</v>
      </c>
      <c r="F1611" s="258" t="s">
        <v>1383</v>
      </c>
      <c r="G1611" s="259">
        <v>700</v>
      </c>
      <c r="H1611" s="259">
        <v>1022</v>
      </c>
      <c r="I1611" s="268"/>
      <c r="J1611" s="259">
        <v>0</v>
      </c>
    </row>
    <row r="1612" spans="1:10" ht="27" customHeight="1" outlineLevel="1" x14ac:dyDescent="0.25">
      <c r="A1612" s="109" t="s">
        <v>71</v>
      </c>
      <c r="B1612" s="260" t="s">
        <v>923</v>
      </c>
      <c r="C1612" s="264" t="s">
        <v>1687</v>
      </c>
      <c r="D1612" s="262"/>
      <c r="E1612" s="263" t="s">
        <v>1395</v>
      </c>
      <c r="F1612" s="263">
        <v>0</v>
      </c>
      <c r="G1612" s="263" t="s">
        <v>1387</v>
      </c>
      <c r="H1612" s="263">
        <v>1473</v>
      </c>
      <c r="I1612" s="263">
        <v>0</v>
      </c>
      <c r="J1612" s="262"/>
    </row>
    <row r="1613" spans="1:10" ht="27" customHeight="1" outlineLevel="1" x14ac:dyDescent="0.25">
      <c r="A1613" s="109" t="s">
        <v>71</v>
      </c>
      <c r="B1613" s="260" t="s">
        <v>923</v>
      </c>
      <c r="C1613" s="269" t="s">
        <v>1688</v>
      </c>
      <c r="D1613" s="262"/>
      <c r="E1613" s="263" t="s">
        <v>1422</v>
      </c>
      <c r="F1613" s="263">
        <v>0</v>
      </c>
      <c r="G1613" s="263" t="s">
        <v>1387</v>
      </c>
      <c r="H1613" s="263">
        <v>2902</v>
      </c>
      <c r="I1613" s="263">
        <v>0</v>
      </c>
      <c r="J1613" s="262"/>
    </row>
    <row r="1614" spans="1:10" ht="27" customHeight="1" x14ac:dyDescent="0.25">
      <c r="A1614" s="109">
        <v>2</v>
      </c>
      <c r="B1614" s="287" t="s">
        <v>925</v>
      </c>
      <c r="C1614" s="256" t="s">
        <v>926</v>
      </c>
      <c r="D1614" s="265"/>
      <c r="E1614" s="257" t="s">
        <v>927</v>
      </c>
      <c r="F1614" s="258">
        <v>1</v>
      </c>
      <c r="G1614" s="259">
        <v>2100</v>
      </c>
      <c r="H1614" s="259">
        <v>3066</v>
      </c>
      <c r="I1614" s="268"/>
      <c r="J1614" s="259">
        <v>3066</v>
      </c>
    </row>
    <row r="1615" spans="1:10" ht="18.75" customHeight="1" x14ac:dyDescent="0.25">
      <c r="A1615" s="248"/>
      <c r="B1615" s="286" t="s">
        <v>928</v>
      </c>
      <c r="C1615" s="155" t="s">
        <v>929</v>
      </c>
      <c r="D1615" s="273"/>
      <c r="E1615" s="274"/>
      <c r="F1615" s="275" t="s">
        <v>1382</v>
      </c>
      <c r="G1615" s="277"/>
      <c r="H1615" s="277"/>
      <c r="I1615" s="275" t="s">
        <v>1382</v>
      </c>
      <c r="J1615" s="275" t="s">
        <v>1382</v>
      </c>
    </row>
    <row r="1616" spans="1:10" ht="27" customHeight="1" x14ac:dyDescent="0.25">
      <c r="A1616" s="109">
        <v>6</v>
      </c>
      <c r="B1616" s="287" t="s">
        <v>930</v>
      </c>
      <c r="C1616" s="256" t="s">
        <v>931</v>
      </c>
      <c r="D1616" s="265"/>
      <c r="E1616" s="257" t="s">
        <v>88</v>
      </c>
      <c r="F1616" s="258" t="s">
        <v>1383</v>
      </c>
      <c r="G1616" s="259">
        <v>1300</v>
      </c>
      <c r="H1616" s="259">
        <v>1898</v>
      </c>
      <c r="I1616" s="268"/>
      <c r="J1616" s="259">
        <v>0</v>
      </c>
    </row>
    <row r="1617" spans="1:10" ht="27" customHeight="1" x14ac:dyDescent="0.25">
      <c r="A1617" s="109">
        <v>6</v>
      </c>
      <c r="B1617" s="287" t="s">
        <v>932</v>
      </c>
      <c r="C1617" s="256" t="s">
        <v>933</v>
      </c>
      <c r="D1617" s="265"/>
      <c r="E1617" s="257" t="s">
        <v>88</v>
      </c>
      <c r="F1617" s="258" t="s">
        <v>1383</v>
      </c>
      <c r="G1617" s="259">
        <v>3100</v>
      </c>
      <c r="H1617" s="259">
        <v>4526</v>
      </c>
      <c r="I1617" s="268"/>
      <c r="J1617" s="259">
        <v>0</v>
      </c>
    </row>
    <row r="1618" spans="1:10" ht="27" customHeight="1" x14ac:dyDescent="0.25">
      <c r="A1618" s="109">
        <v>6</v>
      </c>
      <c r="B1618" s="287" t="s">
        <v>934</v>
      </c>
      <c r="C1618" s="256" t="s">
        <v>935</v>
      </c>
      <c r="D1618" s="265"/>
      <c r="E1618" s="257" t="s">
        <v>88</v>
      </c>
      <c r="F1618" s="258">
        <v>1</v>
      </c>
      <c r="G1618" s="259">
        <v>1500</v>
      </c>
      <c r="H1618" s="259">
        <v>2190</v>
      </c>
      <c r="I1618" s="268"/>
      <c r="J1618" s="259">
        <v>2190</v>
      </c>
    </row>
    <row r="1619" spans="1:10" ht="18.75" customHeight="1" x14ac:dyDescent="0.25">
      <c r="A1619" s="248"/>
      <c r="B1619" s="286" t="s">
        <v>936</v>
      </c>
      <c r="C1619" s="155" t="s">
        <v>937</v>
      </c>
      <c r="D1619" s="273"/>
      <c r="E1619" s="274"/>
      <c r="F1619" s="275" t="s">
        <v>1382</v>
      </c>
      <c r="G1619" s="277"/>
      <c r="H1619" s="277"/>
      <c r="I1619" s="275" t="s">
        <v>1382</v>
      </c>
      <c r="J1619" s="275" t="s">
        <v>1382</v>
      </c>
    </row>
    <row r="1620" spans="1:10" ht="27" customHeight="1" x14ac:dyDescent="0.25">
      <c r="A1620" s="109">
        <v>6</v>
      </c>
      <c r="B1620" s="287" t="s">
        <v>938</v>
      </c>
      <c r="C1620" s="256" t="s">
        <v>939</v>
      </c>
      <c r="D1620" s="265"/>
      <c r="E1620" s="257" t="s">
        <v>88</v>
      </c>
      <c r="F1620" s="258">
        <v>3</v>
      </c>
      <c r="G1620" s="259">
        <v>1300</v>
      </c>
      <c r="H1620" s="259">
        <v>1898</v>
      </c>
      <c r="I1620" s="268"/>
      <c r="J1620" s="259">
        <v>5694</v>
      </c>
    </row>
    <row r="1621" spans="1:10" ht="27" customHeight="1" x14ac:dyDescent="0.25">
      <c r="A1621" s="109">
        <v>6</v>
      </c>
      <c r="B1621" s="287" t="s">
        <v>940</v>
      </c>
      <c r="C1621" s="256" t="s">
        <v>941</v>
      </c>
      <c r="D1621" s="265"/>
      <c r="E1621" s="257" t="s">
        <v>88</v>
      </c>
      <c r="F1621" s="258" t="s">
        <v>1383</v>
      </c>
      <c r="G1621" s="259">
        <v>2000</v>
      </c>
      <c r="H1621" s="259">
        <v>2920</v>
      </c>
      <c r="I1621" s="268"/>
      <c r="J1621" s="259">
        <v>0</v>
      </c>
    </row>
    <row r="1622" spans="1:10" ht="27" customHeight="1" x14ac:dyDescent="0.25">
      <c r="A1622" s="109">
        <v>6</v>
      </c>
      <c r="B1622" s="287" t="s">
        <v>942</v>
      </c>
      <c r="C1622" s="256" t="s">
        <v>943</v>
      </c>
      <c r="D1622" s="265"/>
      <c r="E1622" s="257" t="s">
        <v>88</v>
      </c>
      <c r="F1622" s="258">
        <v>1</v>
      </c>
      <c r="G1622" s="259">
        <v>1800</v>
      </c>
      <c r="H1622" s="259">
        <v>2628</v>
      </c>
      <c r="I1622" s="268"/>
      <c r="J1622" s="259">
        <v>2628</v>
      </c>
    </row>
    <row r="1623" spans="1:10" ht="27" customHeight="1" x14ac:dyDescent="0.25">
      <c r="A1623" s="109">
        <v>2</v>
      </c>
      <c r="B1623" s="287" t="s">
        <v>944</v>
      </c>
      <c r="C1623" s="256" t="s">
        <v>945</v>
      </c>
      <c r="D1623" s="265"/>
      <c r="E1623" s="257" t="s">
        <v>88</v>
      </c>
      <c r="F1623" s="258" t="s">
        <v>1383</v>
      </c>
      <c r="G1623" s="259">
        <v>1500</v>
      </c>
      <c r="H1623" s="259">
        <v>2190</v>
      </c>
      <c r="I1623" s="268"/>
      <c r="J1623" s="259">
        <v>0</v>
      </c>
    </row>
    <row r="1624" spans="1:10" ht="27" customHeight="1" x14ac:dyDescent="0.25">
      <c r="A1624" s="109">
        <v>2</v>
      </c>
      <c r="B1624" s="287" t="s">
        <v>946</v>
      </c>
      <c r="C1624" s="256" t="s">
        <v>947</v>
      </c>
      <c r="D1624" s="265"/>
      <c r="E1624" s="257" t="s">
        <v>88</v>
      </c>
      <c r="F1624" s="258" t="s">
        <v>1383</v>
      </c>
      <c r="G1624" s="259">
        <v>1500</v>
      </c>
      <c r="H1624" s="259">
        <v>2190</v>
      </c>
      <c r="I1624" s="268"/>
      <c r="J1624" s="259">
        <v>0</v>
      </c>
    </row>
    <row r="1625" spans="1:10" ht="27" customHeight="1" x14ac:dyDescent="0.25">
      <c r="A1625" s="109">
        <v>2</v>
      </c>
      <c r="B1625" s="287" t="s">
        <v>948</v>
      </c>
      <c r="C1625" s="256" t="s">
        <v>949</v>
      </c>
      <c r="D1625" s="265"/>
      <c r="E1625" s="257" t="s">
        <v>88</v>
      </c>
      <c r="F1625" s="258" t="s">
        <v>1383</v>
      </c>
      <c r="G1625" s="259">
        <v>3000</v>
      </c>
      <c r="H1625" s="259">
        <v>4380</v>
      </c>
      <c r="I1625" s="268"/>
      <c r="J1625" s="259">
        <v>0</v>
      </c>
    </row>
    <row r="1626" spans="1:10" ht="27" customHeight="1" x14ac:dyDescent="0.25">
      <c r="A1626" s="109">
        <v>2</v>
      </c>
      <c r="B1626" s="287" t="s">
        <v>950</v>
      </c>
      <c r="C1626" s="256" t="s">
        <v>951</v>
      </c>
      <c r="D1626" s="265"/>
      <c r="E1626" s="257" t="s">
        <v>88</v>
      </c>
      <c r="F1626" s="258" t="s">
        <v>1383</v>
      </c>
      <c r="G1626" s="259">
        <v>1600</v>
      </c>
      <c r="H1626" s="259">
        <v>2336</v>
      </c>
      <c r="I1626" s="268"/>
      <c r="J1626" s="259">
        <v>0</v>
      </c>
    </row>
    <row r="1627" spans="1:10" ht="18.75" customHeight="1" x14ac:dyDescent="0.25">
      <c r="A1627" s="248"/>
      <c r="B1627" s="286" t="s">
        <v>952</v>
      </c>
      <c r="C1627" s="155" t="s">
        <v>953</v>
      </c>
      <c r="D1627" s="273"/>
      <c r="E1627" s="274"/>
      <c r="F1627" s="275" t="s">
        <v>1382</v>
      </c>
      <c r="G1627" s="277"/>
      <c r="H1627" s="277"/>
      <c r="I1627" s="275" t="s">
        <v>1382</v>
      </c>
      <c r="J1627" s="275" t="s">
        <v>1382</v>
      </c>
    </row>
    <row r="1628" spans="1:10" ht="27" customHeight="1" x14ac:dyDescent="0.25">
      <c r="A1628" s="109">
        <v>6</v>
      </c>
      <c r="B1628" s="287" t="s">
        <v>954</v>
      </c>
      <c r="C1628" s="256" t="s">
        <v>955</v>
      </c>
      <c r="D1628" s="265"/>
      <c r="E1628" s="257" t="s">
        <v>88</v>
      </c>
      <c r="F1628" s="258">
        <v>3</v>
      </c>
      <c r="G1628" s="259">
        <v>1500</v>
      </c>
      <c r="H1628" s="259">
        <v>2190</v>
      </c>
      <c r="I1628" s="268"/>
      <c r="J1628" s="259">
        <v>6570</v>
      </c>
    </row>
    <row r="1629" spans="1:10" ht="27" customHeight="1" outlineLevel="1" x14ac:dyDescent="0.25">
      <c r="A1629" s="109" t="s">
        <v>1557</v>
      </c>
      <c r="B1629" s="260" t="s">
        <v>954</v>
      </c>
      <c r="C1629" s="269" t="s">
        <v>1701</v>
      </c>
      <c r="D1629" s="262"/>
      <c r="E1629" s="263" t="s">
        <v>1386</v>
      </c>
      <c r="F1629" s="263">
        <v>1.5</v>
      </c>
      <c r="G1629" s="263" t="s">
        <v>1387</v>
      </c>
      <c r="H1629" s="263">
        <v>572</v>
      </c>
      <c r="I1629" s="263">
        <v>858</v>
      </c>
      <c r="J1629" s="262"/>
    </row>
    <row r="1630" spans="1:10" ht="27" customHeight="1" x14ac:dyDescent="0.25">
      <c r="A1630" s="109">
        <v>6</v>
      </c>
      <c r="B1630" s="287" t="s">
        <v>956</v>
      </c>
      <c r="C1630" s="256" t="s">
        <v>957</v>
      </c>
      <c r="D1630" s="265"/>
      <c r="E1630" s="257" t="s">
        <v>88</v>
      </c>
      <c r="F1630" s="258" t="s">
        <v>1383</v>
      </c>
      <c r="G1630" s="259">
        <v>1500</v>
      </c>
      <c r="H1630" s="259">
        <v>2190</v>
      </c>
      <c r="I1630" s="268"/>
      <c r="J1630" s="259">
        <v>0</v>
      </c>
    </row>
    <row r="1631" spans="1:10" ht="27" customHeight="1" x14ac:dyDescent="0.25">
      <c r="A1631" s="109">
        <v>6</v>
      </c>
      <c r="B1631" s="287" t="s">
        <v>958</v>
      </c>
      <c r="C1631" s="256" t="s">
        <v>959</v>
      </c>
      <c r="D1631" s="265"/>
      <c r="E1631" s="257" t="s">
        <v>88</v>
      </c>
      <c r="F1631" s="258" t="s">
        <v>1383</v>
      </c>
      <c r="G1631" s="259">
        <v>1500</v>
      </c>
      <c r="H1631" s="259">
        <v>2190</v>
      </c>
      <c r="I1631" s="268"/>
      <c r="J1631" s="259">
        <v>0</v>
      </c>
    </row>
    <row r="1632" spans="1:10" ht="27" customHeight="1" x14ac:dyDescent="0.25">
      <c r="A1632" s="109">
        <v>6</v>
      </c>
      <c r="B1632" s="287" t="s">
        <v>960</v>
      </c>
      <c r="C1632" s="256" t="s">
        <v>961</v>
      </c>
      <c r="D1632" s="265"/>
      <c r="E1632" s="257" t="s">
        <v>88</v>
      </c>
      <c r="F1632" s="258">
        <v>1</v>
      </c>
      <c r="G1632" s="259">
        <v>1900</v>
      </c>
      <c r="H1632" s="259">
        <v>2774</v>
      </c>
      <c r="I1632" s="268"/>
      <c r="J1632" s="259">
        <v>2774</v>
      </c>
    </row>
    <row r="1633" spans="1:10" ht="27" customHeight="1" x14ac:dyDescent="0.25">
      <c r="A1633" s="109">
        <v>6</v>
      </c>
      <c r="B1633" s="287" t="s">
        <v>962</v>
      </c>
      <c r="C1633" s="256" t="s">
        <v>963</v>
      </c>
      <c r="D1633" s="265"/>
      <c r="E1633" s="257" t="s">
        <v>88</v>
      </c>
      <c r="F1633" s="258">
        <v>1</v>
      </c>
      <c r="G1633" s="259">
        <v>3000</v>
      </c>
      <c r="H1633" s="259">
        <v>4380</v>
      </c>
      <c r="I1633" s="268"/>
      <c r="J1633" s="259">
        <v>4380</v>
      </c>
    </row>
    <row r="1634" spans="1:10" ht="27" customHeight="1" x14ac:dyDescent="0.25">
      <c r="A1634" s="109">
        <v>6</v>
      </c>
      <c r="B1634" s="287" t="s">
        <v>964</v>
      </c>
      <c r="C1634" s="256" t="s">
        <v>965</v>
      </c>
      <c r="D1634" s="265"/>
      <c r="E1634" s="257" t="s">
        <v>88</v>
      </c>
      <c r="F1634" s="258" t="s">
        <v>1383</v>
      </c>
      <c r="G1634" s="259">
        <v>300</v>
      </c>
      <c r="H1634" s="259">
        <v>438</v>
      </c>
      <c r="I1634" s="268"/>
      <c r="J1634" s="259">
        <v>0</v>
      </c>
    </row>
    <row r="1635" spans="1:10" ht="27" customHeight="1" x14ac:dyDescent="0.25">
      <c r="A1635" s="109">
        <v>6</v>
      </c>
      <c r="B1635" s="287" t="s">
        <v>966</v>
      </c>
      <c r="C1635" s="256" t="s">
        <v>967</v>
      </c>
      <c r="D1635" s="265"/>
      <c r="E1635" s="257" t="s">
        <v>88</v>
      </c>
      <c r="F1635" s="258">
        <v>1</v>
      </c>
      <c r="G1635" s="259">
        <v>300</v>
      </c>
      <c r="H1635" s="259">
        <v>438</v>
      </c>
      <c r="I1635" s="268"/>
      <c r="J1635" s="259">
        <v>438</v>
      </c>
    </row>
    <row r="1636" spans="1:10" ht="27" customHeight="1" outlineLevel="1" x14ac:dyDescent="0.25">
      <c r="A1636" s="109" t="s">
        <v>1557</v>
      </c>
      <c r="B1636" s="260" t="s">
        <v>966</v>
      </c>
      <c r="C1636" s="269" t="s">
        <v>1637</v>
      </c>
      <c r="D1636" s="262"/>
      <c r="E1636" s="263" t="s">
        <v>1386</v>
      </c>
      <c r="F1636" s="263">
        <v>0.1</v>
      </c>
      <c r="G1636" s="263" t="s">
        <v>1387</v>
      </c>
      <c r="H1636" s="263">
        <v>608</v>
      </c>
      <c r="I1636" s="263">
        <v>60.800000000000004</v>
      </c>
      <c r="J1636" s="262"/>
    </row>
    <row r="1637" spans="1:10" ht="27" customHeight="1" x14ac:dyDescent="0.25">
      <c r="A1637" s="109">
        <v>6</v>
      </c>
      <c r="B1637" s="287" t="s">
        <v>968</v>
      </c>
      <c r="C1637" s="256" t="s">
        <v>969</v>
      </c>
      <c r="D1637" s="265"/>
      <c r="E1637" s="257" t="s">
        <v>88</v>
      </c>
      <c r="F1637" s="258" t="s">
        <v>1383</v>
      </c>
      <c r="G1637" s="259">
        <v>1200</v>
      </c>
      <c r="H1637" s="259">
        <v>1752</v>
      </c>
      <c r="I1637" s="268"/>
      <c r="J1637" s="259">
        <v>0</v>
      </c>
    </row>
    <row r="1638" spans="1:10" ht="27" customHeight="1" outlineLevel="1" x14ac:dyDescent="0.25">
      <c r="A1638" s="109" t="s">
        <v>1557</v>
      </c>
      <c r="B1638" s="260" t="s">
        <v>968</v>
      </c>
      <c r="C1638" s="269" t="s">
        <v>1702</v>
      </c>
      <c r="D1638" s="262"/>
      <c r="E1638" s="263" t="s">
        <v>1386</v>
      </c>
      <c r="F1638" s="263">
        <v>0</v>
      </c>
      <c r="G1638" s="263" t="s">
        <v>1387</v>
      </c>
      <c r="H1638" s="263">
        <v>235</v>
      </c>
      <c r="I1638" s="263">
        <v>0</v>
      </c>
      <c r="J1638" s="262"/>
    </row>
    <row r="1639" spans="1:10" ht="27" customHeight="1" x14ac:dyDescent="0.25">
      <c r="A1639" s="109">
        <v>6</v>
      </c>
      <c r="B1639" s="287" t="s">
        <v>970</v>
      </c>
      <c r="C1639" s="256" t="s">
        <v>971</v>
      </c>
      <c r="D1639" s="265"/>
      <c r="E1639" s="257" t="s">
        <v>88</v>
      </c>
      <c r="F1639" s="258" t="s">
        <v>1383</v>
      </c>
      <c r="G1639" s="259">
        <v>250</v>
      </c>
      <c r="H1639" s="259">
        <v>365</v>
      </c>
      <c r="I1639" s="268"/>
      <c r="J1639" s="259">
        <v>0</v>
      </c>
    </row>
    <row r="1640" spans="1:10" ht="27" customHeight="1" outlineLevel="1" x14ac:dyDescent="0.25">
      <c r="A1640" s="109" t="s">
        <v>1557</v>
      </c>
      <c r="B1640" s="260" t="s">
        <v>970</v>
      </c>
      <c r="C1640" s="269" t="s">
        <v>1702</v>
      </c>
      <c r="D1640" s="262"/>
      <c r="E1640" s="263" t="s">
        <v>1386</v>
      </c>
      <c r="F1640" s="263">
        <v>0</v>
      </c>
      <c r="G1640" s="263" t="s">
        <v>1387</v>
      </c>
      <c r="H1640" s="263">
        <v>235</v>
      </c>
      <c r="I1640" s="263">
        <v>0</v>
      </c>
      <c r="J1640" s="262"/>
    </row>
    <row r="1641" spans="1:10" ht="18.75" customHeight="1" x14ac:dyDescent="0.25">
      <c r="A1641" s="248"/>
      <c r="B1641" s="286" t="s">
        <v>972</v>
      </c>
      <c r="C1641" s="155" t="s">
        <v>973</v>
      </c>
      <c r="D1641" s="273"/>
      <c r="E1641" s="274"/>
      <c r="F1641" s="277"/>
      <c r="G1641" s="277"/>
      <c r="H1641" s="277"/>
      <c r="I1641" s="275" t="s">
        <v>1382</v>
      </c>
      <c r="J1641" s="275" t="s">
        <v>1382</v>
      </c>
    </row>
    <row r="1642" spans="1:10" ht="27" customHeight="1" x14ac:dyDescent="0.25">
      <c r="A1642" s="109">
        <v>2</v>
      </c>
      <c r="B1642" s="287" t="s">
        <v>974</v>
      </c>
      <c r="C1642" s="256" t="s">
        <v>975</v>
      </c>
      <c r="D1642" s="265"/>
      <c r="E1642" s="257" t="s">
        <v>88</v>
      </c>
      <c r="F1642" s="258" t="s">
        <v>1383</v>
      </c>
      <c r="G1642" s="259">
        <v>2500</v>
      </c>
      <c r="H1642" s="259">
        <v>3650</v>
      </c>
      <c r="I1642" s="268"/>
      <c r="J1642" s="259">
        <v>0</v>
      </c>
    </row>
    <row r="1643" spans="1:10" ht="18.75" customHeight="1" x14ac:dyDescent="0.25">
      <c r="A1643" s="248"/>
      <c r="B1643" s="286" t="s">
        <v>976</v>
      </c>
      <c r="C1643" s="155" t="s">
        <v>977</v>
      </c>
      <c r="D1643" s="273"/>
      <c r="E1643" s="274"/>
      <c r="F1643" s="277"/>
      <c r="G1643" s="277"/>
      <c r="H1643" s="277"/>
      <c r="I1643" s="275" t="s">
        <v>1382</v>
      </c>
      <c r="J1643" s="275" t="s">
        <v>1382</v>
      </c>
    </row>
    <row r="1644" spans="1:10" ht="27" customHeight="1" x14ac:dyDescent="0.25">
      <c r="A1644" s="109">
        <v>2</v>
      </c>
      <c r="B1644" s="287" t="s">
        <v>978</v>
      </c>
      <c r="C1644" s="256" t="s">
        <v>979</v>
      </c>
      <c r="D1644" s="265"/>
      <c r="E1644" s="257" t="s">
        <v>88</v>
      </c>
      <c r="F1644" s="258">
        <v>4</v>
      </c>
      <c r="G1644" s="259">
        <v>550</v>
      </c>
      <c r="H1644" s="259">
        <v>803</v>
      </c>
      <c r="I1644" s="268"/>
      <c r="J1644" s="259">
        <v>3212</v>
      </c>
    </row>
    <row r="1645" spans="1:10" ht="27" customHeight="1" x14ac:dyDescent="0.25">
      <c r="A1645" s="109">
        <v>2</v>
      </c>
      <c r="B1645" s="287" t="s">
        <v>980</v>
      </c>
      <c r="C1645" s="256" t="s">
        <v>981</v>
      </c>
      <c r="D1645" s="265"/>
      <c r="E1645" s="257" t="s">
        <v>88</v>
      </c>
      <c r="F1645" s="258">
        <v>4</v>
      </c>
      <c r="G1645" s="259">
        <v>1600</v>
      </c>
      <c r="H1645" s="259">
        <v>2336</v>
      </c>
      <c r="I1645" s="268"/>
      <c r="J1645" s="259">
        <v>9344</v>
      </c>
    </row>
    <row r="1646" spans="1:10" ht="27" customHeight="1" x14ac:dyDescent="0.25">
      <c r="A1646" s="109">
        <v>2</v>
      </c>
      <c r="B1646" s="287" t="s">
        <v>982</v>
      </c>
      <c r="C1646" s="256" t="s">
        <v>983</v>
      </c>
      <c r="D1646" s="265"/>
      <c r="E1646" s="257" t="s">
        <v>88</v>
      </c>
      <c r="F1646" s="258" t="s">
        <v>1383</v>
      </c>
      <c r="G1646" s="259">
        <v>900</v>
      </c>
      <c r="H1646" s="259">
        <v>1314</v>
      </c>
      <c r="I1646" s="268"/>
      <c r="J1646" s="259">
        <v>0</v>
      </c>
    </row>
    <row r="1647" spans="1:10" ht="27" customHeight="1" outlineLevel="1" x14ac:dyDescent="0.25">
      <c r="A1647" s="109" t="s">
        <v>71</v>
      </c>
      <c r="B1647" s="260" t="s">
        <v>982</v>
      </c>
      <c r="C1647" s="269" t="s">
        <v>1424</v>
      </c>
      <c r="D1647" s="262"/>
      <c r="E1647" s="263" t="s">
        <v>1386</v>
      </c>
      <c r="F1647" s="263">
        <v>0</v>
      </c>
      <c r="G1647" s="263" t="s">
        <v>1387</v>
      </c>
      <c r="H1647" s="263">
        <v>153</v>
      </c>
      <c r="I1647" s="263">
        <v>0</v>
      </c>
      <c r="J1647" s="262"/>
    </row>
    <row r="1648" spans="1:10" ht="27" customHeight="1" outlineLevel="1" x14ac:dyDescent="0.25">
      <c r="A1648" s="109" t="s">
        <v>71</v>
      </c>
      <c r="B1648" s="260" t="s">
        <v>982</v>
      </c>
      <c r="C1648" s="264" t="s">
        <v>1703</v>
      </c>
      <c r="D1648" s="262"/>
      <c r="E1648" s="263" t="s">
        <v>1422</v>
      </c>
      <c r="F1648" s="263">
        <v>0</v>
      </c>
      <c r="G1648" s="263" t="s">
        <v>1387</v>
      </c>
      <c r="H1648" s="263">
        <v>1640</v>
      </c>
      <c r="I1648" s="263">
        <v>0</v>
      </c>
      <c r="J1648" s="262"/>
    </row>
    <row r="1649" spans="1:10" ht="27" customHeight="1" outlineLevel="1" x14ac:dyDescent="0.25">
      <c r="A1649" s="109" t="s">
        <v>71</v>
      </c>
      <c r="B1649" s="260" t="s">
        <v>982</v>
      </c>
      <c r="C1649" s="269" t="s">
        <v>1704</v>
      </c>
      <c r="D1649" s="262"/>
      <c r="E1649" s="263" t="s">
        <v>1422</v>
      </c>
      <c r="F1649" s="263">
        <v>0</v>
      </c>
      <c r="G1649" s="263" t="s">
        <v>1387</v>
      </c>
      <c r="H1649" s="263">
        <v>751</v>
      </c>
      <c r="I1649" s="263">
        <v>0</v>
      </c>
      <c r="J1649" s="262"/>
    </row>
    <row r="1650" spans="1:10" ht="27" customHeight="1" outlineLevel="1" x14ac:dyDescent="0.25">
      <c r="A1650" s="109" t="s">
        <v>71</v>
      </c>
      <c r="B1650" s="260" t="s">
        <v>982</v>
      </c>
      <c r="C1650" s="269" t="s">
        <v>1642</v>
      </c>
      <c r="D1650" s="262"/>
      <c r="E1650" s="263" t="s">
        <v>1422</v>
      </c>
      <c r="F1650" s="263">
        <v>0</v>
      </c>
      <c r="G1650" s="263" t="s">
        <v>1387</v>
      </c>
      <c r="H1650" s="263">
        <v>131</v>
      </c>
      <c r="I1650" s="263">
        <v>0</v>
      </c>
      <c r="J1650" s="262"/>
    </row>
    <row r="1651" spans="1:10" ht="27" customHeight="1" outlineLevel="1" x14ac:dyDescent="0.25">
      <c r="A1651" s="109" t="s">
        <v>71</v>
      </c>
      <c r="B1651" s="260" t="s">
        <v>982</v>
      </c>
      <c r="C1651" s="264" t="s">
        <v>1705</v>
      </c>
      <c r="D1651" s="262"/>
      <c r="E1651" s="263" t="s">
        <v>1422</v>
      </c>
      <c r="F1651" s="263">
        <v>0</v>
      </c>
      <c r="G1651" s="263" t="s">
        <v>1387</v>
      </c>
      <c r="H1651" s="263">
        <v>2280</v>
      </c>
      <c r="I1651" s="263">
        <v>0</v>
      </c>
      <c r="J1651" s="262"/>
    </row>
    <row r="1652" spans="1:10" ht="27" customHeight="1" x14ac:dyDescent="0.25">
      <c r="A1652" s="109">
        <v>2</v>
      </c>
      <c r="B1652" s="287" t="s">
        <v>984</v>
      </c>
      <c r="C1652" s="256" t="s">
        <v>985</v>
      </c>
      <c r="D1652" s="265"/>
      <c r="E1652" s="257" t="s">
        <v>88</v>
      </c>
      <c r="F1652" s="258" t="s">
        <v>1383</v>
      </c>
      <c r="G1652" s="259">
        <v>2500</v>
      </c>
      <c r="H1652" s="259">
        <v>3650</v>
      </c>
      <c r="I1652" s="268"/>
      <c r="J1652" s="259">
        <v>0</v>
      </c>
    </row>
    <row r="1653" spans="1:10" ht="27" customHeight="1" x14ac:dyDescent="0.25">
      <c r="A1653" s="109">
        <v>2</v>
      </c>
      <c r="B1653" s="287" t="s">
        <v>986</v>
      </c>
      <c r="C1653" s="256" t="s">
        <v>987</v>
      </c>
      <c r="D1653" s="265"/>
      <c r="E1653" s="257" t="s">
        <v>88</v>
      </c>
      <c r="F1653" s="258" t="s">
        <v>1383</v>
      </c>
      <c r="G1653" s="259">
        <v>9000</v>
      </c>
      <c r="H1653" s="259">
        <v>13140</v>
      </c>
      <c r="I1653" s="268"/>
      <c r="J1653" s="259">
        <v>0</v>
      </c>
    </row>
    <row r="1654" spans="1:10" ht="27" customHeight="1" outlineLevel="1" x14ac:dyDescent="0.25">
      <c r="A1654" s="109" t="s">
        <v>71</v>
      </c>
      <c r="B1654" s="260" t="s">
        <v>986</v>
      </c>
      <c r="C1654" s="269" t="s">
        <v>1706</v>
      </c>
      <c r="D1654" s="262"/>
      <c r="E1654" s="263" t="s">
        <v>1386</v>
      </c>
      <c r="F1654" s="263">
        <v>0</v>
      </c>
      <c r="G1654" s="263" t="s">
        <v>1387</v>
      </c>
      <c r="H1654" s="263">
        <v>3826</v>
      </c>
      <c r="I1654" s="263">
        <v>0</v>
      </c>
      <c r="J1654" s="262"/>
    </row>
    <row r="1655" spans="1:10" ht="27" customHeight="1" outlineLevel="1" x14ac:dyDescent="0.25">
      <c r="A1655" s="109" t="s">
        <v>71</v>
      </c>
      <c r="B1655" s="260" t="s">
        <v>986</v>
      </c>
      <c r="C1655" s="269" t="s">
        <v>1707</v>
      </c>
      <c r="D1655" s="262"/>
      <c r="E1655" s="263" t="s">
        <v>1386</v>
      </c>
      <c r="F1655" s="263">
        <v>0</v>
      </c>
      <c r="G1655" s="263" t="s">
        <v>1387</v>
      </c>
      <c r="H1655" s="263">
        <v>25719</v>
      </c>
      <c r="I1655" s="263">
        <v>0</v>
      </c>
      <c r="J1655" s="262"/>
    </row>
    <row r="1656" spans="1:10" ht="27" customHeight="1" outlineLevel="1" x14ac:dyDescent="0.25">
      <c r="A1656" s="109" t="s">
        <v>71</v>
      </c>
      <c r="B1656" s="260" t="s">
        <v>986</v>
      </c>
      <c r="C1656" s="269" t="s">
        <v>1708</v>
      </c>
      <c r="D1656" s="262"/>
      <c r="E1656" s="263" t="s">
        <v>1422</v>
      </c>
      <c r="F1656" s="263">
        <v>0</v>
      </c>
      <c r="G1656" s="263" t="s">
        <v>1387</v>
      </c>
      <c r="H1656" s="263">
        <v>2519</v>
      </c>
      <c r="I1656" s="263">
        <v>0</v>
      </c>
      <c r="J1656" s="262"/>
    </row>
    <row r="1657" spans="1:10" ht="27" customHeight="1" outlineLevel="1" x14ac:dyDescent="0.25">
      <c r="A1657" s="109" t="s">
        <v>71</v>
      </c>
      <c r="B1657" s="260" t="s">
        <v>986</v>
      </c>
      <c r="C1657" s="264" t="s">
        <v>1709</v>
      </c>
      <c r="D1657" s="262"/>
      <c r="E1657" s="263" t="s">
        <v>1386</v>
      </c>
      <c r="F1657" s="263">
        <v>0</v>
      </c>
      <c r="G1657" s="263" t="s">
        <v>1387</v>
      </c>
      <c r="H1657" s="263">
        <v>416</v>
      </c>
      <c r="I1657" s="263">
        <v>0</v>
      </c>
      <c r="J1657" s="262"/>
    </row>
    <row r="1658" spans="1:10" ht="27" customHeight="1" outlineLevel="1" x14ac:dyDescent="0.25">
      <c r="A1658" s="109" t="s">
        <v>71</v>
      </c>
      <c r="B1658" s="260" t="s">
        <v>986</v>
      </c>
      <c r="C1658" s="264" t="s">
        <v>1710</v>
      </c>
      <c r="D1658" s="262"/>
      <c r="E1658" s="263" t="s">
        <v>1422</v>
      </c>
      <c r="F1658" s="263">
        <v>0</v>
      </c>
      <c r="G1658" s="263" t="s">
        <v>1387</v>
      </c>
      <c r="H1658" s="263">
        <v>171</v>
      </c>
      <c r="I1658" s="263">
        <v>0</v>
      </c>
      <c r="J1658" s="262"/>
    </row>
    <row r="1659" spans="1:10" ht="27" customHeight="1" outlineLevel="1" x14ac:dyDescent="0.25">
      <c r="A1659" s="109" t="s">
        <v>71</v>
      </c>
      <c r="B1659" s="260" t="s">
        <v>986</v>
      </c>
      <c r="C1659" s="269" t="s">
        <v>1711</v>
      </c>
      <c r="D1659" s="262"/>
      <c r="E1659" s="263" t="s">
        <v>1422</v>
      </c>
      <c r="F1659" s="263">
        <v>0</v>
      </c>
      <c r="G1659" s="263" t="s">
        <v>1387</v>
      </c>
      <c r="H1659" s="263">
        <v>1086</v>
      </c>
      <c r="I1659" s="263">
        <v>0</v>
      </c>
      <c r="J1659" s="262"/>
    </row>
    <row r="1660" spans="1:10" ht="27" customHeight="1" x14ac:dyDescent="0.25">
      <c r="A1660" s="109">
        <v>2</v>
      </c>
      <c r="B1660" s="287" t="s">
        <v>988</v>
      </c>
      <c r="C1660" s="256" t="s">
        <v>989</v>
      </c>
      <c r="D1660" s="265"/>
      <c r="E1660" s="257" t="s">
        <v>88</v>
      </c>
      <c r="F1660" s="258" t="s">
        <v>1383</v>
      </c>
      <c r="G1660" s="259">
        <v>5000</v>
      </c>
      <c r="H1660" s="259">
        <v>7300</v>
      </c>
      <c r="I1660" s="268"/>
      <c r="J1660" s="259">
        <v>0</v>
      </c>
    </row>
    <row r="1661" spans="1:10" ht="27" customHeight="1" outlineLevel="1" x14ac:dyDescent="0.25">
      <c r="A1661" s="109" t="s">
        <v>71</v>
      </c>
      <c r="B1661" s="260" t="s">
        <v>988</v>
      </c>
      <c r="C1661" s="269" t="s">
        <v>1643</v>
      </c>
      <c r="D1661" s="262"/>
      <c r="E1661" s="263" t="s">
        <v>1422</v>
      </c>
      <c r="F1661" s="263">
        <v>0</v>
      </c>
      <c r="G1661" s="263" t="s">
        <v>1387</v>
      </c>
      <c r="H1661" s="263">
        <v>299</v>
      </c>
      <c r="I1661" s="263">
        <v>0</v>
      </c>
      <c r="J1661" s="262"/>
    </row>
    <row r="1662" spans="1:10" ht="27" customHeight="1" outlineLevel="1" x14ac:dyDescent="0.25">
      <c r="A1662" s="109" t="s">
        <v>71</v>
      </c>
      <c r="B1662" s="260" t="s">
        <v>988</v>
      </c>
      <c r="C1662" s="269" t="s">
        <v>1712</v>
      </c>
      <c r="D1662" s="262"/>
      <c r="E1662" s="263" t="s">
        <v>1395</v>
      </c>
      <c r="F1662" s="263">
        <v>0</v>
      </c>
      <c r="G1662" s="263" t="s">
        <v>1387</v>
      </c>
      <c r="H1662" s="263">
        <v>230</v>
      </c>
      <c r="I1662" s="263">
        <v>0</v>
      </c>
      <c r="J1662" s="262"/>
    </row>
    <row r="1663" spans="1:10" ht="27" customHeight="1" outlineLevel="1" x14ac:dyDescent="0.25">
      <c r="A1663" s="109" t="s">
        <v>71</v>
      </c>
      <c r="B1663" s="260" t="s">
        <v>988</v>
      </c>
      <c r="C1663" s="269" t="s">
        <v>1713</v>
      </c>
      <c r="D1663" s="262"/>
      <c r="E1663" s="263" t="s">
        <v>1386</v>
      </c>
      <c r="F1663" s="263">
        <v>0</v>
      </c>
      <c r="G1663" s="263" t="s">
        <v>1387</v>
      </c>
      <c r="H1663" s="263">
        <v>382</v>
      </c>
      <c r="I1663" s="263">
        <v>0</v>
      </c>
      <c r="J1663" s="262"/>
    </row>
    <row r="1664" spans="1:10" ht="27" customHeight="1" outlineLevel="1" x14ac:dyDescent="0.25">
      <c r="A1664" s="109" t="s">
        <v>71</v>
      </c>
      <c r="B1664" s="260" t="s">
        <v>988</v>
      </c>
      <c r="C1664" s="269" t="s">
        <v>1509</v>
      </c>
      <c r="D1664" s="262"/>
      <c r="E1664" s="263" t="s">
        <v>1395</v>
      </c>
      <c r="F1664" s="263">
        <v>0</v>
      </c>
      <c r="G1664" s="263" t="s">
        <v>1387</v>
      </c>
      <c r="H1664" s="263">
        <v>319</v>
      </c>
      <c r="I1664" s="263">
        <v>0</v>
      </c>
      <c r="J1664" s="262"/>
    </row>
    <row r="1665" spans="1:10" ht="27" customHeight="1" x14ac:dyDescent="0.25">
      <c r="A1665" s="109">
        <v>2</v>
      </c>
      <c r="B1665" s="287" t="s">
        <v>990</v>
      </c>
      <c r="C1665" s="256" t="s">
        <v>991</v>
      </c>
      <c r="D1665" s="265"/>
      <c r="E1665" s="257" t="s">
        <v>71</v>
      </c>
      <c r="F1665" s="258" t="s">
        <v>1383</v>
      </c>
      <c r="G1665" s="259">
        <v>750</v>
      </c>
      <c r="H1665" s="259">
        <v>1095</v>
      </c>
      <c r="I1665" s="268"/>
      <c r="J1665" s="259">
        <v>0</v>
      </c>
    </row>
    <row r="1666" spans="1:10" ht="27" customHeight="1" x14ac:dyDescent="0.25">
      <c r="A1666" s="109">
        <v>2</v>
      </c>
      <c r="B1666" s="287" t="s">
        <v>1714</v>
      </c>
      <c r="C1666" s="256" t="s">
        <v>922</v>
      </c>
      <c r="D1666" s="265"/>
      <c r="E1666" s="257" t="s">
        <v>88</v>
      </c>
      <c r="F1666" s="258" t="s">
        <v>1383</v>
      </c>
      <c r="G1666" s="259">
        <v>700</v>
      </c>
      <c r="H1666" s="259">
        <v>1022</v>
      </c>
      <c r="I1666" s="268"/>
      <c r="J1666" s="259">
        <v>0</v>
      </c>
    </row>
    <row r="1667" spans="1:10" ht="27" customHeight="1" x14ac:dyDescent="0.25">
      <c r="A1667" s="109">
        <v>2</v>
      </c>
      <c r="B1667" s="287" t="s">
        <v>992</v>
      </c>
      <c r="C1667" s="256" t="s">
        <v>993</v>
      </c>
      <c r="D1667" s="265"/>
      <c r="E1667" s="257" t="s">
        <v>88</v>
      </c>
      <c r="F1667" s="258" t="s">
        <v>1383</v>
      </c>
      <c r="G1667" s="259">
        <v>4000</v>
      </c>
      <c r="H1667" s="259">
        <v>5840</v>
      </c>
      <c r="I1667" s="268"/>
      <c r="J1667" s="259">
        <v>0</v>
      </c>
    </row>
    <row r="1668" spans="1:10" ht="27" customHeight="1" x14ac:dyDescent="0.25">
      <c r="A1668" s="109">
        <v>2</v>
      </c>
      <c r="B1668" s="287" t="s">
        <v>994</v>
      </c>
      <c r="C1668" s="256" t="s">
        <v>995</v>
      </c>
      <c r="D1668" s="265"/>
      <c r="E1668" s="257" t="s">
        <v>88</v>
      </c>
      <c r="F1668" s="258" t="s">
        <v>1383</v>
      </c>
      <c r="G1668" s="259">
        <v>1500</v>
      </c>
      <c r="H1668" s="259">
        <v>2190</v>
      </c>
      <c r="I1668" s="268"/>
      <c r="J1668" s="259">
        <v>0</v>
      </c>
    </row>
    <row r="1669" spans="1:10" ht="18.75" customHeight="1" x14ac:dyDescent="0.25">
      <c r="A1669" s="248"/>
      <c r="B1669" s="286"/>
      <c r="C1669" s="304" t="s">
        <v>996</v>
      </c>
      <c r="D1669" s="273"/>
      <c r="E1669" s="293"/>
      <c r="F1669" s="275" t="s">
        <v>1382</v>
      </c>
      <c r="G1669" s="277"/>
      <c r="H1669" s="277"/>
      <c r="I1669" s="277">
        <v>361920.63</v>
      </c>
      <c r="J1669" s="277">
        <v>126165</v>
      </c>
    </row>
    <row r="1670" spans="1:10" ht="18.75" customHeight="1" x14ac:dyDescent="0.25">
      <c r="A1670" s="248"/>
      <c r="B1670" s="250" t="s">
        <v>997</v>
      </c>
      <c r="C1670" s="111" t="s">
        <v>998</v>
      </c>
      <c r="D1670" s="278"/>
      <c r="E1670" s="111"/>
      <c r="F1670" s="253" t="s">
        <v>1382</v>
      </c>
      <c r="G1670" s="252"/>
      <c r="H1670" s="254"/>
      <c r="I1670" s="249" t="s">
        <v>1382</v>
      </c>
      <c r="J1670" s="249" t="s">
        <v>1382</v>
      </c>
    </row>
    <row r="1671" spans="1:10" ht="18.75" customHeight="1" x14ac:dyDescent="0.25">
      <c r="A1671" s="248"/>
      <c r="B1671" s="286" t="s">
        <v>999</v>
      </c>
      <c r="C1671" s="155" t="s">
        <v>1000</v>
      </c>
      <c r="D1671" s="273"/>
      <c r="E1671" s="274"/>
      <c r="F1671" s="275" t="s">
        <v>1382</v>
      </c>
      <c r="G1671" s="277"/>
      <c r="H1671" s="277"/>
      <c r="I1671" s="275" t="s">
        <v>1382</v>
      </c>
      <c r="J1671" s="275" t="s">
        <v>1382</v>
      </c>
    </row>
    <row r="1672" spans="1:10" ht="27" customHeight="1" x14ac:dyDescent="0.25">
      <c r="A1672" s="109">
        <v>2</v>
      </c>
      <c r="B1672" s="287" t="s">
        <v>1001</v>
      </c>
      <c r="C1672" s="256" t="s">
        <v>1002</v>
      </c>
      <c r="D1672" s="265"/>
      <c r="E1672" s="257" t="s">
        <v>91</v>
      </c>
      <c r="F1672" s="258" t="s">
        <v>1383</v>
      </c>
      <c r="G1672" s="259">
        <v>270</v>
      </c>
      <c r="H1672" s="259">
        <v>394</v>
      </c>
      <c r="I1672" s="268"/>
      <c r="J1672" s="259">
        <v>0</v>
      </c>
    </row>
    <row r="1673" spans="1:10" ht="27" customHeight="1" outlineLevel="1" x14ac:dyDescent="0.25">
      <c r="A1673" s="109" t="s">
        <v>71</v>
      </c>
      <c r="B1673" s="260" t="s">
        <v>1001</v>
      </c>
      <c r="C1673" s="269" t="s">
        <v>1397</v>
      </c>
      <c r="D1673" s="262"/>
      <c r="E1673" s="263" t="s">
        <v>1386</v>
      </c>
      <c r="F1673" s="263">
        <v>0</v>
      </c>
      <c r="G1673" s="263" t="s">
        <v>1387</v>
      </c>
      <c r="H1673" s="263">
        <v>269</v>
      </c>
      <c r="I1673" s="263">
        <v>0</v>
      </c>
      <c r="J1673" s="262"/>
    </row>
    <row r="1674" spans="1:10" ht="27" customHeight="1" x14ac:dyDescent="0.25">
      <c r="A1674" s="109">
        <v>2</v>
      </c>
      <c r="B1674" s="287" t="s">
        <v>1003</v>
      </c>
      <c r="C1674" s="256" t="s">
        <v>1004</v>
      </c>
      <c r="D1674" s="265"/>
      <c r="E1674" s="257" t="s">
        <v>91</v>
      </c>
      <c r="F1674" s="258">
        <v>107</v>
      </c>
      <c r="G1674" s="259">
        <v>150</v>
      </c>
      <c r="H1674" s="259">
        <v>219</v>
      </c>
      <c r="I1674" s="268"/>
      <c r="J1674" s="259">
        <v>23433</v>
      </c>
    </row>
    <row r="1675" spans="1:10" ht="27" customHeight="1" outlineLevel="1" x14ac:dyDescent="0.25">
      <c r="A1675" s="109" t="s">
        <v>71</v>
      </c>
      <c r="B1675" s="260" t="s">
        <v>1003</v>
      </c>
      <c r="C1675" s="269" t="s">
        <v>1397</v>
      </c>
      <c r="D1675" s="262"/>
      <c r="E1675" s="263" t="s">
        <v>1386</v>
      </c>
      <c r="F1675" s="263">
        <v>0.107</v>
      </c>
      <c r="G1675" s="263" t="s">
        <v>1387</v>
      </c>
      <c r="H1675" s="263">
        <v>269</v>
      </c>
      <c r="I1675" s="263">
        <v>28.782999999999998</v>
      </c>
      <c r="J1675" s="262"/>
    </row>
    <row r="1676" spans="1:10" ht="27" customHeight="1" x14ac:dyDescent="0.25">
      <c r="A1676" s="109">
        <v>2</v>
      </c>
      <c r="B1676" s="287" t="s">
        <v>1005</v>
      </c>
      <c r="C1676" s="256" t="s">
        <v>1006</v>
      </c>
      <c r="D1676" s="265"/>
      <c r="E1676" s="257" t="s">
        <v>91</v>
      </c>
      <c r="F1676" s="258">
        <v>107</v>
      </c>
      <c r="G1676" s="259">
        <v>140</v>
      </c>
      <c r="H1676" s="259">
        <v>204</v>
      </c>
      <c r="I1676" s="268"/>
      <c r="J1676" s="259">
        <v>21828</v>
      </c>
    </row>
    <row r="1677" spans="1:10" ht="27" customHeight="1" outlineLevel="1" x14ac:dyDescent="0.25">
      <c r="A1677" s="109" t="s">
        <v>71</v>
      </c>
      <c r="B1677" s="260" t="s">
        <v>1005</v>
      </c>
      <c r="C1677" s="305" t="s">
        <v>1406</v>
      </c>
      <c r="D1677" s="262"/>
      <c r="E1677" s="263" t="s">
        <v>1386</v>
      </c>
      <c r="F1677" s="263">
        <v>5.3500000000000005</v>
      </c>
      <c r="G1677" s="263" t="s">
        <v>1387</v>
      </c>
      <c r="H1677" s="263">
        <v>565</v>
      </c>
      <c r="I1677" s="263">
        <v>3022.7500000000005</v>
      </c>
      <c r="J1677" s="262"/>
    </row>
    <row r="1678" spans="1:10" ht="27" customHeight="1" x14ac:dyDescent="0.25">
      <c r="A1678" s="109">
        <v>2</v>
      </c>
      <c r="B1678" s="287" t="s">
        <v>1007</v>
      </c>
      <c r="C1678" s="256" t="s">
        <v>1008</v>
      </c>
      <c r="D1678" s="265"/>
      <c r="E1678" s="257" t="s">
        <v>91</v>
      </c>
      <c r="F1678" s="258" t="s">
        <v>1383</v>
      </c>
      <c r="G1678" s="259">
        <v>400</v>
      </c>
      <c r="H1678" s="259">
        <v>580</v>
      </c>
      <c r="I1678" s="268"/>
      <c r="J1678" s="259">
        <v>0</v>
      </c>
    </row>
    <row r="1679" spans="1:10" ht="27" customHeight="1" x14ac:dyDescent="0.25">
      <c r="A1679" s="109">
        <v>2</v>
      </c>
      <c r="B1679" s="287" t="s">
        <v>1009</v>
      </c>
      <c r="C1679" s="256" t="s">
        <v>1010</v>
      </c>
      <c r="D1679" s="265"/>
      <c r="E1679" s="257" t="s">
        <v>91</v>
      </c>
      <c r="F1679" s="258" t="s">
        <v>1383</v>
      </c>
      <c r="G1679" s="259">
        <v>220</v>
      </c>
      <c r="H1679" s="259">
        <v>320</v>
      </c>
      <c r="I1679" s="268"/>
      <c r="J1679" s="259">
        <v>0</v>
      </c>
    </row>
    <row r="1680" spans="1:10" ht="27" customHeight="1" x14ac:dyDescent="0.25">
      <c r="A1680" s="109">
        <v>2</v>
      </c>
      <c r="B1680" s="287" t="s">
        <v>1011</v>
      </c>
      <c r="C1680" s="256" t="s">
        <v>1012</v>
      </c>
      <c r="D1680" s="265"/>
      <c r="E1680" s="257" t="s">
        <v>91</v>
      </c>
      <c r="F1680" s="258" t="s">
        <v>1383</v>
      </c>
      <c r="G1680" s="259">
        <v>70</v>
      </c>
      <c r="H1680" s="259">
        <v>100</v>
      </c>
      <c r="I1680" s="268"/>
      <c r="J1680" s="259">
        <v>0</v>
      </c>
    </row>
    <row r="1681" spans="1:10" ht="27" customHeight="1" x14ac:dyDescent="0.25">
      <c r="A1681" s="109">
        <v>2</v>
      </c>
      <c r="B1681" s="287" t="s">
        <v>1715</v>
      </c>
      <c r="C1681" s="256" t="s">
        <v>1012</v>
      </c>
      <c r="D1681" s="265"/>
      <c r="E1681" s="257" t="s">
        <v>91</v>
      </c>
      <c r="F1681" s="258" t="s">
        <v>1383</v>
      </c>
      <c r="G1681" s="259">
        <v>70</v>
      </c>
      <c r="H1681" s="259">
        <v>100</v>
      </c>
      <c r="I1681" s="268"/>
      <c r="J1681" s="259">
        <v>0</v>
      </c>
    </row>
    <row r="1682" spans="1:10" ht="27" customHeight="1" x14ac:dyDescent="0.25">
      <c r="A1682" s="109">
        <v>2</v>
      </c>
      <c r="B1682" s="287" t="s">
        <v>1013</v>
      </c>
      <c r="C1682" s="256" t="s">
        <v>1014</v>
      </c>
      <c r="D1682" s="265"/>
      <c r="E1682" s="257" t="s">
        <v>88</v>
      </c>
      <c r="F1682" s="258" t="s">
        <v>1383</v>
      </c>
      <c r="G1682" s="259">
        <v>270</v>
      </c>
      <c r="H1682" s="259">
        <v>394</v>
      </c>
      <c r="I1682" s="268"/>
      <c r="J1682" s="259">
        <v>0</v>
      </c>
    </row>
    <row r="1683" spans="1:10" ht="27" customHeight="1" x14ac:dyDescent="0.25">
      <c r="A1683" s="109">
        <v>2</v>
      </c>
      <c r="B1683" s="287" t="s">
        <v>1015</v>
      </c>
      <c r="C1683" s="256" t="s">
        <v>1016</v>
      </c>
      <c r="D1683" s="265"/>
      <c r="E1683" s="257" t="s">
        <v>88</v>
      </c>
      <c r="F1683" s="258" t="s">
        <v>1383</v>
      </c>
      <c r="G1683" s="259">
        <v>202.5</v>
      </c>
      <c r="H1683" s="259">
        <v>296</v>
      </c>
      <c r="I1683" s="268"/>
      <c r="J1683" s="259">
        <v>0</v>
      </c>
    </row>
    <row r="1684" spans="1:10" ht="27" customHeight="1" x14ac:dyDescent="0.25">
      <c r="A1684" s="109">
        <v>2</v>
      </c>
      <c r="B1684" s="287" t="s">
        <v>1017</v>
      </c>
      <c r="C1684" s="256" t="s">
        <v>1018</v>
      </c>
      <c r="D1684" s="265"/>
      <c r="E1684" s="257" t="s">
        <v>88</v>
      </c>
      <c r="F1684" s="258">
        <v>47</v>
      </c>
      <c r="G1684" s="259">
        <v>150</v>
      </c>
      <c r="H1684" s="259">
        <v>219</v>
      </c>
      <c r="I1684" s="268"/>
      <c r="J1684" s="259">
        <v>10293</v>
      </c>
    </row>
    <row r="1685" spans="1:10" ht="27" customHeight="1" outlineLevel="1" x14ac:dyDescent="0.25">
      <c r="A1685" s="109" t="s">
        <v>71</v>
      </c>
      <c r="B1685" s="260" t="s">
        <v>1017</v>
      </c>
      <c r="C1685" s="264" t="s">
        <v>1716</v>
      </c>
      <c r="D1685" s="262"/>
      <c r="E1685" s="263" t="s">
        <v>1386</v>
      </c>
      <c r="F1685" s="263">
        <v>1.41</v>
      </c>
      <c r="G1685" s="263" t="s">
        <v>1387</v>
      </c>
      <c r="H1685" s="263">
        <v>4950</v>
      </c>
      <c r="I1685" s="263">
        <v>6979.5</v>
      </c>
      <c r="J1685" s="262"/>
    </row>
    <row r="1686" spans="1:10" ht="27" customHeight="1" x14ac:dyDescent="0.25">
      <c r="A1686" s="109">
        <v>2</v>
      </c>
      <c r="B1686" s="287" t="s">
        <v>1019</v>
      </c>
      <c r="C1686" s="256" t="s">
        <v>1020</v>
      </c>
      <c r="D1686" s="265"/>
      <c r="E1686" s="257" t="s">
        <v>88</v>
      </c>
      <c r="F1686" s="258" t="s">
        <v>1383</v>
      </c>
      <c r="G1686" s="259">
        <v>540</v>
      </c>
      <c r="H1686" s="259">
        <v>788</v>
      </c>
      <c r="I1686" s="268"/>
      <c r="J1686" s="259">
        <v>0</v>
      </c>
    </row>
    <row r="1687" spans="1:10" ht="27" customHeight="1" x14ac:dyDescent="0.25">
      <c r="A1687" s="109">
        <v>2</v>
      </c>
      <c r="B1687" s="287" t="s">
        <v>1021</v>
      </c>
      <c r="C1687" s="256" t="s">
        <v>1022</v>
      </c>
      <c r="D1687" s="265"/>
      <c r="E1687" s="257" t="s">
        <v>88</v>
      </c>
      <c r="F1687" s="258" t="s">
        <v>1383</v>
      </c>
      <c r="G1687" s="259">
        <v>250</v>
      </c>
      <c r="H1687" s="259">
        <v>365</v>
      </c>
      <c r="I1687" s="268"/>
      <c r="J1687" s="259">
        <v>0</v>
      </c>
    </row>
    <row r="1688" spans="1:10" ht="27" customHeight="1" x14ac:dyDescent="0.25">
      <c r="A1688" s="109">
        <v>2</v>
      </c>
      <c r="B1688" s="287" t="s">
        <v>1023</v>
      </c>
      <c r="C1688" s="256" t="s">
        <v>1024</v>
      </c>
      <c r="D1688" s="265"/>
      <c r="E1688" s="257" t="s">
        <v>88</v>
      </c>
      <c r="F1688" s="258" t="s">
        <v>1383</v>
      </c>
      <c r="G1688" s="259">
        <v>194.5</v>
      </c>
      <c r="H1688" s="259">
        <v>284</v>
      </c>
      <c r="I1688" s="268"/>
      <c r="J1688" s="259">
        <v>0</v>
      </c>
    </row>
    <row r="1689" spans="1:10" ht="27" customHeight="1" x14ac:dyDescent="0.25">
      <c r="A1689" s="109">
        <v>2</v>
      </c>
      <c r="B1689" s="287" t="s">
        <v>1025</v>
      </c>
      <c r="C1689" s="256" t="s">
        <v>1026</v>
      </c>
      <c r="D1689" s="265"/>
      <c r="E1689" s="257" t="s">
        <v>88</v>
      </c>
      <c r="F1689" s="258" t="s">
        <v>1383</v>
      </c>
      <c r="G1689" s="259">
        <v>2025</v>
      </c>
      <c r="H1689" s="259">
        <v>2957</v>
      </c>
      <c r="I1689" s="268"/>
      <c r="J1689" s="259">
        <v>0</v>
      </c>
    </row>
    <row r="1690" spans="1:10" ht="27" customHeight="1" x14ac:dyDescent="0.25">
      <c r="A1690" s="109">
        <v>2</v>
      </c>
      <c r="B1690" s="287" t="s">
        <v>1027</v>
      </c>
      <c r="C1690" s="256" t="s">
        <v>1028</v>
      </c>
      <c r="D1690" s="265"/>
      <c r="E1690" s="257" t="s">
        <v>88</v>
      </c>
      <c r="F1690" s="258" t="s">
        <v>1383</v>
      </c>
      <c r="G1690" s="259">
        <v>1350</v>
      </c>
      <c r="H1690" s="259">
        <v>1971</v>
      </c>
      <c r="I1690" s="268"/>
      <c r="J1690" s="259">
        <v>0</v>
      </c>
    </row>
    <row r="1691" spans="1:10" ht="27" customHeight="1" x14ac:dyDescent="0.25">
      <c r="A1691" s="109">
        <v>2</v>
      </c>
      <c r="B1691" s="287" t="s">
        <v>1029</v>
      </c>
      <c r="C1691" s="256" t="s">
        <v>1030</v>
      </c>
      <c r="D1691" s="265"/>
      <c r="E1691" s="257" t="s">
        <v>88</v>
      </c>
      <c r="F1691" s="258" t="s">
        <v>1383</v>
      </c>
      <c r="G1691" s="259">
        <v>528</v>
      </c>
      <c r="H1691" s="259">
        <v>771</v>
      </c>
      <c r="I1691" s="268"/>
      <c r="J1691" s="259">
        <v>0</v>
      </c>
    </row>
    <row r="1692" spans="1:10" ht="27" customHeight="1" outlineLevel="1" x14ac:dyDescent="0.25">
      <c r="A1692" s="109" t="s">
        <v>71</v>
      </c>
      <c r="B1692" s="260" t="s">
        <v>1029</v>
      </c>
      <c r="C1692" s="269" t="s">
        <v>1717</v>
      </c>
      <c r="D1692" s="262"/>
      <c r="E1692" s="263" t="s">
        <v>1386</v>
      </c>
      <c r="F1692" s="263">
        <v>0</v>
      </c>
      <c r="G1692" s="263" t="s">
        <v>1387</v>
      </c>
      <c r="H1692" s="263">
        <v>1125</v>
      </c>
      <c r="I1692" s="263">
        <v>0</v>
      </c>
      <c r="J1692" s="262"/>
    </row>
    <row r="1693" spans="1:10" ht="27" customHeight="1" x14ac:dyDescent="0.25">
      <c r="A1693" s="109">
        <v>2</v>
      </c>
      <c r="B1693" s="287" t="s">
        <v>1031</v>
      </c>
      <c r="C1693" s="256" t="s">
        <v>1032</v>
      </c>
      <c r="D1693" s="265"/>
      <c r="E1693" s="257" t="s">
        <v>88</v>
      </c>
      <c r="F1693" s="258" t="s">
        <v>1383</v>
      </c>
      <c r="G1693" s="259">
        <v>2700</v>
      </c>
      <c r="H1693" s="259">
        <v>3942</v>
      </c>
      <c r="I1693" s="268"/>
      <c r="J1693" s="259">
        <v>0</v>
      </c>
    </row>
    <row r="1694" spans="1:10" ht="27" customHeight="1" x14ac:dyDescent="0.25">
      <c r="A1694" s="109">
        <v>2</v>
      </c>
      <c r="B1694" s="287" t="s">
        <v>1033</v>
      </c>
      <c r="C1694" s="256" t="s">
        <v>1034</v>
      </c>
      <c r="D1694" s="265"/>
      <c r="E1694" s="257" t="s">
        <v>88</v>
      </c>
      <c r="F1694" s="258" t="s">
        <v>1383</v>
      </c>
      <c r="G1694" s="259">
        <v>1800</v>
      </c>
      <c r="H1694" s="259">
        <v>2628</v>
      </c>
      <c r="I1694" s="268"/>
      <c r="J1694" s="259">
        <v>0</v>
      </c>
    </row>
    <row r="1695" spans="1:10" ht="27" customHeight="1" x14ac:dyDescent="0.25">
      <c r="A1695" s="109">
        <v>2</v>
      </c>
      <c r="B1695" s="287" t="s">
        <v>1035</v>
      </c>
      <c r="C1695" s="256" t="s">
        <v>1036</v>
      </c>
      <c r="D1695" s="265"/>
      <c r="E1695" s="257" t="s">
        <v>88</v>
      </c>
      <c r="F1695" s="258" t="s">
        <v>1383</v>
      </c>
      <c r="G1695" s="259">
        <v>900</v>
      </c>
      <c r="H1695" s="259">
        <v>1314</v>
      </c>
      <c r="I1695" s="268"/>
      <c r="J1695" s="259">
        <v>0</v>
      </c>
    </row>
    <row r="1696" spans="1:10" ht="18.75" customHeight="1" x14ac:dyDescent="0.25">
      <c r="A1696" s="248"/>
      <c r="B1696" s="286"/>
      <c r="C1696" s="304" t="s">
        <v>1037</v>
      </c>
      <c r="D1696" s="273"/>
      <c r="E1696" s="293"/>
      <c r="F1696" s="275" t="s">
        <v>1382</v>
      </c>
      <c r="G1696" s="277"/>
      <c r="H1696" s="277"/>
      <c r="I1696" s="277">
        <v>10031.032999999999</v>
      </c>
      <c r="J1696" s="277">
        <v>55554</v>
      </c>
    </row>
    <row r="1697" spans="1:10" ht="18.75" customHeight="1" x14ac:dyDescent="0.25">
      <c r="A1697" s="248"/>
      <c r="B1697" s="250" t="s">
        <v>1038</v>
      </c>
      <c r="C1697" s="111" t="s">
        <v>1039</v>
      </c>
      <c r="D1697" s="278"/>
      <c r="E1697" s="111"/>
      <c r="F1697" s="253" t="s">
        <v>1382</v>
      </c>
      <c r="G1697" s="252"/>
      <c r="H1697" s="254"/>
      <c r="I1697" s="249" t="s">
        <v>1382</v>
      </c>
      <c r="J1697" s="249" t="s">
        <v>1382</v>
      </c>
    </row>
    <row r="1698" spans="1:10" ht="27" customHeight="1" x14ac:dyDescent="0.25">
      <c r="A1698" s="109">
        <v>2</v>
      </c>
      <c r="B1698" s="287" t="s">
        <v>1040</v>
      </c>
      <c r="C1698" s="256" t="s">
        <v>1041</v>
      </c>
      <c r="D1698" s="265"/>
      <c r="E1698" s="257" t="s">
        <v>1042</v>
      </c>
      <c r="F1698" s="258" t="s">
        <v>1383</v>
      </c>
      <c r="G1698" s="259">
        <v>70</v>
      </c>
      <c r="H1698" s="259">
        <v>102</v>
      </c>
      <c r="I1698" s="268"/>
      <c r="J1698" s="259">
        <v>0</v>
      </c>
    </row>
    <row r="1699" spans="1:10" ht="27" customHeight="1" x14ac:dyDescent="0.25">
      <c r="A1699" s="109">
        <v>2</v>
      </c>
      <c r="B1699" s="287" t="s">
        <v>1043</v>
      </c>
      <c r="C1699" s="256" t="s">
        <v>1044</v>
      </c>
      <c r="D1699" s="265"/>
      <c r="E1699" s="257" t="s">
        <v>91</v>
      </c>
      <c r="F1699" s="258" t="s">
        <v>1383</v>
      </c>
      <c r="G1699" s="259">
        <v>22.5</v>
      </c>
      <c r="H1699" s="259">
        <v>33</v>
      </c>
      <c r="I1699" s="268"/>
      <c r="J1699" s="259">
        <v>0</v>
      </c>
    </row>
    <row r="1700" spans="1:10" ht="27" customHeight="1" x14ac:dyDescent="0.25">
      <c r="A1700" s="109">
        <v>2</v>
      </c>
      <c r="B1700" s="287" t="s">
        <v>1045</v>
      </c>
      <c r="C1700" s="256" t="s">
        <v>1046</v>
      </c>
      <c r="D1700" s="265"/>
      <c r="E1700" s="257" t="s">
        <v>91</v>
      </c>
      <c r="F1700" s="258" t="s">
        <v>1383</v>
      </c>
      <c r="G1700" s="259">
        <v>120</v>
      </c>
      <c r="H1700" s="259">
        <v>175</v>
      </c>
      <c r="I1700" s="268"/>
      <c r="J1700" s="259">
        <v>0</v>
      </c>
    </row>
    <row r="1701" spans="1:10" ht="27" customHeight="1" outlineLevel="1" x14ac:dyDescent="0.25">
      <c r="A1701" s="109" t="s">
        <v>71</v>
      </c>
      <c r="B1701" s="260" t="s">
        <v>1045</v>
      </c>
      <c r="C1701" s="269" t="s">
        <v>1718</v>
      </c>
      <c r="D1701" s="262"/>
      <c r="E1701" s="263" t="s">
        <v>1386</v>
      </c>
      <c r="F1701" s="306"/>
      <c r="G1701" s="263" t="s">
        <v>1387</v>
      </c>
      <c r="H1701" s="263">
        <v>10285</v>
      </c>
      <c r="I1701" s="263">
        <v>0</v>
      </c>
      <c r="J1701" s="262"/>
    </row>
    <row r="1702" spans="1:10" ht="27" customHeight="1" outlineLevel="1" x14ac:dyDescent="0.25">
      <c r="A1702" s="109" t="s">
        <v>71</v>
      </c>
      <c r="B1702" s="260" t="s">
        <v>1045</v>
      </c>
      <c r="C1702" s="269" t="s">
        <v>1719</v>
      </c>
      <c r="D1702" s="262"/>
      <c r="E1702" s="263" t="s">
        <v>1386</v>
      </c>
      <c r="F1702" s="306" t="s">
        <v>1387</v>
      </c>
      <c r="G1702" s="263" t="s">
        <v>1387</v>
      </c>
      <c r="H1702" s="263">
        <v>6456</v>
      </c>
      <c r="I1702" s="263">
        <v>0</v>
      </c>
      <c r="J1702" s="262"/>
    </row>
    <row r="1703" spans="1:10" ht="27" customHeight="1" outlineLevel="1" x14ac:dyDescent="0.25">
      <c r="A1703" s="109" t="s">
        <v>71</v>
      </c>
      <c r="B1703" s="260" t="s">
        <v>1045</v>
      </c>
      <c r="C1703" s="269" t="s">
        <v>1720</v>
      </c>
      <c r="D1703" s="262"/>
      <c r="E1703" s="263" t="s">
        <v>1386</v>
      </c>
      <c r="F1703" s="306" t="s">
        <v>1387</v>
      </c>
      <c r="G1703" s="263" t="s">
        <v>1387</v>
      </c>
      <c r="H1703" s="263">
        <v>2555</v>
      </c>
      <c r="I1703" s="263">
        <v>0</v>
      </c>
      <c r="J1703" s="262"/>
    </row>
    <row r="1704" spans="1:10" ht="27" customHeight="1" outlineLevel="1" x14ac:dyDescent="0.25">
      <c r="A1704" s="109" t="s">
        <v>71</v>
      </c>
      <c r="B1704" s="260" t="s">
        <v>1045</v>
      </c>
      <c r="C1704" s="269" t="s">
        <v>1721</v>
      </c>
      <c r="D1704" s="262"/>
      <c r="E1704" s="263" t="s">
        <v>1395</v>
      </c>
      <c r="F1704" s="306" t="s">
        <v>1387</v>
      </c>
      <c r="G1704" s="263" t="s">
        <v>1387</v>
      </c>
      <c r="H1704" s="263">
        <v>490</v>
      </c>
      <c r="I1704" s="263">
        <v>0</v>
      </c>
      <c r="J1704" s="262"/>
    </row>
    <row r="1705" spans="1:10" ht="27" customHeight="1" outlineLevel="1" x14ac:dyDescent="0.25">
      <c r="A1705" s="109" t="s">
        <v>71</v>
      </c>
      <c r="B1705" s="260" t="s">
        <v>1045</v>
      </c>
      <c r="C1705" s="269" t="s">
        <v>1722</v>
      </c>
      <c r="D1705" s="262"/>
      <c r="E1705" s="263" t="s">
        <v>1395</v>
      </c>
      <c r="F1705" s="306" t="s">
        <v>1387</v>
      </c>
      <c r="G1705" s="263" t="s">
        <v>1387</v>
      </c>
      <c r="H1705" s="263">
        <v>319</v>
      </c>
      <c r="I1705" s="263">
        <v>0</v>
      </c>
      <c r="J1705" s="262"/>
    </row>
    <row r="1706" spans="1:10" ht="27" customHeight="1" outlineLevel="1" x14ac:dyDescent="0.25">
      <c r="A1706" s="109" t="s">
        <v>71</v>
      </c>
      <c r="B1706" s="260" t="s">
        <v>1045</v>
      </c>
      <c r="C1706" s="269" t="s">
        <v>1413</v>
      </c>
      <c r="D1706" s="262"/>
      <c r="E1706" s="263" t="s">
        <v>1386</v>
      </c>
      <c r="F1706" s="306" t="s">
        <v>1387</v>
      </c>
      <c r="G1706" s="263" t="s">
        <v>1387</v>
      </c>
      <c r="H1706" s="263">
        <v>115</v>
      </c>
      <c r="I1706" s="263">
        <v>0</v>
      </c>
      <c r="J1706" s="262"/>
    </row>
    <row r="1707" spans="1:10" ht="27" customHeight="1" outlineLevel="1" x14ac:dyDescent="0.25">
      <c r="A1707" s="109" t="s">
        <v>71</v>
      </c>
      <c r="B1707" s="260" t="s">
        <v>1045</v>
      </c>
      <c r="C1707" s="269" t="s">
        <v>1394</v>
      </c>
      <c r="D1707" s="262"/>
      <c r="E1707" s="263" t="s">
        <v>1395</v>
      </c>
      <c r="F1707" s="306" t="s">
        <v>1387</v>
      </c>
      <c r="G1707" s="263" t="s">
        <v>1387</v>
      </c>
      <c r="H1707" s="263">
        <v>810</v>
      </c>
      <c r="I1707" s="263">
        <v>0</v>
      </c>
      <c r="J1707" s="262"/>
    </row>
    <row r="1708" spans="1:10" ht="27" customHeight="1" x14ac:dyDescent="0.25">
      <c r="A1708" s="109">
        <v>2</v>
      </c>
      <c r="B1708" s="287" t="s">
        <v>1047</v>
      </c>
      <c r="C1708" s="256" t="s">
        <v>1048</v>
      </c>
      <c r="D1708" s="265"/>
      <c r="E1708" s="257" t="s">
        <v>91</v>
      </c>
      <c r="F1708" s="258" t="s">
        <v>1383</v>
      </c>
      <c r="G1708" s="259">
        <v>80</v>
      </c>
      <c r="H1708" s="259">
        <v>117</v>
      </c>
      <c r="I1708" s="268"/>
      <c r="J1708" s="259">
        <v>0</v>
      </c>
    </row>
    <row r="1709" spans="1:10" ht="27" customHeight="1" outlineLevel="1" x14ac:dyDescent="0.25">
      <c r="A1709" s="109" t="s">
        <v>71</v>
      </c>
      <c r="B1709" s="260" t="s">
        <v>1047</v>
      </c>
      <c r="C1709" s="269" t="s">
        <v>1718</v>
      </c>
      <c r="D1709" s="262"/>
      <c r="E1709" s="263" t="s">
        <v>1386</v>
      </c>
      <c r="F1709" s="306">
        <v>0</v>
      </c>
      <c r="G1709" s="263" t="s">
        <v>1387</v>
      </c>
      <c r="H1709" s="263">
        <v>10285</v>
      </c>
      <c r="I1709" s="263">
        <v>0</v>
      </c>
      <c r="J1709" s="262"/>
    </row>
    <row r="1710" spans="1:10" ht="27" customHeight="1" outlineLevel="1" x14ac:dyDescent="0.25">
      <c r="A1710" s="109" t="s">
        <v>71</v>
      </c>
      <c r="B1710" s="260" t="s">
        <v>1047</v>
      </c>
      <c r="C1710" s="269" t="s">
        <v>1719</v>
      </c>
      <c r="D1710" s="262"/>
      <c r="E1710" s="263" t="s">
        <v>1386</v>
      </c>
      <c r="F1710" s="306" t="s">
        <v>1387</v>
      </c>
      <c r="G1710" s="263" t="s">
        <v>1387</v>
      </c>
      <c r="H1710" s="263">
        <v>6456</v>
      </c>
      <c r="I1710" s="263">
        <v>0</v>
      </c>
      <c r="J1710" s="262"/>
    </row>
    <row r="1711" spans="1:10" ht="27" customHeight="1" outlineLevel="1" x14ac:dyDescent="0.25">
      <c r="A1711" s="109" t="s">
        <v>71</v>
      </c>
      <c r="B1711" s="260" t="s">
        <v>1047</v>
      </c>
      <c r="C1711" s="269" t="s">
        <v>1722</v>
      </c>
      <c r="D1711" s="262"/>
      <c r="E1711" s="263" t="s">
        <v>1395</v>
      </c>
      <c r="F1711" s="306" t="s">
        <v>1387</v>
      </c>
      <c r="G1711" s="263" t="s">
        <v>1387</v>
      </c>
      <c r="H1711" s="263">
        <v>319</v>
      </c>
      <c r="I1711" s="263">
        <v>0</v>
      </c>
      <c r="J1711" s="262"/>
    </row>
    <row r="1712" spans="1:10" ht="27" customHeight="1" outlineLevel="1" x14ac:dyDescent="0.25">
      <c r="A1712" s="109" t="s">
        <v>71</v>
      </c>
      <c r="B1712" s="260" t="s">
        <v>1047</v>
      </c>
      <c r="C1712" s="269" t="s">
        <v>1413</v>
      </c>
      <c r="D1712" s="262"/>
      <c r="E1712" s="263" t="s">
        <v>1386</v>
      </c>
      <c r="F1712" s="306" t="s">
        <v>1387</v>
      </c>
      <c r="G1712" s="263" t="s">
        <v>1387</v>
      </c>
      <c r="H1712" s="263">
        <v>115</v>
      </c>
      <c r="I1712" s="263">
        <v>0</v>
      </c>
      <c r="J1712" s="262"/>
    </row>
    <row r="1713" spans="1:10" ht="27" customHeight="1" outlineLevel="1" x14ac:dyDescent="0.25">
      <c r="A1713" s="109" t="s">
        <v>71</v>
      </c>
      <c r="B1713" s="260" t="s">
        <v>1047</v>
      </c>
      <c r="C1713" s="269" t="s">
        <v>1394</v>
      </c>
      <c r="D1713" s="262"/>
      <c r="E1713" s="263" t="s">
        <v>1395</v>
      </c>
      <c r="F1713" s="306" t="s">
        <v>1387</v>
      </c>
      <c r="G1713" s="263" t="s">
        <v>1387</v>
      </c>
      <c r="H1713" s="263">
        <v>810</v>
      </c>
      <c r="I1713" s="263">
        <v>0</v>
      </c>
      <c r="J1713" s="262"/>
    </row>
    <row r="1714" spans="1:10" ht="27" customHeight="1" outlineLevel="1" x14ac:dyDescent="0.25">
      <c r="A1714" s="109" t="s">
        <v>71</v>
      </c>
      <c r="B1714" s="260" t="s">
        <v>1047</v>
      </c>
      <c r="C1714" s="264" t="s">
        <v>1723</v>
      </c>
      <c r="D1714" s="262"/>
      <c r="E1714" s="263" t="s">
        <v>1395</v>
      </c>
      <c r="F1714" s="306" t="s">
        <v>1387</v>
      </c>
      <c r="G1714" s="263" t="s">
        <v>1387</v>
      </c>
      <c r="H1714" s="263">
        <v>147</v>
      </c>
      <c r="I1714" s="263">
        <v>0</v>
      </c>
      <c r="J1714" s="262"/>
    </row>
    <row r="1715" spans="1:10" ht="27" customHeight="1" outlineLevel="1" x14ac:dyDescent="0.25">
      <c r="A1715" s="109" t="s">
        <v>71</v>
      </c>
      <c r="B1715" s="260" t="s">
        <v>1047</v>
      </c>
      <c r="C1715" s="269" t="s">
        <v>1724</v>
      </c>
      <c r="D1715" s="262"/>
      <c r="E1715" s="263" t="s">
        <v>1395</v>
      </c>
      <c r="F1715" s="306" t="s">
        <v>1387</v>
      </c>
      <c r="G1715" s="263" t="s">
        <v>1387</v>
      </c>
      <c r="H1715" s="263">
        <v>156</v>
      </c>
      <c r="I1715" s="263">
        <v>0</v>
      </c>
      <c r="J1715" s="262"/>
    </row>
    <row r="1716" spans="1:10" ht="27" customHeight="1" x14ac:dyDescent="0.25">
      <c r="A1716" s="109">
        <v>2</v>
      </c>
      <c r="B1716" s="287" t="s">
        <v>1049</v>
      </c>
      <c r="C1716" s="256" t="s">
        <v>1361</v>
      </c>
      <c r="D1716" s="265"/>
      <c r="E1716" s="257" t="s">
        <v>91</v>
      </c>
      <c r="F1716" s="258" t="s">
        <v>1383</v>
      </c>
      <c r="G1716" s="259">
        <v>136</v>
      </c>
      <c r="H1716" s="259">
        <v>199</v>
      </c>
      <c r="I1716" s="268"/>
      <c r="J1716" s="259">
        <v>0</v>
      </c>
    </row>
    <row r="1717" spans="1:10" ht="27" customHeight="1" outlineLevel="1" x14ac:dyDescent="0.25">
      <c r="A1717" s="109" t="s">
        <v>71</v>
      </c>
      <c r="B1717" s="260" t="s">
        <v>1049</v>
      </c>
      <c r="C1717" s="269" t="s">
        <v>1725</v>
      </c>
      <c r="D1717" s="262"/>
      <c r="E1717" s="263" t="s">
        <v>1386</v>
      </c>
      <c r="F1717" s="306">
        <v>0</v>
      </c>
      <c r="G1717" s="263" t="s">
        <v>1387</v>
      </c>
      <c r="H1717" s="263">
        <v>13345</v>
      </c>
      <c r="I1717" s="263">
        <v>0</v>
      </c>
      <c r="J1717" s="262"/>
    </row>
    <row r="1718" spans="1:10" ht="27" customHeight="1" outlineLevel="1" x14ac:dyDescent="0.25">
      <c r="A1718" s="109" t="s">
        <v>71</v>
      </c>
      <c r="B1718" s="260" t="s">
        <v>1049</v>
      </c>
      <c r="C1718" s="269" t="s">
        <v>1726</v>
      </c>
      <c r="D1718" s="262"/>
      <c r="E1718" s="263" t="s">
        <v>1386</v>
      </c>
      <c r="F1718" s="306" t="s">
        <v>1387</v>
      </c>
      <c r="G1718" s="263" t="s">
        <v>1387</v>
      </c>
      <c r="H1718" s="263">
        <v>7520</v>
      </c>
      <c r="I1718" s="263">
        <v>0</v>
      </c>
      <c r="J1718" s="262"/>
    </row>
    <row r="1719" spans="1:10" ht="27" customHeight="1" outlineLevel="1" x14ac:dyDescent="0.25">
      <c r="A1719" s="109" t="s">
        <v>71</v>
      </c>
      <c r="B1719" s="260" t="s">
        <v>1049</v>
      </c>
      <c r="C1719" s="264" t="s">
        <v>1727</v>
      </c>
      <c r="D1719" s="262"/>
      <c r="E1719" s="263" t="s">
        <v>1395</v>
      </c>
      <c r="F1719" s="306" t="s">
        <v>1387</v>
      </c>
      <c r="G1719" s="263" t="s">
        <v>1387</v>
      </c>
      <c r="H1719" s="263">
        <v>1410</v>
      </c>
      <c r="I1719" s="263">
        <v>0</v>
      </c>
      <c r="J1719" s="262"/>
    </row>
    <row r="1720" spans="1:10" ht="27" customHeight="1" outlineLevel="1" x14ac:dyDescent="0.25">
      <c r="A1720" s="109" t="s">
        <v>71</v>
      </c>
      <c r="B1720" s="260" t="s">
        <v>1049</v>
      </c>
      <c r="C1720" s="269" t="s">
        <v>1728</v>
      </c>
      <c r="D1720" s="262"/>
      <c r="E1720" s="263" t="s">
        <v>1386</v>
      </c>
      <c r="F1720" s="306" t="s">
        <v>1387</v>
      </c>
      <c r="G1720" s="263" t="s">
        <v>1387</v>
      </c>
      <c r="H1720" s="263">
        <v>497</v>
      </c>
      <c r="I1720" s="263">
        <v>0</v>
      </c>
      <c r="J1720" s="262"/>
    </row>
    <row r="1721" spans="1:10" ht="27" customHeight="1" outlineLevel="1" x14ac:dyDescent="0.25">
      <c r="A1721" s="109" t="s">
        <v>71</v>
      </c>
      <c r="B1721" s="260" t="s">
        <v>1049</v>
      </c>
      <c r="C1721" s="269" t="s">
        <v>1729</v>
      </c>
      <c r="D1721" s="262"/>
      <c r="E1721" s="263" t="s">
        <v>1386</v>
      </c>
      <c r="F1721" s="306" t="s">
        <v>1387</v>
      </c>
      <c r="G1721" s="263" t="s">
        <v>1387</v>
      </c>
      <c r="H1721" s="263">
        <v>474</v>
      </c>
      <c r="I1721" s="263">
        <v>0</v>
      </c>
      <c r="J1721" s="262"/>
    </row>
    <row r="1722" spans="1:10" ht="27" customHeight="1" outlineLevel="1" x14ac:dyDescent="0.25">
      <c r="A1722" s="109" t="s">
        <v>71</v>
      </c>
      <c r="B1722" s="260" t="s">
        <v>1049</v>
      </c>
      <c r="C1722" s="269" t="s">
        <v>1730</v>
      </c>
      <c r="D1722" s="262"/>
      <c r="E1722" s="263" t="s">
        <v>1386</v>
      </c>
      <c r="F1722" s="306" t="s">
        <v>1387</v>
      </c>
      <c r="G1722" s="263" t="s">
        <v>1387</v>
      </c>
      <c r="H1722" s="263">
        <v>179</v>
      </c>
      <c r="I1722" s="263">
        <v>0</v>
      </c>
      <c r="J1722" s="262"/>
    </row>
    <row r="1723" spans="1:10" ht="27" customHeight="1" outlineLevel="1" x14ac:dyDescent="0.25">
      <c r="A1723" s="109" t="s">
        <v>71</v>
      </c>
      <c r="B1723" s="260" t="s">
        <v>1049</v>
      </c>
      <c r="C1723" s="269" t="s">
        <v>1731</v>
      </c>
      <c r="D1723" s="262"/>
      <c r="E1723" s="263" t="s">
        <v>1386</v>
      </c>
      <c r="F1723" s="306" t="s">
        <v>1387</v>
      </c>
      <c r="G1723" s="263" t="s">
        <v>1387</v>
      </c>
      <c r="H1723" s="263">
        <v>322</v>
      </c>
      <c r="I1723" s="263">
        <v>0</v>
      </c>
      <c r="J1723" s="262"/>
    </row>
    <row r="1724" spans="1:10" ht="27" customHeight="1" outlineLevel="1" x14ac:dyDescent="0.25">
      <c r="A1724" s="109" t="s">
        <v>71</v>
      </c>
      <c r="B1724" s="260" t="s">
        <v>1049</v>
      </c>
      <c r="C1724" s="269" t="s">
        <v>1732</v>
      </c>
      <c r="D1724" s="262"/>
      <c r="E1724" s="263" t="s">
        <v>1386</v>
      </c>
      <c r="F1724" s="306" t="s">
        <v>1387</v>
      </c>
      <c r="G1724" s="263" t="s">
        <v>1387</v>
      </c>
      <c r="H1724" s="263">
        <v>757</v>
      </c>
      <c r="I1724" s="263">
        <v>0</v>
      </c>
      <c r="J1724" s="262"/>
    </row>
    <row r="1725" spans="1:10" ht="27" customHeight="1" x14ac:dyDescent="0.25">
      <c r="A1725" s="109">
        <v>2</v>
      </c>
      <c r="B1725" s="287" t="s">
        <v>1051</v>
      </c>
      <c r="C1725" s="289" t="s">
        <v>1052</v>
      </c>
      <c r="D1725" s="265"/>
      <c r="E1725" s="257" t="s">
        <v>91</v>
      </c>
      <c r="F1725" s="258">
        <v>700</v>
      </c>
      <c r="G1725" s="259">
        <v>63</v>
      </c>
      <c r="H1725" s="259">
        <v>92</v>
      </c>
      <c r="I1725" s="268"/>
      <c r="J1725" s="259">
        <v>64400</v>
      </c>
    </row>
    <row r="1726" spans="1:10" ht="27" customHeight="1" outlineLevel="1" x14ac:dyDescent="0.25">
      <c r="A1726" s="109" t="s">
        <v>71</v>
      </c>
      <c r="B1726" s="260" t="s">
        <v>1051</v>
      </c>
      <c r="C1726" s="269" t="s">
        <v>1718</v>
      </c>
      <c r="D1726" s="262"/>
      <c r="E1726" s="263" t="s">
        <v>1386</v>
      </c>
      <c r="F1726" s="306">
        <v>0</v>
      </c>
      <c r="G1726" s="263" t="s">
        <v>1387</v>
      </c>
      <c r="H1726" s="263">
        <v>10285</v>
      </c>
      <c r="I1726" s="263">
        <v>0</v>
      </c>
      <c r="J1726" s="262"/>
    </row>
    <row r="1727" spans="1:10" ht="27" customHeight="1" outlineLevel="1" x14ac:dyDescent="0.25">
      <c r="A1727" s="109" t="s">
        <v>71</v>
      </c>
      <c r="B1727" s="260" t="s">
        <v>1051</v>
      </c>
      <c r="C1727" s="269" t="s">
        <v>1719</v>
      </c>
      <c r="D1727" s="262"/>
      <c r="E1727" s="263" t="s">
        <v>1386</v>
      </c>
      <c r="F1727" s="306" t="s">
        <v>1387</v>
      </c>
      <c r="G1727" s="263" t="s">
        <v>1387</v>
      </c>
      <c r="H1727" s="263">
        <v>6456</v>
      </c>
      <c r="I1727" s="263">
        <v>0</v>
      </c>
      <c r="J1727" s="262"/>
    </row>
    <row r="1728" spans="1:10" ht="27" customHeight="1" outlineLevel="1" x14ac:dyDescent="0.25">
      <c r="A1728" s="109" t="s">
        <v>71</v>
      </c>
      <c r="B1728" s="260" t="s">
        <v>1051</v>
      </c>
      <c r="C1728" s="269" t="s">
        <v>1720</v>
      </c>
      <c r="D1728" s="262"/>
      <c r="E1728" s="263" t="s">
        <v>1386</v>
      </c>
      <c r="F1728" s="306" t="s">
        <v>1387</v>
      </c>
      <c r="G1728" s="263" t="s">
        <v>1387</v>
      </c>
      <c r="H1728" s="263">
        <v>2555</v>
      </c>
      <c r="I1728" s="263">
        <v>0</v>
      </c>
      <c r="J1728" s="262"/>
    </row>
    <row r="1729" spans="1:10" ht="27" customHeight="1" outlineLevel="1" x14ac:dyDescent="0.25">
      <c r="A1729" s="109" t="s">
        <v>71</v>
      </c>
      <c r="B1729" s="260" t="s">
        <v>1051</v>
      </c>
      <c r="C1729" s="269" t="s">
        <v>1713</v>
      </c>
      <c r="D1729" s="262"/>
      <c r="E1729" s="263" t="s">
        <v>1386</v>
      </c>
      <c r="F1729" s="306" t="s">
        <v>1387</v>
      </c>
      <c r="G1729" s="263" t="s">
        <v>1387</v>
      </c>
      <c r="H1729" s="263">
        <v>382</v>
      </c>
      <c r="I1729" s="263">
        <v>0</v>
      </c>
      <c r="J1729" s="262"/>
    </row>
    <row r="1730" spans="1:10" ht="27" customHeight="1" outlineLevel="1" x14ac:dyDescent="0.25">
      <c r="A1730" s="109" t="s">
        <v>71</v>
      </c>
      <c r="B1730" s="260" t="s">
        <v>1051</v>
      </c>
      <c r="C1730" s="269" t="s">
        <v>1722</v>
      </c>
      <c r="D1730" s="262"/>
      <c r="E1730" s="263" t="s">
        <v>1395</v>
      </c>
      <c r="F1730" s="306" t="s">
        <v>1387</v>
      </c>
      <c r="G1730" s="263" t="s">
        <v>1387</v>
      </c>
      <c r="H1730" s="263">
        <v>319</v>
      </c>
      <c r="I1730" s="263">
        <v>0</v>
      </c>
      <c r="J1730" s="262"/>
    </row>
    <row r="1731" spans="1:10" ht="27" customHeight="1" outlineLevel="1" x14ac:dyDescent="0.25">
      <c r="A1731" s="109" t="s">
        <v>71</v>
      </c>
      <c r="B1731" s="260" t="s">
        <v>1051</v>
      </c>
      <c r="C1731" s="269" t="s">
        <v>1413</v>
      </c>
      <c r="D1731" s="262"/>
      <c r="E1731" s="263" t="s">
        <v>1386</v>
      </c>
      <c r="F1731" s="306" t="s">
        <v>1387</v>
      </c>
      <c r="G1731" s="263" t="s">
        <v>1387</v>
      </c>
      <c r="H1731" s="263">
        <v>115</v>
      </c>
      <c r="I1731" s="263">
        <v>0</v>
      </c>
      <c r="J1731" s="262"/>
    </row>
    <row r="1732" spans="1:10" ht="27" customHeight="1" outlineLevel="1" x14ac:dyDescent="0.25">
      <c r="A1732" s="109" t="s">
        <v>71</v>
      </c>
      <c r="B1732" s="260" t="s">
        <v>1051</v>
      </c>
      <c r="C1732" s="269" t="s">
        <v>1394</v>
      </c>
      <c r="D1732" s="262"/>
      <c r="E1732" s="263" t="s">
        <v>1395</v>
      </c>
      <c r="F1732" s="306" t="s">
        <v>1387</v>
      </c>
      <c r="G1732" s="263" t="s">
        <v>1387</v>
      </c>
      <c r="H1732" s="263">
        <v>810</v>
      </c>
      <c r="I1732" s="263">
        <v>0</v>
      </c>
      <c r="J1732" s="262"/>
    </row>
    <row r="1733" spans="1:10" ht="27" customHeight="1" x14ac:dyDescent="0.25">
      <c r="A1733" s="109">
        <v>2</v>
      </c>
      <c r="B1733" s="287" t="s">
        <v>1053</v>
      </c>
      <c r="C1733" s="256" t="s">
        <v>1054</v>
      </c>
      <c r="D1733" s="265"/>
      <c r="E1733" s="257" t="s">
        <v>91</v>
      </c>
      <c r="F1733" s="258" t="s">
        <v>1383</v>
      </c>
      <c r="G1733" s="259">
        <v>70</v>
      </c>
      <c r="H1733" s="259">
        <v>102</v>
      </c>
      <c r="I1733" s="268"/>
      <c r="J1733" s="259">
        <v>0</v>
      </c>
    </row>
    <row r="1734" spans="1:10" ht="27" customHeight="1" outlineLevel="1" x14ac:dyDescent="0.25">
      <c r="A1734" s="109" t="s">
        <v>71</v>
      </c>
      <c r="B1734" s="260" t="s">
        <v>1053</v>
      </c>
      <c r="C1734" s="269" t="s">
        <v>1718</v>
      </c>
      <c r="D1734" s="262"/>
      <c r="E1734" s="263" t="s">
        <v>1386</v>
      </c>
      <c r="F1734" s="306">
        <v>0</v>
      </c>
      <c r="G1734" s="263" t="s">
        <v>1387</v>
      </c>
      <c r="H1734" s="263">
        <v>10285</v>
      </c>
      <c r="I1734" s="263">
        <v>0</v>
      </c>
      <c r="J1734" s="262"/>
    </row>
    <row r="1735" spans="1:10" ht="27" customHeight="1" outlineLevel="1" x14ac:dyDescent="0.25">
      <c r="A1735" s="109" t="s">
        <v>71</v>
      </c>
      <c r="B1735" s="260" t="s">
        <v>1053</v>
      </c>
      <c r="C1735" s="269" t="s">
        <v>1719</v>
      </c>
      <c r="D1735" s="262"/>
      <c r="E1735" s="263" t="s">
        <v>1386</v>
      </c>
      <c r="F1735" s="306" t="s">
        <v>1387</v>
      </c>
      <c r="G1735" s="263" t="s">
        <v>1387</v>
      </c>
      <c r="H1735" s="263">
        <v>6456</v>
      </c>
      <c r="I1735" s="263">
        <v>0</v>
      </c>
      <c r="J1735" s="262"/>
    </row>
    <row r="1736" spans="1:10" ht="27" customHeight="1" outlineLevel="1" x14ac:dyDescent="0.25">
      <c r="A1736" s="109" t="s">
        <v>71</v>
      </c>
      <c r="B1736" s="260" t="s">
        <v>1053</v>
      </c>
      <c r="C1736" s="269" t="s">
        <v>1720</v>
      </c>
      <c r="D1736" s="262"/>
      <c r="E1736" s="263" t="s">
        <v>1386</v>
      </c>
      <c r="F1736" s="306" t="s">
        <v>1387</v>
      </c>
      <c r="G1736" s="263" t="s">
        <v>1387</v>
      </c>
      <c r="H1736" s="263">
        <v>2555</v>
      </c>
      <c r="I1736" s="263">
        <v>0</v>
      </c>
      <c r="J1736" s="262"/>
    </row>
    <row r="1737" spans="1:10" ht="27" customHeight="1" outlineLevel="1" x14ac:dyDescent="0.25">
      <c r="A1737" s="109" t="s">
        <v>71</v>
      </c>
      <c r="B1737" s="260" t="s">
        <v>1053</v>
      </c>
      <c r="C1737" s="269" t="s">
        <v>1721</v>
      </c>
      <c r="D1737" s="262"/>
      <c r="E1737" s="263" t="s">
        <v>1395</v>
      </c>
      <c r="F1737" s="306" t="s">
        <v>1387</v>
      </c>
      <c r="G1737" s="263" t="s">
        <v>1387</v>
      </c>
      <c r="H1737" s="263">
        <v>490</v>
      </c>
      <c r="I1737" s="263">
        <v>0</v>
      </c>
      <c r="J1737" s="262"/>
    </row>
    <row r="1738" spans="1:10" ht="27" customHeight="1" outlineLevel="1" x14ac:dyDescent="0.25">
      <c r="A1738" s="109" t="s">
        <v>71</v>
      </c>
      <c r="B1738" s="260" t="s">
        <v>1053</v>
      </c>
      <c r="C1738" s="269" t="s">
        <v>1722</v>
      </c>
      <c r="D1738" s="262"/>
      <c r="E1738" s="263" t="s">
        <v>1395</v>
      </c>
      <c r="F1738" s="306" t="s">
        <v>1387</v>
      </c>
      <c r="G1738" s="263" t="s">
        <v>1387</v>
      </c>
      <c r="H1738" s="263">
        <v>319</v>
      </c>
      <c r="I1738" s="263">
        <v>0</v>
      </c>
      <c r="J1738" s="262"/>
    </row>
    <row r="1739" spans="1:10" ht="27" customHeight="1" outlineLevel="1" x14ac:dyDescent="0.25">
      <c r="A1739" s="109" t="s">
        <v>71</v>
      </c>
      <c r="B1739" s="260" t="s">
        <v>1053</v>
      </c>
      <c r="C1739" s="269" t="s">
        <v>1413</v>
      </c>
      <c r="D1739" s="262"/>
      <c r="E1739" s="263" t="s">
        <v>1386</v>
      </c>
      <c r="F1739" s="306" t="s">
        <v>1387</v>
      </c>
      <c r="G1739" s="263" t="s">
        <v>1387</v>
      </c>
      <c r="H1739" s="263">
        <v>115</v>
      </c>
      <c r="I1739" s="263">
        <v>0</v>
      </c>
      <c r="J1739" s="262"/>
    </row>
    <row r="1740" spans="1:10" ht="27" customHeight="1" outlineLevel="1" x14ac:dyDescent="0.25">
      <c r="A1740" s="109" t="s">
        <v>71</v>
      </c>
      <c r="B1740" s="260" t="s">
        <v>1053</v>
      </c>
      <c r="C1740" s="269" t="s">
        <v>1394</v>
      </c>
      <c r="D1740" s="262"/>
      <c r="E1740" s="263" t="s">
        <v>1395</v>
      </c>
      <c r="F1740" s="306" t="s">
        <v>1387</v>
      </c>
      <c r="G1740" s="263" t="s">
        <v>1387</v>
      </c>
      <c r="H1740" s="263">
        <v>810</v>
      </c>
      <c r="I1740" s="263">
        <v>0</v>
      </c>
      <c r="J1740" s="262"/>
    </row>
    <row r="1741" spans="1:10" ht="27" customHeight="1" x14ac:dyDescent="0.25">
      <c r="A1741" s="109">
        <v>2</v>
      </c>
      <c r="B1741" s="287" t="s">
        <v>1055</v>
      </c>
      <c r="C1741" s="256" t="s">
        <v>1056</v>
      </c>
      <c r="D1741" s="265"/>
      <c r="E1741" s="257" t="s">
        <v>91</v>
      </c>
      <c r="F1741" s="258" t="s">
        <v>1383</v>
      </c>
      <c r="G1741" s="259">
        <v>60</v>
      </c>
      <c r="H1741" s="259">
        <v>88</v>
      </c>
      <c r="I1741" s="268"/>
      <c r="J1741" s="259">
        <v>0</v>
      </c>
    </row>
    <row r="1742" spans="1:10" ht="27" customHeight="1" outlineLevel="1" x14ac:dyDescent="0.25">
      <c r="A1742" s="109" t="s">
        <v>71</v>
      </c>
      <c r="B1742" s="260" t="s">
        <v>1055</v>
      </c>
      <c r="C1742" s="269" t="s">
        <v>1718</v>
      </c>
      <c r="D1742" s="262"/>
      <c r="E1742" s="263" t="s">
        <v>1386</v>
      </c>
      <c r="F1742" s="306">
        <v>0</v>
      </c>
      <c r="G1742" s="263" t="s">
        <v>1387</v>
      </c>
      <c r="H1742" s="263">
        <v>10285</v>
      </c>
      <c r="I1742" s="263">
        <v>0</v>
      </c>
      <c r="J1742" s="262"/>
    </row>
    <row r="1743" spans="1:10" ht="27" customHeight="1" outlineLevel="1" x14ac:dyDescent="0.25">
      <c r="A1743" s="109" t="s">
        <v>71</v>
      </c>
      <c r="B1743" s="260" t="s">
        <v>1055</v>
      </c>
      <c r="C1743" s="269" t="s">
        <v>1719</v>
      </c>
      <c r="D1743" s="262"/>
      <c r="E1743" s="263" t="s">
        <v>1386</v>
      </c>
      <c r="F1743" s="306" t="s">
        <v>1387</v>
      </c>
      <c r="G1743" s="263" t="s">
        <v>1387</v>
      </c>
      <c r="H1743" s="263">
        <v>6456</v>
      </c>
      <c r="I1743" s="263">
        <v>0</v>
      </c>
      <c r="J1743" s="262"/>
    </row>
    <row r="1744" spans="1:10" ht="27" customHeight="1" outlineLevel="1" x14ac:dyDescent="0.25">
      <c r="A1744" s="109" t="s">
        <v>71</v>
      </c>
      <c r="B1744" s="260" t="s">
        <v>1055</v>
      </c>
      <c r="C1744" s="305" t="s">
        <v>1733</v>
      </c>
      <c r="D1744" s="262"/>
      <c r="E1744" s="263" t="s">
        <v>1734</v>
      </c>
      <c r="F1744" s="306" t="s">
        <v>1387</v>
      </c>
      <c r="G1744" s="263" t="s">
        <v>1387</v>
      </c>
      <c r="H1744" s="263">
        <v>173</v>
      </c>
      <c r="I1744" s="263">
        <v>0</v>
      </c>
      <c r="J1744" s="262"/>
    </row>
    <row r="1745" spans="1:10" ht="27" customHeight="1" outlineLevel="1" x14ac:dyDescent="0.25">
      <c r="A1745" s="109" t="s">
        <v>71</v>
      </c>
      <c r="B1745" s="260" t="s">
        <v>1055</v>
      </c>
      <c r="C1745" s="269" t="s">
        <v>1735</v>
      </c>
      <c r="D1745" s="262"/>
      <c r="E1745" s="263" t="s">
        <v>1734</v>
      </c>
      <c r="F1745" s="306" t="s">
        <v>1387</v>
      </c>
      <c r="G1745" s="263" t="s">
        <v>1387</v>
      </c>
      <c r="H1745" s="263">
        <v>236</v>
      </c>
      <c r="I1745" s="263">
        <v>0</v>
      </c>
      <c r="J1745" s="262"/>
    </row>
    <row r="1746" spans="1:10" ht="27" customHeight="1" outlineLevel="1" x14ac:dyDescent="0.25">
      <c r="A1746" s="109" t="s">
        <v>71</v>
      </c>
      <c r="B1746" s="260" t="s">
        <v>1055</v>
      </c>
      <c r="C1746" s="305" t="s">
        <v>1736</v>
      </c>
      <c r="D1746" s="262"/>
      <c r="E1746" s="263" t="s">
        <v>1734</v>
      </c>
      <c r="F1746" s="306" t="s">
        <v>1387</v>
      </c>
      <c r="G1746" s="263" t="s">
        <v>1387</v>
      </c>
      <c r="H1746" s="263">
        <v>152</v>
      </c>
      <c r="I1746" s="263">
        <v>0</v>
      </c>
      <c r="J1746" s="262"/>
    </row>
    <row r="1747" spans="1:10" ht="27" customHeight="1" outlineLevel="1" x14ac:dyDescent="0.25">
      <c r="A1747" s="109" t="s">
        <v>71</v>
      </c>
      <c r="B1747" s="260" t="s">
        <v>1055</v>
      </c>
      <c r="C1747" s="269" t="s">
        <v>1720</v>
      </c>
      <c r="D1747" s="262"/>
      <c r="E1747" s="263" t="s">
        <v>1386</v>
      </c>
      <c r="F1747" s="306" t="s">
        <v>1387</v>
      </c>
      <c r="G1747" s="263" t="s">
        <v>1387</v>
      </c>
      <c r="H1747" s="263">
        <v>2555</v>
      </c>
      <c r="I1747" s="263">
        <v>0</v>
      </c>
      <c r="J1747" s="262"/>
    </row>
    <row r="1748" spans="1:10" ht="27" customHeight="1" outlineLevel="1" x14ac:dyDescent="0.25">
      <c r="A1748" s="109" t="s">
        <v>71</v>
      </c>
      <c r="B1748" s="260" t="s">
        <v>1055</v>
      </c>
      <c r="C1748" s="269" t="s">
        <v>1721</v>
      </c>
      <c r="D1748" s="262"/>
      <c r="E1748" s="263" t="s">
        <v>1395</v>
      </c>
      <c r="F1748" s="306" t="s">
        <v>1387</v>
      </c>
      <c r="G1748" s="263" t="s">
        <v>1387</v>
      </c>
      <c r="H1748" s="263">
        <v>490</v>
      </c>
      <c r="I1748" s="263">
        <v>0</v>
      </c>
      <c r="J1748" s="262"/>
    </row>
    <row r="1749" spans="1:10" ht="27" customHeight="1" outlineLevel="1" x14ac:dyDescent="0.25">
      <c r="A1749" s="109" t="s">
        <v>71</v>
      </c>
      <c r="B1749" s="260" t="s">
        <v>1055</v>
      </c>
      <c r="C1749" s="269" t="s">
        <v>1722</v>
      </c>
      <c r="D1749" s="262"/>
      <c r="E1749" s="263" t="s">
        <v>1395</v>
      </c>
      <c r="F1749" s="306" t="s">
        <v>1387</v>
      </c>
      <c r="G1749" s="263" t="s">
        <v>1387</v>
      </c>
      <c r="H1749" s="263">
        <v>319</v>
      </c>
      <c r="I1749" s="263">
        <v>0</v>
      </c>
      <c r="J1749" s="262"/>
    </row>
    <row r="1750" spans="1:10" ht="27" customHeight="1" outlineLevel="1" x14ac:dyDescent="0.25">
      <c r="A1750" s="109" t="s">
        <v>71</v>
      </c>
      <c r="B1750" s="260" t="s">
        <v>1055</v>
      </c>
      <c r="C1750" s="269" t="s">
        <v>1413</v>
      </c>
      <c r="D1750" s="262"/>
      <c r="E1750" s="263" t="s">
        <v>1386</v>
      </c>
      <c r="F1750" s="306" t="s">
        <v>1387</v>
      </c>
      <c r="G1750" s="263" t="s">
        <v>1387</v>
      </c>
      <c r="H1750" s="263">
        <v>115</v>
      </c>
      <c r="I1750" s="263">
        <v>0</v>
      </c>
      <c r="J1750" s="262"/>
    </row>
    <row r="1751" spans="1:10" ht="27" customHeight="1" outlineLevel="1" x14ac:dyDescent="0.25">
      <c r="A1751" s="109" t="s">
        <v>71</v>
      </c>
      <c r="B1751" s="260" t="s">
        <v>1055</v>
      </c>
      <c r="C1751" s="269" t="s">
        <v>1394</v>
      </c>
      <c r="D1751" s="262"/>
      <c r="E1751" s="263" t="s">
        <v>1395</v>
      </c>
      <c r="F1751" s="306" t="s">
        <v>1387</v>
      </c>
      <c r="G1751" s="263" t="s">
        <v>1387</v>
      </c>
      <c r="H1751" s="263">
        <v>810</v>
      </c>
      <c r="I1751" s="263">
        <v>0</v>
      </c>
      <c r="J1751" s="262"/>
    </row>
    <row r="1752" spans="1:10" ht="27" customHeight="1" x14ac:dyDescent="0.25">
      <c r="A1752" s="109">
        <v>2</v>
      </c>
      <c r="B1752" s="287" t="s">
        <v>1057</v>
      </c>
      <c r="C1752" s="256" t="s">
        <v>1058</v>
      </c>
      <c r="D1752" s="265"/>
      <c r="E1752" s="257" t="s">
        <v>1042</v>
      </c>
      <c r="F1752" s="258" t="s">
        <v>1383</v>
      </c>
      <c r="G1752" s="259">
        <v>150</v>
      </c>
      <c r="H1752" s="259">
        <v>219</v>
      </c>
      <c r="I1752" s="268"/>
      <c r="J1752" s="259">
        <v>0</v>
      </c>
    </row>
    <row r="1753" spans="1:10" ht="27" customHeight="1" outlineLevel="1" x14ac:dyDescent="0.25">
      <c r="A1753" s="109" t="s">
        <v>71</v>
      </c>
      <c r="B1753" s="260" t="s">
        <v>1057</v>
      </c>
      <c r="C1753" s="269" t="s">
        <v>1718</v>
      </c>
      <c r="D1753" s="262"/>
      <c r="E1753" s="263" t="s">
        <v>1386</v>
      </c>
      <c r="F1753" s="306">
        <v>0</v>
      </c>
      <c r="G1753" s="263" t="s">
        <v>1387</v>
      </c>
      <c r="H1753" s="263">
        <v>10285</v>
      </c>
      <c r="I1753" s="263">
        <v>0</v>
      </c>
      <c r="J1753" s="262"/>
    </row>
    <row r="1754" spans="1:10" ht="27" customHeight="1" outlineLevel="1" x14ac:dyDescent="0.25">
      <c r="A1754" s="109" t="s">
        <v>71</v>
      </c>
      <c r="B1754" s="260" t="s">
        <v>1057</v>
      </c>
      <c r="C1754" s="269" t="s">
        <v>1719</v>
      </c>
      <c r="D1754" s="262"/>
      <c r="E1754" s="263" t="s">
        <v>1386</v>
      </c>
      <c r="F1754" s="306" t="s">
        <v>1387</v>
      </c>
      <c r="G1754" s="263" t="s">
        <v>1387</v>
      </c>
      <c r="H1754" s="263">
        <v>6456</v>
      </c>
      <c r="I1754" s="263">
        <v>0</v>
      </c>
      <c r="J1754" s="262"/>
    </row>
    <row r="1755" spans="1:10" ht="27" customHeight="1" outlineLevel="1" x14ac:dyDescent="0.25">
      <c r="A1755" s="109" t="s">
        <v>71</v>
      </c>
      <c r="B1755" s="260" t="s">
        <v>1057</v>
      </c>
      <c r="C1755" s="269" t="s">
        <v>1720</v>
      </c>
      <c r="D1755" s="262"/>
      <c r="E1755" s="263" t="s">
        <v>1386</v>
      </c>
      <c r="F1755" s="306" t="s">
        <v>1387</v>
      </c>
      <c r="G1755" s="263" t="s">
        <v>1387</v>
      </c>
      <c r="H1755" s="263">
        <v>2555</v>
      </c>
      <c r="I1755" s="263">
        <v>0</v>
      </c>
      <c r="J1755" s="262"/>
    </row>
    <row r="1756" spans="1:10" ht="27" customHeight="1" outlineLevel="1" x14ac:dyDescent="0.25">
      <c r="A1756" s="109" t="s">
        <v>71</v>
      </c>
      <c r="B1756" s="260" t="s">
        <v>1057</v>
      </c>
      <c r="C1756" s="269" t="s">
        <v>1721</v>
      </c>
      <c r="D1756" s="262"/>
      <c r="E1756" s="263" t="s">
        <v>1395</v>
      </c>
      <c r="F1756" s="306" t="s">
        <v>1387</v>
      </c>
      <c r="G1756" s="263" t="s">
        <v>1387</v>
      </c>
      <c r="H1756" s="263">
        <v>490</v>
      </c>
      <c r="I1756" s="263">
        <v>0</v>
      </c>
      <c r="J1756" s="262"/>
    </row>
    <row r="1757" spans="1:10" ht="27" customHeight="1" outlineLevel="1" x14ac:dyDescent="0.25">
      <c r="A1757" s="109" t="s">
        <v>71</v>
      </c>
      <c r="B1757" s="260" t="s">
        <v>1057</v>
      </c>
      <c r="C1757" s="269" t="s">
        <v>1722</v>
      </c>
      <c r="D1757" s="262"/>
      <c r="E1757" s="263" t="s">
        <v>1395</v>
      </c>
      <c r="F1757" s="306" t="s">
        <v>1387</v>
      </c>
      <c r="G1757" s="263" t="s">
        <v>1387</v>
      </c>
      <c r="H1757" s="263">
        <v>319</v>
      </c>
      <c r="I1757" s="263">
        <v>0</v>
      </c>
      <c r="J1757" s="262"/>
    </row>
    <row r="1758" spans="1:10" ht="27" customHeight="1" outlineLevel="1" x14ac:dyDescent="0.25">
      <c r="A1758" s="109" t="s">
        <v>71</v>
      </c>
      <c r="B1758" s="260" t="s">
        <v>1057</v>
      </c>
      <c r="C1758" s="269" t="s">
        <v>1413</v>
      </c>
      <c r="D1758" s="262"/>
      <c r="E1758" s="263" t="s">
        <v>1386</v>
      </c>
      <c r="F1758" s="306" t="s">
        <v>1387</v>
      </c>
      <c r="G1758" s="263" t="s">
        <v>1387</v>
      </c>
      <c r="H1758" s="263">
        <v>115</v>
      </c>
      <c r="I1758" s="263">
        <v>0</v>
      </c>
      <c r="J1758" s="262"/>
    </row>
    <row r="1759" spans="1:10" ht="27" customHeight="1" outlineLevel="1" x14ac:dyDescent="0.25">
      <c r="A1759" s="109" t="s">
        <v>71</v>
      </c>
      <c r="B1759" s="260" t="s">
        <v>1057</v>
      </c>
      <c r="C1759" s="269" t="s">
        <v>1394</v>
      </c>
      <c r="D1759" s="262"/>
      <c r="E1759" s="263" t="s">
        <v>1395</v>
      </c>
      <c r="F1759" s="306" t="s">
        <v>1387</v>
      </c>
      <c r="G1759" s="263" t="s">
        <v>1387</v>
      </c>
      <c r="H1759" s="263">
        <v>810</v>
      </c>
      <c r="I1759" s="263">
        <v>0</v>
      </c>
      <c r="J1759" s="262"/>
    </row>
    <row r="1760" spans="1:10" ht="27" customHeight="1" x14ac:dyDescent="0.25">
      <c r="A1760" s="109">
        <v>2</v>
      </c>
      <c r="B1760" s="287" t="s">
        <v>1059</v>
      </c>
      <c r="C1760" s="256" t="s">
        <v>1060</v>
      </c>
      <c r="D1760" s="265"/>
      <c r="E1760" s="257" t="s">
        <v>88</v>
      </c>
      <c r="F1760" s="258" t="s">
        <v>1383</v>
      </c>
      <c r="G1760" s="259">
        <v>600</v>
      </c>
      <c r="H1760" s="259">
        <v>876</v>
      </c>
      <c r="I1760" s="268"/>
      <c r="J1760" s="259">
        <v>0</v>
      </c>
    </row>
    <row r="1761" spans="1:10" ht="27" customHeight="1" outlineLevel="1" x14ac:dyDescent="0.25">
      <c r="A1761" s="109" t="s">
        <v>71</v>
      </c>
      <c r="B1761" s="260" t="s">
        <v>1059</v>
      </c>
      <c r="C1761" s="269" t="s">
        <v>1718</v>
      </c>
      <c r="D1761" s="262"/>
      <c r="E1761" s="263" t="s">
        <v>1386</v>
      </c>
      <c r="F1761" s="306">
        <v>0</v>
      </c>
      <c r="G1761" s="263" t="s">
        <v>1387</v>
      </c>
      <c r="H1761" s="263">
        <v>10285</v>
      </c>
      <c r="I1761" s="263">
        <v>0</v>
      </c>
      <c r="J1761" s="262"/>
    </row>
    <row r="1762" spans="1:10" ht="27" customHeight="1" outlineLevel="1" x14ac:dyDescent="0.25">
      <c r="A1762" s="109" t="s">
        <v>71</v>
      </c>
      <c r="B1762" s="260" t="s">
        <v>1059</v>
      </c>
      <c r="C1762" s="269" t="s">
        <v>1719</v>
      </c>
      <c r="D1762" s="262"/>
      <c r="E1762" s="263" t="s">
        <v>1386</v>
      </c>
      <c r="F1762" s="306" t="s">
        <v>1387</v>
      </c>
      <c r="G1762" s="263" t="s">
        <v>1387</v>
      </c>
      <c r="H1762" s="263">
        <v>6456</v>
      </c>
      <c r="I1762" s="263">
        <v>0</v>
      </c>
      <c r="J1762" s="262"/>
    </row>
    <row r="1763" spans="1:10" ht="27" customHeight="1" outlineLevel="1" x14ac:dyDescent="0.25">
      <c r="A1763" s="109" t="s">
        <v>71</v>
      </c>
      <c r="B1763" s="260" t="s">
        <v>1059</v>
      </c>
      <c r="C1763" s="269" t="s">
        <v>1720</v>
      </c>
      <c r="D1763" s="262"/>
      <c r="E1763" s="263" t="s">
        <v>1386</v>
      </c>
      <c r="F1763" s="306" t="s">
        <v>1387</v>
      </c>
      <c r="G1763" s="263" t="s">
        <v>1387</v>
      </c>
      <c r="H1763" s="263">
        <v>2555</v>
      </c>
      <c r="I1763" s="263">
        <v>0</v>
      </c>
      <c r="J1763" s="262"/>
    </row>
    <row r="1764" spans="1:10" ht="27" customHeight="1" outlineLevel="1" x14ac:dyDescent="0.25">
      <c r="A1764" s="109" t="s">
        <v>71</v>
      </c>
      <c r="B1764" s="260" t="s">
        <v>1059</v>
      </c>
      <c r="C1764" s="269" t="s">
        <v>1721</v>
      </c>
      <c r="D1764" s="262"/>
      <c r="E1764" s="263" t="s">
        <v>1395</v>
      </c>
      <c r="F1764" s="306" t="s">
        <v>1387</v>
      </c>
      <c r="G1764" s="263" t="s">
        <v>1387</v>
      </c>
      <c r="H1764" s="263">
        <v>490</v>
      </c>
      <c r="I1764" s="263">
        <v>0</v>
      </c>
      <c r="J1764" s="262"/>
    </row>
    <row r="1765" spans="1:10" ht="27" customHeight="1" outlineLevel="1" x14ac:dyDescent="0.25">
      <c r="A1765" s="109" t="s">
        <v>71</v>
      </c>
      <c r="B1765" s="260" t="s">
        <v>1059</v>
      </c>
      <c r="C1765" s="269" t="s">
        <v>1722</v>
      </c>
      <c r="D1765" s="262"/>
      <c r="E1765" s="263" t="s">
        <v>1395</v>
      </c>
      <c r="F1765" s="306" t="s">
        <v>1387</v>
      </c>
      <c r="G1765" s="263" t="s">
        <v>1387</v>
      </c>
      <c r="H1765" s="263">
        <v>319</v>
      </c>
      <c r="I1765" s="263">
        <v>0</v>
      </c>
      <c r="J1765" s="262"/>
    </row>
    <row r="1766" spans="1:10" ht="27" customHeight="1" outlineLevel="1" x14ac:dyDescent="0.25">
      <c r="A1766" s="109" t="s">
        <v>71</v>
      </c>
      <c r="B1766" s="260" t="s">
        <v>1059</v>
      </c>
      <c r="C1766" s="269" t="s">
        <v>1413</v>
      </c>
      <c r="D1766" s="262"/>
      <c r="E1766" s="263" t="s">
        <v>1386</v>
      </c>
      <c r="F1766" s="306" t="s">
        <v>1387</v>
      </c>
      <c r="G1766" s="263" t="s">
        <v>1387</v>
      </c>
      <c r="H1766" s="263">
        <v>115</v>
      </c>
      <c r="I1766" s="263">
        <v>0</v>
      </c>
      <c r="J1766" s="262"/>
    </row>
    <row r="1767" spans="1:10" ht="27" customHeight="1" outlineLevel="1" x14ac:dyDescent="0.25">
      <c r="A1767" s="109" t="s">
        <v>71</v>
      </c>
      <c r="B1767" s="260" t="s">
        <v>1059</v>
      </c>
      <c r="C1767" s="269" t="s">
        <v>1394</v>
      </c>
      <c r="D1767" s="262"/>
      <c r="E1767" s="263" t="s">
        <v>1395</v>
      </c>
      <c r="F1767" s="306" t="s">
        <v>1387</v>
      </c>
      <c r="G1767" s="263" t="s">
        <v>1387</v>
      </c>
      <c r="H1767" s="263">
        <v>810</v>
      </c>
      <c r="I1767" s="263">
        <v>0</v>
      </c>
      <c r="J1767" s="262"/>
    </row>
    <row r="1768" spans="1:10" ht="27" customHeight="1" x14ac:dyDescent="0.25">
      <c r="A1768" s="109">
        <v>2</v>
      </c>
      <c r="B1768" s="287" t="s">
        <v>1061</v>
      </c>
      <c r="C1768" s="256" t="s">
        <v>1062</v>
      </c>
      <c r="D1768" s="265"/>
      <c r="E1768" s="257" t="s">
        <v>88</v>
      </c>
      <c r="F1768" s="258" t="s">
        <v>1383</v>
      </c>
      <c r="G1768" s="259">
        <v>500</v>
      </c>
      <c r="H1768" s="259">
        <v>730</v>
      </c>
      <c r="I1768" s="268"/>
      <c r="J1768" s="259">
        <v>0</v>
      </c>
    </row>
    <row r="1769" spans="1:10" ht="27" customHeight="1" outlineLevel="1" x14ac:dyDescent="0.25">
      <c r="A1769" s="109" t="s">
        <v>71</v>
      </c>
      <c r="B1769" s="260" t="s">
        <v>1061</v>
      </c>
      <c r="C1769" s="269" t="s">
        <v>1737</v>
      </c>
      <c r="D1769" s="262"/>
      <c r="E1769" s="263" t="s">
        <v>1734</v>
      </c>
      <c r="F1769" s="306">
        <v>0</v>
      </c>
      <c r="G1769" s="263" t="s">
        <v>1387</v>
      </c>
      <c r="H1769" s="263">
        <v>28</v>
      </c>
      <c r="I1769" s="263">
        <v>0</v>
      </c>
      <c r="J1769" s="262"/>
    </row>
    <row r="1770" spans="1:10" ht="27" customHeight="1" outlineLevel="1" x14ac:dyDescent="0.25">
      <c r="A1770" s="109" t="s">
        <v>71</v>
      </c>
      <c r="B1770" s="260" t="s">
        <v>1061</v>
      </c>
      <c r="C1770" s="269" t="s">
        <v>1627</v>
      </c>
      <c r="D1770" s="262"/>
      <c r="E1770" s="263" t="s">
        <v>1386</v>
      </c>
      <c r="F1770" s="306" t="s">
        <v>1387</v>
      </c>
      <c r="G1770" s="263" t="s">
        <v>1387</v>
      </c>
      <c r="H1770" s="263">
        <v>422</v>
      </c>
      <c r="I1770" s="263">
        <v>0</v>
      </c>
      <c r="J1770" s="262"/>
    </row>
    <row r="1771" spans="1:10" ht="27" customHeight="1" outlineLevel="1" x14ac:dyDescent="0.25">
      <c r="A1771" s="109" t="s">
        <v>71</v>
      </c>
      <c r="B1771" s="260" t="s">
        <v>1061</v>
      </c>
      <c r="C1771" s="269" t="s">
        <v>1394</v>
      </c>
      <c r="D1771" s="262"/>
      <c r="E1771" s="263" t="s">
        <v>1395</v>
      </c>
      <c r="F1771" s="306" t="s">
        <v>1387</v>
      </c>
      <c r="G1771" s="263" t="s">
        <v>1387</v>
      </c>
      <c r="H1771" s="263">
        <v>810</v>
      </c>
      <c r="I1771" s="263">
        <v>0</v>
      </c>
      <c r="J1771" s="262"/>
    </row>
    <row r="1772" spans="1:10" ht="27" customHeight="1" x14ac:dyDescent="0.25">
      <c r="A1772" s="109">
        <v>2</v>
      </c>
      <c r="B1772" s="287" t="s">
        <v>1063</v>
      </c>
      <c r="C1772" s="256" t="s">
        <v>1064</v>
      </c>
      <c r="D1772" s="265"/>
      <c r="E1772" s="257" t="s">
        <v>88</v>
      </c>
      <c r="F1772" s="258" t="s">
        <v>1383</v>
      </c>
      <c r="G1772" s="259">
        <v>150</v>
      </c>
      <c r="H1772" s="259">
        <v>219</v>
      </c>
      <c r="I1772" s="268"/>
      <c r="J1772" s="259">
        <v>0</v>
      </c>
    </row>
    <row r="1773" spans="1:10" ht="27" customHeight="1" outlineLevel="1" x14ac:dyDescent="0.25">
      <c r="A1773" s="109" t="s">
        <v>71</v>
      </c>
      <c r="B1773" s="260" t="s">
        <v>1063</v>
      </c>
      <c r="C1773" s="264" t="s">
        <v>1738</v>
      </c>
      <c r="D1773" s="262"/>
      <c r="E1773" s="263" t="s">
        <v>1395</v>
      </c>
      <c r="F1773" s="306">
        <v>0</v>
      </c>
      <c r="G1773" s="263" t="s">
        <v>1387</v>
      </c>
      <c r="H1773" s="263">
        <v>194</v>
      </c>
      <c r="I1773" s="263">
        <v>0</v>
      </c>
      <c r="J1773" s="262"/>
    </row>
    <row r="1774" spans="1:10" ht="27" customHeight="1" outlineLevel="1" x14ac:dyDescent="0.25">
      <c r="A1774" s="109" t="s">
        <v>71</v>
      </c>
      <c r="B1774" s="260" t="s">
        <v>1063</v>
      </c>
      <c r="C1774" s="269" t="s">
        <v>1739</v>
      </c>
      <c r="D1774" s="262"/>
      <c r="E1774" s="263" t="s">
        <v>1395</v>
      </c>
      <c r="F1774" s="306" t="s">
        <v>1387</v>
      </c>
      <c r="G1774" s="263" t="s">
        <v>1387</v>
      </c>
      <c r="H1774" s="263">
        <v>966</v>
      </c>
      <c r="I1774" s="263">
        <v>0</v>
      </c>
      <c r="J1774" s="262"/>
    </row>
    <row r="1775" spans="1:10" ht="27" customHeight="1" outlineLevel="1" x14ac:dyDescent="0.25">
      <c r="A1775" s="109" t="s">
        <v>71</v>
      </c>
      <c r="B1775" s="260" t="s">
        <v>1063</v>
      </c>
      <c r="C1775" s="269" t="s">
        <v>1740</v>
      </c>
      <c r="D1775" s="262"/>
      <c r="E1775" s="263" t="s">
        <v>1386</v>
      </c>
      <c r="F1775" s="306" t="s">
        <v>1387</v>
      </c>
      <c r="G1775" s="263" t="s">
        <v>1387</v>
      </c>
      <c r="H1775" s="263">
        <v>80</v>
      </c>
      <c r="I1775" s="263">
        <v>0</v>
      </c>
      <c r="J1775" s="262"/>
    </row>
    <row r="1776" spans="1:10" ht="27" customHeight="1" outlineLevel="1" x14ac:dyDescent="0.25">
      <c r="A1776" s="109" t="s">
        <v>71</v>
      </c>
      <c r="B1776" s="260" t="s">
        <v>1063</v>
      </c>
      <c r="C1776" s="269" t="s">
        <v>1741</v>
      </c>
      <c r="D1776" s="262"/>
      <c r="E1776" s="263" t="s">
        <v>1386</v>
      </c>
      <c r="F1776" s="306" t="s">
        <v>1387</v>
      </c>
      <c r="G1776" s="263" t="s">
        <v>1387</v>
      </c>
      <c r="H1776" s="263">
        <v>49</v>
      </c>
      <c r="I1776" s="263">
        <v>0</v>
      </c>
      <c r="J1776" s="262"/>
    </row>
    <row r="1777" spans="1:10" ht="27" customHeight="1" outlineLevel="1" x14ac:dyDescent="0.25">
      <c r="A1777" s="109" t="s">
        <v>71</v>
      </c>
      <c r="B1777" s="260" t="s">
        <v>1063</v>
      </c>
      <c r="C1777" s="269" t="s">
        <v>1742</v>
      </c>
      <c r="D1777" s="262"/>
      <c r="E1777" s="263" t="s">
        <v>1386</v>
      </c>
      <c r="F1777" s="306" t="s">
        <v>1387</v>
      </c>
      <c r="G1777" s="263" t="s">
        <v>1387</v>
      </c>
      <c r="H1777" s="263">
        <v>49</v>
      </c>
      <c r="I1777" s="263">
        <v>0</v>
      </c>
      <c r="J1777" s="262"/>
    </row>
    <row r="1778" spans="1:10" ht="27" customHeight="1" outlineLevel="1" x14ac:dyDescent="0.25">
      <c r="A1778" s="109" t="s">
        <v>71</v>
      </c>
      <c r="B1778" s="260" t="s">
        <v>1063</v>
      </c>
      <c r="C1778" s="269" t="s">
        <v>1413</v>
      </c>
      <c r="D1778" s="262"/>
      <c r="E1778" s="263" t="s">
        <v>1386</v>
      </c>
      <c r="F1778" s="306" t="s">
        <v>1387</v>
      </c>
      <c r="G1778" s="263" t="s">
        <v>1387</v>
      </c>
      <c r="H1778" s="263">
        <v>115</v>
      </c>
      <c r="I1778" s="263">
        <v>0</v>
      </c>
      <c r="J1778" s="262"/>
    </row>
    <row r="1779" spans="1:10" ht="27" customHeight="1" outlineLevel="1" x14ac:dyDescent="0.25">
      <c r="A1779" s="109" t="s">
        <v>71</v>
      </c>
      <c r="B1779" s="260" t="s">
        <v>1063</v>
      </c>
      <c r="C1779" s="269" t="s">
        <v>1394</v>
      </c>
      <c r="D1779" s="262"/>
      <c r="E1779" s="263" t="s">
        <v>1395</v>
      </c>
      <c r="F1779" s="306" t="s">
        <v>1387</v>
      </c>
      <c r="G1779" s="263" t="s">
        <v>1387</v>
      </c>
      <c r="H1779" s="263">
        <v>810</v>
      </c>
      <c r="I1779" s="263">
        <v>0</v>
      </c>
      <c r="J1779" s="262"/>
    </row>
    <row r="1780" spans="1:10" ht="27" customHeight="1" x14ac:dyDescent="0.25">
      <c r="A1780" s="109">
        <v>2</v>
      </c>
      <c r="B1780" s="287" t="s">
        <v>1065</v>
      </c>
      <c r="C1780" s="256" t="s">
        <v>1362</v>
      </c>
      <c r="D1780" s="265"/>
      <c r="E1780" s="257" t="s">
        <v>91</v>
      </c>
      <c r="F1780" s="258" t="s">
        <v>1383</v>
      </c>
      <c r="G1780" s="259">
        <v>55.5</v>
      </c>
      <c r="H1780" s="259">
        <v>81</v>
      </c>
      <c r="I1780" s="268"/>
      <c r="J1780" s="259">
        <v>0</v>
      </c>
    </row>
    <row r="1781" spans="1:10" ht="27" customHeight="1" outlineLevel="1" x14ac:dyDescent="0.25">
      <c r="A1781" s="109" t="s">
        <v>71</v>
      </c>
      <c r="B1781" s="260" t="s">
        <v>1065</v>
      </c>
      <c r="C1781" s="264" t="s">
        <v>1738</v>
      </c>
      <c r="D1781" s="262"/>
      <c r="E1781" s="263" t="s">
        <v>1395</v>
      </c>
      <c r="F1781" s="306">
        <v>0</v>
      </c>
      <c r="G1781" s="263" t="s">
        <v>1387</v>
      </c>
      <c r="H1781" s="263">
        <v>194</v>
      </c>
      <c r="I1781" s="263">
        <v>0</v>
      </c>
      <c r="J1781" s="262"/>
    </row>
    <row r="1782" spans="1:10" ht="27" customHeight="1" outlineLevel="1" x14ac:dyDescent="0.25">
      <c r="A1782" s="109" t="s">
        <v>71</v>
      </c>
      <c r="B1782" s="260" t="s">
        <v>1065</v>
      </c>
      <c r="C1782" s="269" t="s">
        <v>1739</v>
      </c>
      <c r="D1782" s="262"/>
      <c r="E1782" s="263" t="s">
        <v>1395</v>
      </c>
      <c r="F1782" s="306" t="s">
        <v>1387</v>
      </c>
      <c r="G1782" s="263" t="s">
        <v>1387</v>
      </c>
      <c r="H1782" s="263">
        <v>966</v>
      </c>
      <c r="I1782" s="263">
        <v>0</v>
      </c>
      <c r="J1782" s="262"/>
    </row>
    <row r="1783" spans="1:10" ht="27" customHeight="1" outlineLevel="1" x14ac:dyDescent="0.25">
      <c r="A1783" s="109" t="s">
        <v>71</v>
      </c>
      <c r="B1783" s="260" t="s">
        <v>1065</v>
      </c>
      <c r="C1783" s="269" t="s">
        <v>1740</v>
      </c>
      <c r="D1783" s="262"/>
      <c r="E1783" s="263" t="s">
        <v>1386</v>
      </c>
      <c r="F1783" s="306" t="s">
        <v>1387</v>
      </c>
      <c r="G1783" s="263" t="s">
        <v>1387</v>
      </c>
      <c r="H1783" s="263">
        <v>80</v>
      </c>
      <c r="I1783" s="263">
        <v>0</v>
      </c>
      <c r="J1783" s="262"/>
    </row>
    <row r="1784" spans="1:10" ht="27" customHeight="1" outlineLevel="1" x14ac:dyDescent="0.25">
      <c r="A1784" s="109" t="s">
        <v>71</v>
      </c>
      <c r="B1784" s="260" t="s">
        <v>1065</v>
      </c>
      <c r="C1784" s="269" t="s">
        <v>1741</v>
      </c>
      <c r="D1784" s="262"/>
      <c r="E1784" s="263" t="s">
        <v>1386</v>
      </c>
      <c r="F1784" s="306" t="s">
        <v>1387</v>
      </c>
      <c r="G1784" s="263" t="s">
        <v>1387</v>
      </c>
      <c r="H1784" s="263">
        <v>49</v>
      </c>
      <c r="I1784" s="263">
        <v>0</v>
      </c>
      <c r="J1784" s="262"/>
    </row>
    <row r="1785" spans="1:10" ht="27" customHeight="1" outlineLevel="1" x14ac:dyDescent="0.25">
      <c r="A1785" s="109" t="s">
        <v>71</v>
      </c>
      <c r="B1785" s="260" t="s">
        <v>1065</v>
      </c>
      <c r="C1785" s="269" t="s">
        <v>1742</v>
      </c>
      <c r="D1785" s="262"/>
      <c r="E1785" s="263" t="s">
        <v>1386</v>
      </c>
      <c r="F1785" s="306" t="s">
        <v>1387</v>
      </c>
      <c r="G1785" s="263" t="s">
        <v>1387</v>
      </c>
      <c r="H1785" s="263">
        <v>49</v>
      </c>
      <c r="I1785" s="263">
        <v>0</v>
      </c>
      <c r="J1785" s="262"/>
    </row>
    <row r="1786" spans="1:10" ht="27" customHeight="1" outlineLevel="1" x14ac:dyDescent="0.25">
      <c r="A1786" s="109" t="s">
        <v>71</v>
      </c>
      <c r="B1786" s="260" t="s">
        <v>1065</v>
      </c>
      <c r="C1786" s="269" t="s">
        <v>1413</v>
      </c>
      <c r="D1786" s="262"/>
      <c r="E1786" s="263" t="s">
        <v>1386</v>
      </c>
      <c r="F1786" s="306" t="s">
        <v>1387</v>
      </c>
      <c r="G1786" s="263" t="s">
        <v>1387</v>
      </c>
      <c r="H1786" s="263">
        <v>115</v>
      </c>
      <c r="I1786" s="263">
        <v>0</v>
      </c>
      <c r="J1786" s="262"/>
    </row>
    <row r="1787" spans="1:10" ht="27" customHeight="1" outlineLevel="1" x14ac:dyDescent="0.25">
      <c r="A1787" s="109" t="s">
        <v>71</v>
      </c>
      <c r="B1787" s="260" t="s">
        <v>1065</v>
      </c>
      <c r="C1787" s="269" t="s">
        <v>1394</v>
      </c>
      <c r="D1787" s="262"/>
      <c r="E1787" s="263" t="s">
        <v>1395</v>
      </c>
      <c r="F1787" s="306" t="s">
        <v>1387</v>
      </c>
      <c r="G1787" s="263" t="s">
        <v>1387</v>
      </c>
      <c r="H1787" s="263">
        <v>810</v>
      </c>
      <c r="I1787" s="263">
        <v>0</v>
      </c>
      <c r="J1787" s="262"/>
    </row>
    <row r="1788" spans="1:10" ht="27" customHeight="1" x14ac:dyDescent="0.25">
      <c r="A1788" s="109">
        <v>2</v>
      </c>
      <c r="B1788" s="287" t="s">
        <v>1067</v>
      </c>
      <c r="C1788" s="256" t="s">
        <v>1363</v>
      </c>
      <c r="D1788" s="265"/>
      <c r="E1788" s="257" t="s">
        <v>91</v>
      </c>
      <c r="F1788" s="258" t="s">
        <v>1383</v>
      </c>
      <c r="G1788" s="259">
        <v>150</v>
      </c>
      <c r="H1788" s="259">
        <v>219</v>
      </c>
      <c r="I1788" s="268"/>
      <c r="J1788" s="259">
        <v>0</v>
      </c>
    </row>
    <row r="1789" spans="1:10" ht="27" customHeight="1" outlineLevel="1" x14ac:dyDescent="0.25">
      <c r="A1789" s="109" t="s">
        <v>71</v>
      </c>
      <c r="B1789" s="260" t="s">
        <v>1067</v>
      </c>
      <c r="C1789" s="269" t="s">
        <v>1739</v>
      </c>
      <c r="D1789" s="262"/>
      <c r="E1789" s="263" t="s">
        <v>1395</v>
      </c>
      <c r="F1789" s="306">
        <v>0</v>
      </c>
      <c r="G1789" s="263" t="s">
        <v>1387</v>
      </c>
      <c r="H1789" s="263">
        <v>966</v>
      </c>
      <c r="I1789" s="263">
        <v>0</v>
      </c>
      <c r="J1789" s="262"/>
    </row>
    <row r="1790" spans="1:10" ht="27" customHeight="1" outlineLevel="1" x14ac:dyDescent="0.25">
      <c r="A1790" s="109" t="s">
        <v>71</v>
      </c>
      <c r="B1790" s="260" t="s">
        <v>1067</v>
      </c>
      <c r="C1790" s="269" t="s">
        <v>1740</v>
      </c>
      <c r="D1790" s="262"/>
      <c r="E1790" s="263" t="s">
        <v>1386</v>
      </c>
      <c r="F1790" s="306" t="s">
        <v>1387</v>
      </c>
      <c r="G1790" s="263" t="s">
        <v>1387</v>
      </c>
      <c r="H1790" s="263">
        <v>80</v>
      </c>
      <c r="I1790" s="263">
        <v>0</v>
      </c>
      <c r="J1790" s="262"/>
    </row>
    <row r="1791" spans="1:10" ht="27" customHeight="1" outlineLevel="1" x14ac:dyDescent="0.25">
      <c r="A1791" s="109" t="s">
        <v>71</v>
      </c>
      <c r="B1791" s="260" t="s">
        <v>1067</v>
      </c>
      <c r="C1791" s="269" t="s">
        <v>1741</v>
      </c>
      <c r="D1791" s="262"/>
      <c r="E1791" s="263" t="s">
        <v>1386</v>
      </c>
      <c r="F1791" s="306" t="s">
        <v>1387</v>
      </c>
      <c r="G1791" s="263" t="s">
        <v>1387</v>
      </c>
      <c r="H1791" s="263">
        <v>49</v>
      </c>
      <c r="I1791" s="263">
        <v>0</v>
      </c>
      <c r="J1791" s="262"/>
    </row>
    <row r="1792" spans="1:10" ht="27" customHeight="1" outlineLevel="1" x14ac:dyDescent="0.25">
      <c r="A1792" s="109" t="s">
        <v>71</v>
      </c>
      <c r="B1792" s="260" t="s">
        <v>1067</v>
      </c>
      <c r="C1792" s="269" t="s">
        <v>1742</v>
      </c>
      <c r="D1792" s="262"/>
      <c r="E1792" s="263" t="s">
        <v>1386</v>
      </c>
      <c r="F1792" s="306" t="s">
        <v>1387</v>
      </c>
      <c r="G1792" s="263" t="s">
        <v>1387</v>
      </c>
      <c r="H1792" s="263">
        <v>49</v>
      </c>
      <c r="I1792" s="263">
        <v>0</v>
      </c>
      <c r="J1792" s="262"/>
    </row>
    <row r="1793" spans="1:10" ht="27" customHeight="1" outlineLevel="1" x14ac:dyDescent="0.25">
      <c r="A1793" s="109" t="s">
        <v>71</v>
      </c>
      <c r="B1793" s="260" t="s">
        <v>1067</v>
      </c>
      <c r="C1793" s="269" t="s">
        <v>1413</v>
      </c>
      <c r="D1793" s="262"/>
      <c r="E1793" s="263" t="s">
        <v>1386</v>
      </c>
      <c r="F1793" s="306" t="s">
        <v>1387</v>
      </c>
      <c r="G1793" s="263" t="s">
        <v>1387</v>
      </c>
      <c r="H1793" s="263">
        <v>115</v>
      </c>
      <c r="I1793" s="263">
        <v>0</v>
      </c>
      <c r="J1793" s="262"/>
    </row>
    <row r="1794" spans="1:10" ht="27" customHeight="1" outlineLevel="1" x14ac:dyDescent="0.25">
      <c r="A1794" s="109" t="s">
        <v>71</v>
      </c>
      <c r="B1794" s="260" t="s">
        <v>1067</v>
      </c>
      <c r="C1794" s="269" t="s">
        <v>1394</v>
      </c>
      <c r="D1794" s="262"/>
      <c r="E1794" s="263" t="s">
        <v>1395</v>
      </c>
      <c r="F1794" s="306" t="s">
        <v>1387</v>
      </c>
      <c r="G1794" s="263" t="s">
        <v>1387</v>
      </c>
      <c r="H1794" s="263">
        <v>810</v>
      </c>
      <c r="I1794" s="263">
        <v>0</v>
      </c>
      <c r="J1794" s="262"/>
    </row>
    <row r="1795" spans="1:10" ht="27" customHeight="1" x14ac:dyDescent="0.25">
      <c r="A1795" s="109">
        <v>2</v>
      </c>
      <c r="B1795" s="287" t="s">
        <v>1069</v>
      </c>
      <c r="C1795" s="256" t="s">
        <v>1070</v>
      </c>
      <c r="D1795" s="265"/>
      <c r="E1795" s="257" t="s">
        <v>88</v>
      </c>
      <c r="F1795" s="258" t="s">
        <v>1383</v>
      </c>
      <c r="G1795" s="259">
        <v>300</v>
      </c>
      <c r="H1795" s="259">
        <v>438</v>
      </c>
      <c r="I1795" s="268"/>
      <c r="J1795" s="259">
        <v>0</v>
      </c>
    </row>
    <row r="1796" spans="1:10" ht="27" customHeight="1" outlineLevel="1" x14ac:dyDescent="0.25">
      <c r="A1796" s="109" t="s">
        <v>71</v>
      </c>
      <c r="B1796" s="260" t="s">
        <v>1069</v>
      </c>
      <c r="C1796" s="269" t="s">
        <v>1413</v>
      </c>
      <c r="D1796" s="262"/>
      <c r="E1796" s="263" t="s">
        <v>1386</v>
      </c>
      <c r="F1796" s="306">
        <v>0</v>
      </c>
      <c r="G1796" s="263" t="s">
        <v>1387</v>
      </c>
      <c r="H1796" s="263">
        <v>115</v>
      </c>
      <c r="I1796" s="263">
        <v>0</v>
      </c>
      <c r="J1796" s="262"/>
    </row>
    <row r="1797" spans="1:10" ht="27" customHeight="1" outlineLevel="1" x14ac:dyDescent="0.25">
      <c r="A1797" s="109" t="s">
        <v>71</v>
      </c>
      <c r="B1797" s="260" t="s">
        <v>1069</v>
      </c>
      <c r="C1797" s="269" t="s">
        <v>1412</v>
      </c>
      <c r="D1797" s="262"/>
      <c r="E1797" s="263" t="s">
        <v>1395</v>
      </c>
      <c r="F1797" s="306" t="s">
        <v>1387</v>
      </c>
      <c r="G1797" s="263" t="s">
        <v>1387</v>
      </c>
      <c r="H1797" s="263">
        <v>339</v>
      </c>
      <c r="I1797" s="263">
        <v>0</v>
      </c>
      <c r="J1797" s="262"/>
    </row>
    <row r="1798" spans="1:10" ht="27" customHeight="1" outlineLevel="1" x14ac:dyDescent="0.25">
      <c r="A1798" s="109" t="s">
        <v>71</v>
      </c>
      <c r="B1798" s="260" t="s">
        <v>1069</v>
      </c>
      <c r="C1798" s="264" t="s">
        <v>1738</v>
      </c>
      <c r="D1798" s="262"/>
      <c r="E1798" s="263" t="s">
        <v>1395</v>
      </c>
      <c r="F1798" s="306" t="s">
        <v>1387</v>
      </c>
      <c r="G1798" s="263" t="s">
        <v>1387</v>
      </c>
      <c r="H1798" s="263">
        <v>194</v>
      </c>
      <c r="I1798" s="263">
        <v>0</v>
      </c>
      <c r="J1798" s="262"/>
    </row>
    <row r="1799" spans="1:10" ht="27" customHeight="1" x14ac:dyDescent="0.25">
      <c r="A1799" s="109">
        <v>2</v>
      </c>
      <c r="B1799" s="287" t="s">
        <v>1071</v>
      </c>
      <c r="C1799" s="256" t="s">
        <v>1072</v>
      </c>
      <c r="D1799" s="265"/>
      <c r="E1799" s="257" t="s">
        <v>88</v>
      </c>
      <c r="F1799" s="258" t="s">
        <v>1383</v>
      </c>
      <c r="G1799" s="259">
        <v>300</v>
      </c>
      <c r="H1799" s="259">
        <v>438</v>
      </c>
      <c r="I1799" s="268"/>
      <c r="J1799" s="259">
        <v>0</v>
      </c>
    </row>
    <row r="1800" spans="1:10" ht="27" customHeight="1" outlineLevel="1" x14ac:dyDescent="0.25">
      <c r="A1800" s="109" t="s">
        <v>71</v>
      </c>
      <c r="B1800" s="260" t="s">
        <v>1071</v>
      </c>
      <c r="C1800" s="269" t="s">
        <v>1743</v>
      </c>
      <c r="D1800" s="262"/>
      <c r="E1800" s="263" t="s">
        <v>1386</v>
      </c>
      <c r="F1800" s="306">
        <v>0</v>
      </c>
      <c r="G1800" s="263" t="s">
        <v>1387</v>
      </c>
      <c r="H1800" s="263">
        <v>160</v>
      </c>
      <c r="I1800" s="263">
        <v>0</v>
      </c>
      <c r="J1800" s="262"/>
    </row>
    <row r="1801" spans="1:10" ht="27" customHeight="1" outlineLevel="1" x14ac:dyDescent="0.25">
      <c r="A1801" s="109" t="s">
        <v>71</v>
      </c>
      <c r="B1801" s="260" t="s">
        <v>1071</v>
      </c>
      <c r="C1801" s="269" t="s">
        <v>1397</v>
      </c>
      <c r="D1801" s="262"/>
      <c r="E1801" s="263" t="s">
        <v>1386</v>
      </c>
      <c r="F1801" s="306" t="s">
        <v>1387</v>
      </c>
      <c r="G1801" s="263" t="s">
        <v>1387</v>
      </c>
      <c r="H1801" s="263">
        <v>269</v>
      </c>
      <c r="I1801" s="263">
        <v>0</v>
      </c>
      <c r="J1801" s="262"/>
    </row>
    <row r="1802" spans="1:10" ht="27" customHeight="1" x14ac:dyDescent="0.25">
      <c r="A1802" s="109">
        <v>2</v>
      </c>
      <c r="B1802" s="287" t="s">
        <v>1073</v>
      </c>
      <c r="C1802" s="256" t="s">
        <v>1364</v>
      </c>
      <c r="D1802" s="265"/>
      <c r="E1802" s="257" t="s">
        <v>88</v>
      </c>
      <c r="F1802" s="258" t="s">
        <v>1383</v>
      </c>
      <c r="G1802" s="259">
        <v>305.5</v>
      </c>
      <c r="H1802" s="259">
        <v>446</v>
      </c>
      <c r="I1802" s="268"/>
      <c r="J1802" s="259">
        <v>0</v>
      </c>
    </row>
    <row r="1803" spans="1:10" ht="27" customHeight="1" outlineLevel="1" x14ac:dyDescent="0.25">
      <c r="A1803" s="109" t="s">
        <v>71</v>
      </c>
      <c r="B1803" s="260" t="s">
        <v>1073</v>
      </c>
      <c r="C1803" s="269" t="s">
        <v>1397</v>
      </c>
      <c r="D1803" s="262"/>
      <c r="E1803" s="263" t="s">
        <v>1386</v>
      </c>
      <c r="F1803" s="306">
        <v>0</v>
      </c>
      <c r="G1803" s="263" t="s">
        <v>1387</v>
      </c>
      <c r="H1803" s="263">
        <v>269</v>
      </c>
      <c r="I1803" s="263">
        <v>0</v>
      </c>
      <c r="J1803" s="262"/>
    </row>
    <row r="1804" spans="1:10" ht="27" customHeight="1" outlineLevel="1" x14ac:dyDescent="0.25">
      <c r="A1804" s="109" t="s">
        <v>71</v>
      </c>
      <c r="B1804" s="260" t="s">
        <v>1073</v>
      </c>
      <c r="C1804" s="269" t="s">
        <v>1744</v>
      </c>
      <c r="D1804" s="262"/>
      <c r="E1804" s="263" t="s">
        <v>1386</v>
      </c>
      <c r="F1804" s="306" t="s">
        <v>1387</v>
      </c>
      <c r="G1804" s="263" t="s">
        <v>1387</v>
      </c>
      <c r="H1804" s="263">
        <v>92</v>
      </c>
      <c r="I1804" s="263">
        <v>0</v>
      </c>
      <c r="J1804" s="262"/>
    </row>
    <row r="1805" spans="1:10" ht="27" customHeight="1" x14ac:dyDescent="0.25">
      <c r="A1805" s="109">
        <v>2</v>
      </c>
      <c r="B1805" s="287" t="s">
        <v>1075</v>
      </c>
      <c r="C1805" s="256" t="s">
        <v>1365</v>
      </c>
      <c r="D1805" s="265"/>
      <c r="E1805" s="257" t="s">
        <v>88</v>
      </c>
      <c r="F1805" s="258" t="s">
        <v>1383</v>
      </c>
      <c r="G1805" s="259">
        <v>278</v>
      </c>
      <c r="H1805" s="259">
        <v>406</v>
      </c>
      <c r="I1805" s="268"/>
      <c r="J1805" s="259">
        <v>0</v>
      </c>
    </row>
    <row r="1806" spans="1:10" ht="27" customHeight="1" outlineLevel="1" x14ac:dyDescent="0.25">
      <c r="A1806" s="109" t="s">
        <v>71</v>
      </c>
      <c r="B1806" s="260" t="s">
        <v>1075</v>
      </c>
      <c r="C1806" s="269" t="s">
        <v>1397</v>
      </c>
      <c r="D1806" s="262"/>
      <c r="E1806" s="263" t="s">
        <v>1386</v>
      </c>
      <c r="F1806" s="306">
        <v>0</v>
      </c>
      <c r="G1806" s="263" t="s">
        <v>1387</v>
      </c>
      <c r="H1806" s="263">
        <v>269</v>
      </c>
      <c r="I1806" s="263">
        <v>0</v>
      </c>
      <c r="J1806" s="262"/>
    </row>
    <row r="1807" spans="1:10" ht="27" customHeight="1" outlineLevel="1" x14ac:dyDescent="0.25">
      <c r="A1807" s="109" t="s">
        <v>71</v>
      </c>
      <c r="B1807" s="260" t="s">
        <v>1075</v>
      </c>
      <c r="C1807" s="269" t="s">
        <v>1744</v>
      </c>
      <c r="D1807" s="262"/>
      <c r="E1807" s="263" t="s">
        <v>1386</v>
      </c>
      <c r="F1807" s="306" t="s">
        <v>1387</v>
      </c>
      <c r="G1807" s="263" t="s">
        <v>1387</v>
      </c>
      <c r="H1807" s="263">
        <v>92</v>
      </c>
      <c r="I1807" s="263">
        <v>0</v>
      </c>
      <c r="J1807" s="262"/>
    </row>
    <row r="1808" spans="1:10" ht="27" customHeight="1" x14ac:dyDescent="0.25">
      <c r="A1808" s="109">
        <v>2</v>
      </c>
      <c r="B1808" s="287" t="s">
        <v>1077</v>
      </c>
      <c r="C1808" s="256" t="s">
        <v>1366</v>
      </c>
      <c r="D1808" s="265"/>
      <c r="E1808" s="257" t="s">
        <v>88</v>
      </c>
      <c r="F1808" s="258" t="s">
        <v>1383</v>
      </c>
      <c r="G1808" s="259">
        <v>222.5</v>
      </c>
      <c r="H1808" s="259">
        <v>325</v>
      </c>
      <c r="I1808" s="268"/>
      <c r="J1808" s="259">
        <v>0</v>
      </c>
    </row>
    <row r="1809" spans="1:10" ht="27" customHeight="1" outlineLevel="1" x14ac:dyDescent="0.25">
      <c r="A1809" s="109" t="s">
        <v>71</v>
      </c>
      <c r="B1809" s="260" t="s">
        <v>1077</v>
      </c>
      <c r="C1809" s="269" t="s">
        <v>1397</v>
      </c>
      <c r="D1809" s="262"/>
      <c r="E1809" s="263" t="s">
        <v>1386</v>
      </c>
      <c r="F1809" s="306">
        <v>0</v>
      </c>
      <c r="G1809" s="263" t="s">
        <v>1387</v>
      </c>
      <c r="H1809" s="263">
        <v>269</v>
      </c>
      <c r="I1809" s="263">
        <v>0</v>
      </c>
      <c r="J1809" s="262"/>
    </row>
    <row r="1810" spans="1:10" ht="27" customHeight="1" outlineLevel="1" x14ac:dyDescent="0.25">
      <c r="A1810" s="109" t="s">
        <v>71</v>
      </c>
      <c r="B1810" s="260" t="s">
        <v>1077</v>
      </c>
      <c r="C1810" s="269" t="s">
        <v>1744</v>
      </c>
      <c r="D1810" s="262"/>
      <c r="E1810" s="263" t="s">
        <v>1386</v>
      </c>
      <c r="F1810" s="306" t="s">
        <v>1387</v>
      </c>
      <c r="G1810" s="263" t="s">
        <v>1387</v>
      </c>
      <c r="H1810" s="263">
        <v>92</v>
      </c>
      <c r="I1810" s="263">
        <v>0</v>
      </c>
      <c r="J1810" s="262"/>
    </row>
    <row r="1811" spans="1:10" ht="27" customHeight="1" x14ac:dyDescent="0.25">
      <c r="A1811" s="109">
        <v>2</v>
      </c>
      <c r="B1811" s="287" t="s">
        <v>1079</v>
      </c>
      <c r="C1811" s="256" t="s">
        <v>1367</v>
      </c>
      <c r="D1811" s="265"/>
      <c r="E1811" s="257" t="s">
        <v>88</v>
      </c>
      <c r="F1811" s="258" t="s">
        <v>1383</v>
      </c>
      <c r="G1811" s="259">
        <v>600</v>
      </c>
      <c r="H1811" s="259">
        <v>876</v>
      </c>
      <c r="I1811" s="268"/>
      <c r="J1811" s="259">
        <v>0</v>
      </c>
    </row>
    <row r="1812" spans="1:10" ht="27" customHeight="1" outlineLevel="1" x14ac:dyDescent="0.25">
      <c r="A1812" s="109" t="s">
        <v>71</v>
      </c>
      <c r="B1812" s="260" t="s">
        <v>1079</v>
      </c>
      <c r="C1812" s="269" t="s">
        <v>1745</v>
      </c>
      <c r="D1812" s="262"/>
      <c r="E1812" s="263" t="s">
        <v>1386</v>
      </c>
      <c r="F1812" s="306">
        <v>0</v>
      </c>
      <c r="G1812" s="263" t="s">
        <v>1387</v>
      </c>
      <c r="H1812" s="263">
        <v>82</v>
      </c>
      <c r="I1812" s="263">
        <v>0</v>
      </c>
      <c r="J1812" s="262"/>
    </row>
    <row r="1813" spans="1:10" ht="27" customHeight="1" outlineLevel="1" x14ac:dyDescent="0.25">
      <c r="A1813" s="109" t="s">
        <v>71</v>
      </c>
      <c r="B1813" s="260" t="s">
        <v>1079</v>
      </c>
      <c r="C1813" s="269" t="s">
        <v>1722</v>
      </c>
      <c r="D1813" s="262"/>
      <c r="E1813" s="263" t="s">
        <v>1395</v>
      </c>
      <c r="F1813" s="306" t="s">
        <v>1387</v>
      </c>
      <c r="G1813" s="263" t="s">
        <v>1387</v>
      </c>
      <c r="H1813" s="263">
        <v>319</v>
      </c>
      <c r="I1813" s="263">
        <v>0</v>
      </c>
      <c r="J1813" s="262"/>
    </row>
    <row r="1814" spans="1:10" ht="27" customHeight="1" outlineLevel="1" x14ac:dyDescent="0.25">
      <c r="A1814" s="109" t="s">
        <v>71</v>
      </c>
      <c r="B1814" s="260" t="s">
        <v>1079</v>
      </c>
      <c r="C1814" s="269" t="s">
        <v>1413</v>
      </c>
      <c r="D1814" s="262"/>
      <c r="E1814" s="263" t="s">
        <v>1386</v>
      </c>
      <c r="F1814" s="306" t="s">
        <v>1387</v>
      </c>
      <c r="G1814" s="263" t="s">
        <v>1387</v>
      </c>
      <c r="H1814" s="263">
        <v>115</v>
      </c>
      <c r="I1814" s="263">
        <v>0</v>
      </c>
      <c r="J1814" s="262"/>
    </row>
    <row r="1815" spans="1:10" ht="27" customHeight="1" x14ac:dyDescent="0.25">
      <c r="A1815" s="109">
        <v>6</v>
      </c>
      <c r="B1815" s="287" t="s">
        <v>1081</v>
      </c>
      <c r="C1815" s="256" t="s">
        <v>1082</v>
      </c>
      <c r="D1815" s="265"/>
      <c r="E1815" s="257" t="s">
        <v>88</v>
      </c>
      <c r="F1815" s="258" t="s">
        <v>1383</v>
      </c>
      <c r="G1815" s="259">
        <v>133.5</v>
      </c>
      <c r="H1815" s="259">
        <v>195</v>
      </c>
      <c r="I1815" s="268"/>
      <c r="J1815" s="259">
        <v>0</v>
      </c>
    </row>
    <row r="1816" spans="1:10" ht="27" customHeight="1" x14ac:dyDescent="0.25">
      <c r="A1816" s="109">
        <v>6</v>
      </c>
      <c r="B1816" s="287" t="s">
        <v>1083</v>
      </c>
      <c r="C1816" s="256" t="s">
        <v>1368</v>
      </c>
      <c r="D1816" s="265"/>
      <c r="E1816" s="257" t="s">
        <v>88</v>
      </c>
      <c r="F1816" s="258" t="s">
        <v>1383</v>
      </c>
      <c r="G1816" s="259">
        <v>350</v>
      </c>
      <c r="H1816" s="259">
        <v>511</v>
      </c>
      <c r="I1816" s="268"/>
      <c r="J1816" s="259">
        <v>0</v>
      </c>
    </row>
    <row r="1817" spans="1:10" ht="27" customHeight="1" x14ac:dyDescent="0.25">
      <c r="A1817" s="109">
        <v>6</v>
      </c>
      <c r="B1817" s="287" t="s">
        <v>1085</v>
      </c>
      <c r="C1817" s="256" t="s">
        <v>1086</v>
      </c>
      <c r="D1817" s="265"/>
      <c r="E1817" s="257" t="s">
        <v>88</v>
      </c>
      <c r="F1817" s="258">
        <v>1</v>
      </c>
      <c r="G1817" s="259">
        <v>550</v>
      </c>
      <c r="H1817" s="259">
        <v>803</v>
      </c>
      <c r="I1817" s="268"/>
      <c r="J1817" s="259">
        <v>803</v>
      </c>
    </row>
    <row r="1818" spans="1:10" ht="27" customHeight="1" x14ac:dyDescent="0.25">
      <c r="A1818" s="109">
        <v>6</v>
      </c>
      <c r="B1818" s="287" t="s">
        <v>1087</v>
      </c>
      <c r="C1818" s="256" t="s">
        <v>1088</v>
      </c>
      <c r="D1818" s="265"/>
      <c r="E1818" s="257" t="s">
        <v>88</v>
      </c>
      <c r="F1818" s="258">
        <v>46</v>
      </c>
      <c r="G1818" s="259">
        <v>350</v>
      </c>
      <c r="H1818" s="259">
        <v>511</v>
      </c>
      <c r="I1818" s="268"/>
      <c r="J1818" s="259">
        <v>23506</v>
      </c>
    </row>
    <row r="1819" spans="1:10" ht="27" customHeight="1" x14ac:dyDescent="0.25">
      <c r="A1819" s="109">
        <v>6</v>
      </c>
      <c r="B1819" s="287" t="s">
        <v>1089</v>
      </c>
      <c r="C1819" s="256" t="s">
        <v>1090</v>
      </c>
      <c r="D1819" s="265"/>
      <c r="E1819" s="257" t="s">
        <v>88</v>
      </c>
      <c r="F1819" s="258" t="s">
        <v>1383</v>
      </c>
      <c r="G1819" s="259">
        <v>250</v>
      </c>
      <c r="H1819" s="259">
        <v>365</v>
      </c>
      <c r="I1819" s="268"/>
      <c r="J1819" s="259">
        <v>0</v>
      </c>
    </row>
    <row r="1820" spans="1:10" ht="27" customHeight="1" x14ac:dyDescent="0.25">
      <c r="A1820" s="109">
        <v>2</v>
      </c>
      <c r="B1820" s="287" t="s">
        <v>1091</v>
      </c>
      <c r="C1820" s="256" t="s">
        <v>1092</v>
      </c>
      <c r="D1820" s="265"/>
      <c r="E1820" s="257" t="s">
        <v>88</v>
      </c>
      <c r="F1820" s="258">
        <v>47</v>
      </c>
      <c r="G1820" s="259">
        <v>100</v>
      </c>
      <c r="H1820" s="259">
        <v>146</v>
      </c>
      <c r="I1820" s="268"/>
      <c r="J1820" s="259">
        <v>6862</v>
      </c>
    </row>
    <row r="1821" spans="1:10" ht="27" customHeight="1" outlineLevel="1" x14ac:dyDescent="0.25">
      <c r="A1821" s="109" t="s">
        <v>71</v>
      </c>
      <c r="B1821" s="260" t="s">
        <v>1091</v>
      </c>
      <c r="C1821" s="269" t="s">
        <v>1746</v>
      </c>
      <c r="D1821" s="262"/>
      <c r="E1821" s="263" t="s">
        <v>1386</v>
      </c>
      <c r="F1821" s="306">
        <v>0</v>
      </c>
      <c r="G1821" s="263" t="s">
        <v>1387</v>
      </c>
      <c r="H1821" s="263">
        <v>18</v>
      </c>
      <c r="I1821" s="263">
        <v>0</v>
      </c>
      <c r="J1821" s="262"/>
    </row>
    <row r="1822" spans="1:10" ht="27" customHeight="1" outlineLevel="1" x14ac:dyDescent="0.25">
      <c r="A1822" s="109" t="s">
        <v>71</v>
      </c>
      <c r="B1822" s="260" t="s">
        <v>1091</v>
      </c>
      <c r="C1822" s="269" t="s">
        <v>1747</v>
      </c>
      <c r="D1822" s="262"/>
      <c r="E1822" s="263" t="s">
        <v>1386</v>
      </c>
      <c r="F1822" s="306" t="s">
        <v>1387</v>
      </c>
      <c r="G1822" s="263" t="s">
        <v>1387</v>
      </c>
      <c r="H1822" s="263">
        <v>20</v>
      </c>
      <c r="I1822" s="263">
        <v>0</v>
      </c>
      <c r="J1822" s="262"/>
    </row>
    <row r="1823" spans="1:10" ht="27" customHeight="1" outlineLevel="1" x14ac:dyDescent="0.25">
      <c r="A1823" s="109" t="s">
        <v>71</v>
      </c>
      <c r="B1823" s="260" t="s">
        <v>1091</v>
      </c>
      <c r="C1823" s="305" t="s">
        <v>1748</v>
      </c>
      <c r="D1823" s="262"/>
      <c r="E1823" s="263" t="s">
        <v>1386</v>
      </c>
      <c r="F1823" s="306" t="s">
        <v>1387</v>
      </c>
      <c r="G1823" s="263" t="s">
        <v>1387</v>
      </c>
      <c r="H1823" s="263">
        <v>390</v>
      </c>
      <c r="I1823" s="263">
        <v>0</v>
      </c>
      <c r="J1823" s="262"/>
    </row>
    <row r="1824" spans="1:10" ht="27" customHeight="1" outlineLevel="1" x14ac:dyDescent="0.25">
      <c r="A1824" s="109" t="s">
        <v>71</v>
      </c>
      <c r="B1824" s="260" t="s">
        <v>1091</v>
      </c>
      <c r="C1824" s="305" t="s">
        <v>1749</v>
      </c>
      <c r="D1824" s="262"/>
      <c r="E1824" s="263" t="s">
        <v>1386</v>
      </c>
      <c r="F1824" s="306" t="s">
        <v>1387</v>
      </c>
      <c r="G1824" s="263" t="s">
        <v>1387</v>
      </c>
      <c r="H1824" s="263">
        <v>290</v>
      </c>
      <c r="I1824" s="263">
        <v>0</v>
      </c>
      <c r="J1824" s="262"/>
    </row>
    <row r="1825" spans="1:10" ht="27" customHeight="1" x14ac:dyDescent="0.25">
      <c r="A1825" s="109">
        <v>6</v>
      </c>
      <c r="B1825" s="287" t="s">
        <v>1093</v>
      </c>
      <c r="C1825" s="256" t="s">
        <v>1094</v>
      </c>
      <c r="D1825" s="265"/>
      <c r="E1825" s="257" t="s">
        <v>88</v>
      </c>
      <c r="F1825" s="258">
        <v>1</v>
      </c>
      <c r="G1825" s="259">
        <v>1200</v>
      </c>
      <c r="H1825" s="259">
        <v>1752</v>
      </c>
      <c r="I1825" s="268"/>
      <c r="J1825" s="259">
        <v>1752</v>
      </c>
    </row>
    <row r="1826" spans="1:10" ht="27" customHeight="1" x14ac:dyDescent="0.25">
      <c r="A1826" s="109">
        <v>2</v>
      </c>
      <c r="B1826" s="287" t="s">
        <v>1095</v>
      </c>
      <c r="C1826" s="256" t="s">
        <v>1096</v>
      </c>
      <c r="D1826" s="265"/>
      <c r="E1826" s="257" t="s">
        <v>88</v>
      </c>
      <c r="F1826" s="258" t="s">
        <v>1383</v>
      </c>
      <c r="G1826" s="259">
        <v>980</v>
      </c>
      <c r="H1826" s="259">
        <v>1431</v>
      </c>
      <c r="I1826" s="268"/>
      <c r="J1826" s="259">
        <v>0</v>
      </c>
    </row>
    <row r="1827" spans="1:10" ht="27" customHeight="1" x14ac:dyDescent="0.25">
      <c r="A1827" s="109">
        <v>2</v>
      </c>
      <c r="B1827" s="287" t="s">
        <v>1097</v>
      </c>
      <c r="C1827" s="256" t="s">
        <v>1098</v>
      </c>
      <c r="D1827" s="265"/>
      <c r="E1827" s="257" t="s">
        <v>88</v>
      </c>
      <c r="F1827" s="258" t="s">
        <v>1383</v>
      </c>
      <c r="G1827" s="259">
        <v>2050</v>
      </c>
      <c r="H1827" s="259">
        <v>2993</v>
      </c>
      <c r="I1827" s="268"/>
      <c r="J1827" s="259">
        <v>0</v>
      </c>
    </row>
    <row r="1828" spans="1:10" ht="27" customHeight="1" x14ac:dyDescent="0.25">
      <c r="A1828" s="109">
        <v>2</v>
      </c>
      <c r="B1828" s="287" t="s">
        <v>1099</v>
      </c>
      <c r="C1828" s="256" t="s">
        <v>1100</v>
      </c>
      <c r="D1828" s="265"/>
      <c r="E1828" s="257" t="s">
        <v>88</v>
      </c>
      <c r="F1828" s="258" t="s">
        <v>1383</v>
      </c>
      <c r="G1828" s="259">
        <v>1125</v>
      </c>
      <c r="H1828" s="259">
        <v>1643</v>
      </c>
      <c r="I1828" s="268"/>
      <c r="J1828" s="259">
        <v>0</v>
      </c>
    </row>
    <row r="1829" spans="1:10" ht="27" customHeight="1" x14ac:dyDescent="0.25">
      <c r="A1829" s="109">
        <v>2</v>
      </c>
      <c r="B1829" s="287" t="s">
        <v>1101</v>
      </c>
      <c r="C1829" s="256" t="s">
        <v>1102</v>
      </c>
      <c r="D1829" s="265"/>
      <c r="E1829" s="257" t="s">
        <v>88</v>
      </c>
      <c r="F1829" s="258" t="s">
        <v>1383</v>
      </c>
      <c r="G1829" s="259">
        <v>500</v>
      </c>
      <c r="H1829" s="259">
        <v>730</v>
      </c>
      <c r="I1829" s="268"/>
      <c r="J1829" s="259">
        <v>0</v>
      </c>
    </row>
    <row r="1830" spans="1:10" ht="27" customHeight="1" x14ac:dyDescent="0.25">
      <c r="A1830" s="109">
        <v>2</v>
      </c>
      <c r="B1830" s="287" t="s">
        <v>1103</v>
      </c>
      <c r="C1830" s="256" t="s">
        <v>1104</v>
      </c>
      <c r="D1830" s="265"/>
      <c r="E1830" s="257" t="s">
        <v>88</v>
      </c>
      <c r="F1830" s="258" t="s">
        <v>1383</v>
      </c>
      <c r="G1830" s="259">
        <v>980</v>
      </c>
      <c r="H1830" s="259">
        <v>1431</v>
      </c>
      <c r="I1830" s="268"/>
      <c r="J1830" s="259">
        <v>0</v>
      </c>
    </row>
    <row r="1831" spans="1:10" ht="27" customHeight="1" x14ac:dyDescent="0.25">
      <c r="A1831" s="109">
        <v>2</v>
      </c>
      <c r="B1831" s="287" t="s">
        <v>1105</v>
      </c>
      <c r="C1831" s="256" t="s">
        <v>1106</v>
      </c>
      <c r="D1831" s="265"/>
      <c r="E1831" s="257" t="s">
        <v>88</v>
      </c>
      <c r="F1831" s="258">
        <v>54</v>
      </c>
      <c r="G1831" s="259">
        <v>400</v>
      </c>
      <c r="H1831" s="259">
        <v>584</v>
      </c>
      <c r="I1831" s="268"/>
      <c r="J1831" s="259">
        <v>31536</v>
      </c>
    </row>
    <row r="1832" spans="1:10" ht="27" customHeight="1" x14ac:dyDescent="0.25">
      <c r="A1832" s="109">
        <v>2</v>
      </c>
      <c r="B1832" s="287" t="s">
        <v>1107</v>
      </c>
      <c r="C1832" s="256" t="s">
        <v>1108</v>
      </c>
      <c r="D1832" s="265"/>
      <c r="E1832" s="257" t="s">
        <v>88</v>
      </c>
      <c r="F1832" s="258" t="s">
        <v>1383</v>
      </c>
      <c r="G1832" s="259">
        <v>961.5</v>
      </c>
      <c r="H1832" s="259">
        <v>1404</v>
      </c>
      <c r="I1832" s="268"/>
      <c r="J1832" s="259">
        <v>0</v>
      </c>
    </row>
    <row r="1833" spans="1:10" ht="27" customHeight="1" x14ac:dyDescent="0.25">
      <c r="A1833" s="109">
        <v>2</v>
      </c>
      <c r="B1833" s="287" t="s">
        <v>1109</v>
      </c>
      <c r="C1833" s="256" t="s">
        <v>1110</v>
      </c>
      <c r="D1833" s="265"/>
      <c r="E1833" s="257" t="s">
        <v>88</v>
      </c>
      <c r="F1833" s="258" t="s">
        <v>1383</v>
      </c>
      <c r="G1833" s="259">
        <v>21000</v>
      </c>
      <c r="H1833" s="259">
        <v>30660</v>
      </c>
      <c r="I1833" s="268"/>
      <c r="J1833" s="259">
        <v>0</v>
      </c>
    </row>
    <row r="1834" spans="1:10" ht="27" customHeight="1" x14ac:dyDescent="0.25">
      <c r="A1834" s="109">
        <v>2</v>
      </c>
      <c r="B1834" s="287" t="s">
        <v>1111</v>
      </c>
      <c r="C1834" s="256" t="s">
        <v>1112</v>
      </c>
      <c r="D1834" s="265"/>
      <c r="E1834" s="257" t="s">
        <v>88</v>
      </c>
      <c r="F1834" s="258" t="s">
        <v>1383</v>
      </c>
      <c r="G1834" s="259">
        <v>7300</v>
      </c>
      <c r="H1834" s="259">
        <v>10658</v>
      </c>
      <c r="I1834" s="268"/>
      <c r="J1834" s="259">
        <v>0</v>
      </c>
    </row>
    <row r="1835" spans="1:10" ht="27" customHeight="1" outlineLevel="1" x14ac:dyDescent="0.25">
      <c r="A1835" s="109" t="s">
        <v>71</v>
      </c>
      <c r="B1835" s="260" t="s">
        <v>1111</v>
      </c>
      <c r="C1835" s="264" t="s">
        <v>1750</v>
      </c>
      <c r="D1835" s="262"/>
      <c r="E1835" s="263" t="s">
        <v>1422</v>
      </c>
      <c r="F1835" s="306">
        <v>0</v>
      </c>
      <c r="G1835" s="263" t="s">
        <v>1387</v>
      </c>
      <c r="H1835" s="263">
        <v>2000</v>
      </c>
      <c r="I1835" s="263">
        <v>0</v>
      </c>
      <c r="J1835" s="262"/>
    </row>
    <row r="1836" spans="1:10" ht="27" customHeight="1" outlineLevel="1" x14ac:dyDescent="0.25">
      <c r="A1836" s="109" t="s">
        <v>71</v>
      </c>
      <c r="B1836" s="260" t="s">
        <v>1111</v>
      </c>
      <c r="C1836" s="269" t="s">
        <v>1751</v>
      </c>
      <c r="D1836" s="262"/>
      <c r="E1836" s="263" t="s">
        <v>1734</v>
      </c>
      <c r="F1836" s="306" t="s">
        <v>1387</v>
      </c>
      <c r="G1836" s="263" t="s">
        <v>1387</v>
      </c>
      <c r="H1836" s="263">
        <v>92</v>
      </c>
      <c r="I1836" s="263">
        <v>0</v>
      </c>
      <c r="J1836" s="262"/>
    </row>
    <row r="1837" spans="1:10" ht="27" customHeight="1" outlineLevel="1" x14ac:dyDescent="0.25">
      <c r="A1837" s="109" t="s">
        <v>71</v>
      </c>
      <c r="B1837" s="260" t="s">
        <v>1111</v>
      </c>
      <c r="C1837" s="269" t="s">
        <v>1752</v>
      </c>
      <c r="D1837" s="262"/>
      <c r="E1837" s="263" t="s">
        <v>1734</v>
      </c>
      <c r="F1837" s="306" t="s">
        <v>1387</v>
      </c>
      <c r="G1837" s="263" t="s">
        <v>1387</v>
      </c>
      <c r="H1837" s="263">
        <v>97</v>
      </c>
      <c r="I1837" s="263">
        <v>0</v>
      </c>
      <c r="J1837" s="262"/>
    </row>
    <row r="1838" spans="1:10" ht="27" customHeight="1" outlineLevel="1" x14ac:dyDescent="0.25">
      <c r="A1838" s="109" t="s">
        <v>71</v>
      </c>
      <c r="B1838" s="260" t="s">
        <v>1111</v>
      </c>
      <c r="C1838" s="264" t="s">
        <v>1753</v>
      </c>
      <c r="D1838" s="262"/>
      <c r="E1838" s="263" t="s">
        <v>1422</v>
      </c>
      <c r="F1838" s="306" t="s">
        <v>1387</v>
      </c>
      <c r="G1838" s="263" t="s">
        <v>1387</v>
      </c>
      <c r="H1838" s="263">
        <v>21</v>
      </c>
      <c r="I1838" s="263">
        <v>0</v>
      </c>
      <c r="J1838" s="262"/>
    </row>
    <row r="1839" spans="1:10" ht="27" customHeight="1" outlineLevel="1" x14ac:dyDescent="0.25">
      <c r="A1839" s="109" t="s">
        <v>71</v>
      </c>
      <c r="B1839" s="260" t="s">
        <v>1111</v>
      </c>
      <c r="C1839" s="269" t="s">
        <v>1754</v>
      </c>
      <c r="D1839" s="262"/>
      <c r="E1839" s="263" t="s">
        <v>1386</v>
      </c>
      <c r="F1839" s="306" t="s">
        <v>1387</v>
      </c>
      <c r="G1839" s="263" t="s">
        <v>1387</v>
      </c>
      <c r="H1839" s="263">
        <v>651</v>
      </c>
      <c r="I1839" s="263">
        <v>0</v>
      </c>
      <c r="J1839" s="262"/>
    </row>
    <row r="1840" spans="1:10" ht="27" customHeight="1" outlineLevel="1" x14ac:dyDescent="0.25">
      <c r="A1840" s="109" t="s">
        <v>71</v>
      </c>
      <c r="B1840" s="260" t="s">
        <v>1111</v>
      </c>
      <c r="C1840" s="269" t="s">
        <v>1755</v>
      </c>
      <c r="D1840" s="262"/>
      <c r="E1840" s="263" t="s">
        <v>1386</v>
      </c>
      <c r="F1840" s="306" t="s">
        <v>1387</v>
      </c>
      <c r="G1840" s="263" t="s">
        <v>1387</v>
      </c>
      <c r="H1840" s="263">
        <v>194</v>
      </c>
      <c r="I1840" s="263">
        <v>0</v>
      </c>
      <c r="J1840" s="262"/>
    </row>
    <row r="1841" spans="1:10" ht="27" customHeight="1" x14ac:dyDescent="0.25">
      <c r="A1841" s="109">
        <v>2</v>
      </c>
      <c r="B1841" s="287" t="s">
        <v>1113</v>
      </c>
      <c r="C1841" s="256" t="s">
        <v>1114</v>
      </c>
      <c r="D1841" s="265"/>
      <c r="E1841" s="257" t="s">
        <v>88</v>
      </c>
      <c r="F1841" s="258" t="s">
        <v>1383</v>
      </c>
      <c r="G1841" s="259">
        <v>9200</v>
      </c>
      <c r="H1841" s="259">
        <v>13432</v>
      </c>
      <c r="I1841" s="268"/>
      <c r="J1841" s="259">
        <v>0</v>
      </c>
    </row>
    <row r="1842" spans="1:10" ht="27" customHeight="1" outlineLevel="1" x14ac:dyDescent="0.25">
      <c r="A1842" s="109" t="s">
        <v>71</v>
      </c>
      <c r="B1842" s="260" t="s">
        <v>1113</v>
      </c>
      <c r="C1842" s="269" t="s">
        <v>1756</v>
      </c>
      <c r="D1842" s="262"/>
      <c r="E1842" s="263" t="s">
        <v>1386</v>
      </c>
      <c r="F1842" s="306">
        <v>0</v>
      </c>
      <c r="G1842" s="263" t="s">
        <v>1387</v>
      </c>
      <c r="H1842" s="263">
        <v>2454</v>
      </c>
      <c r="I1842" s="263">
        <v>0</v>
      </c>
      <c r="J1842" s="262"/>
    </row>
    <row r="1843" spans="1:10" ht="27" customHeight="1" outlineLevel="1" x14ac:dyDescent="0.25">
      <c r="A1843" s="109" t="s">
        <v>71</v>
      </c>
      <c r="B1843" s="260" t="s">
        <v>1113</v>
      </c>
      <c r="C1843" s="269" t="s">
        <v>1751</v>
      </c>
      <c r="D1843" s="262"/>
      <c r="E1843" s="263" t="s">
        <v>1734</v>
      </c>
      <c r="F1843" s="306" t="s">
        <v>1387</v>
      </c>
      <c r="G1843" s="263" t="s">
        <v>1387</v>
      </c>
      <c r="H1843" s="263">
        <v>92</v>
      </c>
      <c r="I1843" s="263">
        <v>0</v>
      </c>
      <c r="J1843" s="262"/>
    </row>
    <row r="1844" spans="1:10" ht="27" customHeight="1" outlineLevel="1" x14ac:dyDescent="0.25">
      <c r="A1844" s="109" t="s">
        <v>71</v>
      </c>
      <c r="B1844" s="260" t="s">
        <v>1113</v>
      </c>
      <c r="C1844" s="269" t="s">
        <v>1752</v>
      </c>
      <c r="D1844" s="262"/>
      <c r="E1844" s="263" t="s">
        <v>1734</v>
      </c>
      <c r="F1844" s="306" t="s">
        <v>1387</v>
      </c>
      <c r="G1844" s="263" t="s">
        <v>1387</v>
      </c>
      <c r="H1844" s="263">
        <v>97</v>
      </c>
      <c r="I1844" s="263">
        <v>0</v>
      </c>
      <c r="J1844" s="262"/>
    </row>
    <row r="1845" spans="1:10" ht="27" customHeight="1" outlineLevel="1" x14ac:dyDescent="0.25">
      <c r="A1845" s="109" t="s">
        <v>71</v>
      </c>
      <c r="B1845" s="260" t="s">
        <v>1113</v>
      </c>
      <c r="C1845" s="264" t="s">
        <v>1753</v>
      </c>
      <c r="D1845" s="262"/>
      <c r="E1845" s="263" t="s">
        <v>1422</v>
      </c>
      <c r="F1845" s="306" t="s">
        <v>1387</v>
      </c>
      <c r="G1845" s="263" t="s">
        <v>1387</v>
      </c>
      <c r="H1845" s="263">
        <v>21</v>
      </c>
      <c r="I1845" s="263">
        <v>0</v>
      </c>
      <c r="J1845" s="262"/>
    </row>
    <row r="1846" spans="1:10" ht="27" customHeight="1" outlineLevel="1" x14ac:dyDescent="0.25">
      <c r="A1846" s="109" t="s">
        <v>71</v>
      </c>
      <c r="B1846" s="260" t="s">
        <v>1113</v>
      </c>
      <c r="C1846" s="269" t="s">
        <v>1754</v>
      </c>
      <c r="D1846" s="262"/>
      <c r="E1846" s="263" t="s">
        <v>1386</v>
      </c>
      <c r="F1846" s="306" t="s">
        <v>1387</v>
      </c>
      <c r="G1846" s="263" t="s">
        <v>1387</v>
      </c>
      <c r="H1846" s="263">
        <v>651</v>
      </c>
      <c r="I1846" s="263">
        <v>0</v>
      </c>
      <c r="J1846" s="262"/>
    </row>
    <row r="1847" spans="1:10" ht="27" customHeight="1" outlineLevel="1" x14ac:dyDescent="0.25">
      <c r="A1847" s="109" t="s">
        <v>71</v>
      </c>
      <c r="B1847" s="260" t="s">
        <v>1113</v>
      </c>
      <c r="C1847" s="269" t="s">
        <v>1755</v>
      </c>
      <c r="D1847" s="262"/>
      <c r="E1847" s="263" t="s">
        <v>1386</v>
      </c>
      <c r="F1847" s="306" t="s">
        <v>1387</v>
      </c>
      <c r="G1847" s="263" t="s">
        <v>1387</v>
      </c>
      <c r="H1847" s="263">
        <v>194</v>
      </c>
      <c r="I1847" s="263">
        <v>0</v>
      </c>
      <c r="J1847" s="262"/>
    </row>
    <row r="1848" spans="1:10" ht="27" customHeight="1" outlineLevel="1" x14ac:dyDescent="0.25">
      <c r="A1848" s="109" t="s">
        <v>71</v>
      </c>
      <c r="B1848" s="260" t="s">
        <v>1113</v>
      </c>
      <c r="C1848" s="269" t="s">
        <v>1757</v>
      </c>
      <c r="D1848" s="262"/>
      <c r="E1848" s="263" t="s">
        <v>1386</v>
      </c>
      <c r="F1848" s="306" t="s">
        <v>1387</v>
      </c>
      <c r="G1848" s="263" t="s">
        <v>1387</v>
      </c>
      <c r="H1848" s="263">
        <v>507</v>
      </c>
      <c r="I1848" s="263">
        <v>0</v>
      </c>
      <c r="J1848" s="262"/>
    </row>
    <row r="1849" spans="1:10" ht="27" customHeight="1" x14ac:dyDescent="0.25">
      <c r="A1849" s="109">
        <v>2</v>
      </c>
      <c r="B1849" s="287" t="s">
        <v>1115</v>
      </c>
      <c r="C1849" s="256" t="s">
        <v>1116</v>
      </c>
      <c r="D1849" s="265"/>
      <c r="E1849" s="257" t="s">
        <v>88</v>
      </c>
      <c r="F1849" s="258" t="s">
        <v>1383</v>
      </c>
      <c r="G1849" s="259">
        <v>11300</v>
      </c>
      <c r="H1849" s="259">
        <v>16498</v>
      </c>
      <c r="I1849" s="268"/>
      <c r="J1849" s="259">
        <v>0</v>
      </c>
    </row>
    <row r="1850" spans="1:10" ht="27" customHeight="1" outlineLevel="1" x14ac:dyDescent="0.25">
      <c r="A1850" s="109" t="s">
        <v>71</v>
      </c>
      <c r="B1850" s="260" t="s">
        <v>1115</v>
      </c>
      <c r="C1850" s="269" t="s">
        <v>1758</v>
      </c>
      <c r="D1850" s="262"/>
      <c r="E1850" s="263" t="s">
        <v>1395</v>
      </c>
      <c r="F1850" s="306" t="s">
        <v>1387</v>
      </c>
      <c r="G1850" s="263" t="s">
        <v>1387</v>
      </c>
      <c r="H1850" s="263">
        <v>115</v>
      </c>
      <c r="I1850" s="263">
        <v>0</v>
      </c>
      <c r="J1850" s="262"/>
    </row>
    <row r="1851" spans="1:10" ht="27" customHeight="1" outlineLevel="1" x14ac:dyDescent="0.25">
      <c r="A1851" s="109" t="s">
        <v>71</v>
      </c>
      <c r="B1851" s="260" t="s">
        <v>1115</v>
      </c>
      <c r="C1851" s="269" t="s">
        <v>1751</v>
      </c>
      <c r="D1851" s="262"/>
      <c r="E1851" s="263" t="s">
        <v>1734</v>
      </c>
      <c r="F1851" s="306" t="s">
        <v>1387</v>
      </c>
      <c r="G1851" s="263" t="s">
        <v>1387</v>
      </c>
      <c r="H1851" s="263">
        <v>92</v>
      </c>
      <c r="I1851" s="263">
        <v>0</v>
      </c>
      <c r="J1851" s="262"/>
    </row>
    <row r="1852" spans="1:10" ht="27" customHeight="1" outlineLevel="1" x14ac:dyDescent="0.25">
      <c r="A1852" s="109" t="s">
        <v>71</v>
      </c>
      <c r="B1852" s="260" t="s">
        <v>1115</v>
      </c>
      <c r="C1852" s="269" t="s">
        <v>1752</v>
      </c>
      <c r="D1852" s="262"/>
      <c r="E1852" s="263" t="s">
        <v>1734</v>
      </c>
      <c r="F1852" s="306" t="s">
        <v>1387</v>
      </c>
      <c r="G1852" s="263" t="s">
        <v>1387</v>
      </c>
      <c r="H1852" s="263">
        <v>97</v>
      </c>
      <c r="I1852" s="263">
        <v>0</v>
      </c>
      <c r="J1852" s="262"/>
    </row>
    <row r="1853" spans="1:10" ht="27" customHeight="1" outlineLevel="1" x14ac:dyDescent="0.25">
      <c r="A1853" s="109" t="s">
        <v>71</v>
      </c>
      <c r="B1853" s="260" t="s">
        <v>1115</v>
      </c>
      <c r="C1853" s="264" t="s">
        <v>1753</v>
      </c>
      <c r="D1853" s="262"/>
      <c r="E1853" s="263" t="s">
        <v>1422</v>
      </c>
      <c r="F1853" s="306" t="s">
        <v>1387</v>
      </c>
      <c r="G1853" s="263" t="s">
        <v>1387</v>
      </c>
      <c r="H1853" s="263">
        <v>21</v>
      </c>
      <c r="I1853" s="263">
        <v>0</v>
      </c>
      <c r="J1853" s="262"/>
    </row>
    <row r="1854" spans="1:10" ht="27" customHeight="1" outlineLevel="1" x14ac:dyDescent="0.25">
      <c r="A1854" s="109" t="s">
        <v>71</v>
      </c>
      <c r="B1854" s="260" t="s">
        <v>1115</v>
      </c>
      <c r="C1854" s="269" t="s">
        <v>1754</v>
      </c>
      <c r="D1854" s="262"/>
      <c r="E1854" s="263" t="s">
        <v>1386</v>
      </c>
      <c r="F1854" s="306" t="s">
        <v>1387</v>
      </c>
      <c r="G1854" s="263" t="s">
        <v>1387</v>
      </c>
      <c r="H1854" s="263">
        <v>651</v>
      </c>
      <c r="I1854" s="263">
        <v>0</v>
      </c>
      <c r="J1854" s="262"/>
    </row>
    <row r="1855" spans="1:10" ht="27" customHeight="1" outlineLevel="1" x14ac:dyDescent="0.25">
      <c r="A1855" s="109" t="s">
        <v>71</v>
      </c>
      <c r="B1855" s="260" t="s">
        <v>1115</v>
      </c>
      <c r="C1855" s="264" t="s">
        <v>1759</v>
      </c>
      <c r="D1855" s="262"/>
      <c r="E1855" s="263" t="s">
        <v>1422</v>
      </c>
      <c r="F1855" s="306" t="s">
        <v>1387</v>
      </c>
      <c r="G1855" s="263" t="s">
        <v>1387</v>
      </c>
      <c r="H1855" s="263">
        <v>5757</v>
      </c>
      <c r="I1855" s="263">
        <v>0</v>
      </c>
      <c r="J1855" s="262"/>
    </row>
    <row r="1856" spans="1:10" ht="27" customHeight="1" outlineLevel="1" x14ac:dyDescent="0.25">
      <c r="A1856" s="109" t="s">
        <v>71</v>
      </c>
      <c r="B1856" s="260" t="s">
        <v>1115</v>
      </c>
      <c r="C1856" s="269" t="s">
        <v>1755</v>
      </c>
      <c r="D1856" s="262"/>
      <c r="E1856" s="263" t="s">
        <v>1386</v>
      </c>
      <c r="F1856" s="306" t="s">
        <v>1387</v>
      </c>
      <c r="G1856" s="263" t="s">
        <v>1387</v>
      </c>
      <c r="H1856" s="263">
        <v>194</v>
      </c>
      <c r="I1856" s="263">
        <v>0</v>
      </c>
      <c r="J1856" s="262"/>
    </row>
    <row r="1857" spans="1:10" ht="27" customHeight="1" outlineLevel="1" x14ac:dyDescent="0.25">
      <c r="A1857" s="109" t="s">
        <v>71</v>
      </c>
      <c r="B1857" s="260" t="s">
        <v>1115</v>
      </c>
      <c r="C1857" s="269" t="s">
        <v>1757</v>
      </c>
      <c r="D1857" s="262"/>
      <c r="E1857" s="263" t="s">
        <v>1386</v>
      </c>
      <c r="F1857" s="306" t="s">
        <v>1387</v>
      </c>
      <c r="G1857" s="263" t="s">
        <v>1387</v>
      </c>
      <c r="H1857" s="263">
        <v>507</v>
      </c>
      <c r="I1857" s="263">
        <v>0</v>
      </c>
      <c r="J1857" s="262"/>
    </row>
    <row r="1858" spans="1:10" ht="27" customHeight="1" x14ac:dyDescent="0.25">
      <c r="A1858" s="109">
        <v>2</v>
      </c>
      <c r="B1858" s="287" t="s">
        <v>1117</v>
      </c>
      <c r="C1858" s="256" t="s">
        <v>1118</v>
      </c>
      <c r="D1858" s="265"/>
      <c r="E1858" s="257" t="s">
        <v>88</v>
      </c>
      <c r="F1858" s="258" t="s">
        <v>1383</v>
      </c>
      <c r="G1858" s="259">
        <v>13300</v>
      </c>
      <c r="H1858" s="259">
        <v>19418</v>
      </c>
      <c r="I1858" s="268"/>
      <c r="J1858" s="259">
        <v>0</v>
      </c>
    </row>
    <row r="1859" spans="1:10" ht="27" customHeight="1" outlineLevel="1" x14ac:dyDescent="0.25">
      <c r="A1859" s="109" t="s">
        <v>71</v>
      </c>
      <c r="B1859" s="260" t="s">
        <v>1117</v>
      </c>
      <c r="C1859" s="269" t="s">
        <v>1760</v>
      </c>
      <c r="D1859" s="262"/>
      <c r="E1859" s="263" t="e">
        <v>#N/A</v>
      </c>
      <c r="F1859" s="306">
        <v>0</v>
      </c>
      <c r="G1859" s="263" t="s">
        <v>1387</v>
      </c>
      <c r="H1859" s="263" t="e">
        <v>#N/A</v>
      </c>
      <c r="I1859" s="263" t="e">
        <v>#N/A</v>
      </c>
      <c r="J1859" s="262"/>
    </row>
    <row r="1860" spans="1:10" ht="27" customHeight="1" outlineLevel="1" x14ac:dyDescent="0.25">
      <c r="A1860" s="109" t="s">
        <v>71</v>
      </c>
      <c r="B1860" s="260" t="s">
        <v>1117</v>
      </c>
      <c r="C1860" s="269" t="s">
        <v>1761</v>
      </c>
      <c r="D1860" s="262"/>
      <c r="E1860" s="263" t="s">
        <v>1386</v>
      </c>
      <c r="F1860" s="306" t="s">
        <v>1387</v>
      </c>
      <c r="G1860" s="263" t="s">
        <v>1387</v>
      </c>
      <c r="H1860" s="263">
        <v>1949</v>
      </c>
      <c r="I1860" s="263">
        <v>0</v>
      </c>
      <c r="J1860" s="262"/>
    </row>
    <row r="1861" spans="1:10" ht="27" customHeight="1" outlineLevel="1" x14ac:dyDescent="0.25">
      <c r="A1861" s="109" t="s">
        <v>71</v>
      </c>
      <c r="B1861" s="260" t="s">
        <v>1117</v>
      </c>
      <c r="C1861" s="269" t="s">
        <v>1758</v>
      </c>
      <c r="D1861" s="262"/>
      <c r="E1861" s="263" t="s">
        <v>1395</v>
      </c>
      <c r="F1861" s="306" t="s">
        <v>1387</v>
      </c>
      <c r="G1861" s="263" t="s">
        <v>1387</v>
      </c>
      <c r="H1861" s="263">
        <v>115</v>
      </c>
      <c r="I1861" s="263">
        <v>0</v>
      </c>
      <c r="J1861" s="262"/>
    </row>
    <row r="1862" spans="1:10" ht="27" customHeight="1" outlineLevel="1" x14ac:dyDescent="0.25">
      <c r="A1862" s="109" t="s">
        <v>71</v>
      </c>
      <c r="B1862" s="260" t="s">
        <v>1117</v>
      </c>
      <c r="C1862" s="269" t="s">
        <v>1751</v>
      </c>
      <c r="D1862" s="262"/>
      <c r="E1862" s="263" t="s">
        <v>1734</v>
      </c>
      <c r="F1862" s="306" t="s">
        <v>1387</v>
      </c>
      <c r="G1862" s="263" t="s">
        <v>1387</v>
      </c>
      <c r="H1862" s="263">
        <v>92</v>
      </c>
      <c r="I1862" s="263">
        <v>0</v>
      </c>
      <c r="J1862" s="262"/>
    </row>
    <row r="1863" spans="1:10" ht="27" customHeight="1" outlineLevel="1" x14ac:dyDescent="0.25">
      <c r="A1863" s="109" t="s">
        <v>71</v>
      </c>
      <c r="B1863" s="260" t="s">
        <v>1117</v>
      </c>
      <c r="C1863" s="269" t="s">
        <v>1752</v>
      </c>
      <c r="D1863" s="262"/>
      <c r="E1863" s="263" t="s">
        <v>1734</v>
      </c>
      <c r="F1863" s="306" t="s">
        <v>1387</v>
      </c>
      <c r="G1863" s="263" t="s">
        <v>1387</v>
      </c>
      <c r="H1863" s="263">
        <v>97</v>
      </c>
      <c r="I1863" s="263">
        <v>0</v>
      </c>
      <c r="J1863" s="262"/>
    </row>
    <row r="1864" spans="1:10" ht="27" customHeight="1" outlineLevel="1" x14ac:dyDescent="0.25">
      <c r="A1864" s="109" t="s">
        <v>71</v>
      </c>
      <c r="B1864" s="260" t="s">
        <v>1117</v>
      </c>
      <c r="C1864" s="264" t="s">
        <v>1753</v>
      </c>
      <c r="D1864" s="262"/>
      <c r="E1864" s="263" t="s">
        <v>1422</v>
      </c>
      <c r="F1864" s="306" t="s">
        <v>1387</v>
      </c>
      <c r="G1864" s="263" t="s">
        <v>1387</v>
      </c>
      <c r="H1864" s="263">
        <v>21</v>
      </c>
      <c r="I1864" s="263">
        <v>0</v>
      </c>
      <c r="J1864" s="262"/>
    </row>
    <row r="1865" spans="1:10" ht="27" customHeight="1" outlineLevel="1" x14ac:dyDescent="0.25">
      <c r="A1865" s="109" t="s">
        <v>71</v>
      </c>
      <c r="B1865" s="260" t="s">
        <v>1117</v>
      </c>
      <c r="C1865" s="269" t="s">
        <v>1754</v>
      </c>
      <c r="D1865" s="262"/>
      <c r="E1865" s="263" t="s">
        <v>1386</v>
      </c>
      <c r="F1865" s="306" t="s">
        <v>1387</v>
      </c>
      <c r="G1865" s="263" t="s">
        <v>1387</v>
      </c>
      <c r="H1865" s="263">
        <v>651</v>
      </c>
      <c r="I1865" s="263">
        <v>0</v>
      </c>
      <c r="J1865" s="262"/>
    </row>
    <row r="1866" spans="1:10" ht="27" customHeight="1" outlineLevel="1" x14ac:dyDescent="0.25">
      <c r="A1866" s="109" t="s">
        <v>71</v>
      </c>
      <c r="B1866" s="260" t="s">
        <v>1117</v>
      </c>
      <c r="C1866" s="269" t="s">
        <v>1755</v>
      </c>
      <c r="D1866" s="262"/>
      <c r="E1866" s="263" t="s">
        <v>1386</v>
      </c>
      <c r="F1866" s="306" t="s">
        <v>1387</v>
      </c>
      <c r="G1866" s="263" t="s">
        <v>1387</v>
      </c>
      <c r="H1866" s="263">
        <v>194</v>
      </c>
      <c r="I1866" s="263">
        <v>0</v>
      </c>
      <c r="J1866" s="262"/>
    </row>
    <row r="1867" spans="1:10" ht="27" customHeight="1" outlineLevel="1" x14ac:dyDescent="0.25">
      <c r="A1867" s="109" t="s">
        <v>71</v>
      </c>
      <c r="B1867" s="260" t="s">
        <v>1117</v>
      </c>
      <c r="C1867" s="264" t="s">
        <v>1762</v>
      </c>
      <c r="D1867" s="262"/>
      <c r="E1867" s="263" t="s">
        <v>1422</v>
      </c>
      <c r="F1867" s="306" t="s">
        <v>1387</v>
      </c>
      <c r="G1867" s="263" t="s">
        <v>1387</v>
      </c>
      <c r="H1867" s="263">
        <v>8691</v>
      </c>
      <c r="I1867" s="263">
        <v>0</v>
      </c>
      <c r="J1867" s="262"/>
    </row>
    <row r="1868" spans="1:10" ht="27" customHeight="1" x14ac:dyDescent="0.25">
      <c r="A1868" s="109">
        <v>2</v>
      </c>
      <c r="B1868" s="287" t="s">
        <v>1119</v>
      </c>
      <c r="C1868" s="256" t="s">
        <v>1120</v>
      </c>
      <c r="D1868" s="265"/>
      <c r="E1868" s="257" t="s">
        <v>88</v>
      </c>
      <c r="F1868" s="258" t="s">
        <v>1383</v>
      </c>
      <c r="G1868" s="259">
        <v>15000</v>
      </c>
      <c r="H1868" s="259">
        <v>21900</v>
      </c>
      <c r="I1868" s="268"/>
      <c r="J1868" s="259">
        <v>0</v>
      </c>
    </row>
    <row r="1869" spans="1:10" ht="27" customHeight="1" outlineLevel="1" x14ac:dyDescent="0.25">
      <c r="A1869" s="109" t="s">
        <v>71</v>
      </c>
      <c r="B1869" s="260" t="s">
        <v>1119</v>
      </c>
      <c r="C1869" s="269" t="s">
        <v>1761</v>
      </c>
      <c r="D1869" s="262"/>
      <c r="E1869" s="263" t="s">
        <v>1386</v>
      </c>
      <c r="F1869" s="306">
        <v>0</v>
      </c>
      <c r="G1869" s="263" t="s">
        <v>1387</v>
      </c>
      <c r="H1869" s="263">
        <v>1949</v>
      </c>
      <c r="I1869" s="263">
        <v>0</v>
      </c>
      <c r="J1869" s="262"/>
    </row>
    <row r="1870" spans="1:10" ht="27" customHeight="1" outlineLevel="1" x14ac:dyDescent="0.25">
      <c r="A1870" s="109" t="s">
        <v>71</v>
      </c>
      <c r="B1870" s="260" t="s">
        <v>1119</v>
      </c>
      <c r="C1870" s="269" t="s">
        <v>1758</v>
      </c>
      <c r="D1870" s="262"/>
      <c r="E1870" s="263" t="s">
        <v>1395</v>
      </c>
      <c r="F1870" s="306" t="s">
        <v>1387</v>
      </c>
      <c r="G1870" s="263" t="s">
        <v>1387</v>
      </c>
      <c r="H1870" s="263">
        <v>115</v>
      </c>
      <c r="I1870" s="263">
        <v>0</v>
      </c>
      <c r="J1870" s="262"/>
    </row>
    <row r="1871" spans="1:10" ht="27" customHeight="1" outlineLevel="1" x14ac:dyDescent="0.25">
      <c r="A1871" s="109" t="s">
        <v>71</v>
      </c>
      <c r="B1871" s="260" t="s">
        <v>1119</v>
      </c>
      <c r="C1871" s="269" t="s">
        <v>1751</v>
      </c>
      <c r="D1871" s="262"/>
      <c r="E1871" s="263" t="s">
        <v>1734</v>
      </c>
      <c r="F1871" s="306" t="s">
        <v>1387</v>
      </c>
      <c r="G1871" s="263" t="s">
        <v>1387</v>
      </c>
      <c r="H1871" s="263">
        <v>92</v>
      </c>
      <c r="I1871" s="263">
        <v>0</v>
      </c>
      <c r="J1871" s="262"/>
    </row>
    <row r="1872" spans="1:10" ht="27" customHeight="1" outlineLevel="1" x14ac:dyDescent="0.25">
      <c r="A1872" s="109" t="s">
        <v>71</v>
      </c>
      <c r="B1872" s="260" t="s">
        <v>1119</v>
      </c>
      <c r="C1872" s="269" t="s">
        <v>1752</v>
      </c>
      <c r="D1872" s="262"/>
      <c r="E1872" s="263" t="s">
        <v>1734</v>
      </c>
      <c r="F1872" s="306" t="s">
        <v>1387</v>
      </c>
      <c r="G1872" s="263" t="s">
        <v>1387</v>
      </c>
      <c r="H1872" s="263">
        <v>97</v>
      </c>
      <c r="I1872" s="263">
        <v>0</v>
      </c>
      <c r="J1872" s="262"/>
    </row>
    <row r="1873" spans="1:10" ht="27" customHeight="1" outlineLevel="1" x14ac:dyDescent="0.25">
      <c r="A1873" s="109" t="s">
        <v>71</v>
      </c>
      <c r="B1873" s="260" t="s">
        <v>1119</v>
      </c>
      <c r="C1873" s="264" t="s">
        <v>1753</v>
      </c>
      <c r="D1873" s="262"/>
      <c r="E1873" s="263" t="s">
        <v>1422</v>
      </c>
      <c r="F1873" s="306" t="s">
        <v>1387</v>
      </c>
      <c r="G1873" s="263" t="s">
        <v>1387</v>
      </c>
      <c r="H1873" s="263">
        <v>21</v>
      </c>
      <c r="I1873" s="263">
        <v>0</v>
      </c>
      <c r="J1873" s="262"/>
    </row>
    <row r="1874" spans="1:10" ht="27" customHeight="1" outlineLevel="1" x14ac:dyDescent="0.25">
      <c r="A1874" s="109" t="s">
        <v>71</v>
      </c>
      <c r="B1874" s="260" t="s">
        <v>1119</v>
      </c>
      <c r="C1874" s="269" t="s">
        <v>1754</v>
      </c>
      <c r="D1874" s="262"/>
      <c r="E1874" s="263" t="s">
        <v>1386</v>
      </c>
      <c r="F1874" s="306" t="s">
        <v>1387</v>
      </c>
      <c r="G1874" s="263" t="s">
        <v>1387</v>
      </c>
      <c r="H1874" s="263">
        <v>651</v>
      </c>
      <c r="I1874" s="263">
        <v>0</v>
      </c>
      <c r="J1874" s="262"/>
    </row>
    <row r="1875" spans="1:10" ht="27" customHeight="1" outlineLevel="1" x14ac:dyDescent="0.25">
      <c r="A1875" s="109" t="s">
        <v>71</v>
      </c>
      <c r="B1875" s="260" t="s">
        <v>1119</v>
      </c>
      <c r="C1875" s="269" t="s">
        <v>1755</v>
      </c>
      <c r="D1875" s="262"/>
      <c r="E1875" s="263" t="s">
        <v>1386</v>
      </c>
      <c r="F1875" s="306" t="s">
        <v>1387</v>
      </c>
      <c r="G1875" s="263" t="s">
        <v>1387</v>
      </c>
      <c r="H1875" s="263">
        <v>194</v>
      </c>
      <c r="I1875" s="263">
        <v>0</v>
      </c>
      <c r="J1875" s="262"/>
    </row>
    <row r="1876" spans="1:10" ht="27" customHeight="1" x14ac:dyDescent="0.25">
      <c r="A1876" s="109">
        <v>2</v>
      </c>
      <c r="B1876" s="287" t="s">
        <v>1121</v>
      </c>
      <c r="C1876" s="256" t="s">
        <v>1122</v>
      </c>
      <c r="D1876" s="265"/>
      <c r="E1876" s="257" t="s">
        <v>88</v>
      </c>
      <c r="F1876" s="258" t="s">
        <v>1383</v>
      </c>
      <c r="G1876" s="259">
        <v>23000</v>
      </c>
      <c r="H1876" s="259">
        <v>33580</v>
      </c>
      <c r="I1876" s="268"/>
      <c r="J1876" s="259">
        <v>0</v>
      </c>
    </row>
    <row r="1877" spans="1:10" ht="27" customHeight="1" outlineLevel="1" x14ac:dyDescent="0.25">
      <c r="A1877" s="109" t="s">
        <v>71</v>
      </c>
      <c r="B1877" s="260" t="s">
        <v>1121</v>
      </c>
      <c r="C1877" s="269" t="s">
        <v>1763</v>
      </c>
      <c r="D1877" s="262"/>
      <c r="E1877" s="263" t="s">
        <v>1386</v>
      </c>
      <c r="F1877" s="306">
        <v>0</v>
      </c>
      <c r="G1877" s="263" t="s">
        <v>1387</v>
      </c>
      <c r="H1877" s="263">
        <v>473</v>
      </c>
      <c r="I1877" s="263">
        <v>0</v>
      </c>
      <c r="J1877" s="262"/>
    </row>
    <row r="1878" spans="1:10" ht="27" customHeight="1" outlineLevel="1" x14ac:dyDescent="0.25">
      <c r="A1878" s="109" t="s">
        <v>71</v>
      </c>
      <c r="B1878" s="260" t="s">
        <v>1121</v>
      </c>
      <c r="C1878" s="269" t="s">
        <v>1751</v>
      </c>
      <c r="D1878" s="262"/>
      <c r="E1878" s="263" t="s">
        <v>1734</v>
      </c>
      <c r="F1878" s="306" t="s">
        <v>1387</v>
      </c>
      <c r="G1878" s="263" t="s">
        <v>1387</v>
      </c>
      <c r="H1878" s="263">
        <v>92</v>
      </c>
      <c r="I1878" s="263">
        <v>0</v>
      </c>
      <c r="J1878" s="262"/>
    </row>
    <row r="1879" spans="1:10" ht="27" customHeight="1" outlineLevel="1" x14ac:dyDescent="0.25">
      <c r="A1879" s="109" t="s">
        <v>71</v>
      </c>
      <c r="B1879" s="260" t="s">
        <v>1121</v>
      </c>
      <c r="C1879" s="269" t="s">
        <v>1752</v>
      </c>
      <c r="D1879" s="262"/>
      <c r="E1879" s="263" t="s">
        <v>1734</v>
      </c>
      <c r="F1879" s="306" t="s">
        <v>1387</v>
      </c>
      <c r="G1879" s="263" t="s">
        <v>1387</v>
      </c>
      <c r="H1879" s="263">
        <v>97</v>
      </c>
      <c r="I1879" s="263">
        <v>0</v>
      </c>
      <c r="J1879" s="262"/>
    </row>
    <row r="1880" spans="1:10" ht="27" customHeight="1" outlineLevel="1" x14ac:dyDescent="0.25">
      <c r="A1880" s="109" t="s">
        <v>71</v>
      </c>
      <c r="B1880" s="260" t="s">
        <v>1121</v>
      </c>
      <c r="C1880" s="264" t="s">
        <v>1753</v>
      </c>
      <c r="D1880" s="262"/>
      <c r="E1880" s="263" t="s">
        <v>1422</v>
      </c>
      <c r="F1880" s="306" t="s">
        <v>1387</v>
      </c>
      <c r="G1880" s="263" t="s">
        <v>1387</v>
      </c>
      <c r="H1880" s="263">
        <v>21</v>
      </c>
      <c r="I1880" s="263">
        <v>0</v>
      </c>
      <c r="J1880" s="262"/>
    </row>
    <row r="1881" spans="1:10" ht="27" customHeight="1" outlineLevel="1" x14ac:dyDescent="0.25">
      <c r="A1881" s="109" t="s">
        <v>71</v>
      </c>
      <c r="B1881" s="260" t="s">
        <v>1121</v>
      </c>
      <c r="C1881" s="269" t="s">
        <v>1754</v>
      </c>
      <c r="D1881" s="262"/>
      <c r="E1881" s="263" t="s">
        <v>1386</v>
      </c>
      <c r="F1881" s="306" t="s">
        <v>1387</v>
      </c>
      <c r="G1881" s="263" t="s">
        <v>1387</v>
      </c>
      <c r="H1881" s="263">
        <v>651</v>
      </c>
      <c r="I1881" s="263">
        <v>0</v>
      </c>
      <c r="J1881" s="262"/>
    </row>
    <row r="1882" spans="1:10" ht="27" customHeight="1" outlineLevel="1" x14ac:dyDescent="0.25">
      <c r="A1882" s="109" t="s">
        <v>71</v>
      </c>
      <c r="B1882" s="260" t="s">
        <v>1121</v>
      </c>
      <c r="C1882" s="269" t="s">
        <v>1755</v>
      </c>
      <c r="D1882" s="262"/>
      <c r="E1882" s="263" t="s">
        <v>1386</v>
      </c>
      <c r="F1882" s="306" t="s">
        <v>1387</v>
      </c>
      <c r="G1882" s="263" t="s">
        <v>1387</v>
      </c>
      <c r="H1882" s="263">
        <v>194</v>
      </c>
      <c r="I1882" s="263">
        <v>0</v>
      </c>
      <c r="J1882" s="262"/>
    </row>
    <row r="1883" spans="1:10" ht="27" customHeight="1" x14ac:dyDescent="0.25">
      <c r="A1883" s="109">
        <v>2</v>
      </c>
      <c r="B1883" s="287" t="s">
        <v>1123</v>
      </c>
      <c r="C1883" s="256" t="s">
        <v>1124</v>
      </c>
      <c r="D1883" s="265"/>
      <c r="E1883" s="257" t="s">
        <v>88</v>
      </c>
      <c r="F1883" s="258" t="s">
        <v>1383</v>
      </c>
      <c r="G1883" s="259">
        <v>8300</v>
      </c>
      <c r="H1883" s="259">
        <v>12118</v>
      </c>
      <c r="I1883" s="268"/>
      <c r="J1883" s="259">
        <v>0</v>
      </c>
    </row>
    <row r="1884" spans="1:10" ht="27" customHeight="1" outlineLevel="1" x14ac:dyDescent="0.25">
      <c r="A1884" s="109" t="s">
        <v>71</v>
      </c>
      <c r="B1884" s="260" t="s">
        <v>1123</v>
      </c>
      <c r="C1884" s="264" t="s">
        <v>1764</v>
      </c>
      <c r="D1884" s="262"/>
      <c r="E1884" s="263" t="s">
        <v>1422</v>
      </c>
      <c r="F1884" s="306">
        <v>0</v>
      </c>
      <c r="G1884" s="263" t="s">
        <v>1387</v>
      </c>
      <c r="H1884" s="263">
        <v>2000</v>
      </c>
      <c r="I1884" s="263">
        <v>0</v>
      </c>
      <c r="J1884" s="262"/>
    </row>
    <row r="1885" spans="1:10" ht="27" customHeight="1" outlineLevel="1" x14ac:dyDescent="0.25">
      <c r="A1885" s="109" t="s">
        <v>71</v>
      </c>
      <c r="B1885" s="260" t="s">
        <v>1123</v>
      </c>
      <c r="C1885" s="269" t="s">
        <v>1751</v>
      </c>
      <c r="D1885" s="262"/>
      <c r="E1885" s="263" t="s">
        <v>1734</v>
      </c>
      <c r="F1885" s="306" t="s">
        <v>1387</v>
      </c>
      <c r="G1885" s="263" t="s">
        <v>1387</v>
      </c>
      <c r="H1885" s="263">
        <v>92</v>
      </c>
      <c r="I1885" s="263">
        <v>0</v>
      </c>
      <c r="J1885" s="262"/>
    </row>
    <row r="1886" spans="1:10" ht="27" customHeight="1" outlineLevel="1" x14ac:dyDescent="0.25">
      <c r="A1886" s="109" t="s">
        <v>71</v>
      </c>
      <c r="B1886" s="260" t="s">
        <v>1123</v>
      </c>
      <c r="C1886" s="269" t="s">
        <v>1752</v>
      </c>
      <c r="D1886" s="262"/>
      <c r="E1886" s="263" t="s">
        <v>1734</v>
      </c>
      <c r="F1886" s="306" t="s">
        <v>1387</v>
      </c>
      <c r="G1886" s="263" t="s">
        <v>1387</v>
      </c>
      <c r="H1886" s="263">
        <v>97</v>
      </c>
      <c r="I1886" s="263">
        <v>0</v>
      </c>
      <c r="J1886" s="262"/>
    </row>
    <row r="1887" spans="1:10" ht="27" customHeight="1" outlineLevel="1" x14ac:dyDescent="0.25">
      <c r="A1887" s="109" t="s">
        <v>71</v>
      </c>
      <c r="B1887" s="260" t="s">
        <v>1123</v>
      </c>
      <c r="C1887" s="264" t="s">
        <v>1753</v>
      </c>
      <c r="D1887" s="262"/>
      <c r="E1887" s="263" t="s">
        <v>1422</v>
      </c>
      <c r="F1887" s="306" t="s">
        <v>1387</v>
      </c>
      <c r="G1887" s="263" t="s">
        <v>1387</v>
      </c>
      <c r="H1887" s="263">
        <v>21</v>
      </c>
      <c r="I1887" s="263">
        <v>0</v>
      </c>
      <c r="J1887" s="262"/>
    </row>
    <row r="1888" spans="1:10" ht="27" customHeight="1" outlineLevel="1" x14ac:dyDescent="0.25">
      <c r="A1888" s="109" t="s">
        <v>71</v>
      </c>
      <c r="B1888" s="260" t="s">
        <v>1123</v>
      </c>
      <c r="C1888" s="269" t="s">
        <v>1754</v>
      </c>
      <c r="D1888" s="262"/>
      <c r="E1888" s="263" t="s">
        <v>1386</v>
      </c>
      <c r="F1888" s="306" t="s">
        <v>1387</v>
      </c>
      <c r="G1888" s="263" t="s">
        <v>1387</v>
      </c>
      <c r="H1888" s="263">
        <v>651</v>
      </c>
      <c r="I1888" s="263">
        <v>0</v>
      </c>
      <c r="J1888" s="262"/>
    </row>
    <row r="1889" spans="1:10" ht="27" customHeight="1" outlineLevel="1" x14ac:dyDescent="0.25">
      <c r="A1889" s="109" t="s">
        <v>71</v>
      </c>
      <c r="B1889" s="260" t="s">
        <v>1123</v>
      </c>
      <c r="C1889" s="269" t="s">
        <v>1755</v>
      </c>
      <c r="D1889" s="262"/>
      <c r="E1889" s="263" t="s">
        <v>1386</v>
      </c>
      <c r="F1889" s="306" t="s">
        <v>1387</v>
      </c>
      <c r="G1889" s="263" t="s">
        <v>1387</v>
      </c>
      <c r="H1889" s="263">
        <v>194</v>
      </c>
      <c r="I1889" s="263">
        <v>0</v>
      </c>
      <c r="J1889" s="262"/>
    </row>
    <row r="1890" spans="1:10" ht="27" customHeight="1" x14ac:dyDescent="0.25">
      <c r="A1890" s="109">
        <v>2</v>
      </c>
      <c r="B1890" s="287" t="s">
        <v>1125</v>
      </c>
      <c r="C1890" s="256" t="s">
        <v>1126</v>
      </c>
      <c r="D1890" s="265"/>
      <c r="E1890" s="257" t="s">
        <v>88</v>
      </c>
      <c r="F1890" s="258" t="s">
        <v>1383</v>
      </c>
      <c r="G1890" s="259">
        <v>10200</v>
      </c>
      <c r="H1890" s="259">
        <v>14892</v>
      </c>
      <c r="I1890" s="268"/>
      <c r="J1890" s="259">
        <v>0</v>
      </c>
    </row>
    <row r="1891" spans="1:10" ht="27" customHeight="1" outlineLevel="1" x14ac:dyDescent="0.25">
      <c r="A1891" s="109" t="s">
        <v>71</v>
      </c>
      <c r="B1891" s="260" t="s">
        <v>1125</v>
      </c>
      <c r="C1891" s="269" t="s">
        <v>1756</v>
      </c>
      <c r="D1891" s="262"/>
      <c r="E1891" s="263" t="s">
        <v>1386</v>
      </c>
      <c r="F1891" s="306">
        <v>0</v>
      </c>
      <c r="G1891" s="263" t="s">
        <v>1387</v>
      </c>
      <c r="H1891" s="263">
        <v>2454</v>
      </c>
      <c r="I1891" s="263">
        <v>0</v>
      </c>
      <c r="J1891" s="262"/>
    </row>
    <row r="1892" spans="1:10" ht="27" customHeight="1" outlineLevel="1" x14ac:dyDescent="0.25">
      <c r="A1892" s="109" t="s">
        <v>71</v>
      </c>
      <c r="B1892" s="260" t="s">
        <v>1125</v>
      </c>
      <c r="C1892" s="269" t="s">
        <v>1751</v>
      </c>
      <c r="D1892" s="262"/>
      <c r="E1892" s="263" t="s">
        <v>1734</v>
      </c>
      <c r="F1892" s="306" t="s">
        <v>1387</v>
      </c>
      <c r="G1892" s="263" t="s">
        <v>1387</v>
      </c>
      <c r="H1892" s="263">
        <v>92</v>
      </c>
      <c r="I1892" s="263">
        <v>0</v>
      </c>
      <c r="J1892" s="262"/>
    </row>
    <row r="1893" spans="1:10" ht="27" customHeight="1" outlineLevel="1" x14ac:dyDescent="0.25">
      <c r="A1893" s="109" t="s">
        <v>71</v>
      </c>
      <c r="B1893" s="260" t="s">
        <v>1125</v>
      </c>
      <c r="C1893" s="269" t="s">
        <v>1752</v>
      </c>
      <c r="D1893" s="262"/>
      <c r="E1893" s="263" t="s">
        <v>1734</v>
      </c>
      <c r="F1893" s="306" t="s">
        <v>1387</v>
      </c>
      <c r="G1893" s="263" t="s">
        <v>1387</v>
      </c>
      <c r="H1893" s="263">
        <v>97</v>
      </c>
      <c r="I1893" s="263">
        <v>0</v>
      </c>
      <c r="J1893" s="262"/>
    </row>
    <row r="1894" spans="1:10" ht="27" customHeight="1" outlineLevel="1" x14ac:dyDescent="0.25">
      <c r="A1894" s="109" t="s">
        <v>71</v>
      </c>
      <c r="B1894" s="260" t="s">
        <v>1125</v>
      </c>
      <c r="C1894" s="264" t="s">
        <v>1753</v>
      </c>
      <c r="D1894" s="262"/>
      <c r="E1894" s="263" t="s">
        <v>1422</v>
      </c>
      <c r="F1894" s="306" t="s">
        <v>1387</v>
      </c>
      <c r="G1894" s="263" t="s">
        <v>1387</v>
      </c>
      <c r="H1894" s="263">
        <v>21</v>
      </c>
      <c r="I1894" s="263">
        <v>0</v>
      </c>
      <c r="J1894" s="262"/>
    </row>
    <row r="1895" spans="1:10" ht="27" customHeight="1" outlineLevel="1" x14ac:dyDescent="0.25">
      <c r="A1895" s="109" t="s">
        <v>71</v>
      </c>
      <c r="B1895" s="260" t="s">
        <v>1125</v>
      </c>
      <c r="C1895" s="269" t="s">
        <v>1754</v>
      </c>
      <c r="D1895" s="262"/>
      <c r="E1895" s="263" t="s">
        <v>1386</v>
      </c>
      <c r="F1895" s="306" t="s">
        <v>1387</v>
      </c>
      <c r="G1895" s="263" t="s">
        <v>1387</v>
      </c>
      <c r="H1895" s="263">
        <v>651</v>
      </c>
      <c r="I1895" s="263">
        <v>0</v>
      </c>
      <c r="J1895" s="262"/>
    </row>
    <row r="1896" spans="1:10" ht="27" customHeight="1" outlineLevel="1" x14ac:dyDescent="0.25">
      <c r="A1896" s="109" t="s">
        <v>71</v>
      </c>
      <c r="B1896" s="260" t="s">
        <v>1125</v>
      </c>
      <c r="C1896" s="269" t="s">
        <v>1755</v>
      </c>
      <c r="D1896" s="262"/>
      <c r="E1896" s="263" t="s">
        <v>1386</v>
      </c>
      <c r="F1896" s="306" t="s">
        <v>1387</v>
      </c>
      <c r="G1896" s="263" t="s">
        <v>1387</v>
      </c>
      <c r="H1896" s="263">
        <v>194</v>
      </c>
      <c r="I1896" s="263">
        <v>0</v>
      </c>
      <c r="J1896" s="262"/>
    </row>
    <row r="1897" spans="1:10" ht="27" customHeight="1" outlineLevel="1" x14ac:dyDescent="0.25">
      <c r="A1897" s="109" t="s">
        <v>71</v>
      </c>
      <c r="B1897" s="260" t="s">
        <v>1125</v>
      </c>
      <c r="C1897" s="269" t="s">
        <v>1757</v>
      </c>
      <c r="D1897" s="262"/>
      <c r="E1897" s="263" t="s">
        <v>1386</v>
      </c>
      <c r="F1897" s="306" t="s">
        <v>1387</v>
      </c>
      <c r="G1897" s="263" t="s">
        <v>1387</v>
      </c>
      <c r="H1897" s="263">
        <v>507</v>
      </c>
      <c r="I1897" s="263">
        <v>0</v>
      </c>
      <c r="J1897" s="262"/>
    </row>
    <row r="1898" spans="1:10" ht="27" customHeight="1" x14ac:dyDescent="0.25">
      <c r="A1898" s="109">
        <v>2</v>
      </c>
      <c r="B1898" s="287" t="s">
        <v>1127</v>
      </c>
      <c r="C1898" s="256" t="s">
        <v>1128</v>
      </c>
      <c r="D1898" s="265"/>
      <c r="E1898" s="257" t="s">
        <v>88</v>
      </c>
      <c r="F1898" s="258" t="s">
        <v>1383</v>
      </c>
      <c r="G1898" s="259">
        <v>12300</v>
      </c>
      <c r="H1898" s="259">
        <v>17958</v>
      </c>
      <c r="I1898" s="268"/>
      <c r="J1898" s="259">
        <v>0</v>
      </c>
    </row>
    <row r="1899" spans="1:10" ht="27" customHeight="1" outlineLevel="1" x14ac:dyDescent="0.25">
      <c r="A1899" s="109" t="s">
        <v>71</v>
      </c>
      <c r="B1899" s="260" t="s">
        <v>1127</v>
      </c>
      <c r="C1899" s="269" t="s">
        <v>1758</v>
      </c>
      <c r="D1899" s="262"/>
      <c r="E1899" s="263" t="s">
        <v>1395</v>
      </c>
      <c r="F1899" s="306">
        <v>0</v>
      </c>
      <c r="G1899" s="263" t="s">
        <v>1387</v>
      </c>
      <c r="H1899" s="263">
        <v>115</v>
      </c>
      <c r="I1899" s="263">
        <v>0</v>
      </c>
      <c r="J1899" s="262"/>
    </row>
    <row r="1900" spans="1:10" ht="27" customHeight="1" outlineLevel="1" x14ac:dyDescent="0.25">
      <c r="A1900" s="109" t="s">
        <v>71</v>
      </c>
      <c r="B1900" s="260" t="s">
        <v>1127</v>
      </c>
      <c r="C1900" s="269" t="s">
        <v>1751</v>
      </c>
      <c r="D1900" s="262"/>
      <c r="E1900" s="263" t="s">
        <v>1734</v>
      </c>
      <c r="F1900" s="306" t="s">
        <v>1387</v>
      </c>
      <c r="G1900" s="263" t="s">
        <v>1387</v>
      </c>
      <c r="H1900" s="263">
        <v>92</v>
      </c>
      <c r="I1900" s="263">
        <v>0</v>
      </c>
      <c r="J1900" s="262"/>
    </row>
    <row r="1901" spans="1:10" ht="27" customHeight="1" outlineLevel="1" x14ac:dyDescent="0.25">
      <c r="A1901" s="109" t="s">
        <v>71</v>
      </c>
      <c r="B1901" s="260" t="s">
        <v>1127</v>
      </c>
      <c r="C1901" s="269" t="s">
        <v>1752</v>
      </c>
      <c r="D1901" s="262"/>
      <c r="E1901" s="263" t="s">
        <v>1734</v>
      </c>
      <c r="F1901" s="306" t="s">
        <v>1387</v>
      </c>
      <c r="G1901" s="263" t="s">
        <v>1387</v>
      </c>
      <c r="H1901" s="263">
        <v>97</v>
      </c>
      <c r="I1901" s="263">
        <v>0</v>
      </c>
      <c r="J1901" s="262"/>
    </row>
    <row r="1902" spans="1:10" ht="27" customHeight="1" outlineLevel="1" x14ac:dyDescent="0.25">
      <c r="A1902" s="109" t="s">
        <v>71</v>
      </c>
      <c r="B1902" s="260" t="s">
        <v>1127</v>
      </c>
      <c r="C1902" s="264" t="s">
        <v>1753</v>
      </c>
      <c r="D1902" s="262"/>
      <c r="E1902" s="263" t="s">
        <v>1422</v>
      </c>
      <c r="F1902" s="306" t="s">
        <v>1387</v>
      </c>
      <c r="G1902" s="263" t="s">
        <v>1387</v>
      </c>
      <c r="H1902" s="263">
        <v>21</v>
      </c>
      <c r="I1902" s="263">
        <v>0</v>
      </c>
      <c r="J1902" s="262"/>
    </row>
    <row r="1903" spans="1:10" ht="27" customHeight="1" outlineLevel="1" x14ac:dyDescent="0.25">
      <c r="A1903" s="109" t="s">
        <v>71</v>
      </c>
      <c r="B1903" s="260" t="s">
        <v>1127</v>
      </c>
      <c r="C1903" s="269" t="s">
        <v>1754</v>
      </c>
      <c r="D1903" s="262"/>
      <c r="E1903" s="263" t="s">
        <v>1386</v>
      </c>
      <c r="F1903" s="306" t="s">
        <v>1387</v>
      </c>
      <c r="G1903" s="263" t="s">
        <v>1387</v>
      </c>
      <c r="H1903" s="263">
        <v>651</v>
      </c>
      <c r="I1903" s="263">
        <v>0</v>
      </c>
      <c r="J1903" s="262"/>
    </row>
    <row r="1904" spans="1:10" ht="27" customHeight="1" outlineLevel="1" x14ac:dyDescent="0.25">
      <c r="A1904" s="109" t="s">
        <v>71</v>
      </c>
      <c r="B1904" s="260" t="s">
        <v>1127</v>
      </c>
      <c r="C1904" s="264" t="s">
        <v>1765</v>
      </c>
      <c r="D1904" s="262"/>
      <c r="E1904" s="263" t="s">
        <v>1422</v>
      </c>
      <c r="F1904" s="306" t="s">
        <v>1387</v>
      </c>
      <c r="G1904" s="263" t="s">
        <v>1387</v>
      </c>
      <c r="H1904" s="263">
        <v>6311</v>
      </c>
      <c r="I1904" s="263">
        <v>0</v>
      </c>
      <c r="J1904" s="262"/>
    </row>
    <row r="1905" spans="1:10" ht="27" customHeight="1" outlineLevel="1" x14ac:dyDescent="0.25">
      <c r="A1905" s="109" t="s">
        <v>71</v>
      </c>
      <c r="B1905" s="260" t="s">
        <v>1127</v>
      </c>
      <c r="C1905" s="269" t="s">
        <v>1755</v>
      </c>
      <c r="D1905" s="262"/>
      <c r="E1905" s="263" t="s">
        <v>1386</v>
      </c>
      <c r="F1905" s="306" t="s">
        <v>1387</v>
      </c>
      <c r="G1905" s="263" t="s">
        <v>1387</v>
      </c>
      <c r="H1905" s="263">
        <v>194</v>
      </c>
      <c r="I1905" s="263">
        <v>0</v>
      </c>
      <c r="J1905" s="262"/>
    </row>
    <row r="1906" spans="1:10" ht="27" customHeight="1" outlineLevel="1" x14ac:dyDescent="0.25">
      <c r="A1906" s="109" t="s">
        <v>71</v>
      </c>
      <c r="B1906" s="260" t="s">
        <v>1127</v>
      </c>
      <c r="C1906" s="269" t="s">
        <v>1757</v>
      </c>
      <c r="D1906" s="262"/>
      <c r="E1906" s="263" t="s">
        <v>1386</v>
      </c>
      <c r="F1906" s="306" t="s">
        <v>1387</v>
      </c>
      <c r="G1906" s="263" t="s">
        <v>1387</v>
      </c>
      <c r="H1906" s="263">
        <v>507</v>
      </c>
      <c r="I1906" s="263">
        <v>0</v>
      </c>
      <c r="J1906" s="262"/>
    </row>
    <row r="1907" spans="1:10" ht="27" customHeight="1" x14ac:dyDescent="0.25">
      <c r="A1907" s="109">
        <v>2</v>
      </c>
      <c r="B1907" s="287" t="s">
        <v>1129</v>
      </c>
      <c r="C1907" s="256" t="s">
        <v>1130</v>
      </c>
      <c r="D1907" s="265"/>
      <c r="E1907" s="257" t="s">
        <v>88</v>
      </c>
      <c r="F1907" s="258" t="s">
        <v>1383</v>
      </c>
      <c r="G1907" s="259">
        <v>15500</v>
      </c>
      <c r="H1907" s="259">
        <v>22630</v>
      </c>
      <c r="I1907" s="268"/>
      <c r="J1907" s="259">
        <v>0</v>
      </c>
    </row>
    <row r="1908" spans="1:10" ht="27" customHeight="1" outlineLevel="1" x14ac:dyDescent="0.25">
      <c r="A1908" s="109" t="s">
        <v>71</v>
      </c>
      <c r="B1908" s="260" t="s">
        <v>1129</v>
      </c>
      <c r="C1908" s="269" t="s">
        <v>1761</v>
      </c>
      <c r="D1908" s="262"/>
      <c r="E1908" s="263" t="s">
        <v>1386</v>
      </c>
      <c r="F1908" s="306">
        <v>0</v>
      </c>
      <c r="G1908" s="263" t="s">
        <v>1387</v>
      </c>
      <c r="H1908" s="263">
        <v>1949</v>
      </c>
      <c r="I1908" s="263">
        <v>0</v>
      </c>
      <c r="J1908" s="262"/>
    </row>
    <row r="1909" spans="1:10" ht="27" customHeight="1" outlineLevel="1" x14ac:dyDescent="0.25">
      <c r="A1909" s="109" t="s">
        <v>71</v>
      </c>
      <c r="B1909" s="260" t="s">
        <v>1129</v>
      </c>
      <c r="C1909" s="269" t="s">
        <v>1758</v>
      </c>
      <c r="D1909" s="262"/>
      <c r="E1909" s="263" t="s">
        <v>1395</v>
      </c>
      <c r="F1909" s="306" t="s">
        <v>1387</v>
      </c>
      <c r="G1909" s="263" t="s">
        <v>1387</v>
      </c>
      <c r="H1909" s="263">
        <v>115</v>
      </c>
      <c r="I1909" s="263">
        <v>0</v>
      </c>
      <c r="J1909" s="262"/>
    </row>
    <row r="1910" spans="1:10" ht="27" customHeight="1" outlineLevel="1" x14ac:dyDescent="0.25">
      <c r="A1910" s="109" t="s">
        <v>71</v>
      </c>
      <c r="B1910" s="260" t="s">
        <v>1129</v>
      </c>
      <c r="C1910" s="269" t="s">
        <v>1751</v>
      </c>
      <c r="D1910" s="262"/>
      <c r="E1910" s="263" t="s">
        <v>1734</v>
      </c>
      <c r="F1910" s="306" t="s">
        <v>1387</v>
      </c>
      <c r="G1910" s="263" t="s">
        <v>1387</v>
      </c>
      <c r="H1910" s="263">
        <v>92</v>
      </c>
      <c r="I1910" s="263">
        <v>0</v>
      </c>
      <c r="J1910" s="262"/>
    </row>
    <row r="1911" spans="1:10" ht="27" customHeight="1" outlineLevel="1" x14ac:dyDescent="0.25">
      <c r="A1911" s="109" t="s">
        <v>71</v>
      </c>
      <c r="B1911" s="260" t="s">
        <v>1129</v>
      </c>
      <c r="C1911" s="269" t="s">
        <v>1752</v>
      </c>
      <c r="D1911" s="262"/>
      <c r="E1911" s="263" t="s">
        <v>1734</v>
      </c>
      <c r="F1911" s="306" t="s">
        <v>1387</v>
      </c>
      <c r="G1911" s="263" t="s">
        <v>1387</v>
      </c>
      <c r="H1911" s="263">
        <v>97</v>
      </c>
      <c r="I1911" s="263">
        <v>0</v>
      </c>
      <c r="J1911" s="262"/>
    </row>
    <row r="1912" spans="1:10" ht="27" customHeight="1" outlineLevel="1" x14ac:dyDescent="0.25">
      <c r="A1912" s="109" t="s">
        <v>71</v>
      </c>
      <c r="B1912" s="260" t="s">
        <v>1129</v>
      </c>
      <c r="C1912" s="264" t="s">
        <v>1753</v>
      </c>
      <c r="D1912" s="262"/>
      <c r="E1912" s="263" t="s">
        <v>1422</v>
      </c>
      <c r="F1912" s="306" t="s">
        <v>1387</v>
      </c>
      <c r="G1912" s="263" t="s">
        <v>1387</v>
      </c>
      <c r="H1912" s="263">
        <v>21</v>
      </c>
      <c r="I1912" s="263">
        <v>0</v>
      </c>
      <c r="J1912" s="262"/>
    </row>
    <row r="1913" spans="1:10" ht="27" customHeight="1" outlineLevel="1" x14ac:dyDescent="0.25">
      <c r="A1913" s="109" t="s">
        <v>71</v>
      </c>
      <c r="B1913" s="260" t="s">
        <v>1129</v>
      </c>
      <c r="C1913" s="269" t="s">
        <v>1754</v>
      </c>
      <c r="D1913" s="262"/>
      <c r="E1913" s="263" t="s">
        <v>1386</v>
      </c>
      <c r="F1913" s="306" t="s">
        <v>1387</v>
      </c>
      <c r="G1913" s="263" t="s">
        <v>1387</v>
      </c>
      <c r="H1913" s="263">
        <v>651</v>
      </c>
      <c r="I1913" s="263">
        <v>0</v>
      </c>
      <c r="J1913" s="262"/>
    </row>
    <row r="1914" spans="1:10" ht="27" customHeight="1" outlineLevel="1" x14ac:dyDescent="0.25">
      <c r="A1914" s="109" t="s">
        <v>71</v>
      </c>
      <c r="B1914" s="260" t="s">
        <v>1129</v>
      </c>
      <c r="C1914" s="269" t="s">
        <v>1755</v>
      </c>
      <c r="D1914" s="262"/>
      <c r="E1914" s="263" t="s">
        <v>1386</v>
      </c>
      <c r="F1914" s="306" t="s">
        <v>1387</v>
      </c>
      <c r="G1914" s="263" t="s">
        <v>1387</v>
      </c>
      <c r="H1914" s="263">
        <v>194</v>
      </c>
      <c r="I1914" s="263">
        <v>0</v>
      </c>
      <c r="J1914" s="262"/>
    </row>
    <row r="1915" spans="1:10" ht="27" customHeight="1" outlineLevel="1" x14ac:dyDescent="0.25">
      <c r="A1915" s="109" t="s">
        <v>71</v>
      </c>
      <c r="B1915" s="260" t="s">
        <v>1129</v>
      </c>
      <c r="C1915" s="264" t="s">
        <v>1766</v>
      </c>
      <c r="D1915" s="262"/>
      <c r="E1915" s="263" t="s">
        <v>1422</v>
      </c>
      <c r="F1915" s="306" t="s">
        <v>1387</v>
      </c>
      <c r="G1915" s="263" t="s">
        <v>1387</v>
      </c>
      <c r="H1915" s="263">
        <v>11441</v>
      </c>
      <c r="I1915" s="263">
        <v>0</v>
      </c>
      <c r="J1915" s="262"/>
    </row>
    <row r="1916" spans="1:10" ht="27" customHeight="1" x14ac:dyDescent="0.25">
      <c r="A1916" s="109">
        <v>2</v>
      </c>
      <c r="B1916" s="287" t="s">
        <v>1131</v>
      </c>
      <c r="C1916" s="256" t="s">
        <v>1132</v>
      </c>
      <c r="D1916" s="265"/>
      <c r="E1916" s="257" t="s">
        <v>88</v>
      </c>
      <c r="F1916" s="258">
        <v>1</v>
      </c>
      <c r="G1916" s="259">
        <v>16120</v>
      </c>
      <c r="H1916" s="259">
        <v>23535</v>
      </c>
      <c r="I1916" s="268"/>
      <c r="J1916" s="259">
        <v>23535</v>
      </c>
    </row>
    <row r="1917" spans="1:10" ht="27" hidden="1" customHeight="1" outlineLevel="1" x14ac:dyDescent="0.25">
      <c r="A1917" s="109" t="s">
        <v>71</v>
      </c>
      <c r="B1917" s="260" t="s">
        <v>1131</v>
      </c>
      <c r="C1917" s="269" t="s">
        <v>1761</v>
      </c>
      <c r="D1917" s="262"/>
      <c r="E1917" s="263" t="s">
        <v>1387</v>
      </c>
      <c r="F1917" s="263" t="s">
        <v>1387</v>
      </c>
      <c r="G1917" s="263" t="s">
        <v>1387</v>
      </c>
      <c r="H1917" s="263" t="s">
        <v>1387</v>
      </c>
      <c r="I1917" s="263">
        <v>0</v>
      </c>
      <c r="J1917" s="262"/>
    </row>
    <row r="1918" spans="1:10" ht="27" customHeight="1" outlineLevel="1" x14ac:dyDescent="0.25">
      <c r="A1918" s="109" t="s">
        <v>71</v>
      </c>
      <c r="B1918" s="260" t="s">
        <v>1131</v>
      </c>
      <c r="C1918" s="269" t="s">
        <v>1758</v>
      </c>
      <c r="D1918" s="262"/>
      <c r="E1918" s="263" t="s">
        <v>1395</v>
      </c>
      <c r="F1918" s="306">
        <v>0</v>
      </c>
      <c r="G1918" s="263" t="s">
        <v>1387</v>
      </c>
      <c r="H1918" s="263">
        <v>115</v>
      </c>
      <c r="I1918" s="263">
        <v>0</v>
      </c>
      <c r="J1918" s="262"/>
    </row>
    <row r="1919" spans="1:10" ht="27" customHeight="1" outlineLevel="1" x14ac:dyDescent="0.25">
      <c r="A1919" s="109" t="s">
        <v>71</v>
      </c>
      <c r="B1919" s="260" t="s">
        <v>1131</v>
      </c>
      <c r="C1919" s="269" t="s">
        <v>1751</v>
      </c>
      <c r="D1919" s="262"/>
      <c r="E1919" s="263" t="s">
        <v>1734</v>
      </c>
      <c r="F1919" s="306" t="s">
        <v>1387</v>
      </c>
      <c r="G1919" s="263" t="s">
        <v>1387</v>
      </c>
      <c r="H1919" s="263">
        <v>92</v>
      </c>
      <c r="I1919" s="263">
        <v>0</v>
      </c>
      <c r="J1919" s="262"/>
    </row>
    <row r="1920" spans="1:10" ht="27" customHeight="1" outlineLevel="1" x14ac:dyDescent="0.25">
      <c r="A1920" s="109" t="s">
        <v>71</v>
      </c>
      <c r="B1920" s="260" t="s">
        <v>1131</v>
      </c>
      <c r="C1920" s="269" t="s">
        <v>1752</v>
      </c>
      <c r="D1920" s="262"/>
      <c r="E1920" s="263" t="s">
        <v>1734</v>
      </c>
      <c r="F1920" s="306" t="s">
        <v>1387</v>
      </c>
      <c r="G1920" s="263" t="s">
        <v>1387</v>
      </c>
      <c r="H1920" s="263">
        <v>97</v>
      </c>
      <c r="I1920" s="263">
        <v>0</v>
      </c>
      <c r="J1920" s="262"/>
    </row>
    <row r="1921" spans="1:10" ht="27" customHeight="1" outlineLevel="1" x14ac:dyDescent="0.25">
      <c r="A1921" s="109" t="s">
        <v>71</v>
      </c>
      <c r="B1921" s="260" t="s">
        <v>1131</v>
      </c>
      <c r="C1921" s="264" t="s">
        <v>1753</v>
      </c>
      <c r="D1921" s="262"/>
      <c r="E1921" s="263" t="s">
        <v>1422</v>
      </c>
      <c r="F1921" s="306" t="s">
        <v>1387</v>
      </c>
      <c r="G1921" s="263" t="s">
        <v>1387</v>
      </c>
      <c r="H1921" s="263">
        <v>21</v>
      </c>
      <c r="I1921" s="263">
        <v>0</v>
      </c>
      <c r="J1921" s="262"/>
    </row>
    <row r="1922" spans="1:10" ht="27" customHeight="1" outlineLevel="1" x14ac:dyDescent="0.25">
      <c r="A1922" s="109" t="s">
        <v>71</v>
      </c>
      <c r="B1922" s="260" t="s">
        <v>1131</v>
      </c>
      <c r="C1922" s="269" t="s">
        <v>1754</v>
      </c>
      <c r="D1922" s="262"/>
      <c r="E1922" s="263" t="s">
        <v>1386</v>
      </c>
      <c r="F1922" s="306" t="s">
        <v>1387</v>
      </c>
      <c r="G1922" s="263" t="s">
        <v>1387</v>
      </c>
      <c r="H1922" s="263">
        <v>651</v>
      </c>
      <c r="I1922" s="263">
        <v>0</v>
      </c>
      <c r="J1922" s="262"/>
    </row>
    <row r="1923" spans="1:10" ht="27" customHeight="1" outlineLevel="1" x14ac:dyDescent="0.25">
      <c r="A1923" s="109" t="s">
        <v>71</v>
      </c>
      <c r="B1923" s="260" t="s">
        <v>1131</v>
      </c>
      <c r="C1923" s="269" t="s">
        <v>1755</v>
      </c>
      <c r="D1923" s="262"/>
      <c r="E1923" s="263" t="s">
        <v>1386</v>
      </c>
      <c r="F1923" s="306" t="s">
        <v>1387</v>
      </c>
      <c r="G1923" s="263" t="s">
        <v>1387</v>
      </c>
      <c r="H1923" s="263">
        <v>194</v>
      </c>
      <c r="I1923" s="263">
        <v>0</v>
      </c>
      <c r="J1923" s="262"/>
    </row>
    <row r="1924" spans="1:10" ht="27" customHeight="1" x14ac:dyDescent="0.25">
      <c r="A1924" s="109">
        <v>2</v>
      </c>
      <c r="B1924" s="287" t="s">
        <v>1133</v>
      </c>
      <c r="C1924" s="256" t="s">
        <v>1134</v>
      </c>
      <c r="D1924" s="265"/>
      <c r="E1924" s="257" t="s">
        <v>1042</v>
      </c>
      <c r="F1924" s="258" t="s">
        <v>1383</v>
      </c>
      <c r="G1924" s="259">
        <v>1300</v>
      </c>
      <c r="H1924" s="259">
        <v>1898</v>
      </c>
      <c r="I1924" s="268"/>
      <c r="J1924" s="259">
        <v>0</v>
      </c>
    </row>
    <row r="1925" spans="1:10" ht="27" customHeight="1" x14ac:dyDescent="0.25">
      <c r="A1925" s="109">
        <v>2</v>
      </c>
      <c r="B1925" s="287" t="s">
        <v>1135</v>
      </c>
      <c r="C1925" s="256" t="s">
        <v>1136</v>
      </c>
      <c r="D1925" s="265"/>
      <c r="E1925" s="257" t="s">
        <v>88</v>
      </c>
      <c r="F1925" s="258" t="s">
        <v>1383</v>
      </c>
      <c r="G1925" s="259">
        <v>355.5</v>
      </c>
      <c r="H1925" s="259">
        <v>519</v>
      </c>
      <c r="I1925" s="268"/>
      <c r="J1925" s="259">
        <v>0</v>
      </c>
    </row>
    <row r="1926" spans="1:10" ht="27" customHeight="1" x14ac:dyDescent="0.25">
      <c r="A1926" s="109">
        <v>2</v>
      </c>
      <c r="B1926" s="287" t="s">
        <v>1137</v>
      </c>
      <c r="C1926" s="256" t="s">
        <v>1138</v>
      </c>
      <c r="D1926" s="265"/>
      <c r="E1926" s="257" t="s">
        <v>88</v>
      </c>
      <c r="F1926" s="258" t="s">
        <v>1383</v>
      </c>
      <c r="G1926" s="259">
        <v>161</v>
      </c>
      <c r="H1926" s="259">
        <v>235</v>
      </c>
      <c r="I1926" s="268"/>
      <c r="J1926" s="259">
        <v>0</v>
      </c>
    </row>
    <row r="1927" spans="1:10" ht="27" customHeight="1" x14ac:dyDescent="0.25">
      <c r="A1927" s="109">
        <v>2</v>
      </c>
      <c r="B1927" s="287" t="s">
        <v>1139</v>
      </c>
      <c r="C1927" s="256" t="s">
        <v>1140</v>
      </c>
      <c r="D1927" s="265"/>
      <c r="E1927" s="257" t="s">
        <v>71</v>
      </c>
      <c r="F1927" s="258" t="s">
        <v>1383</v>
      </c>
      <c r="G1927" s="259">
        <v>1800</v>
      </c>
      <c r="H1927" s="259">
        <v>2628</v>
      </c>
      <c r="I1927" s="268"/>
      <c r="J1927" s="259">
        <v>0</v>
      </c>
    </row>
    <row r="1928" spans="1:10" ht="27" customHeight="1" outlineLevel="1" x14ac:dyDescent="0.25">
      <c r="A1928" s="109" t="s">
        <v>71</v>
      </c>
      <c r="B1928" s="260" t="s">
        <v>1139</v>
      </c>
      <c r="C1928" s="269" t="s">
        <v>1718</v>
      </c>
      <c r="D1928" s="262"/>
      <c r="E1928" s="263" t="s">
        <v>1386</v>
      </c>
      <c r="F1928" s="306">
        <v>0</v>
      </c>
      <c r="G1928" s="263" t="s">
        <v>1387</v>
      </c>
      <c r="H1928" s="263">
        <v>10285</v>
      </c>
      <c r="I1928" s="263">
        <v>0</v>
      </c>
      <c r="J1928" s="262"/>
    </row>
    <row r="1929" spans="1:10" ht="27" customHeight="1" outlineLevel="1" x14ac:dyDescent="0.25">
      <c r="A1929" s="109" t="s">
        <v>71</v>
      </c>
      <c r="B1929" s="260" t="s">
        <v>1139</v>
      </c>
      <c r="C1929" s="269" t="s">
        <v>1719</v>
      </c>
      <c r="D1929" s="262"/>
      <c r="E1929" s="263" t="s">
        <v>1386</v>
      </c>
      <c r="F1929" s="306" t="s">
        <v>1387</v>
      </c>
      <c r="G1929" s="263" t="s">
        <v>1387</v>
      </c>
      <c r="H1929" s="263">
        <v>6456</v>
      </c>
      <c r="I1929" s="263">
        <v>0</v>
      </c>
      <c r="J1929" s="262"/>
    </row>
    <row r="1930" spans="1:10" ht="27" customHeight="1" outlineLevel="1" x14ac:dyDescent="0.25">
      <c r="A1930" s="109" t="s">
        <v>71</v>
      </c>
      <c r="B1930" s="260" t="s">
        <v>1139</v>
      </c>
      <c r="C1930" s="269" t="s">
        <v>1720</v>
      </c>
      <c r="D1930" s="262"/>
      <c r="E1930" s="263" t="s">
        <v>1386</v>
      </c>
      <c r="F1930" s="306" t="s">
        <v>1387</v>
      </c>
      <c r="G1930" s="263" t="s">
        <v>1387</v>
      </c>
      <c r="H1930" s="263">
        <v>2555</v>
      </c>
      <c r="I1930" s="263">
        <v>0</v>
      </c>
      <c r="J1930" s="262"/>
    </row>
    <row r="1931" spans="1:10" ht="27" customHeight="1" outlineLevel="1" x14ac:dyDescent="0.25">
      <c r="A1931" s="109" t="s">
        <v>71</v>
      </c>
      <c r="B1931" s="260" t="s">
        <v>1139</v>
      </c>
      <c r="C1931" s="269" t="s">
        <v>1721</v>
      </c>
      <c r="D1931" s="262"/>
      <c r="E1931" s="263" t="s">
        <v>1395</v>
      </c>
      <c r="F1931" s="306" t="s">
        <v>1387</v>
      </c>
      <c r="G1931" s="263" t="s">
        <v>1387</v>
      </c>
      <c r="H1931" s="263">
        <v>490</v>
      </c>
      <c r="I1931" s="263">
        <v>0</v>
      </c>
      <c r="J1931" s="262"/>
    </row>
    <row r="1932" spans="1:10" ht="27" customHeight="1" outlineLevel="1" x14ac:dyDescent="0.25">
      <c r="A1932" s="109" t="s">
        <v>71</v>
      </c>
      <c r="B1932" s="260" t="s">
        <v>1139</v>
      </c>
      <c r="C1932" s="269" t="s">
        <v>1722</v>
      </c>
      <c r="D1932" s="262"/>
      <c r="E1932" s="263" t="s">
        <v>1395</v>
      </c>
      <c r="F1932" s="306" t="s">
        <v>1387</v>
      </c>
      <c r="G1932" s="263" t="s">
        <v>1387</v>
      </c>
      <c r="H1932" s="263">
        <v>319</v>
      </c>
      <c r="I1932" s="263">
        <v>0</v>
      </c>
      <c r="J1932" s="262"/>
    </row>
    <row r="1933" spans="1:10" ht="27" customHeight="1" outlineLevel="1" x14ac:dyDescent="0.25">
      <c r="A1933" s="109" t="s">
        <v>71</v>
      </c>
      <c r="B1933" s="260" t="s">
        <v>1139</v>
      </c>
      <c r="C1933" s="269" t="s">
        <v>1413</v>
      </c>
      <c r="D1933" s="262"/>
      <c r="E1933" s="263" t="s">
        <v>1386</v>
      </c>
      <c r="F1933" s="306" t="s">
        <v>1387</v>
      </c>
      <c r="G1933" s="263" t="s">
        <v>1387</v>
      </c>
      <c r="H1933" s="263">
        <v>115</v>
      </c>
      <c r="I1933" s="263">
        <v>0</v>
      </c>
      <c r="J1933" s="262"/>
    </row>
    <row r="1934" spans="1:10" ht="27" customHeight="1" outlineLevel="1" x14ac:dyDescent="0.25">
      <c r="A1934" s="109" t="s">
        <v>71</v>
      </c>
      <c r="B1934" s="260" t="s">
        <v>1139</v>
      </c>
      <c r="C1934" s="269" t="s">
        <v>1394</v>
      </c>
      <c r="D1934" s="262"/>
      <c r="E1934" s="263" t="s">
        <v>1395</v>
      </c>
      <c r="F1934" s="306" t="s">
        <v>1387</v>
      </c>
      <c r="G1934" s="263" t="s">
        <v>1387</v>
      </c>
      <c r="H1934" s="263">
        <v>810</v>
      </c>
      <c r="I1934" s="263">
        <v>0</v>
      </c>
      <c r="J1934" s="262"/>
    </row>
    <row r="1935" spans="1:10" ht="27" customHeight="1" outlineLevel="1" x14ac:dyDescent="0.25">
      <c r="A1935" s="109" t="s">
        <v>71</v>
      </c>
      <c r="B1935" s="260" t="s">
        <v>1139</v>
      </c>
      <c r="C1935" s="269" t="s">
        <v>1767</v>
      </c>
      <c r="D1935" s="262"/>
      <c r="E1935" s="263" t="s">
        <v>1386</v>
      </c>
      <c r="F1935" s="306" t="s">
        <v>1387</v>
      </c>
      <c r="G1935" s="263" t="s">
        <v>1387</v>
      </c>
      <c r="H1935" s="263">
        <v>92</v>
      </c>
      <c r="I1935" s="263">
        <v>0</v>
      </c>
      <c r="J1935" s="262"/>
    </row>
    <row r="1936" spans="1:10" ht="27" customHeight="1" outlineLevel="1" x14ac:dyDescent="0.25">
      <c r="A1936" s="109" t="s">
        <v>71</v>
      </c>
      <c r="B1936" s="260" t="s">
        <v>1139</v>
      </c>
      <c r="C1936" s="269" t="s">
        <v>1747</v>
      </c>
      <c r="D1936" s="262"/>
      <c r="E1936" s="263" t="s">
        <v>1386</v>
      </c>
      <c r="F1936" s="306" t="s">
        <v>1387</v>
      </c>
      <c r="G1936" s="263" t="s">
        <v>1387</v>
      </c>
      <c r="H1936" s="263">
        <v>20</v>
      </c>
      <c r="I1936" s="263">
        <v>0</v>
      </c>
      <c r="J1936" s="262"/>
    </row>
    <row r="1937" spans="1:10" ht="27" customHeight="1" outlineLevel="1" x14ac:dyDescent="0.25">
      <c r="A1937" s="109" t="s">
        <v>71</v>
      </c>
      <c r="B1937" s="260" t="s">
        <v>1139</v>
      </c>
      <c r="C1937" s="264" t="s">
        <v>1716</v>
      </c>
      <c r="D1937" s="262"/>
      <c r="E1937" s="263" t="s">
        <v>1386</v>
      </c>
      <c r="F1937" s="306" t="s">
        <v>1387</v>
      </c>
      <c r="G1937" s="263" t="s">
        <v>1387</v>
      </c>
      <c r="H1937" s="263">
        <v>4950</v>
      </c>
      <c r="I1937" s="263">
        <v>0</v>
      </c>
      <c r="J1937" s="262"/>
    </row>
    <row r="1938" spans="1:10" ht="27" customHeight="1" outlineLevel="1" x14ac:dyDescent="0.25">
      <c r="A1938" s="109" t="s">
        <v>71</v>
      </c>
      <c r="B1938" s="260" t="s">
        <v>1139</v>
      </c>
      <c r="C1938" s="264" t="s">
        <v>1768</v>
      </c>
      <c r="D1938" s="262"/>
      <c r="E1938" s="263" t="s">
        <v>1422</v>
      </c>
      <c r="F1938" s="306" t="s">
        <v>1387</v>
      </c>
      <c r="G1938" s="263" t="s">
        <v>1387</v>
      </c>
      <c r="H1938" s="263">
        <v>474</v>
      </c>
      <c r="I1938" s="263">
        <v>0</v>
      </c>
      <c r="J1938" s="262"/>
    </row>
    <row r="1939" spans="1:10" ht="27" customHeight="1" outlineLevel="1" x14ac:dyDescent="0.25">
      <c r="A1939" s="109" t="s">
        <v>71</v>
      </c>
      <c r="B1939" s="260" t="s">
        <v>1139</v>
      </c>
      <c r="C1939" s="269" t="s">
        <v>1768</v>
      </c>
      <c r="D1939" s="262"/>
      <c r="E1939" s="263" t="s">
        <v>1422</v>
      </c>
      <c r="F1939" s="306" t="s">
        <v>1387</v>
      </c>
      <c r="G1939" s="263" t="s">
        <v>1387</v>
      </c>
      <c r="H1939" s="263">
        <v>474</v>
      </c>
      <c r="I1939" s="263">
        <v>0</v>
      </c>
      <c r="J1939" s="262"/>
    </row>
    <row r="1940" spans="1:10" ht="27" customHeight="1" outlineLevel="1" x14ac:dyDescent="0.25">
      <c r="A1940" s="109" t="s">
        <v>71</v>
      </c>
      <c r="B1940" s="260" t="s">
        <v>1139</v>
      </c>
      <c r="C1940" s="264" t="s">
        <v>1769</v>
      </c>
      <c r="D1940" s="262"/>
      <c r="E1940" s="263" t="s">
        <v>1395</v>
      </c>
      <c r="F1940" s="306" t="s">
        <v>1387</v>
      </c>
      <c r="G1940" s="263" t="s">
        <v>1387</v>
      </c>
      <c r="H1940" s="263">
        <v>188</v>
      </c>
      <c r="I1940" s="263">
        <v>0</v>
      </c>
      <c r="J1940" s="262"/>
    </row>
    <row r="1941" spans="1:10" ht="27" customHeight="1" x14ac:dyDescent="0.25">
      <c r="A1941" s="109">
        <v>2</v>
      </c>
      <c r="B1941" s="287" t="s">
        <v>1141</v>
      </c>
      <c r="C1941" s="256" t="s">
        <v>1142</v>
      </c>
      <c r="D1941" s="265"/>
      <c r="E1941" s="257" t="s">
        <v>71</v>
      </c>
      <c r="F1941" s="258" t="s">
        <v>1383</v>
      </c>
      <c r="G1941" s="259">
        <v>2000</v>
      </c>
      <c r="H1941" s="259">
        <v>2920</v>
      </c>
      <c r="I1941" s="268"/>
      <c r="J1941" s="259">
        <v>0</v>
      </c>
    </row>
    <row r="1942" spans="1:10" ht="27" customHeight="1" outlineLevel="1" x14ac:dyDescent="0.25">
      <c r="A1942" s="109" t="s">
        <v>71</v>
      </c>
      <c r="B1942" s="260" t="s">
        <v>1141</v>
      </c>
      <c r="C1942" s="269" t="s">
        <v>1718</v>
      </c>
      <c r="D1942" s="262"/>
      <c r="E1942" s="263" t="s">
        <v>1386</v>
      </c>
      <c r="F1942" s="306">
        <v>0</v>
      </c>
      <c r="G1942" s="263" t="s">
        <v>1387</v>
      </c>
      <c r="H1942" s="263">
        <v>10285</v>
      </c>
      <c r="I1942" s="263">
        <v>0</v>
      </c>
      <c r="J1942" s="262"/>
    </row>
    <row r="1943" spans="1:10" ht="27" customHeight="1" outlineLevel="1" x14ac:dyDescent="0.25">
      <c r="A1943" s="109" t="s">
        <v>71</v>
      </c>
      <c r="B1943" s="260" t="s">
        <v>1141</v>
      </c>
      <c r="C1943" s="269" t="s">
        <v>1719</v>
      </c>
      <c r="D1943" s="262"/>
      <c r="E1943" s="263" t="s">
        <v>1386</v>
      </c>
      <c r="F1943" s="306" t="s">
        <v>1387</v>
      </c>
      <c r="G1943" s="263" t="s">
        <v>1387</v>
      </c>
      <c r="H1943" s="263">
        <v>6456</v>
      </c>
      <c r="I1943" s="263">
        <v>0</v>
      </c>
      <c r="J1943" s="262"/>
    </row>
    <row r="1944" spans="1:10" ht="27" customHeight="1" outlineLevel="1" x14ac:dyDescent="0.25">
      <c r="A1944" s="109" t="s">
        <v>71</v>
      </c>
      <c r="B1944" s="260" t="s">
        <v>1141</v>
      </c>
      <c r="C1944" s="305" t="s">
        <v>1733</v>
      </c>
      <c r="D1944" s="262"/>
      <c r="E1944" s="263" t="s">
        <v>1734</v>
      </c>
      <c r="F1944" s="306" t="s">
        <v>1387</v>
      </c>
      <c r="G1944" s="263" t="s">
        <v>1387</v>
      </c>
      <c r="H1944" s="263">
        <v>173</v>
      </c>
      <c r="I1944" s="263">
        <v>0</v>
      </c>
      <c r="J1944" s="262"/>
    </row>
    <row r="1945" spans="1:10" ht="27" customHeight="1" outlineLevel="1" x14ac:dyDescent="0.25">
      <c r="A1945" s="109" t="s">
        <v>71</v>
      </c>
      <c r="B1945" s="260" t="s">
        <v>1141</v>
      </c>
      <c r="C1945" s="305" t="s">
        <v>1736</v>
      </c>
      <c r="D1945" s="262"/>
      <c r="E1945" s="263" t="s">
        <v>1734</v>
      </c>
      <c r="F1945" s="306" t="s">
        <v>1387</v>
      </c>
      <c r="G1945" s="263" t="s">
        <v>1387</v>
      </c>
      <c r="H1945" s="263">
        <v>152</v>
      </c>
      <c r="I1945" s="263">
        <v>0</v>
      </c>
      <c r="J1945" s="262"/>
    </row>
    <row r="1946" spans="1:10" ht="27" customHeight="1" outlineLevel="1" x14ac:dyDescent="0.25">
      <c r="A1946" s="109" t="s">
        <v>71</v>
      </c>
      <c r="B1946" s="260" t="s">
        <v>1141</v>
      </c>
      <c r="C1946" s="269" t="s">
        <v>1735</v>
      </c>
      <c r="D1946" s="262"/>
      <c r="E1946" s="263" t="s">
        <v>1734</v>
      </c>
      <c r="F1946" s="306" t="s">
        <v>1387</v>
      </c>
      <c r="G1946" s="263" t="s">
        <v>1387</v>
      </c>
      <c r="H1946" s="263">
        <v>236</v>
      </c>
      <c r="I1946" s="263">
        <v>0</v>
      </c>
      <c r="J1946" s="262"/>
    </row>
    <row r="1947" spans="1:10" ht="27" customHeight="1" outlineLevel="1" x14ac:dyDescent="0.25">
      <c r="A1947" s="109" t="s">
        <v>71</v>
      </c>
      <c r="B1947" s="260" t="s">
        <v>1141</v>
      </c>
      <c r="C1947" s="269" t="s">
        <v>1720</v>
      </c>
      <c r="D1947" s="262"/>
      <c r="E1947" s="263" t="s">
        <v>1386</v>
      </c>
      <c r="F1947" s="306" t="s">
        <v>1387</v>
      </c>
      <c r="G1947" s="263" t="s">
        <v>1387</v>
      </c>
      <c r="H1947" s="263">
        <v>2555</v>
      </c>
      <c r="I1947" s="263">
        <v>0</v>
      </c>
      <c r="J1947" s="262"/>
    </row>
    <row r="1948" spans="1:10" ht="27" customHeight="1" outlineLevel="1" x14ac:dyDescent="0.25">
      <c r="A1948" s="109" t="s">
        <v>71</v>
      </c>
      <c r="B1948" s="260" t="s">
        <v>1141</v>
      </c>
      <c r="C1948" s="269" t="s">
        <v>1721</v>
      </c>
      <c r="D1948" s="262"/>
      <c r="E1948" s="263" t="s">
        <v>1395</v>
      </c>
      <c r="F1948" s="306" t="s">
        <v>1387</v>
      </c>
      <c r="G1948" s="263" t="s">
        <v>1387</v>
      </c>
      <c r="H1948" s="263">
        <v>490</v>
      </c>
      <c r="I1948" s="263">
        <v>0</v>
      </c>
      <c r="J1948" s="262"/>
    </row>
    <row r="1949" spans="1:10" ht="27" customHeight="1" outlineLevel="1" x14ac:dyDescent="0.25">
      <c r="A1949" s="109" t="s">
        <v>71</v>
      </c>
      <c r="B1949" s="260" t="s">
        <v>1141</v>
      </c>
      <c r="C1949" s="269" t="s">
        <v>1722</v>
      </c>
      <c r="D1949" s="262"/>
      <c r="E1949" s="263" t="s">
        <v>1395</v>
      </c>
      <c r="F1949" s="306" t="s">
        <v>1387</v>
      </c>
      <c r="G1949" s="263" t="s">
        <v>1387</v>
      </c>
      <c r="H1949" s="263">
        <v>319</v>
      </c>
      <c r="I1949" s="263">
        <v>0</v>
      </c>
      <c r="J1949" s="262"/>
    </row>
    <row r="1950" spans="1:10" ht="27" customHeight="1" outlineLevel="1" x14ac:dyDescent="0.25">
      <c r="A1950" s="109" t="s">
        <v>71</v>
      </c>
      <c r="B1950" s="260" t="s">
        <v>1141</v>
      </c>
      <c r="C1950" s="269" t="s">
        <v>1413</v>
      </c>
      <c r="D1950" s="262"/>
      <c r="E1950" s="263" t="s">
        <v>1386</v>
      </c>
      <c r="F1950" s="306" t="s">
        <v>1387</v>
      </c>
      <c r="G1950" s="263" t="s">
        <v>1387</v>
      </c>
      <c r="H1950" s="263">
        <v>115</v>
      </c>
      <c r="I1950" s="263">
        <v>0</v>
      </c>
      <c r="J1950" s="262"/>
    </row>
    <row r="1951" spans="1:10" ht="27" customHeight="1" outlineLevel="1" x14ac:dyDescent="0.25">
      <c r="A1951" s="109" t="s">
        <v>71</v>
      </c>
      <c r="B1951" s="260" t="s">
        <v>1141</v>
      </c>
      <c r="C1951" s="269" t="s">
        <v>1394</v>
      </c>
      <c r="D1951" s="262"/>
      <c r="E1951" s="263" t="s">
        <v>1395</v>
      </c>
      <c r="F1951" s="306" t="s">
        <v>1387</v>
      </c>
      <c r="G1951" s="263" t="s">
        <v>1387</v>
      </c>
      <c r="H1951" s="263">
        <v>810</v>
      </c>
      <c r="I1951" s="263">
        <v>0</v>
      </c>
      <c r="J1951" s="262"/>
    </row>
    <row r="1952" spans="1:10" ht="27" customHeight="1" outlineLevel="1" x14ac:dyDescent="0.25">
      <c r="A1952" s="109" t="s">
        <v>71</v>
      </c>
      <c r="B1952" s="260" t="s">
        <v>1141</v>
      </c>
      <c r="C1952" s="269" t="s">
        <v>1767</v>
      </c>
      <c r="D1952" s="262"/>
      <c r="E1952" s="263" t="s">
        <v>1386</v>
      </c>
      <c r="F1952" s="306" t="s">
        <v>1387</v>
      </c>
      <c r="G1952" s="263" t="s">
        <v>1387</v>
      </c>
      <c r="H1952" s="263">
        <v>92</v>
      </c>
      <c r="I1952" s="263">
        <v>0</v>
      </c>
      <c r="J1952" s="262"/>
    </row>
    <row r="1953" spans="1:10" ht="27" customHeight="1" outlineLevel="1" x14ac:dyDescent="0.25">
      <c r="A1953" s="109" t="s">
        <v>71</v>
      </c>
      <c r="B1953" s="260" t="s">
        <v>1141</v>
      </c>
      <c r="C1953" s="269" t="s">
        <v>1747</v>
      </c>
      <c r="D1953" s="262"/>
      <c r="E1953" s="263" t="s">
        <v>1386</v>
      </c>
      <c r="F1953" s="306" t="s">
        <v>1387</v>
      </c>
      <c r="G1953" s="263" t="s">
        <v>1387</v>
      </c>
      <c r="H1953" s="263">
        <v>20</v>
      </c>
      <c r="I1953" s="263">
        <v>0</v>
      </c>
      <c r="J1953" s="262"/>
    </row>
    <row r="1954" spans="1:10" ht="27" customHeight="1" outlineLevel="1" x14ac:dyDescent="0.25">
      <c r="A1954" s="109" t="s">
        <v>71</v>
      </c>
      <c r="B1954" s="260" t="s">
        <v>1141</v>
      </c>
      <c r="C1954" s="264" t="s">
        <v>1716</v>
      </c>
      <c r="D1954" s="262"/>
      <c r="E1954" s="263" t="s">
        <v>1386</v>
      </c>
      <c r="F1954" s="306" t="s">
        <v>1387</v>
      </c>
      <c r="G1954" s="263" t="s">
        <v>1387</v>
      </c>
      <c r="H1954" s="263">
        <v>4950</v>
      </c>
      <c r="I1954" s="263">
        <v>0</v>
      </c>
      <c r="J1954" s="262"/>
    </row>
    <row r="1955" spans="1:10" ht="27" customHeight="1" outlineLevel="1" x14ac:dyDescent="0.25">
      <c r="A1955" s="109" t="s">
        <v>71</v>
      </c>
      <c r="B1955" s="260" t="s">
        <v>1141</v>
      </c>
      <c r="C1955" s="264" t="s">
        <v>1768</v>
      </c>
      <c r="D1955" s="262"/>
      <c r="E1955" s="263" t="s">
        <v>1422</v>
      </c>
      <c r="F1955" s="306" t="s">
        <v>1387</v>
      </c>
      <c r="G1955" s="263" t="s">
        <v>1387</v>
      </c>
      <c r="H1955" s="263">
        <v>474</v>
      </c>
      <c r="I1955" s="263">
        <v>0</v>
      </c>
      <c r="J1955" s="262"/>
    </row>
    <row r="1956" spans="1:10" ht="27" customHeight="1" outlineLevel="1" x14ac:dyDescent="0.25">
      <c r="A1956" s="109" t="s">
        <v>71</v>
      </c>
      <c r="B1956" s="260" t="s">
        <v>1141</v>
      </c>
      <c r="C1956" s="269" t="s">
        <v>1768</v>
      </c>
      <c r="D1956" s="262"/>
      <c r="E1956" s="263" t="s">
        <v>1422</v>
      </c>
      <c r="F1956" s="306" t="s">
        <v>1387</v>
      </c>
      <c r="G1956" s="263" t="s">
        <v>1387</v>
      </c>
      <c r="H1956" s="263">
        <v>474</v>
      </c>
      <c r="I1956" s="263">
        <v>0</v>
      </c>
      <c r="J1956" s="262"/>
    </row>
    <row r="1957" spans="1:10" ht="27" customHeight="1" outlineLevel="1" x14ac:dyDescent="0.25">
      <c r="A1957" s="109" t="s">
        <v>71</v>
      </c>
      <c r="B1957" s="260" t="s">
        <v>1141</v>
      </c>
      <c r="C1957" s="264" t="s">
        <v>1769</v>
      </c>
      <c r="D1957" s="262"/>
      <c r="E1957" s="263" t="s">
        <v>1395</v>
      </c>
      <c r="F1957" s="306" t="s">
        <v>1387</v>
      </c>
      <c r="G1957" s="263" t="s">
        <v>1387</v>
      </c>
      <c r="H1957" s="263">
        <v>188</v>
      </c>
      <c r="I1957" s="263">
        <v>0</v>
      </c>
      <c r="J1957" s="262"/>
    </row>
    <row r="1958" spans="1:10" ht="27" customHeight="1" x14ac:dyDescent="0.25">
      <c r="A1958" s="109">
        <v>2</v>
      </c>
      <c r="B1958" s="287" t="s">
        <v>1143</v>
      </c>
      <c r="C1958" s="256" t="s">
        <v>1144</v>
      </c>
      <c r="D1958" s="265"/>
      <c r="E1958" s="257" t="s">
        <v>71</v>
      </c>
      <c r="F1958" s="258" t="s">
        <v>1383</v>
      </c>
      <c r="G1958" s="259">
        <v>2500</v>
      </c>
      <c r="H1958" s="259">
        <v>3650</v>
      </c>
      <c r="I1958" s="268"/>
      <c r="J1958" s="259">
        <v>0</v>
      </c>
    </row>
    <row r="1959" spans="1:10" ht="27" customHeight="1" outlineLevel="1" x14ac:dyDescent="0.25">
      <c r="A1959" s="109" t="s">
        <v>71</v>
      </c>
      <c r="B1959" s="260" t="s">
        <v>1143</v>
      </c>
      <c r="C1959" s="269" t="s">
        <v>1718</v>
      </c>
      <c r="D1959" s="262"/>
      <c r="E1959" s="263" t="s">
        <v>1386</v>
      </c>
      <c r="F1959" s="306">
        <v>0</v>
      </c>
      <c r="G1959" s="263" t="s">
        <v>1387</v>
      </c>
      <c r="H1959" s="263">
        <v>10285</v>
      </c>
      <c r="I1959" s="263">
        <v>0</v>
      </c>
      <c r="J1959" s="262"/>
    </row>
    <row r="1960" spans="1:10" ht="27" customHeight="1" outlineLevel="1" x14ac:dyDescent="0.25">
      <c r="A1960" s="109" t="s">
        <v>71</v>
      </c>
      <c r="B1960" s="260" t="s">
        <v>1143</v>
      </c>
      <c r="C1960" s="269" t="s">
        <v>1719</v>
      </c>
      <c r="D1960" s="262"/>
      <c r="E1960" s="263" t="s">
        <v>1386</v>
      </c>
      <c r="F1960" s="306" t="s">
        <v>1387</v>
      </c>
      <c r="G1960" s="263" t="s">
        <v>1387</v>
      </c>
      <c r="H1960" s="263">
        <v>6456</v>
      </c>
      <c r="I1960" s="263">
        <v>0</v>
      </c>
      <c r="J1960" s="262"/>
    </row>
    <row r="1961" spans="1:10" ht="27" customHeight="1" outlineLevel="1" x14ac:dyDescent="0.25">
      <c r="A1961" s="109" t="s">
        <v>71</v>
      </c>
      <c r="B1961" s="260" t="s">
        <v>1143</v>
      </c>
      <c r="C1961" s="269" t="s">
        <v>1720</v>
      </c>
      <c r="D1961" s="262"/>
      <c r="E1961" s="263" t="s">
        <v>1386</v>
      </c>
      <c r="F1961" s="306" t="s">
        <v>1387</v>
      </c>
      <c r="G1961" s="263" t="s">
        <v>1387</v>
      </c>
      <c r="H1961" s="263">
        <v>2555</v>
      </c>
      <c r="I1961" s="263">
        <v>0</v>
      </c>
      <c r="J1961" s="262"/>
    </row>
    <row r="1962" spans="1:10" ht="27" customHeight="1" outlineLevel="1" x14ac:dyDescent="0.25">
      <c r="A1962" s="109" t="s">
        <v>71</v>
      </c>
      <c r="B1962" s="260" t="s">
        <v>1143</v>
      </c>
      <c r="C1962" s="269" t="s">
        <v>1721</v>
      </c>
      <c r="D1962" s="262"/>
      <c r="E1962" s="263" t="s">
        <v>1395</v>
      </c>
      <c r="F1962" s="306" t="s">
        <v>1387</v>
      </c>
      <c r="G1962" s="263" t="s">
        <v>1387</v>
      </c>
      <c r="H1962" s="263">
        <v>490</v>
      </c>
      <c r="I1962" s="263">
        <v>0</v>
      </c>
      <c r="J1962" s="262"/>
    </row>
    <row r="1963" spans="1:10" ht="27" customHeight="1" outlineLevel="1" x14ac:dyDescent="0.25">
      <c r="A1963" s="109" t="s">
        <v>71</v>
      </c>
      <c r="B1963" s="260" t="s">
        <v>1143</v>
      </c>
      <c r="C1963" s="269" t="s">
        <v>1722</v>
      </c>
      <c r="D1963" s="262"/>
      <c r="E1963" s="263" t="s">
        <v>1395</v>
      </c>
      <c r="F1963" s="306" t="s">
        <v>1387</v>
      </c>
      <c r="G1963" s="263" t="s">
        <v>1387</v>
      </c>
      <c r="H1963" s="263">
        <v>319</v>
      </c>
      <c r="I1963" s="263">
        <v>0</v>
      </c>
      <c r="J1963" s="262"/>
    </row>
    <row r="1964" spans="1:10" ht="27" customHeight="1" outlineLevel="1" x14ac:dyDescent="0.25">
      <c r="A1964" s="109" t="s">
        <v>71</v>
      </c>
      <c r="B1964" s="260" t="s">
        <v>1143</v>
      </c>
      <c r="C1964" s="269" t="s">
        <v>1413</v>
      </c>
      <c r="D1964" s="262"/>
      <c r="E1964" s="263" t="s">
        <v>1386</v>
      </c>
      <c r="F1964" s="306" t="s">
        <v>1387</v>
      </c>
      <c r="G1964" s="263" t="s">
        <v>1387</v>
      </c>
      <c r="H1964" s="263">
        <v>115</v>
      </c>
      <c r="I1964" s="263">
        <v>0</v>
      </c>
      <c r="J1964" s="262"/>
    </row>
    <row r="1965" spans="1:10" ht="27" customHeight="1" outlineLevel="1" x14ac:dyDescent="0.25">
      <c r="A1965" s="109" t="s">
        <v>71</v>
      </c>
      <c r="B1965" s="260" t="s">
        <v>1143</v>
      </c>
      <c r="C1965" s="269" t="s">
        <v>1394</v>
      </c>
      <c r="D1965" s="262"/>
      <c r="E1965" s="263" t="s">
        <v>1395</v>
      </c>
      <c r="F1965" s="306" t="s">
        <v>1387</v>
      </c>
      <c r="G1965" s="263" t="s">
        <v>1387</v>
      </c>
      <c r="H1965" s="263">
        <v>810</v>
      </c>
      <c r="I1965" s="263">
        <v>0</v>
      </c>
      <c r="J1965" s="262"/>
    </row>
    <row r="1966" spans="1:10" ht="27" customHeight="1" outlineLevel="1" x14ac:dyDescent="0.25">
      <c r="A1966" s="109" t="s">
        <v>71</v>
      </c>
      <c r="B1966" s="260" t="s">
        <v>1143</v>
      </c>
      <c r="C1966" s="269" t="s">
        <v>1767</v>
      </c>
      <c r="D1966" s="262"/>
      <c r="E1966" s="263" t="s">
        <v>1386</v>
      </c>
      <c r="F1966" s="306" t="s">
        <v>1387</v>
      </c>
      <c r="G1966" s="263" t="s">
        <v>1387</v>
      </c>
      <c r="H1966" s="263">
        <v>92</v>
      </c>
      <c r="I1966" s="263">
        <v>0</v>
      </c>
      <c r="J1966" s="262"/>
    </row>
    <row r="1967" spans="1:10" ht="27" customHeight="1" outlineLevel="1" x14ac:dyDescent="0.25">
      <c r="A1967" s="109" t="s">
        <v>71</v>
      </c>
      <c r="B1967" s="260" t="s">
        <v>1143</v>
      </c>
      <c r="C1967" s="269" t="s">
        <v>1747</v>
      </c>
      <c r="D1967" s="262"/>
      <c r="E1967" s="263" t="s">
        <v>1386</v>
      </c>
      <c r="F1967" s="306" t="s">
        <v>1387</v>
      </c>
      <c r="G1967" s="263" t="s">
        <v>1387</v>
      </c>
      <c r="H1967" s="263">
        <v>20</v>
      </c>
      <c r="I1967" s="263">
        <v>0</v>
      </c>
      <c r="J1967" s="262"/>
    </row>
    <row r="1968" spans="1:10" ht="27" customHeight="1" outlineLevel="1" x14ac:dyDescent="0.25">
      <c r="A1968" s="109" t="s">
        <v>71</v>
      </c>
      <c r="B1968" s="260" t="s">
        <v>1143</v>
      </c>
      <c r="C1968" s="264" t="s">
        <v>1716</v>
      </c>
      <c r="D1968" s="262"/>
      <c r="E1968" s="263" t="s">
        <v>1386</v>
      </c>
      <c r="F1968" s="306" t="s">
        <v>1387</v>
      </c>
      <c r="G1968" s="263" t="s">
        <v>1387</v>
      </c>
      <c r="H1968" s="263">
        <v>4950</v>
      </c>
      <c r="I1968" s="263">
        <v>0</v>
      </c>
      <c r="J1968" s="262"/>
    </row>
    <row r="1969" spans="1:10" ht="27" customHeight="1" outlineLevel="1" x14ac:dyDescent="0.25">
      <c r="A1969" s="109" t="s">
        <v>71</v>
      </c>
      <c r="B1969" s="260" t="s">
        <v>1143</v>
      </c>
      <c r="C1969" s="264" t="s">
        <v>1768</v>
      </c>
      <c r="D1969" s="262"/>
      <c r="E1969" s="263" t="s">
        <v>1422</v>
      </c>
      <c r="F1969" s="306" t="s">
        <v>1387</v>
      </c>
      <c r="G1969" s="263" t="s">
        <v>1387</v>
      </c>
      <c r="H1969" s="263">
        <v>474</v>
      </c>
      <c r="I1969" s="263">
        <v>0</v>
      </c>
      <c r="J1969" s="262"/>
    </row>
    <row r="1970" spans="1:10" ht="27" customHeight="1" outlineLevel="1" x14ac:dyDescent="0.25">
      <c r="A1970" s="109" t="s">
        <v>71</v>
      </c>
      <c r="B1970" s="260" t="s">
        <v>1143</v>
      </c>
      <c r="C1970" s="269" t="s">
        <v>1768</v>
      </c>
      <c r="D1970" s="262"/>
      <c r="E1970" s="263" t="s">
        <v>1422</v>
      </c>
      <c r="F1970" s="306" t="s">
        <v>1387</v>
      </c>
      <c r="G1970" s="263" t="s">
        <v>1387</v>
      </c>
      <c r="H1970" s="263">
        <v>474</v>
      </c>
      <c r="I1970" s="263">
        <v>0</v>
      </c>
      <c r="J1970" s="262"/>
    </row>
    <row r="1971" spans="1:10" ht="27" customHeight="1" outlineLevel="1" x14ac:dyDescent="0.25">
      <c r="A1971" s="109" t="s">
        <v>71</v>
      </c>
      <c r="B1971" s="260" t="s">
        <v>1143</v>
      </c>
      <c r="C1971" s="264" t="s">
        <v>1769</v>
      </c>
      <c r="D1971" s="262"/>
      <c r="E1971" s="263" t="s">
        <v>1395</v>
      </c>
      <c r="F1971" s="306" t="s">
        <v>1387</v>
      </c>
      <c r="G1971" s="263" t="s">
        <v>1387</v>
      </c>
      <c r="H1971" s="263">
        <v>188</v>
      </c>
      <c r="I1971" s="263">
        <v>0</v>
      </c>
      <c r="J1971" s="262"/>
    </row>
    <row r="1972" spans="1:10" ht="27" customHeight="1" x14ac:dyDescent="0.25">
      <c r="A1972" s="109">
        <v>2</v>
      </c>
      <c r="B1972" s="287" t="s">
        <v>1145</v>
      </c>
      <c r="C1972" s="256" t="s">
        <v>1146</v>
      </c>
      <c r="D1972" s="265"/>
      <c r="E1972" s="257" t="s">
        <v>88</v>
      </c>
      <c r="F1972" s="258" t="s">
        <v>1383</v>
      </c>
      <c r="G1972" s="259">
        <v>0</v>
      </c>
      <c r="H1972" s="259">
        <v>0</v>
      </c>
      <c r="I1972" s="268"/>
      <c r="J1972" s="259">
        <v>0</v>
      </c>
    </row>
    <row r="1973" spans="1:10" ht="27" customHeight="1" x14ac:dyDescent="0.25">
      <c r="A1973" s="109">
        <v>2</v>
      </c>
      <c r="B1973" s="287" t="s">
        <v>1770</v>
      </c>
      <c r="C1973" s="256" t="s">
        <v>1146</v>
      </c>
      <c r="D1973" s="265"/>
      <c r="E1973" s="257" t="s">
        <v>88</v>
      </c>
      <c r="F1973" s="258" t="s">
        <v>1383</v>
      </c>
      <c r="G1973" s="259">
        <v>0</v>
      </c>
      <c r="H1973" s="259">
        <v>0</v>
      </c>
      <c r="I1973" s="268"/>
      <c r="J1973" s="259">
        <v>0</v>
      </c>
    </row>
    <row r="1974" spans="1:10" ht="27" customHeight="1" x14ac:dyDescent="0.25">
      <c r="A1974" s="109">
        <v>2</v>
      </c>
      <c r="B1974" s="287" t="s">
        <v>1771</v>
      </c>
      <c r="C1974" s="256" t="s">
        <v>1146</v>
      </c>
      <c r="D1974" s="265"/>
      <c r="E1974" s="257" t="s">
        <v>88</v>
      </c>
      <c r="F1974" s="258" t="s">
        <v>1383</v>
      </c>
      <c r="G1974" s="259">
        <v>0</v>
      </c>
      <c r="H1974" s="259">
        <v>0</v>
      </c>
      <c r="I1974" s="268"/>
      <c r="J1974" s="259">
        <v>0</v>
      </c>
    </row>
    <row r="1975" spans="1:10" ht="18.75" customHeight="1" x14ac:dyDescent="0.25">
      <c r="A1975" s="248"/>
      <c r="B1975" s="286"/>
      <c r="C1975" s="272" t="s">
        <v>1147</v>
      </c>
      <c r="D1975" s="273"/>
      <c r="E1975" s="293"/>
      <c r="F1975" s="275" t="s">
        <v>1382</v>
      </c>
      <c r="G1975" s="277"/>
      <c r="H1975" s="277"/>
      <c r="I1975" s="277" t="e">
        <v>#N/A</v>
      </c>
      <c r="J1975" s="277">
        <v>152394</v>
      </c>
    </row>
    <row r="1976" spans="1:10" ht="18.75" customHeight="1" x14ac:dyDescent="0.25">
      <c r="A1976" s="248"/>
      <c r="B1976" s="250" t="s">
        <v>1148</v>
      </c>
      <c r="C1976" s="111" t="s">
        <v>1149</v>
      </c>
      <c r="D1976" s="278"/>
      <c r="E1976" s="111"/>
      <c r="F1976" s="253" t="s">
        <v>1382</v>
      </c>
      <c r="G1976" s="252"/>
      <c r="H1976" s="254"/>
      <c r="I1976" s="249" t="s">
        <v>1382</v>
      </c>
      <c r="J1976" s="249" t="s">
        <v>1382</v>
      </c>
    </row>
    <row r="1977" spans="1:10" ht="27" customHeight="1" x14ac:dyDescent="0.25">
      <c r="A1977" s="109">
        <v>1</v>
      </c>
      <c r="B1977" s="287" t="s">
        <v>1150</v>
      </c>
      <c r="C1977" s="256" t="s">
        <v>1151</v>
      </c>
      <c r="D1977" s="265"/>
      <c r="E1977" s="257" t="s">
        <v>71</v>
      </c>
      <c r="F1977" s="258" t="s">
        <v>1383</v>
      </c>
      <c r="G1977" s="259">
        <v>750</v>
      </c>
      <c r="H1977" s="259">
        <v>1095</v>
      </c>
      <c r="I1977" s="268"/>
      <c r="J1977" s="259">
        <v>0</v>
      </c>
    </row>
    <row r="1978" spans="1:10" ht="27" customHeight="1" x14ac:dyDescent="0.25">
      <c r="A1978" s="109">
        <v>4</v>
      </c>
      <c r="B1978" s="287" t="s">
        <v>1152</v>
      </c>
      <c r="C1978" s="256" t="s">
        <v>1153</v>
      </c>
      <c r="D1978" s="265"/>
      <c r="E1978" s="257" t="s">
        <v>88</v>
      </c>
      <c r="F1978" s="258" t="s">
        <v>1383</v>
      </c>
      <c r="G1978" s="259">
        <v>1500</v>
      </c>
      <c r="H1978" s="259">
        <v>2190</v>
      </c>
      <c r="I1978" s="268"/>
      <c r="J1978" s="259">
        <v>0</v>
      </c>
    </row>
    <row r="1979" spans="1:10" ht="27" customHeight="1" x14ac:dyDescent="0.25">
      <c r="A1979" s="109">
        <v>1</v>
      </c>
      <c r="B1979" s="287" t="s">
        <v>1154</v>
      </c>
      <c r="C1979" s="256" t="s">
        <v>1155</v>
      </c>
      <c r="D1979" s="265"/>
      <c r="E1979" s="257" t="s">
        <v>88</v>
      </c>
      <c r="F1979" s="258" t="s">
        <v>1383</v>
      </c>
      <c r="G1979" s="259">
        <v>750</v>
      </c>
      <c r="H1979" s="259">
        <v>1095</v>
      </c>
      <c r="I1979" s="268"/>
      <c r="J1979" s="259">
        <v>0</v>
      </c>
    </row>
    <row r="1980" spans="1:10" ht="27" customHeight="1" x14ac:dyDescent="0.25">
      <c r="A1980" s="109">
        <v>6</v>
      </c>
      <c r="B1980" s="287" t="s">
        <v>1156</v>
      </c>
      <c r="C1980" s="256" t="s">
        <v>1157</v>
      </c>
      <c r="D1980" s="265"/>
      <c r="E1980" s="257" t="s">
        <v>88</v>
      </c>
      <c r="F1980" s="258" t="s">
        <v>1383</v>
      </c>
      <c r="G1980" s="259">
        <v>4500</v>
      </c>
      <c r="H1980" s="259">
        <v>6570</v>
      </c>
      <c r="I1980" s="268"/>
      <c r="J1980" s="259">
        <v>0</v>
      </c>
    </row>
    <row r="1981" spans="1:10" ht="27" customHeight="1" x14ac:dyDescent="0.25">
      <c r="A1981" s="109">
        <v>6</v>
      </c>
      <c r="B1981" s="287" t="s">
        <v>1158</v>
      </c>
      <c r="C1981" s="256" t="s">
        <v>1369</v>
      </c>
      <c r="D1981" s="265"/>
      <c r="E1981" s="257" t="s">
        <v>88</v>
      </c>
      <c r="F1981" s="258" t="s">
        <v>1383</v>
      </c>
      <c r="G1981" s="259">
        <v>4500</v>
      </c>
      <c r="H1981" s="259">
        <v>6570</v>
      </c>
      <c r="I1981" s="268"/>
      <c r="J1981" s="259">
        <v>0</v>
      </c>
    </row>
    <row r="1982" spans="1:10" ht="27" customHeight="1" x14ac:dyDescent="0.25">
      <c r="A1982" s="109">
        <v>6</v>
      </c>
      <c r="B1982" s="287" t="s">
        <v>1160</v>
      </c>
      <c r="C1982" s="256" t="s">
        <v>1161</v>
      </c>
      <c r="D1982" s="265"/>
      <c r="E1982" s="257" t="s">
        <v>88</v>
      </c>
      <c r="F1982" s="258" t="s">
        <v>1383</v>
      </c>
      <c r="G1982" s="259">
        <v>2655</v>
      </c>
      <c r="H1982" s="259">
        <v>3876</v>
      </c>
      <c r="I1982" s="268"/>
      <c r="J1982" s="259">
        <v>0</v>
      </c>
    </row>
    <row r="1983" spans="1:10" ht="27" customHeight="1" x14ac:dyDescent="0.25">
      <c r="A1983" s="109">
        <v>6</v>
      </c>
      <c r="B1983" s="287" t="s">
        <v>1162</v>
      </c>
      <c r="C1983" s="256" t="s">
        <v>1163</v>
      </c>
      <c r="D1983" s="265"/>
      <c r="E1983" s="257" t="s">
        <v>88</v>
      </c>
      <c r="F1983" s="258" t="s">
        <v>1383</v>
      </c>
      <c r="G1983" s="259">
        <v>2925</v>
      </c>
      <c r="H1983" s="259">
        <v>4271</v>
      </c>
      <c r="I1983" s="268"/>
      <c r="J1983" s="259">
        <v>0</v>
      </c>
    </row>
    <row r="1984" spans="1:10" ht="27" customHeight="1" x14ac:dyDescent="0.25">
      <c r="A1984" s="109">
        <v>6</v>
      </c>
      <c r="B1984" s="287" t="s">
        <v>1164</v>
      </c>
      <c r="C1984" s="256" t="s">
        <v>1165</v>
      </c>
      <c r="D1984" s="265"/>
      <c r="E1984" s="257" t="s">
        <v>88</v>
      </c>
      <c r="F1984" s="258" t="s">
        <v>1383</v>
      </c>
      <c r="G1984" s="259">
        <v>3825</v>
      </c>
      <c r="H1984" s="259">
        <v>5585</v>
      </c>
      <c r="I1984" s="268"/>
      <c r="J1984" s="259">
        <v>0</v>
      </c>
    </row>
    <row r="1985" spans="1:10" ht="27" customHeight="1" x14ac:dyDescent="0.25">
      <c r="A1985" s="109">
        <v>6</v>
      </c>
      <c r="B1985" s="287" t="s">
        <v>1166</v>
      </c>
      <c r="C1985" s="256" t="s">
        <v>1167</v>
      </c>
      <c r="D1985" s="265"/>
      <c r="E1985" s="257" t="s">
        <v>1168</v>
      </c>
      <c r="F1985" s="258" t="s">
        <v>1383</v>
      </c>
      <c r="G1985" s="259">
        <v>389</v>
      </c>
      <c r="H1985" s="259">
        <v>568</v>
      </c>
      <c r="I1985" s="268"/>
      <c r="J1985" s="259">
        <v>0</v>
      </c>
    </row>
    <row r="1986" spans="1:10" ht="27" customHeight="1" x14ac:dyDescent="0.25">
      <c r="A1986" s="109">
        <v>6</v>
      </c>
      <c r="B1986" s="287" t="s">
        <v>1169</v>
      </c>
      <c r="C1986" s="256" t="s">
        <v>1170</v>
      </c>
      <c r="D1986" s="265"/>
      <c r="E1986" s="257" t="s">
        <v>1168</v>
      </c>
      <c r="F1986" s="258" t="s">
        <v>1383</v>
      </c>
      <c r="G1986" s="259">
        <v>416.5</v>
      </c>
      <c r="H1986" s="259">
        <v>608</v>
      </c>
      <c r="I1986" s="268"/>
      <c r="J1986" s="259">
        <v>0</v>
      </c>
    </row>
    <row r="1987" spans="1:10" ht="27" customHeight="1" x14ac:dyDescent="0.25">
      <c r="A1987" s="109">
        <v>6</v>
      </c>
      <c r="B1987" s="287" t="s">
        <v>1171</v>
      </c>
      <c r="C1987" s="256" t="s">
        <v>1172</v>
      </c>
      <c r="D1987" s="265"/>
      <c r="E1987" s="257" t="s">
        <v>1168</v>
      </c>
      <c r="F1987" s="258" t="s">
        <v>1383</v>
      </c>
      <c r="G1987" s="259">
        <v>500</v>
      </c>
      <c r="H1987" s="259">
        <v>730</v>
      </c>
      <c r="I1987" s="268"/>
      <c r="J1987" s="259">
        <v>0</v>
      </c>
    </row>
    <row r="1988" spans="1:10" ht="27" customHeight="1" x14ac:dyDescent="0.25">
      <c r="A1988" s="109">
        <v>6</v>
      </c>
      <c r="B1988" s="287" t="s">
        <v>1173</v>
      </c>
      <c r="C1988" s="256" t="s">
        <v>1370</v>
      </c>
      <c r="D1988" s="265"/>
      <c r="E1988" s="257" t="s">
        <v>91</v>
      </c>
      <c r="F1988" s="258" t="s">
        <v>1383</v>
      </c>
      <c r="G1988" s="259">
        <v>55.5</v>
      </c>
      <c r="H1988" s="259">
        <v>81</v>
      </c>
      <c r="I1988" s="268"/>
      <c r="J1988" s="259">
        <v>0</v>
      </c>
    </row>
    <row r="1989" spans="1:10" ht="27" customHeight="1" x14ac:dyDescent="0.25">
      <c r="A1989" s="109">
        <v>6</v>
      </c>
      <c r="B1989" s="287" t="s">
        <v>1175</v>
      </c>
      <c r="C1989" s="256" t="s">
        <v>1371</v>
      </c>
      <c r="D1989" s="265"/>
      <c r="E1989" s="257" t="s">
        <v>91</v>
      </c>
      <c r="F1989" s="258" t="s">
        <v>1383</v>
      </c>
      <c r="G1989" s="259">
        <v>83.5</v>
      </c>
      <c r="H1989" s="259">
        <v>122</v>
      </c>
      <c r="I1989" s="268"/>
      <c r="J1989" s="259">
        <v>0</v>
      </c>
    </row>
    <row r="1990" spans="1:10" ht="27" customHeight="1" x14ac:dyDescent="0.25">
      <c r="A1990" s="109">
        <v>6</v>
      </c>
      <c r="B1990" s="287" t="s">
        <v>1177</v>
      </c>
      <c r="C1990" s="256" t="s">
        <v>1178</v>
      </c>
      <c r="D1990" s="265"/>
      <c r="E1990" s="257" t="s">
        <v>91</v>
      </c>
      <c r="F1990" s="258" t="s">
        <v>1383</v>
      </c>
      <c r="G1990" s="259">
        <v>111</v>
      </c>
      <c r="H1990" s="259">
        <v>162</v>
      </c>
      <c r="I1990" s="268"/>
      <c r="J1990" s="259">
        <v>0</v>
      </c>
    </row>
    <row r="1991" spans="1:10" ht="27" customHeight="1" x14ac:dyDescent="0.25">
      <c r="A1991" s="109">
        <v>6</v>
      </c>
      <c r="B1991" s="287" t="s">
        <v>1179</v>
      </c>
      <c r="C1991" s="256" t="s">
        <v>1180</v>
      </c>
      <c r="D1991" s="265"/>
      <c r="E1991" s="257" t="s">
        <v>88</v>
      </c>
      <c r="F1991" s="258" t="s">
        <v>1383</v>
      </c>
      <c r="G1991" s="259">
        <v>4800</v>
      </c>
      <c r="H1991" s="259">
        <v>7008</v>
      </c>
      <c r="I1991" s="268"/>
      <c r="J1991" s="259">
        <v>0</v>
      </c>
    </row>
    <row r="1992" spans="1:10" ht="27" customHeight="1" x14ac:dyDescent="0.25">
      <c r="A1992" s="109">
        <v>6</v>
      </c>
      <c r="B1992" s="287" t="s">
        <v>1181</v>
      </c>
      <c r="C1992" s="256" t="s">
        <v>1182</v>
      </c>
      <c r="D1992" s="265"/>
      <c r="E1992" s="257" t="s">
        <v>88</v>
      </c>
      <c r="F1992" s="258" t="s">
        <v>1383</v>
      </c>
      <c r="G1992" s="259">
        <v>3200</v>
      </c>
      <c r="H1992" s="259">
        <v>4672</v>
      </c>
      <c r="I1992" s="268"/>
      <c r="J1992" s="259">
        <v>0</v>
      </c>
    </row>
    <row r="1993" spans="1:10" ht="27" customHeight="1" x14ac:dyDescent="0.25">
      <c r="A1993" s="109">
        <v>6</v>
      </c>
      <c r="B1993" s="287" t="s">
        <v>1183</v>
      </c>
      <c r="C1993" s="256" t="s">
        <v>1184</v>
      </c>
      <c r="D1993" s="265"/>
      <c r="E1993" s="257" t="s">
        <v>88</v>
      </c>
      <c r="F1993" s="258" t="s">
        <v>1383</v>
      </c>
      <c r="G1993" s="259">
        <v>2300</v>
      </c>
      <c r="H1993" s="259">
        <v>3358</v>
      </c>
      <c r="I1993" s="268"/>
      <c r="J1993" s="259">
        <v>0</v>
      </c>
    </row>
    <row r="1994" spans="1:10" ht="27" customHeight="1" x14ac:dyDescent="0.25">
      <c r="A1994" s="109">
        <v>6</v>
      </c>
      <c r="B1994" s="287" t="s">
        <v>1185</v>
      </c>
      <c r="C1994" s="256" t="s">
        <v>1186</v>
      </c>
      <c r="D1994" s="265"/>
      <c r="E1994" s="257" t="s">
        <v>88</v>
      </c>
      <c r="F1994" s="258" t="s">
        <v>1383</v>
      </c>
      <c r="G1994" s="259">
        <v>894.5</v>
      </c>
      <c r="H1994" s="259">
        <v>1306</v>
      </c>
      <c r="I1994" s="268"/>
      <c r="J1994" s="259">
        <v>0</v>
      </c>
    </row>
    <row r="1995" spans="1:10" ht="27" customHeight="1" x14ac:dyDescent="0.25">
      <c r="A1995" s="109">
        <v>6</v>
      </c>
      <c r="B1995" s="287" t="s">
        <v>1187</v>
      </c>
      <c r="C1995" s="256" t="s">
        <v>1188</v>
      </c>
      <c r="D1995" s="265"/>
      <c r="E1995" s="257" t="s">
        <v>88</v>
      </c>
      <c r="F1995" s="258" t="s">
        <v>1383</v>
      </c>
      <c r="G1995" s="259">
        <v>1500</v>
      </c>
      <c r="H1995" s="259">
        <v>2190</v>
      </c>
      <c r="I1995" s="268"/>
      <c r="J1995" s="259">
        <v>0</v>
      </c>
    </row>
    <row r="1996" spans="1:10" ht="27" customHeight="1" x14ac:dyDescent="0.25">
      <c r="A1996" s="109">
        <v>6</v>
      </c>
      <c r="B1996" s="287" t="s">
        <v>1189</v>
      </c>
      <c r="C1996" s="256" t="s">
        <v>1190</v>
      </c>
      <c r="D1996" s="265"/>
      <c r="E1996" s="257" t="s">
        <v>88</v>
      </c>
      <c r="F1996" s="258">
        <v>1</v>
      </c>
      <c r="G1996" s="259">
        <v>1000</v>
      </c>
      <c r="H1996" s="259">
        <v>1460</v>
      </c>
      <c r="I1996" s="268"/>
      <c r="J1996" s="259">
        <v>1460</v>
      </c>
    </row>
    <row r="1997" spans="1:10" ht="27" customHeight="1" x14ac:dyDescent="0.25">
      <c r="A1997" s="109">
        <v>6</v>
      </c>
      <c r="B1997" s="287" t="s">
        <v>1191</v>
      </c>
      <c r="C1997" s="256" t="s">
        <v>1192</v>
      </c>
      <c r="D1997" s="265"/>
      <c r="E1997" s="257" t="s">
        <v>91</v>
      </c>
      <c r="F1997" s="258" t="s">
        <v>1383</v>
      </c>
      <c r="G1997" s="259">
        <v>280</v>
      </c>
      <c r="H1997" s="259">
        <v>409</v>
      </c>
      <c r="I1997" s="268"/>
      <c r="J1997" s="259">
        <v>0</v>
      </c>
    </row>
    <row r="1998" spans="1:10" ht="27" customHeight="1" x14ac:dyDescent="0.25">
      <c r="A1998" s="109">
        <v>6</v>
      </c>
      <c r="B1998" s="287" t="s">
        <v>1193</v>
      </c>
      <c r="C1998" s="256" t="s">
        <v>1194</v>
      </c>
      <c r="D1998" s="265"/>
      <c r="E1998" s="257" t="s">
        <v>1195</v>
      </c>
      <c r="F1998" s="258" t="s">
        <v>1383</v>
      </c>
      <c r="G1998" s="259">
        <v>2100</v>
      </c>
      <c r="H1998" s="259">
        <v>3066</v>
      </c>
      <c r="I1998" s="268"/>
      <c r="J1998" s="259">
        <v>0</v>
      </c>
    </row>
    <row r="1999" spans="1:10" ht="27" customHeight="1" x14ac:dyDescent="0.25">
      <c r="A1999" s="109">
        <v>6</v>
      </c>
      <c r="B1999" s="287" t="s">
        <v>1196</v>
      </c>
      <c r="C1999" s="256" t="s">
        <v>1197</v>
      </c>
      <c r="D1999" s="265"/>
      <c r="E1999" s="257" t="s">
        <v>1195</v>
      </c>
      <c r="F1999" s="258" t="s">
        <v>1383</v>
      </c>
      <c r="G1999" s="259">
        <v>3200</v>
      </c>
      <c r="H1999" s="259">
        <v>4672</v>
      </c>
      <c r="I1999" s="268"/>
      <c r="J1999" s="259">
        <v>0</v>
      </c>
    </row>
    <row r="2000" spans="1:10" ht="27" customHeight="1" x14ac:dyDescent="0.25">
      <c r="A2000" s="109">
        <v>6</v>
      </c>
      <c r="B2000" s="287" t="s">
        <v>1198</v>
      </c>
      <c r="C2000" s="256" t="s">
        <v>1199</v>
      </c>
      <c r="D2000" s="265"/>
      <c r="E2000" s="257" t="s">
        <v>88</v>
      </c>
      <c r="F2000" s="258" t="s">
        <v>1383</v>
      </c>
      <c r="G2000" s="259">
        <v>850</v>
      </c>
      <c r="H2000" s="259">
        <v>1241</v>
      </c>
      <c r="I2000" s="268"/>
      <c r="J2000" s="259">
        <v>0</v>
      </c>
    </row>
    <row r="2001" spans="1:10" ht="27" customHeight="1" x14ac:dyDescent="0.25">
      <c r="A2001" s="109">
        <v>6</v>
      </c>
      <c r="B2001" s="287" t="s">
        <v>1200</v>
      </c>
      <c r="C2001" s="256" t="s">
        <v>1201</v>
      </c>
      <c r="D2001" s="265"/>
      <c r="E2001" s="257" t="s">
        <v>88</v>
      </c>
      <c r="F2001" s="258" t="s">
        <v>1383</v>
      </c>
      <c r="G2001" s="259">
        <v>9000</v>
      </c>
      <c r="H2001" s="259">
        <v>13140</v>
      </c>
      <c r="I2001" s="268"/>
      <c r="J2001" s="259">
        <v>0</v>
      </c>
    </row>
    <row r="2002" spans="1:10" ht="27" customHeight="1" x14ac:dyDescent="0.25">
      <c r="A2002" s="109">
        <v>6</v>
      </c>
      <c r="B2002" s="287" t="s">
        <v>1202</v>
      </c>
      <c r="C2002" s="256" t="s">
        <v>1203</v>
      </c>
      <c r="D2002" s="265"/>
      <c r="E2002" s="257" t="s">
        <v>88</v>
      </c>
      <c r="F2002" s="258" t="s">
        <v>1383</v>
      </c>
      <c r="G2002" s="259">
        <v>3600</v>
      </c>
      <c r="H2002" s="259">
        <v>5256</v>
      </c>
      <c r="I2002" s="268"/>
      <c r="J2002" s="259">
        <v>0</v>
      </c>
    </row>
    <row r="2003" spans="1:10" ht="27" customHeight="1" x14ac:dyDescent="0.25">
      <c r="A2003" s="109">
        <v>1</v>
      </c>
      <c r="B2003" s="287" t="s">
        <v>1772</v>
      </c>
      <c r="C2003" s="256" t="s">
        <v>1146</v>
      </c>
      <c r="D2003" s="265"/>
      <c r="E2003" s="257" t="s">
        <v>88</v>
      </c>
      <c r="F2003" s="258" t="s">
        <v>1383</v>
      </c>
      <c r="G2003" s="259">
        <v>0</v>
      </c>
      <c r="H2003" s="259">
        <v>0</v>
      </c>
      <c r="I2003" s="268"/>
      <c r="J2003" s="259">
        <v>0</v>
      </c>
    </row>
    <row r="2004" spans="1:10" ht="18.75" customHeight="1" x14ac:dyDescent="0.25">
      <c r="A2004" s="248"/>
      <c r="B2004" s="286"/>
      <c r="C2004" s="304" t="s">
        <v>1204</v>
      </c>
      <c r="D2004" s="273"/>
      <c r="E2004" s="293"/>
      <c r="F2004" s="275" t="s">
        <v>1382</v>
      </c>
      <c r="G2004" s="277"/>
      <c r="H2004" s="277"/>
      <c r="I2004" s="277">
        <v>0</v>
      </c>
      <c r="J2004" s="277">
        <v>1460</v>
      </c>
    </row>
    <row r="2005" spans="1:10" ht="18.75" customHeight="1" x14ac:dyDescent="0.25">
      <c r="A2005" s="248"/>
      <c r="B2005" s="307" t="s">
        <v>1205</v>
      </c>
      <c r="C2005" s="111" t="s">
        <v>1206</v>
      </c>
      <c r="D2005" s="278"/>
      <c r="E2005" s="283"/>
      <c r="F2005" s="254"/>
      <c r="G2005" s="254"/>
      <c r="H2005" s="254"/>
      <c r="I2005" s="249" t="s">
        <v>1382</v>
      </c>
      <c r="J2005" s="249" t="s">
        <v>1382</v>
      </c>
    </row>
    <row r="2006" spans="1:10" ht="27" customHeight="1" x14ac:dyDescent="0.25">
      <c r="A2006" s="109">
        <v>7</v>
      </c>
      <c r="B2006" s="287" t="s">
        <v>1207</v>
      </c>
      <c r="C2006" s="256" t="s">
        <v>1208</v>
      </c>
      <c r="D2006" s="265"/>
      <c r="E2006" s="257" t="s">
        <v>88</v>
      </c>
      <c r="F2006" s="258" t="s">
        <v>1383</v>
      </c>
      <c r="G2006" s="259">
        <v>1500</v>
      </c>
      <c r="H2006" s="259">
        <v>2190</v>
      </c>
      <c r="I2006" s="268"/>
      <c r="J2006" s="258">
        <v>0</v>
      </c>
    </row>
    <row r="2007" spans="1:10" ht="27" customHeight="1" x14ac:dyDescent="0.25">
      <c r="A2007" s="109">
        <v>7</v>
      </c>
      <c r="B2007" s="287" t="s">
        <v>1209</v>
      </c>
      <c r="C2007" s="256" t="s">
        <v>1210</v>
      </c>
      <c r="D2007" s="265"/>
      <c r="E2007" s="257" t="s">
        <v>88</v>
      </c>
      <c r="F2007" s="258" t="s">
        <v>1383</v>
      </c>
      <c r="G2007" s="259">
        <v>675</v>
      </c>
      <c r="H2007" s="259">
        <v>986</v>
      </c>
      <c r="I2007" s="268"/>
      <c r="J2007" s="258">
        <v>0</v>
      </c>
    </row>
    <row r="2008" spans="1:10" ht="27" customHeight="1" x14ac:dyDescent="0.25">
      <c r="A2008" s="109">
        <v>7</v>
      </c>
      <c r="B2008" s="287" t="s">
        <v>1211</v>
      </c>
      <c r="C2008" s="256" t="s">
        <v>1212</v>
      </c>
      <c r="D2008" s="265"/>
      <c r="E2008" s="257" t="s">
        <v>88</v>
      </c>
      <c r="F2008" s="258" t="s">
        <v>1383</v>
      </c>
      <c r="G2008" s="259">
        <v>350.5</v>
      </c>
      <c r="H2008" s="259">
        <v>512</v>
      </c>
      <c r="I2008" s="268"/>
      <c r="J2008" s="258">
        <v>0</v>
      </c>
    </row>
    <row r="2009" spans="1:10" ht="27" customHeight="1" x14ac:dyDescent="0.25">
      <c r="A2009" s="109">
        <v>7</v>
      </c>
      <c r="B2009" s="287" t="s">
        <v>1213</v>
      </c>
      <c r="C2009" s="256" t="s">
        <v>1214</v>
      </c>
      <c r="D2009" s="265"/>
      <c r="E2009" s="257" t="s">
        <v>88</v>
      </c>
      <c r="F2009" s="258" t="s">
        <v>1383</v>
      </c>
      <c r="G2009" s="259">
        <v>2100</v>
      </c>
      <c r="H2009" s="259">
        <v>3066</v>
      </c>
      <c r="I2009" s="268"/>
      <c r="J2009" s="258">
        <v>0</v>
      </c>
    </row>
    <row r="2010" spans="1:10" ht="27" customHeight="1" x14ac:dyDescent="0.25">
      <c r="A2010" s="109">
        <v>7</v>
      </c>
      <c r="B2010" s="287" t="s">
        <v>1215</v>
      </c>
      <c r="C2010" s="256" t="s">
        <v>1216</v>
      </c>
      <c r="D2010" s="265"/>
      <c r="E2010" s="257" t="s">
        <v>88</v>
      </c>
      <c r="F2010" s="258" t="s">
        <v>1383</v>
      </c>
      <c r="G2010" s="259">
        <v>2100</v>
      </c>
      <c r="H2010" s="259">
        <v>3066</v>
      </c>
      <c r="I2010" s="268"/>
      <c r="J2010" s="258">
        <v>0</v>
      </c>
    </row>
    <row r="2011" spans="1:10" ht="27" customHeight="1" x14ac:dyDescent="0.25">
      <c r="A2011" s="109">
        <v>2</v>
      </c>
      <c r="B2011" s="287" t="s">
        <v>1217</v>
      </c>
      <c r="C2011" s="256" t="s">
        <v>1372</v>
      </c>
      <c r="D2011" s="265"/>
      <c r="E2011" s="257" t="s">
        <v>88</v>
      </c>
      <c r="F2011" s="258" t="s">
        <v>1383</v>
      </c>
      <c r="G2011" s="259">
        <v>2000</v>
      </c>
      <c r="H2011" s="259">
        <v>2920</v>
      </c>
      <c r="I2011" s="268"/>
      <c r="J2011" s="258">
        <v>0</v>
      </c>
    </row>
    <row r="2012" spans="1:10" ht="27" customHeight="1" x14ac:dyDescent="0.25">
      <c r="A2012" s="109">
        <v>2</v>
      </c>
      <c r="B2012" s="287" t="s">
        <v>1219</v>
      </c>
      <c r="C2012" s="256" t="s">
        <v>1373</v>
      </c>
      <c r="D2012" s="265"/>
      <c r="E2012" s="257" t="s">
        <v>88</v>
      </c>
      <c r="F2012" s="258" t="s">
        <v>1383</v>
      </c>
      <c r="G2012" s="259">
        <v>2500</v>
      </c>
      <c r="H2012" s="259">
        <v>3650</v>
      </c>
      <c r="I2012" s="268"/>
      <c r="J2012" s="258">
        <v>0</v>
      </c>
    </row>
    <row r="2013" spans="1:10" ht="27" customHeight="1" x14ac:dyDescent="0.25">
      <c r="A2013" s="109">
        <v>7</v>
      </c>
      <c r="B2013" s="287" t="s">
        <v>1221</v>
      </c>
      <c r="C2013" s="256" t="s">
        <v>1222</v>
      </c>
      <c r="D2013" s="265"/>
      <c r="E2013" s="257" t="s">
        <v>88</v>
      </c>
      <c r="F2013" s="258" t="s">
        <v>1383</v>
      </c>
      <c r="G2013" s="259">
        <v>2800</v>
      </c>
      <c r="H2013" s="259">
        <v>4088</v>
      </c>
      <c r="I2013" s="268"/>
      <c r="J2013" s="258">
        <v>0</v>
      </c>
    </row>
    <row r="2014" spans="1:10" ht="27" customHeight="1" x14ac:dyDescent="0.25">
      <c r="A2014" s="109">
        <v>1</v>
      </c>
      <c r="B2014" s="287" t="s">
        <v>1773</v>
      </c>
      <c r="C2014" s="256" t="s">
        <v>1146</v>
      </c>
      <c r="D2014" s="265"/>
      <c r="E2014" s="257" t="s">
        <v>88</v>
      </c>
      <c r="F2014" s="258" t="s">
        <v>1383</v>
      </c>
      <c r="G2014" s="259">
        <v>0</v>
      </c>
      <c r="H2014" s="259">
        <v>0</v>
      </c>
      <c r="I2014" s="268"/>
      <c r="J2014" s="258">
        <v>0</v>
      </c>
    </row>
    <row r="2015" spans="1:10" ht="18.75" customHeight="1" x14ac:dyDescent="0.25">
      <c r="A2015" s="248"/>
      <c r="B2015" s="271"/>
      <c r="C2015" s="272" t="s">
        <v>1223</v>
      </c>
      <c r="D2015" s="273"/>
      <c r="E2015" s="274"/>
      <c r="F2015" s="277"/>
      <c r="G2015" s="277"/>
      <c r="H2015" s="277"/>
      <c r="I2015" s="277">
        <v>0</v>
      </c>
      <c r="J2015" s="277">
        <v>0</v>
      </c>
    </row>
    <row r="2016" spans="1:10" ht="18.75" customHeight="1" x14ac:dyDescent="0.25">
      <c r="A2016" s="248"/>
      <c r="B2016" s="250" t="s">
        <v>1224</v>
      </c>
      <c r="C2016" s="111" t="s">
        <v>1225</v>
      </c>
      <c r="D2016" s="278"/>
      <c r="E2016" s="111"/>
      <c r="F2016" s="254"/>
      <c r="G2016" s="252"/>
      <c r="H2016" s="254"/>
      <c r="I2016" s="249" t="s">
        <v>1382</v>
      </c>
      <c r="J2016" s="249" t="s">
        <v>1382</v>
      </c>
    </row>
    <row r="2017" spans="1:10" ht="27" customHeight="1" x14ac:dyDescent="0.25">
      <c r="A2017" s="109">
        <v>1</v>
      </c>
      <c r="B2017" s="287" t="s">
        <v>1226</v>
      </c>
      <c r="C2017" s="256" t="s">
        <v>1227</v>
      </c>
      <c r="D2017" s="265"/>
      <c r="E2017" s="257" t="s">
        <v>91</v>
      </c>
      <c r="F2017" s="258" t="s">
        <v>1383</v>
      </c>
      <c r="G2017" s="259">
        <v>50</v>
      </c>
      <c r="H2017" s="259">
        <v>73</v>
      </c>
      <c r="I2017" s="268"/>
      <c r="J2017" s="259">
        <v>0</v>
      </c>
    </row>
    <row r="2018" spans="1:10" ht="27" customHeight="1" x14ac:dyDescent="0.25">
      <c r="A2018" s="109">
        <v>1</v>
      </c>
      <c r="B2018" s="287" t="s">
        <v>1228</v>
      </c>
      <c r="C2018" s="256" t="s">
        <v>1229</v>
      </c>
      <c r="D2018" s="265"/>
      <c r="E2018" s="257" t="s">
        <v>91</v>
      </c>
      <c r="F2018" s="258" t="s">
        <v>1383</v>
      </c>
      <c r="G2018" s="259">
        <v>500</v>
      </c>
      <c r="H2018" s="259">
        <v>730</v>
      </c>
      <c r="I2018" s="268"/>
      <c r="J2018" s="259">
        <v>0</v>
      </c>
    </row>
    <row r="2019" spans="1:10" ht="27" customHeight="1" x14ac:dyDescent="0.25">
      <c r="A2019" s="109">
        <v>1</v>
      </c>
      <c r="B2019" s="287" t="s">
        <v>1230</v>
      </c>
      <c r="C2019" s="256" t="s">
        <v>1231</v>
      </c>
      <c r="D2019" s="265"/>
      <c r="E2019" s="257" t="s">
        <v>91</v>
      </c>
      <c r="F2019" s="258" t="s">
        <v>1383</v>
      </c>
      <c r="G2019" s="259">
        <v>480</v>
      </c>
      <c r="H2019" s="259">
        <v>701</v>
      </c>
      <c r="I2019" s="268"/>
      <c r="J2019" s="259">
        <v>0</v>
      </c>
    </row>
    <row r="2020" spans="1:10" ht="27" customHeight="1" x14ac:dyDescent="0.25">
      <c r="A2020" s="109">
        <v>6</v>
      </c>
      <c r="B2020" s="287" t="s">
        <v>1232</v>
      </c>
      <c r="C2020" s="256" t="s">
        <v>1233</v>
      </c>
      <c r="D2020" s="265"/>
      <c r="E2020" s="257" t="s">
        <v>91</v>
      </c>
      <c r="F2020" s="258" t="s">
        <v>1383</v>
      </c>
      <c r="G2020" s="259">
        <v>350</v>
      </c>
      <c r="H2020" s="259">
        <v>511</v>
      </c>
      <c r="I2020" s="268"/>
      <c r="J2020" s="259">
        <v>0</v>
      </c>
    </row>
    <row r="2021" spans="1:10" ht="27" customHeight="1" x14ac:dyDescent="0.25">
      <c r="A2021" s="109">
        <v>5</v>
      </c>
      <c r="B2021" s="287" t="s">
        <v>1234</v>
      </c>
      <c r="C2021" s="256" t="s">
        <v>1235</v>
      </c>
      <c r="D2021" s="265"/>
      <c r="E2021" s="257" t="s">
        <v>91</v>
      </c>
      <c r="F2021" s="258" t="s">
        <v>1383</v>
      </c>
      <c r="G2021" s="259">
        <v>945</v>
      </c>
      <c r="H2021" s="259">
        <v>1380</v>
      </c>
      <c r="I2021" s="268"/>
      <c r="J2021" s="259">
        <v>0</v>
      </c>
    </row>
    <row r="2022" spans="1:10" ht="27" customHeight="1" x14ac:dyDescent="0.25">
      <c r="A2022" s="109">
        <v>5</v>
      </c>
      <c r="B2022" s="287" t="s">
        <v>1236</v>
      </c>
      <c r="C2022" s="256" t="s">
        <v>1237</v>
      </c>
      <c r="D2022" s="265"/>
      <c r="E2022" s="257" t="s">
        <v>71</v>
      </c>
      <c r="F2022" s="258" t="s">
        <v>1383</v>
      </c>
      <c r="G2022" s="259">
        <v>500</v>
      </c>
      <c r="H2022" s="259">
        <v>730</v>
      </c>
      <c r="I2022" s="268"/>
      <c r="J2022" s="259">
        <v>0</v>
      </c>
    </row>
    <row r="2023" spans="1:10" ht="27" customHeight="1" x14ac:dyDescent="0.25">
      <c r="A2023" s="109">
        <v>5</v>
      </c>
      <c r="B2023" s="287" t="s">
        <v>1238</v>
      </c>
      <c r="C2023" s="256" t="s">
        <v>1239</v>
      </c>
      <c r="D2023" s="265"/>
      <c r="E2023" s="257" t="s">
        <v>71</v>
      </c>
      <c r="F2023" s="258" t="s">
        <v>1383</v>
      </c>
      <c r="G2023" s="259">
        <v>1167</v>
      </c>
      <c r="H2023" s="259">
        <v>1704</v>
      </c>
      <c r="I2023" s="268"/>
      <c r="J2023" s="259">
        <v>0</v>
      </c>
    </row>
    <row r="2024" spans="1:10" ht="27" customHeight="1" x14ac:dyDescent="0.25">
      <c r="A2024" s="109">
        <v>5</v>
      </c>
      <c r="B2024" s="287" t="s">
        <v>1240</v>
      </c>
      <c r="C2024" s="256" t="s">
        <v>1241</v>
      </c>
      <c r="D2024" s="265"/>
      <c r="E2024" s="257" t="s">
        <v>91</v>
      </c>
      <c r="F2024" s="258" t="s">
        <v>1383</v>
      </c>
      <c r="G2024" s="259">
        <v>450.5</v>
      </c>
      <c r="H2024" s="259">
        <v>658</v>
      </c>
      <c r="I2024" s="268"/>
      <c r="J2024" s="259">
        <v>0</v>
      </c>
    </row>
    <row r="2025" spans="1:10" ht="27" customHeight="1" x14ac:dyDescent="0.25">
      <c r="A2025" s="109">
        <v>5</v>
      </c>
      <c r="B2025" s="287" t="s">
        <v>1242</v>
      </c>
      <c r="C2025" s="256" t="s">
        <v>1243</v>
      </c>
      <c r="D2025" s="265"/>
      <c r="E2025" s="257" t="s">
        <v>91</v>
      </c>
      <c r="F2025" s="258" t="s">
        <v>1383</v>
      </c>
      <c r="G2025" s="259">
        <v>500</v>
      </c>
      <c r="H2025" s="259">
        <v>730</v>
      </c>
      <c r="I2025" s="268"/>
      <c r="J2025" s="259">
        <v>0</v>
      </c>
    </row>
    <row r="2026" spans="1:10" ht="27" customHeight="1" x14ac:dyDescent="0.25">
      <c r="A2026" s="109">
        <v>5</v>
      </c>
      <c r="B2026" s="287" t="s">
        <v>1244</v>
      </c>
      <c r="C2026" s="256" t="s">
        <v>1245</v>
      </c>
      <c r="D2026" s="265"/>
      <c r="E2026" s="257" t="s">
        <v>91</v>
      </c>
      <c r="F2026" s="258" t="s">
        <v>1383</v>
      </c>
      <c r="G2026" s="259">
        <v>675</v>
      </c>
      <c r="H2026" s="259">
        <v>986</v>
      </c>
      <c r="I2026" s="268"/>
      <c r="J2026" s="259">
        <v>0</v>
      </c>
    </row>
    <row r="2027" spans="1:10" ht="18.75" customHeight="1" x14ac:dyDescent="0.25">
      <c r="A2027" s="248"/>
      <c r="B2027" s="271"/>
      <c r="C2027" s="272" t="s">
        <v>1246</v>
      </c>
      <c r="D2027" s="273"/>
      <c r="E2027" s="274"/>
      <c r="F2027" s="275"/>
      <c r="G2027" s="277"/>
      <c r="H2027" s="277"/>
      <c r="I2027" s="277">
        <v>0</v>
      </c>
      <c r="J2027" s="277">
        <v>0</v>
      </c>
    </row>
    <row r="2028" spans="1:10" ht="18.75" customHeight="1" x14ac:dyDescent="0.25">
      <c r="A2028" s="248"/>
      <c r="B2028" s="250" t="s">
        <v>1247</v>
      </c>
      <c r="C2028" s="111" t="s">
        <v>1248</v>
      </c>
      <c r="D2028" s="278"/>
      <c r="E2028" s="111"/>
      <c r="F2028" s="253" t="s">
        <v>1382</v>
      </c>
      <c r="G2028" s="252"/>
      <c r="H2028" s="254"/>
      <c r="I2028" s="249" t="s">
        <v>1382</v>
      </c>
      <c r="J2028" s="249" t="s">
        <v>1382</v>
      </c>
    </row>
    <row r="2029" spans="1:10" ht="27" customHeight="1" x14ac:dyDescent="0.25">
      <c r="A2029" s="109">
        <v>1</v>
      </c>
      <c r="B2029" s="287" t="s">
        <v>1249</v>
      </c>
      <c r="C2029" s="256" t="s">
        <v>1250</v>
      </c>
      <c r="D2029" s="265"/>
      <c r="E2029" s="257" t="s">
        <v>88</v>
      </c>
      <c r="F2029" s="258">
        <v>1</v>
      </c>
      <c r="G2029" s="259">
        <v>3000</v>
      </c>
      <c r="H2029" s="259">
        <v>4380</v>
      </c>
      <c r="I2029" s="268"/>
      <c r="J2029" s="259">
        <v>4380</v>
      </c>
    </row>
    <row r="2030" spans="1:10" ht="27" customHeight="1" outlineLevel="1" x14ac:dyDescent="0.25">
      <c r="A2030" s="109" t="s">
        <v>1384</v>
      </c>
      <c r="B2030" s="308" t="s">
        <v>1249</v>
      </c>
      <c r="C2030" s="269" t="s">
        <v>1774</v>
      </c>
      <c r="D2030" s="262"/>
      <c r="E2030" s="263" t="s">
        <v>1734</v>
      </c>
      <c r="F2030" s="263">
        <v>8</v>
      </c>
      <c r="G2030" s="263" t="s">
        <v>1387</v>
      </c>
      <c r="H2030" s="263">
        <v>30</v>
      </c>
      <c r="I2030" s="263">
        <v>240</v>
      </c>
      <c r="J2030" s="262"/>
    </row>
    <row r="2031" spans="1:10" ht="27" customHeight="1" outlineLevel="1" x14ac:dyDescent="0.25">
      <c r="A2031" s="109" t="s">
        <v>1384</v>
      </c>
      <c r="B2031" s="308" t="s">
        <v>1249</v>
      </c>
      <c r="C2031" s="269" t="s">
        <v>1775</v>
      </c>
      <c r="D2031" s="262"/>
      <c r="E2031" s="263" t="s">
        <v>1386</v>
      </c>
      <c r="F2031" s="263">
        <v>5</v>
      </c>
      <c r="G2031" s="263" t="s">
        <v>1387</v>
      </c>
      <c r="H2031" s="263">
        <v>23</v>
      </c>
      <c r="I2031" s="263">
        <v>115</v>
      </c>
      <c r="J2031" s="262"/>
    </row>
    <row r="2032" spans="1:10" ht="27" customHeight="1" outlineLevel="1" x14ac:dyDescent="0.25">
      <c r="A2032" s="109" t="s">
        <v>1384</v>
      </c>
      <c r="B2032" s="308" t="s">
        <v>1249</v>
      </c>
      <c r="C2032" s="269" t="s">
        <v>1776</v>
      </c>
      <c r="D2032" s="262"/>
      <c r="E2032" s="263" t="s">
        <v>1422</v>
      </c>
      <c r="F2032" s="263">
        <v>5</v>
      </c>
      <c r="G2032" s="263" t="s">
        <v>1387</v>
      </c>
      <c r="H2032" s="263">
        <v>424</v>
      </c>
      <c r="I2032" s="263">
        <v>2120</v>
      </c>
      <c r="J2032" s="262"/>
    </row>
    <row r="2033" spans="1:10" ht="27" customHeight="1" outlineLevel="1" x14ac:dyDescent="0.25">
      <c r="A2033" s="109" t="s">
        <v>1384</v>
      </c>
      <c r="B2033" s="308" t="s">
        <v>1249</v>
      </c>
      <c r="C2033" s="269" t="s">
        <v>1777</v>
      </c>
      <c r="D2033" s="262"/>
      <c r="E2033" s="263" t="s">
        <v>1386</v>
      </c>
      <c r="F2033" s="263">
        <v>5</v>
      </c>
      <c r="G2033" s="263" t="s">
        <v>1387</v>
      </c>
      <c r="H2033" s="263">
        <v>372</v>
      </c>
      <c r="I2033" s="263">
        <v>1860</v>
      </c>
      <c r="J2033" s="262"/>
    </row>
    <row r="2034" spans="1:10" ht="27" customHeight="1" outlineLevel="1" x14ac:dyDescent="0.25">
      <c r="A2034" s="109" t="s">
        <v>1384</v>
      </c>
      <c r="B2034" s="308" t="s">
        <v>1249</v>
      </c>
      <c r="C2034" s="269" t="s">
        <v>1778</v>
      </c>
      <c r="D2034" s="262"/>
      <c r="E2034" s="263" t="s">
        <v>1386</v>
      </c>
      <c r="F2034" s="263">
        <v>5</v>
      </c>
      <c r="G2034" s="263" t="s">
        <v>1387</v>
      </c>
      <c r="H2034" s="263">
        <v>242</v>
      </c>
      <c r="I2034" s="263">
        <v>1210</v>
      </c>
      <c r="J2034" s="262"/>
    </row>
    <row r="2035" spans="1:10" ht="27" customHeight="1" outlineLevel="1" x14ac:dyDescent="0.25">
      <c r="A2035" s="109" t="s">
        <v>1384</v>
      </c>
      <c r="B2035" s="308" t="s">
        <v>1249</v>
      </c>
      <c r="C2035" s="269" t="s">
        <v>1779</v>
      </c>
      <c r="D2035" s="262"/>
      <c r="E2035" s="263" t="s">
        <v>1456</v>
      </c>
      <c r="F2035" s="263">
        <v>3.8461538461538458</v>
      </c>
      <c r="G2035" s="263" t="s">
        <v>1387</v>
      </c>
      <c r="H2035" s="263">
        <v>459</v>
      </c>
      <c r="I2035" s="263">
        <v>1765.3846153846152</v>
      </c>
      <c r="J2035" s="262"/>
    </row>
    <row r="2036" spans="1:10" ht="27" customHeight="1" outlineLevel="1" x14ac:dyDescent="0.25">
      <c r="A2036" s="109" t="s">
        <v>1384</v>
      </c>
      <c r="B2036" s="308" t="s">
        <v>1249</v>
      </c>
      <c r="C2036" s="269" t="s">
        <v>1780</v>
      </c>
      <c r="D2036" s="262"/>
      <c r="E2036" s="263" t="s">
        <v>1395</v>
      </c>
      <c r="F2036" s="263">
        <v>1</v>
      </c>
      <c r="G2036" s="263" t="s">
        <v>1387</v>
      </c>
      <c r="H2036" s="263">
        <v>675</v>
      </c>
      <c r="I2036" s="263">
        <v>675</v>
      </c>
      <c r="J2036" s="262"/>
    </row>
    <row r="2037" spans="1:10" ht="27" customHeight="1" outlineLevel="1" x14ac:dyDescent="0.25">
      <c r="A2037" s="109" t="s">
        <v>1384</v>
      </c>
      <c r="B2037" s="308" t="s">
        <v>1249</v>
      </c>
      <c r="C2037" s="269" t="s">
        <v>1781</v>
      </c>
      <c r="D2037" s="262"/>
      <c r="E2037" s="263" t="s">
        <v>1734</v>
      </c>
      <c r="F2037" s="263">
        <v>5</v>
      </c>
      <c r="G2037" s="263" t="s">
        <v>1387</v>
      </c>
      <c r="H2037" s="263">
        <v>18.809999999999999</v>
      </c>
      <c r="I2037" s="263">
        <v>94.05</v>
      </c>
      <c r="J2037" s="262"/>
    </row>
    <row r="2038" spans="1:10" ht="27" customHeight="1" outlineLevel="1" x14ac:dyDescent="0.25">
      <c r="A2038" s="109" t="s">
        <v>1384</v>
      </c>
      <c r="B2038" s="308" t="s">
        <v>1249</v>
      </c>
      <c r="C2038" s="269" t="s">
        <v>1782</v>
      </c>
      <c r="D2038" s="262"/>
      <c r="E2038" s="263" t="s">
        <v>1386</v>
      </c>
      <c r="F2038" s="263">
        <v>2</v>
      </c>
      <c r="G2038" s="263" t="s">
        <v>1387</v>
      </c>
      <c r="H2038" s="263">
        <v>349</v>
      </c>
      <c r="I2038" s="263">
        <v>698</v>
      </c>
      <c r="J2038" s="262"/>
    </row>
    <row r="2039" spans="1:10" ht="27" customHeight="1" outlineLevel="1" x14ac:dyDescent="0.25">
      <c r="A2039" s="109" t="s">
        <v>1384</v>
      </c>
      <c r="B2039" s="308" t="s">
        <v>1249</v>
      </c>
      <c r="C2039" s="269" t="s">
        <v>1783</v>
      </c>
      <c r="D2039" s="262"/>
      <c r="E2039" s="263" t="s">
        <v>1386</v>
      </c>
      <c r="F2039" s="263">
        <v>2</v>
      </c>
      <c r="G2039" s="263" t="s">
        <v>1387</v>
      </c>
      <c r="H2039" s="263">
        <v>1124</v>
      </c>
      <c r="I2039" s="263">
        <v>2248</v>
      </c>
      <c r="J2039" s="262"/>
    </row>
    <row r="2040" spans="1:10" ht="27" customHeight="1" outlineLevel="1" x14ac:dyDescent="0.25">
      <c r="A2040" s="109" t="s">
        <v>1384</v>
      </c>
      <c r="B2040" s="308" t="s">
        <v>1249</v>
      </c>
      <c r="C2040" s="269" t="s">
        <v>1784</v>
      </c>
      <c r="D2040" s="262"/>
      <c r="E2040" s="263" t="s">
        <v>1456</v>
      </c>
      <c r="F2040" s="263">
        <v>5.7971014492753632</v>
      </c>
      <c r="G2040" s="263" t="s">
        <v>1387</v>
      </c>
      <c r="H2040" s="263">
        <v>175</v>
      </c>
      <c r="I2040" s="263">
        <v>1014.4927536231886</v>
      </c>
      <c r="J2040" s="262"/>
    </row>
    <row r="2041" spans="1:10" ht="27" customHeight="1" outlineLevel="1" x14ac:dyDescent="0.25">
      <c r="A2041" s="109" t="s">
        <v>1384</v>
      </c>
      <c r="B2041" s="308" t="s">
        <v>1249</v>
      </c>
      <c r="C2041" s="269" t="s">
        <v>1785</v>
      </c>
      <c r="D2041" s="262"/>
      <c r="E2041" s="263" t="s">
        <v>1386</v>
      </c>
      <c r="F2041" s="263">
        <v>1</v>
      </c>
      <c r="G2041" s="263" t="s">
        <v>1387</v>
      </c>
      <c r="H2041" s="263">
        <v>2250</v>
      </c>
      <c r="I2041" s="263">
        <v>2250</v>
      </c>
      <c r="J2041" s="262"/>
    </row>
    <row r="2042" spans="1:10" ht="27" customHeight="1" outlineLevel="1" x14ac:dyDescent="0.25">
      <c r="A2042" s="109" t="s">
        <v>1384</v>
      </c>
      <c r="B2042" s="308" t="s">
        <v>1249</v>
      </c>
      <c r="C2042" s="269" t="s">
        <v>1786</v>
      </c>
      <c r="D2042" s="262"/>
      <c r="E2042" s="263" t="s">
        <v>1422</v>
      </c>
      <c r="F2042" s="263">
        <v>1</v>
      </c>
      <c r="G2042" s="263" t="s">
        <v>1387</v>
      </c>
      <c r="H2042" s="263">
        <v>170</v>
      </c>
      <c r="I2042" s="263">
        <v>170</v>
      </c>
      <c r="J2042" s="262"/>
    </row>
    <row r="2043" spans="1:10" ht="27" customHeight="1" outlineLevel="1" x14ac:dyDescent="0.25">
      <c r="A2043" s="109" t="s">
        <v>1384</v>
      </c>
      <c r="B2043" s="308" t="s">
        <v>1249</v>
      </c>
      <c r="C2043" s="269" t="s">
        <v>1787</v>
      </c>
      <c r="D2043" s="262"/>
      <c r="E2043" s="263" t="s">
        <v>1386</v>
      </c>
      <c r="F2043" s="263">
        <v>1</v>
      </c>
      <c r="G2043" s="263" t="s">
        <v>1387</v>
      </c>
      <c r="H2043" s="263">
        <v>372</v>
      </c>
      <c r="I2043" s="263">
        <v>372</v>
      </c>
      <c r="J2043" s="262"/>
    </row>
    <row r="2044" spans="1:10" ht="27" customHeight="1" outlineLevel="1" x14ac:dyDescent="0.25">
      <c r="A2044" s="109" t="s">
        <v>1384</v>
      </c>
      <c r="B2044" s="308" t="s">
        <v>1249</v>
      </c>
      <c r="C2044" s="269" t="s">
        <v>1788</v>
      </c>
      <c r="D2044" s="262"/>
      <c r="E2044" s="263" t="s">
        <v>1386</v>
      </c>
      <c r="F2044" s="263">
        <v>3</v>
      </c>
      <c r="G2044" s="263" t="s">
        <v>1387</v>
      </c>
      <c r="H2044" s="263">
        <v>372</v>
      </c>
      <c r="I2044" s="263">
        <v>1116</v>
      </c>
      <c r="J2044" s="262"/>
    </row>
    <row r="2045" spans="1:10" ht="27" customHeight="1" x14ac:dyDescent="0.25">
      <c r="A2045" s="309">
        <v>7</v>
      </c>
      <c r="B2045" s="287" t="s">
        <v>1251</v>
      </c>
      <c r="C2045" s="256" t="s">
        <v>1252</v>
      </c>
      <c r="D2045" s="310"/>
      <c r="E2045" s="257" t="s">
        <v>88</v>
      </c>
      <c r="F2045" s="258" t="s">
        <v>1383</v>
      </c>
      <c r="G2045" s="259">
        <v>500</v>
      </c>
      <c r="H2045" s="259">
        <v>730</v>
      </c>
      <c r="I2045" s="268"/>
      <c r="J2045" s="259">
        <v>0</v>
      </c>
    </row>
    <row r="2046" spans="1:10" ht="27" customHeight="1" x14ac:dyDescent="0.25">
      <c r="A2046" s="309">
        <v>7</v>
      </c>
      <c r="B2046" s="287" t="s">
        <v>1253</v>
      </c>
      <c r="C2046" s="256" t="s">
        <v>1254</v>
      </c>
      <c r="D2046" s="310"/>
      <c r="E2046" s="257" t="s">
        <v>1255</v>
      </c>
      <c r="F2046" s="258" t="s">
        <v>1383</v>
      </c>
      <c r="G2046" s="259">
        <v>250</v>
      </c>
      <c r="H2046" s="259">
        <v>365</v>
      </c>
      <c r="I2046" s="268"/>
      <c r="J2046" s="259">
        <v>0</v>
      </c>
    </row>
    <row r="2047" spans="1:10" ht="27" customHeight="1" x14ac:dyDescent="0.25">
      <c r="A2047" s="309">
        <v>7</v>
      </c>
      <c r="B2047" s="287" t="s">
        <v>1256</v>
      </c>
      <c r="C2047" s="256" t="s">
        <v>1257</v>
      </c>
      <c r="D2047" s="310"/>
      <c r="E2047" s="257" t="s">
        <v>1255</v>
      </c>
      <c r="F2047" s="258" t="s">
        <v>1383</v>
      </c>
      <c r="G2047" s="259">
        <v>1345.5</v>
      </c>
      <c r="H2047" s="259">
        <v>1964</v>
      </c>
      <c r="I2047" s="268"/>
      <c r="J2047" s="259">
        <v>0</v>
      </c>
    </row>
    <row r="2048" spans="1:10" ht="27" customHeight="1" x14ac:dyDescent="0.25">
      <c r="A2048" s="309">
        <v>7</v>
      </c>
      <c r="B2048" s="287" t="s">
        <v>1258</v>
      </c>
      <c r="C2048" s="256" t="s">
        <v>1374</v>
      </c>
      <c r="D2048" s="310"/>
      <c r="E2048" s="257" t="s">
        <v>88</v>
      </c>
      <c r="F2048" s="258" t="s">
        <v>1383</v>
      </c>
      <c r="G2048" s="259">
        <v>895.5</v>
      </c>
      <c r="H2048" s="259">
        <v>1307</v>
      </c>
      <c r="I2048" s="268"/>
      <c r="J2048" s="259">
        <v>0</v>
      </c>
    </row>
    <row r="2049" spans="1:10" ht="27" customHeight="1" x14ac:dyDescent="0.25">
      <c r="A2049" s="309">
        <v>7</v>
      </c>
      <c r="B2049" s="287" t="s">
        <v>1260</v>
      </c>
      <c r="C2049" s="256" t="s">
        <v>1375</v>
      </c>
      <c r="D2049" s="310"/>
      <c r="E2049" s="257" t="s">
        <v>1262</v>
      </c>
      <c r="F2049" s="258" t="s">
        <v>1383</v>
      </c>
      <c r="G2049" s="259">
        <v>1345.5</v>
      </c>
      <c r="H2049" s="259">
        <v>1964</v>
      </c>
      <c r="I2049" s="268"/>
      <c r="J2049" s="259">
        <v>0</v>
      </c>
    </row>
    <row r="2050" spans="1:10" ht="27" customHeight="1" x14ac:dyDescent="0.25">
      <c r="A2050" s="309">
        <v>7</v>
      </c>
      <c r="B2050" s="287" t="s">
        <v>1263</v>
      </c>
      <c r="C2050" s="256" t="s">
        <v>1264</v>
      </c>
      <c r="D2050" s="310"/>
      <c r="E2050" s="257" t="s">
        <v>140</v>
      </c>
      <c r="F2050" s="258" t="s">
        <v>1383</v>
      </c>
      <c r="G2050" s="259">
        <v>900</v>
      </c>
      <c r="H2050" s="259">
        <v>1314</v>
      </c>
      <c r="I2050" s="268"/>
      <c r="J2050" s="259">
        <v>0</v>
      </c>
    </row>
    <row r="2051" spans="1:10" ht="27" customHeight="1" x14ac:dyDescent="0.25">
      <c r="A2051" s="309">
        <v>7</v>
      </c>
      <c r="B2051" s="287" t="s">
        <v>1265</v>
      </c>
      <c r="C2051" s="256" t="s">
        <v>1266</v>
      </c>
      <c r="D2051" s="310"/>
      <c r="E2051" s="257" t="s">
        <v>140</v>
      </c>
      <c r="F2051" s="258" t="s">
        <v>1383</v>
      </c>
      <c r="G2051" s="259">
        <v>1350</v>
      </c>
      <c r="H2051" s="259">
        <v>1971</v>
      </c>
      <c r="I2051" s="268"/>
      <c r="J2051" s="259">
        <v>0</v>
      </c>
    </row>
    <row r="2052" spans="1:10" ht="27" customHeight="1" x14ac:dyDescent="0.25">
      <c r="A2052" s="309">
        <v>7</v>
      </c>
      <c r="B2052" s="287" t="s">
        <v>1267</v>
      </c>
      <c r="C2052" s="256" t="s">
        <v>1268</v>
      </c>
      <c r="D2052" s="310"/>
      <c r="E2052" s="257" t="s">
        <v>1269</v>
      </c>
      <c r="F2052" s="258" t="s">
        <v>1383</v>
      </c>
      <c r="G2052" s="259">
        <v>900</v>
      </c>
      <c r="H2052" s="259">
        <v>1314</v>
      </c>
      <c r="I2052" s="268"/>
      <c r="J2052" s="259">
        <v>0</v>
      </c>
    </row>
    <row r="2053" spans="1:10" ht="27" customHeight="1" x14ac:dyDescent="0.25">
      <c r="A2053" s="309">
        <v>7</v>
      </c>
      <c r="B2053" s="287" t="s">
        <v>1270</v>
      </c>
      <c r="C2053" s="256" t="s">
        <v>1271</v>
      </c>
      <c r="D2053" s="310"/>
      <c r="E2053" s="257" t="s">
        <v>1269</v>
      </c>
      <c r="F2053" s="258" t="s">
        <v>1383</v>
      </c>
      <c r="G2053" s="259">
        <v>1350</v>
      </c>
      <c r="H2053" s="259">
        <v>1971</v>
      </c>
      <c r="I2053" s="268"/>
      <c r="J2053" s="259">
        <v>0</v>
      </c>
    </row>
    <row r="2054" spans="1:10" ht="27" customHeight="1" x14ac:dyDescent="0.25">
      <c r="A2054" s="309">
        <v>7</v>
      </c>
      <c r="B2054" s="287" t="s">
        <v>1272</v>
      </c>
      <c r="C2054" s="256" t="s">
        <v>1273</v>
      </c>
      <c r="D2054" s="310"/>
      <c r="E2054" s="257" t="s">
        <v>1274</v>
      </c>
      <c r="F2054" s="258" t="s">
        <v>1383</v>
      </c>
      <c r="G2054" s="259">
        <v>1094.5</v>
      </c>
      <c r="H2054" s="259">
        <v>1598</v>
      </c>
      <c r="I2054" s="268"/>
      <c r="J2054" s="259">
        <v>0</v>
      </c>
    </row>
    <row r="2055" spans="1:10" ht="27" customHeight="1" x14ac:dyDescent="0.25">
      <c r="A2055" s="309">
        <v>7</v>
      </c>
      <c r="B2055" s="287" t="s">
        <v>1275</v>
      </c>
      <c r="C2055" s="256" t="s">
        <v>1276</v>
      </c>
      <c r="D2055" s="310"/>
      <c r="E2055" s="257" t="s">
        <v>71</v>
      </c>
      <c r="F2055" s="258" t="s">
        <v>1383</v>
      </c>
      <c r="G2055" s="259">
        <v>900</v>
      </c>
      <c r="H2055" s="259">
        <v>1314</v>
      </c>
      <c r="I2055" s="268"/>
      <c r="J2055" s="259">
        <v>0</v>
      </c>
    </row>
    <row r="2056" spans="1:10" ht="27" customHeight="1" x14ac:dyDescent="0.25">
      <c r="A2056" s="309">
        <v>7</v>
      </c>
      <c r="B2056" s="287" t="s">
        <v>1277</v>
      </c>
      <c r="C2056" s="256" t="s">
        <v>1278</v>
      </c>
      <c r="D2056" s="310"/>
      <c r="E2056" s="257" t="s">
        <v>88</v>
      </c>
      <c r="F2056" s="258" t="s">
        <v>1383</v>
      </c>
      <c r="G2056" s="259">
        <v>163.5</v>
      </c>
      <c r="H2056" s="259">
        <v>239</v>
      </c>
      <c r="I2056" s="268"/>
      <c r="J2056" s="259">
        <v>0</v>
      </c>
    </row>
    <row r="2057" spans="1:10" ht="27" customHeight="1" x14ac:dyDescent="0.25">
      <c r="A2057" s="309">
        <v>7</v>
      </c>
      <c r="B2057" s="287" t="s">
        <v>1279</v>
      </c>
      <c r="C2057" s="256" t="s">
        <v>1280</v>
      </c>
      <c r="D2057" s="310"/>
      <c r="E2057" s="257" t="s">
        <v>88</v>
      </c>
      <c r="F2057" s="258" t="s">
        <v>1383</v>
      </c>
      <c r="G2057" s="259">
        <v>191.5</v>
      </c>
      <c r="H2057" s="259">
        <v>280</v>
      </c>
      <c r="I2057" s="268"/>
      <c r="J2057" s="259">
        <v>0</v>
      </c>
    </row>
    <row r="2058" spans="1:10" ht="27" customHeight="1" x14ac:dyDescent="0.25">
      <c r="A2058" s="309">
        <v>7</v>
      </c>
      <c r="B2058" s="287" t="s">
        <v>1281</v>
      </c>
      <c r="C2058" s="256" t="s">
        <v>1282</v>
      </c>
      <c r="D2058" s="310"/>
      <c r="E2058" s="257" t="s">
        <v>88</v>
      </c>
      <c r="F2058" s="258" t="s">
        <v>1383</v>
      </c>
      <c r="G2058" s="259">
        <v>1575</v>
      </c>
      <c r="H2058" s="259">
        <v>2300</v>
      </c>
      <c r="I2058" s="268"/>
      <c r="J2058" s="259">
        <v>0</v>
      </c>
    </row>
    <row r="2059" spans="1:10" ht="27" customHeight="1" x14ac:dyDescent="0.25">
      <c r="A2059" s="309">
        <v>7</v>
      </c>
      <c r="B2059" s="287" t="s">
        <v>1283</v>
      </c>
      <c r="C2059" s="256" t="s">
        <v>1284</v>
      </c>
      <c r="D2059" s="310"/>
      <c r="E2059" s="257" t="s">
        <v>71</v>
      </c>
      <c r="F2059" s="258" t="s">
        <v>1383</v>
      </c>
      <c r="G2059" s="259">
        <v>1350</v>
      </c>
      <c r="H2059" s="259">
        <v>1971</v>
      </c>
      <c r="I2059" s="268"/>
      <c r="J2059" s="259">
        <v>0</v>
      </c>
    </row>
    <row r="2060" spans="1:10" ht="27" customHeight="1" x14ac:dyDescent="0.25">
      <c r="A2060" s="309">
        <v>7</v>
      </c>
      <c r="B2060" s="287" t="s">
        <v>1285</v>
      </c>
      <c r="C2060" s="256" t="s">
        <v>1286</v>
      </c>
      <c r="D2060" s="310"/>
      <c r="E2060" s="257" t="s">
        <v>1287</v>
      </c>
      <c r="F2060" s="258" t="s">
        <v>1383</v>
      </c>
      <c r="G2060" s="259">
        <v>450.5</v>
      </c>
      <c r="H2060" s="259">
        <v>658</v>
      </c>
      <c r="I2060" s="268"/>
      <c r="J2060" s="259">
        <v>0</v>
      </c>
    </row>
    <row r="2061" spans="1:10" ht="27" customHeight="1" x14ac:dyDescent="0.25">
      <c r="A2061" s="309">
        <v>7</v>
      </c>
      <c r="B2061" s="287" t="s">
        <v>1288</v>
      </c>
      <c r="C2061" s="289" t="s">
        <v>1289</v>
      </c>
      <c r="D2061" s="310"/>
      <c r="E2061" s="311" t="s">
        <v>1789</v>
      </c>
      <c r="F2061" s="258" t="e">
        <v>#VALUE!</v>
      </c>
      <c r="G2061" s="259">
        <v>2500</v>
      </c>
      <c r="H2061" s="259">
        <v>3650</v>
      </c>
      <c r="I2061" s="259" t="e">
        <v>#VALUE!</v>
      </c>
      <c r="J2061" s="259"/>
    </row>
    <row r="2062" spans="1:10" ht="27" customHeight="1" x14ac:dyDescent="0.25">
      <c r="A2062" s="309">
        <v>7</v>
      </c>
      <c r="B2062" s="287" t="s">
        <v>1291</v>
      </c>
      <c r="C2062" s="256" t="s">
        <v>1292</v>
      </c>
      <c r="D2062" s="310"/>
      <c r="E2062" s="257" t="s">
        <v>1290</v>
      </c>
      <c r="F2062" s="258" t="e">
        <v>#VALUE!</v>
      </c>
      <c r="G2062" s="259">
        <v>1200</v>
      </c>
      <c r="H2062" s="259">
        <v>1752</v>
      </c>
      <c r="I2062" s="259" t="e">
        <v>#VALUE!</v>
      </c>
      <c r="J2062" s="259"/>
    </row>
    <row r="2063" spans="1:10" ht="27" customHeight="1" x14ac:dyDescent="0.25">
      <c r="A2063" s="309">
        <v>7</v>
      </c>
      <c r="B2063" s="287" t="s">
        <v>1293</v>
      </c>
      <c r="C2063" s="256" t="s">
        <v>1294</v>
      </c>
      <c r="D2063" s="310"/>
      <c r="E2063" s="257" t="s">
        <v>88</v>
      </c>
      <c r="F2063" s="258" t="s">
        <v>1383</v>
      </c>
      <c r="G2063" s="259">
        <v>5000</v>
      </c>
      <c r="H2063" s="259">
        <v>7300</v>
      </c>
      <c r="I2063" s="268"/>
      <c r="J2063" s="259">
        <v>0</v>
      </c>
    </row>
    <row r="2064" spans="1:10" ht="27" customHeight="1" x14ac:dyDescent="0.25">
      <c r="A2064" s="309">
        <v>7</v>
      </c>
      <c r="B2064" s="287" t="s">
        <v>1295</v>
      </c>
      <c r="C2064" s="256" t="s">
        <v>1296</v>
      </c>
      <c r="D2064" s="310"/>
      <c r="E2064" s="257" t="s">
        <v>88</v>
      </c>
      <c r="F2064" s="258" t="s">
        <v>1383</v>
      </c>
      <c r="G2064" s="259">
        <v>2950</v>
      </c>
      <c r="H2064" s="259">
        <v>4307</v>
      </c>
      <c r="I2064" s="268"/>
      <c r="J2064" s="259">
        <v>0</v>
      </c>
    </row>
    <row r="2065" spans="1:10" ht="27" customHeight="1" x14ac:dyDescent="0.25">
      <c r="A2065" s="309">
        <v>7</v>
      </c>
      <c r="B2065" s="287" t="s">
        <v>1297</v>
      </c>
      <c r="C2065" s="256" t="s">
        <v>1298</v>
      </c>
      <c r="D2065" s="312"/>
      <c r="E2065" s="257" t="s">
        <v>88</v>
      </c>
      <c r="F2065" s="258" t="s">
        <v>1383</v>
      </c>
      <c r="G2065" s="259">
        <v>5500</v>
      </c>
      <c r="H2065" s="259">
        <v>8030</v>
      </c>
      <c r="I2065" s="268"/>
      <c r="J2065" s="259">
        <v>0</v>
      </c>
    </row>
    <row r="2066" spans="1:10" ht="27" customHeight="1" x14ac:dyDescent="0.25">
      <c r="A2066" s="309">
        <v>7</v>
      </c>
      <c r="B2066" s="287" t="s">
        <v>1299</v>
      </c>
      <c r="C2066" s="256" t="s">
        <v>1300</v>
      </c>
      <c r="D2066" s="312"/>
      <c r="E2066" s="257" t="s">
        <v>1195</v>
      </c>
      <c r="F2066" s="258" t="s">
        <v>1383</v>
      </c>
      <c r="G2066" s="259">
        <v>0</v>
      </c>
      <c r="H2066" s="259">
        <v>0</v>
      </c>
      <c r="I2066" s="268"/>
      <c r="J2066" s="259">
        <v>0</v>
      </c>
    </row>
    <row r="2067" spans="1:10" ht="18.75" customHeight="1" x14ac:dyDescent="0.25">
      <c r="A2067" s="313"/>
      <c r="B2067" s="271"/>
      <c r="C2067" s="272" t="s">
        <v>1301</v>
      </c>
      <c r="D2067" s="274"/>
      <c r="E2067" s="274"/>
      <c r="F2067" s="314" t="s">
        <v>1382</v>
      </c>
      <c r="G2067" s="277"/>
      <c r="H2067" s="277"/>
      <c r="I2067" s="277" t="e">
        <v>#VALUE!</v>
      </c>
      <c r="J2067" s="277">
        <v>4380</v>
      </c>
    </row>
    <row r="2068" spans="1:10" ht="16.5" customHeight="1" x14ac:dyDescent="0.25">
      <c r="A2068" s="313"/>
      <c r="B2068" s="315"/>
      <c r="C2068" s="316"/>
      <c r="D2068" s="317"/>
      <c r="E2068" s="316"/>
      <c r="F2068" s="318"/>
      <c r="G2068" s="318"/>
      <c r="H2068" s="318"/>
      <c r="I2068" s="318"/>
      <c r="J2068" s="318"/>
    </row>
    <row r="2069" spans="1:10" ht="18.75" customHeight="1" x14ac:dyDescent="0.25">
      <c r="A2069" s="313"/>
      <c r="B2069" s="319" t="s">
        <v>1790</v>
      </c>
      <c r="C2069" s="320"/>
      <c r="D2069" s="321"/>
      <c r="E2069" s="320"/>
      <c r="F2069" s="322"/>
      <c r="G2069" s="320"/>
      <c r="H2069" s="320"/>
      <c r="I2069" s="323" t="s">
        <v>1380</v>
      </c>
      <c r="J2069" s="323" t="s">
        <v>1381</v>
      </c>
    </row>
    <row r="2070" spans="1:10" ht="18.75" customHeight="1" outlineLevel="1" x14ac:dyDescent="0.25">
      <c r="A2070" s="313"/>
      <c r="B2070" s="659" t="s">
        <v>1791</v>
      </c>
      <c r="C2070" s="645"/>
      <c r="D2070" s="645"/>
      <c r="E2070" s="645"/>
      <c r="F2070" s="645"/>
      <c r="G2070" s="645"/>
      <c r="H2070" s="632"/>
      <c r="I2070" s="324" t="e">
        <v>#N/A</v>
      </c>
      <c r="J2070" s="324">
        <v>263</v>
      </c>
    </row>
    <row r="2071" spans="1:10" ht="18.75" customHeight="1" outlineLevel="1" x14ac:dyDescent="0.25">
      <c r="A2071" s="313"/>
      <c r="B2071" s="659" t="s">
        <v>1792</v>
      </c>
      <c r="C2071" s="645"/>
      <c r="D2071" s="645"/>
      <c r="E2071" s="645"/>
      <c r="F2071" s="645"/>
      <c r="G2071" s="645"/>
      <c r="H2071" s="632"/>
      <c r="I2071" s="324">
        <v>0</v>
      </c>
      <c r="J2071" s="324">
        <v>0</v>
      </c>
    </row>
    <row r="2072" spans="1:10" ht="18.75" customHeight="1" outlineLevel="1" x14ac:dyDescent="0.25">
      <c r="A2072" s="313"/>
      <c r="B2072" s="659" t="s">
        <v>1793</v>
      </c>
      <c r="C2072" s="645"/>
      <c r="D2072" s="645"/>
      <c r="E2072" s="645"/>
      <c r="F2072" s="645"/>
      <c r="G2072" s="645"/>
      <c r="H2072" s="632"/>
      <c r="I2072" s="324">
        <v>0</v>
      </c>
      <c r="J2072" s="324">
        <v>0</v>
      </c>
    </row>
    <row r="2073" spans="1:10" ht="18.75" customHeight="1" outlineLevel="1" x14ac:dyDescent="0.25">
      <c r="A2073" s="313"/>
      <c r="B2073" s="659" t="s">
        <v>1794</v>
      </c>
      <c r="C2073" s="645"/>
      <c r="D2073" s="645"/>
      <c r="E2073" s="645"/>
      <c r="F2073" s="645"/>
      <c r="G2073" s="645"/>
      <c r="H2073" s="632"/>
      <c r="I2073" s="324">
        <v>0</v>
      </c>
      <c r="J2073" s="324">
        <v>0</v>
      </c>
    </row>
    <row r="2074" spans="1:10" ht="18.75" customHeight="1" outlineLevel="1" x14ac:dyDescent="0.25">
      <c r="A2074" s="313"/>
      <c r="B2074" s="659" t="s">
        <v>1795</v>
      </c>
      <c r="C2074" s="645"/>
      <c r="D2074" s="645"/>
      <c r="E2074" s="645"/>
      <c r="F2074" s="645"/>
      <c r="G2074" s="645"/>
      <c r="H2074" s="632"/>
      <c r="I2074" s="324">
        <v>0</v>
      </c>
      <c r="J2074" s="324">
        <v>0</v>
      </c>
    </row>
    <row r="2075" spans="1:10" ht="18.75" customHeight="1" x14ac:dyDescent="0.25">
      <c r="A2075" s="313"/>
      <c r="B2075" s="660" t="s">
        <v>1796</v>
      </c>
      <c r="C2075" s="645"/>
      <c r="D2075" s="645"/>
      <c r="E2075" s="645"/>
      <c r="F2075" s="645"/>
      <c r="G2075" s="645"/>
      <c r="H2075" s="632"/>
      <c r="I2075" s="325" t="e">
        <v>#N/A</v>
      </c>
      <c r="J2075" s="326">
        <v>440265.5</v>
      </c>
    </row>
    <row r="2076" spans="1:10" ht="18.75" customHeight="1" x14ac:dyDescent="0.25">
      <c r="A2076" s="313"/>
      <c r="B2076" s="660" t="s">
        <v>1797</v>
      </c>
      <c r="C2076" s="645"/>
      <c r="D2076" s="645"/>
      <c r="E2076" s="645"/>
      <c r="F2076" s="645"/>
      <c r="G2076" s="645"/>
      <c r="H2076" s="632"/>
      <c r="I2076" s="326" t="e">
        <v>#N/A</v>
      </c>
      <c r="J2076" s="326">
        <v>1109263.0716000001</v>
      </c>
    </row>
    <row r="2077" spans="1:10" ht="18.75" customHeight="1" x14ac:dyDescent="0.25">
      <c r="A2077" s="313"/>
      <c r="B2077" s="660" t="s">
        <v>1798</v>
      </c>
      <c r="C2077" s="645"/>
      <c r="D2077" s="645"/>
      <c r="E2077" s="645"/>
      <c r="F2077" s="645"/>
      <c r="G2077" s="645"/>
      <c r="H2077" s="632"/>
      <c r="I2077" s="326">
        <v>3112985.6653100001</v>
      </c>
      <c r="J2077" s="326">
        <v>357179.87400000001</v>
      </c>
    </row>
    <row r="2078" spans="1:10" ht="18.75" customHeight="1" x14ac:dyDescent="0.25">
      <c r="A2078" s="313"/>
      <c r="B2078" s="660" t="s">
        <v>1799</v>
      </c>
      <c r="C2078" s="645"/>
      <c r="D2078" s="645"/>
      <c r="E2078" s="645"/>
      <c r="F2078" s="645"/>
      <c r="G2078" s="645"/>
      <c r="H2078" s="632"/>
      <c r="I2078" s="326">
        <v>361920.63</v>
      </c>
      <c r="J2078" s="326">
        <v>126165</v>
      </c>
    </row>
    <row r="2079" spans="1:10" ht="18.75" customHeight="1" x14ac:dyDescent="0.25">
      <c r="A2079" s="313"/>
      <c r="B2079" s="660" t="s">
        <v>1800</v>
      </c>
      <c r="C2079" s="645"/>
      <c r="D2079" s="645"/>
      <c r="E2079" s="645"/>
      <c r="F2079" s="645"/>
      <c r="G2079" s="645"/>
      <c r="H2079" s="632"/>
      <c r="I2079" s="325">
        <v>10031.032999999999</v>
      </c>
      <c r="J2079" s="326">
        <v>55554</v>
      </c>
    </row>
    <row r="2080" spans="1:10" ht="18.75" customHeight="1" x14ac:dyDescent="0.25">
      <c r="A2080" s="313"/>
      <c r="B2080" s="660" t="s">
        <v>1801</v>
      </c>
      <c r="C2080" s="645"/>
      <c r="D2080" s="645"/>
      <c r="E2080" s="645"/>
      <c r="F2080" s="645"/>
      <c r="G2080" s="645"/>
      <c r="H2080" s="632"/>
      <c r="I2080" s="326" t="e">
        <v>#N/A</v>
      </c>
      <c r="J2080" s="326">
        <v>152394</v>
      </c>
    </row>
    <row r="2081" spans="1:10" ht="18.75" customHeight="1" x14ac:dyDescent="0.25">
      <c r="A2081" s="313"/>
      <c r="B2081" s="660" t="s">
        <v>1802</v>
      </c>
      <c r="C2081" s="645"/>
      <c r="D2081" s="645"/>
      <c r="E2081" s="645"/>
      <c r="F2081" s="645"/>
      <c r="G2081" s="645"/>
      <c r="H2081" s="632"/>
      <c r="I2081" s="326">
        <v>0</v>
      </c>
      <c r="J2081" s="326">
        <v>1460</v>
      </c>
    </row>
    <row r="2082" spans="1:10" ht="18.75" hidden="1" customHeight="1" x14ac:dyDescent="0.25">
      <c r="A2082" s="313"/>
      <c r="B2082" s="660" t="s">
        <v>1803</v>
      </c>
      <c r="C2082" s="645"/>
      <c r="D2082" s="645"/>
      <c r="E2082" s="645"/>
      <c r="F2082" s="645"/>
      <c r="G2082" s="645"/>
      <c r="H2082" s="632"/>
      <c r="I2082" s="326">
        <v>0</v>
      </c>
      <c r="J2082" s="326">
        <v>0</v>
      </c>
    </row>
    <row r="2083" spans="1:10" ht="18.75" hidden="1" customHeight="1" x14ac:dyDescent="0.25">
      <c r="A2083" s="313"/>
      <c r="B2083" s="660" t="s">
        <v>1804</v>
      </c>
      <c r="C2083" s="645"/>
      <c r="D2083" s="645"/>
      <c r="E2083" s="645"/>
      <c r="F2083" s="645"/>
      <c r="G2083" s="645"/>
      <c r="H2083" s="632"/>
      <c r="I2083" s="326">
        <v>0</v>
      </c>
      <c r="J2083" s="326">
        <v>0</v>
      </c>
    </row>
    <row r="2084" spans="1:10" ht="18.75" customHeight="1" x14ac:dyDescent="0.25">
      <c r="A2084" s="313"/>
      <c r="B2084" s="660" t="s">
        <v>1805</v>
      </c>
      <c r="C2084" s="645"/>
      <c r="D2084" s="645"/>
      <c r="E2084" s="645"/>
      <c r="F2084" s="645"/>
      <c r="G2084" s="645"/>
      <c r="H2084" s="632"/>
      <c r="I2084" s="325" t="e">
        <v>#VALUE!</v>
      </c>
      <c r="J2084" s="326">
        <v>4380</v>
      </c>
    </row>
    <row r="2085" spans="1:10" ht="18.75" customHeight="1" x14ac:dyDescent="0.25">
      <c r="A2085" s="313"/>
      <c r="B2085" s="661" t="s">
        <v>1806</v>
      </c>
      <c r="C2085" s="645"/>
      <c r="D2085" s="645"/>
      <c r="E2085" s="645"/>
      <c r="F2085" s="645"/>
      <c r="G2085" s="645"/>
      <c r="H2085" s="632"/>
      <c r="I2085" s="277" t="e">
        <v>#N/A</v>
      </c>
      <c r="J2085" s="277">
        <v>2246924.4456000002</v>
      </c>
    </row>
    <row r="2086" spans="1:10" ht="23.25" customHeight="1" x14ac:dyDescent="0.25">
      <c r="A2086" s="246"/>
      <c r="B2086" s="327"/>
      <c r="C2086" s="327"/>
      <c r="D2086" s="327"/>
      <c r="E2086" s="327"/>
      <c r="F2086" s="327"/>
      <c r="G2086" s="327"/>
      <c r="H2086" s="327"/>
      <c r="I2086" s="328"/>
      <c r="J2086" s="328"/>
    </row>
    <row r="2087" spans="1:10" ht="23.25" customHeight="1" x14ac:dyDescent="0.25">
      <c r="A2087" s="246"/>
      <c r="B2087" s="662" t="s">
        <v>1807</v>
      </c>
      <c r="C2087" s="648"/>
      <c r="D2087" s="648"/>
      <c r="E2087" s="648"/>
      <c r="F2087" s="648"/>
      <c r="G2087" s="648"/>
      <c r="H2087" s="648"/>
      <c r="I2087" s="328"/>
      <c r="J2087" s="328"/>
    </row>
    <row r="2088" spans="1:10" ht="21.75" customHeight="1" x14ac:dyDescent="0.25">
      <c r="A2088" s="246"/>
      <c r="B2088" s="662" t="s">
        <v>1808</v>
      </c>
      <c r="C2088" s="648"/>
      <c r="D2088" s="648"/>
      <c r="E2088" s="648"/>
      <c r="F2088" s="648"/>
      <c r="G2088" s="648"/>
      <c r="H2088" s="648"/>
      <c r="I2088" s="328"/>
      <c r="J2088" s="328"/>
    </row>
    <row r="2089" spans="1:10" ht="18" customHeight="1" x14ac:dyDescent="0.25">
      <c r="A2089" s="246"/>
      <c r="B2089" s="662" t="s">
        <v>1809</v>
      </c>
      <c r="C2089" s="648"/>
      <c r="D2089" s="648"/>
      <c r="E2089" s="648"/>
      <c r="F2089" s="648"/>
      <c r="G2089" s="648"/>
      <c r="H2089" s="648"/>
      <c r="I2089" s="329"/>
      <c r="J2089" s="329"/>
    </row>
    <row r="2090" spans="1:10" ht="18.75" customHeight="1" x14ac:dyDescent="0.25">
      <c r="A2090" s="246"/>
      <c r="B2090" s="330"/>
      <c r="C2090" s="330"/>
      <c r="D2090" s="330"/>
      <c r="E2090" s="330"/>
      <c r="F2090" s="331"/>
      <c r="G2090" s="330"/>
      <c r="H2090" s="330"/>
      <c r="I2090" s="329"/>
      <c r="J2090" s="329"/>
    </row>
    <row r="2091" spans="1:10" ht="18.75" customHeight="1" x14ac:dyDescent="0.25">
      <c r="A2091" s="246"/>
      <c r="B2091" s="330"/>
      <c r="C2091" s="330"/>
      <c r="D2091" s="330"/>
      <c r="E2091" s="330"/>
      <c r="F2091" s="331"/>
      <c r="G2091" s="330"/>
      <c r="H2091" s="330"/>
      <c r="I2091" s="329"/>
      <c r="J2091" s="329"/>
    </row>
    <row r="2092" spans="1:10" ht="18.75" customHeight="1" x14ac:dyDescent="0.25">
      <c r="A2092" s="246"/>
      <c r="B2092" s="330"/>
      <c r="C2092" s="330"/>
      <c r="D2092" s="330"/>
      <c r="E2092" s="330"/>
      <c r="F2092" s="331"/>
      <c r="G2092" s="330"/>
      <c r="H2092" s="330"/>
      <c r="I2092" s="329"/>
      <c r="J2092" s="329"/>
    </row>
    <row r="2093" spans="1:10" ht="18.75" customHeight="1" x14ac:dyDescent="0.25">
      <c r="A2093" s="246"/>
      <c r="B2093" s="330"/>
      <c r="C2093" s="332" t="s">
        <v>1810</v>
      </c>
      <c r="D2093" s="333" t="s">
        <v>1811</v>
      </c>
      <c r="E2093" s="334" t="s">
        <v>1812</v>
      </c>
      <c r="F2093" s="335" t="s">
        <v>1813</v>
      </c>
      <c r="G2093" s="330"/>
      <c r="H2093" s="330"/>
      <c r="I2093" s="329"/>
      <c r="J2093" s="329"/>
    </row>
    <row r="2094" spans="1:10" ht="18.75" customHeight="1" x14ac:dyDescent="0.25">
      <c r="A2094" s="246"/>
      <c r="B2094" s="330"/>
      <c r="C2094" s="330"/>
      <c r="D2094" s="336" t="s">
        <v>16</v>
      </c>
      <c r="E2094" s="336"/>
      <c r="F2094" s="337" t="s">
        <v>1814</v>
      </c>
      <c r="G2094" s="330"/>
      <c r="H2094" s="330"/>
      <c r="I2094" s="329"/>
      <c r="J2094" s="329"/>
    </row>
    <row r="2095" spans="1:10" ht="18.75" customHeight="1" x14ac:dyDescent="0.25">
      <c r="A2095" s="246"/>
      <c r="B2095" s="330"/>
      <c r="C2095" s="330"/>
      <c r="D2095" s="330"/>
      <c r="E2095" s="330"/>
      <c r="F2095" s="331"/>
      <c r="G2095" s="330"/>
      <c r="H2095" s="330"/>
      <c r="I2095" s="329"/>
      <c r="J2095" s="329"/>
    </row>
    <row r="2096" spans="1:10" ht="18.75" customHeight="1" x14ac:dyDescent="0.25">
      <c r="A2096" s="246"/>
      <c r="B2096" s="330"/>
      <c r="C2096" s="330"/>
      <c r="D2096" s="330"/>
      <c r="E2096" s="330"/>
      <c r="F2096" s="331"/>
      <c r="G2096" s="330"/>
      <c r="H2096" s="330"/>
      <c r="I2096" s="329"/>
      <c r="J2096" s="329"/>
    </row>
    <row r="2097" spans="1:10" ht="18.75" customHeight="1" x14ac:dyDescent="0.25">
      <c r="A2097" s="246"/>
      <c r="B2097" s="330"/>
      <c r="C2097" s="330"/>
      <c r="D2097" s="330"/>
      <c r="E2097" s="330"/>
      <c r="F2097" s="331"/>
      <c r="G2097" s="330"/>
      <c r="H2097" s="330"/>
      <c r="I2097" s="329"/>
      <c r="J2097" s="329"/>
    </row>
    <row r="2098" spans="1:10" ht="18.75" customHeight="1" x14ac:dyDescent="0.25">
      <c r="A2098" s="246"/>
      <c r="B2098" s="330"/>
      <c r="C2098" s="332" t="s">
        <v>1815</v>
      </c>
      <c r="D2098" s="333" t="s">
        <v>1816</v>
      </c>
      <c r="E2098" s="334" t="s">
        <v>1817</v>
      </c>
      <c r="F2098" s="335" t="s">
        <v>1813</v>
      </c>
      <c r="G2098" s="330"/>
      <c r="H2098" s="330"/>
      <c r="I2098" s="329"/>
      <c r="J2098" s="329"/>
    </row>
    <row r="2099" spans="1:10" ht="18.75" customHeight="1" x14ac:dyDescent="0.25">
      <c r="A2099" s="246"/>
      <c r="B2099" s="330"/>
      <c r="C2099" s="330"/>
      <c r="D2099" s="336" t="s">
        <v>16</v>
      </c>
      <c r="E2099" s="336"/>
      <c r="F2099" s="337" t="s">
        <v>1814</v>
      </c>
      <c r="G2099" s="330"/>
      <c r="H2099" s="330"/>
      <c r="I2099" s="329"/>
      <c r="J2099" s="329"/>
    </row>
    <row r="2100" spans="1:10" ht="18.75" customHeight="1" x14ac:dyDescent="0.25">
      <c r="A2100" s="246"/>
      <c r="B2100" s="330"/>
      <c r="C2100" s="330"/>
      <c r="D2100" s="330"/>
      <c r="E2100" s="330"/>
      <c r="F2100" s="331"/>
      <c r="G2100" s="330"/>
      <c r="H2100" s="330"/>
      <c r="I2100" s="329"/>
      <c r="J2100" s="329"/>
    </row>
    <row r="2101" spans="1:10" ht="18.75" customHeight="1" x14ac:dyDescent="0.25">
      <c r="A2101" s="246"/>
      <c r="B2101" s="330"/>
      <c r="C2101" s="330"/>
      <c r="D2101" s="330"/>
      <c r="E2101" s="330"/>
      <c r="F2101" s="331"/>
      <c r="G2101" s="330"/>
      <c r="H2101" s="330"/>
      <c r="I2101" s="329"/>
      <c r="J2101" s="329"/>
    </row>
    <row r="2102" spans="1:10" ht="18.75" customHeight="1" x14ac:dyDescent="0.25">
      <c r="A2102" s="246"/>
      <c r="B2102" s="330"/>
      <c r="C2102" s="330"/>
      <c r="D2102" s="330"/>
      <c r="E2102" s="330"/>
      <c r="F2102" s="331"/>
      <c r="G2102" s="330"/>
      <c r="H2102" s="330"/>
      <c r="I2102" s="329"/>
      <c r="J2102" s="329"/>
    </row>
    <row r="2103" spans="1:10" ht="18.75" customHeight="1" x14ac:dyDescent="0.25">
      <c r="A2103" s="246"/>
      <c r="B2103" s="330"/>
      <c r="C2103" s="330"/>
      <c r="D2103" s="330"/>
      <c r="E2103" s="330"/>
      <c r="F2103" s="331"/>
      <c r="G2103" s="330"/>
      <c r="H2103" s="330"/>
      <c r="I2103" s="329"/>
      <c r="J2103" s="329"/>
    </row>
    <row r="2104" spans="1:10" ht="18.75" customHeight="1" x14ac:dyDescent="0.25">
      <c r="A2104" s="246"/>
      <c r="B2104" s="330"/>
      <c r="C2104" s="330"/>
      <c r="D2104" s="330"/>
      <c r="E2104" s="330"/>
      <c r="F2104" s="331"/>
      <c r="G2104" s="330"/>
      <c r="H2104" s="330"/>
      <c r="I2104" s="329"/>
      <c r="J2104" s="329"/>
    </row>
    <row r="2105" spans="1:10" ht="18.75" customHeight="1" x14ac:dyDescent="0.25">
      <c r="A2105" s="246"/>
      <c r="B2105" s="330"/>
      <c r="C2105" s="330"/>
      <c r="D2105" s="330"/>
      <c r="E2105" s="330"/>
      <c r="F2105" s="331"/>
      <c r="G2105" s="330"/>
      <c r="H2105" s="330"/>
      <c r="I2105" s="329"/>
      <c r="J2105" s="329"/>
    </row>
    <row r="2106" spans="1:10" ht="18.75" customHeight="1" x14ac:dyDescent="0.25">
      <c r="A2106" s="246"/>
      <c r="B2106" s="330"/>
      <c r="C2106" s="330"/>
      <c r="D2106" s="330"/>
      <c r="E2106" s="330"/>
      <c r="F2106" s="331"/>
      <c r="G2106" s="330"/>
      <c r="H2106" s="330"/>
      <c r="I2106" s="329"/>
      <c r="J2106" s="329"/>
    </row>
    <row r="2107" spans="1:10" ht="18.75" customHeight="1" x14ac:dyDescent="0.25">
      <c r="A2107" s="246"/>
      <c r="B2107" s="330"/>
      <c r="C2107" s="330"/>
      <c r="D2107" s="330"/>
      <c r="E2107" s="330"/>
      <c r="F2107" s="331"/>
      <c r="G2107" s="330"/>
      <c r="H2107" s="330"/>
      <c r="I2107" s="329"/>
      <c r="J2107" s="329"/>
    </row>
    <row r="2108" spans="1:10" ht="18.75" customHeight="1" x14ac:dyDescent="0.25">
      <c r="A2108" s="246"/>
      <c r="B2108" s="330"/>
      <c r="C2108" s="330"/>
      <c r="D2108" s="330"/>
      <c r="E2108" s="330"/>
      <c r="F2108" s="331"/>
      <c r="G2108" s="330"/>
      <c r="H2108" s="330"/>
      <c r="I2108" s="329"/>
      <c r="J2108" s="329"/>
    </row>
    <row r="2109" spans="1:10" ht="18.75" customHeight="1" x14ac:dyDescent="0.25">
      <c r="A2109" s="246"/>
      <c r="B2109" s="330"/>
      <c r="C2109" s="330"/>
      <c r="D2109" s="330"/>
      <c r="E2109" s="330"/>
      <c r="F2109" s="331"/>
      <c r="G2109" s="330"/>
      <c r="H2109" s="330"/>
      <c r="I2109" s="329"/>
      <c r="J2109" s="329"/>
    </row>
  </sheetData>
  <autoFilter ref="A3:J2066" xr:uid="{00000000-0009-0000-0000-000003000000}"/>
  <mergeCells count="26">
    <mergeCell ref="A1:A2"/>
    <mergeCell ref="B2088:H2088"/>
    <mergeCell ref="B2089:H2089"/>
    <mergeCell ref="B2077:H2077"/>
    <mergeCell ref="B2078:H2078"/>
    <mergeCell ref="B2079:H2079"/>
    <mergeCell ref="B2080:H2080"/>
    <mergeCell ref="B2081:H2081"/>
    <mergeCell ref="B2082:H2082"/>
    <mergeCell ref="B2083:H2083"/>
    <mergeCell ref="B2075:H2075"/>
    <mergeCell ref="B2076:H2076"/>
    <mergeCell ref="B2084:H2084"/>
    <mergeCell ref="B2085:H2085"/>
    <mergeCell ref="B2087:H2087"/>
    <mergeCell ref="B2070:H2070"/>
    <mergeCell ref="B2071:H2071"/>
    <mergeCell ref="B2072:H2072"/>
    <mergeCell ref="B2073:H2073"/>
    <mergeCell ref="B2074:H2074"/>
    <mergeCell ref="F1:F2"/>
    <mergeCell ref="H1:J1"/>
    <mergeCell ref="B1:B2"/>
    <mergeCell ref="C1:C2"/>
    <mergeCell ref="D1:D2"/>
    <mergeCell ref="E1:E2"/>
  </mergeCells>
  <conditionalFormatting sqref="D2065:D2066">
    <cfRule type="cellIs" dxfId="15" priority="1" operator="equal">
      <formula>0</formula>
    </cfRule>
  </conditionalFormatting>
  <conditionalFormatting sqref="F1:F2">
    <cfRule type="cellIs" dxfId="14" priority="2" operator="lessThan">
      <formula>0</formula>
    </cfRule>
  </conditionalFormatting>
  <pageMargins left="0.57756363895651475" right="0.39370588055535699" top="0.78740157480314954" bottom="0.78740157480314954" header="0" footer="0"/>
  <pageSetup paperSize="9" fitToHeight="0" orientation="portrait"/>
  <headerFooter>
    <oddHeader>&amp;RПриложение №1</oddHeader>
    <oddFooter>&amp;L&amp;D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ErrorMessage="1" xr:uid="{00000000-0002-0000-0300-000000000000}">
          <x14:formula1>
            <xm:f>#REF!</xm:f>
          </x14:formula1>
          <xm:sqref>C1 C3:C2069 C2086 C2090:C2109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2" customWidth="1"/>
    <col min="2" max="2" width="5.42578125" customWidth="1"/>
    <col min="3" max="3" width="64.7109375" customWidth="1"/>
    <col min="4" max="4" width="9.42578125" customWidth="1"/>
    <col min="5" max="5" width="18.7109375" customWidth="1"/>
    <col min="6" max="6" width="11.140625" customWidth="1"/>
    <col min="7" max="7" width="10.7109375" customWidth="1"/>
    <col min="8" max="26" width="7.7109375" customWidth="1"/>
  </cols>
  <sheetData>
    <row r="1" spans="1:26" x14ac:dyDescent="0.25">
      <c r="A1" s="1"/>
      <c r="B1" s="340"/>
      <c r="C1" s="60"/>
      <c r="D1" s="8"/>
      <c r="E1" s="8"/>
      <c r="F1" s="245"/>
      <c r="G1" s="9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5">
      <c r="A2" s="184"/>
      <c r="B2" s="667" t="str">
        <f>"Приложение №1 к договору № "&amp;Анкета!C7</f>
        <v>Приложение №1 к договору № 444-203</v>
      </c>
      <c r="C2" s="648"/>
      <c r="D2" s="345"/>
      <c r="E2" s="345"/>
      <c r="F2" s="346"/>
      <c r="G2" s="347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spans="1:26" ht="15.75" customHeight="1" x14ac:dyDescent="0.25">
      <c r="A3" s="184"/>
      <c r="B3" s="663" t="str">
        <f>"Заказчик:  "&amp;Анкета!C13</f>
        <v>Заказчик:  Виряскин Иван Николаевич</v>
      </c>
      <c r="C3" s="648"/>
      <c r="D3" s="348"/>
      <c r="E3" s="348"/>
      <c r="F3" s="349"/>
      <c r="G3" s="350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spans="1:26" ht="15.75" customHeight="1" x14ac:dyDescent="0.25">
      <c r="A4" s="184"/>
      <c r="B4" s="668" t="str">
        <f>"Адрес:  "&amp;Анкета!C14</f>
        <v>Адрес:  г. Москва, Шмитовский проезд</v>
      </c>
      <c r="C4" s="648"/>
      <c r="D4" s="351" t="s">
        <v>1859</v>
      </c>
      <c r="E4" s="351"/>
      <c r="F4" s="349"/>
      <c r="G4" s="350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spans="1:26" ht="15.75" customHeight="1" x14ac:dyDescent="0.25">
      <c r="A5" s="184"/>
      <c r="B5" s="669" t="str">
        <f>"Телефон заказчика:  "&amp;Анкета!C15</f>
        <v xml:space="preserve">Телефон заказчика:  </v>
      </c>
      <c r="C5" s="648"/>
      <c r="D5" s="664" t="s">
        <v>1860</v>
      </c>
      <c r="E5" s="641"/>
      <c r="F5" s="641"/>
      <c r="G5" s="625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spans="1:26" ht="15.75" customHeight="1" x14ac:dyDescent="0.25">
      <c r="A6" s="184"/>
      <c r="B6" s="663" t="str">
        <f>"Элетронная почта:  "&amp;Анкета!C16</f>
        <v xml:space="preserve">Элетронная почта:  </v>
      </c>
      <c r="C6" s="648"/>
      <c r="D6" s="670" t="s">
        <v>1861</v>
      </c>
      <c r="E6" s="641"/>
      <c r="F6" s="641"/>
      <c r="G6" s="625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spans="1:26" ht="15.75" customHeight="1" x14ac:dyDescent="0.25">
      <c r="A7" s="184"/>
      <c r="B7" s="663" t="str">
        <f>"Начало работ:  "&amp;Анкета!C8</f>
        <v xml:space="preserve">Начало работ:  </v>
      </c>
      <c r="C7" s="648"/>
      <c r="D7" s="664"/>
      <c r="E7" s="641"/>
      <c r="F7" s="641"/>
      <c r="G7" s="625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spans="1:26" ht="15.75" customHeight="1" x14ac:dyDescent="0.25">
      <c r="A8" s="184"/>
      <c r="B8" s="663" t="str">
        <f>"Окончание работ:  "&amp;Анкета!C10</f>
        <v xml:space="preserve">Окончание работ:  </v>
      </c>
      <c r="C8" s="648"/>
      <c r="D8" s="664"/>
      <c r="E8" s="641"/>
      <c r="F8" s="641"/>
      <c r="G8" s="625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spans="1:26" ht="21" customHeight="1" x14ac:dyDescent="0.25">
      <c r="A9" s="184"/>
      <c r="B9" s="665" t="s">
        <v>1862</v>
      </c>
      <c r="C9" s="648"/>
      <c r="D9" s="648"/>
      <c r="E9" s="648"/>
      <c r="F9" s="648"/>
      <c r="G9" s="648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spans="1:26" ht="18" customHeight="1" x14ac:dyDescent="0.25">
      <c r="A10" s="338"/>
      <c r="B10" s="352" t="e">
        <f>#REF!</f>
        <v>#REF!</v>
      </c>
      <c r="C10" s="353" t="e">
        <f>#REF!</f>
        <v>#REF!</v>
      </c>
      <c r="D10" s="354" t="e">
        <f>#REF!</f>
        <v>#REF!</v>
      </c>
      <c r="E10" s="354" t="e">
        <f>#REF!</f>
        <v>#REF!</v>
      </c>
      <c r="F10" s="355" t="e">
        <f>#REF!</f>
        <v>#REF!</v>
      </c>
      <c r="G10" s="356" t="e">
        <f>#REF!</f>
        <v>#REF!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38"/>
      <c r="B11" s="357"/>
      <c r="C11" s="358" t="e">
        <f>#REF!</f>
        <v>#REF!</v>
      </c>
      <c r="D11" s="359"/>
      <c r="E11" s="359"/>
      <c r="F11" s="360"/>
      <c r="G11" s="361" t="e">
        <f>#REF!</f>
        <v>#REF!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38"/>
      <c r="B12" s="362" t="e">
        <f>#REF!</f>
        <v>#REF!</v>
      </c>
      <c r="C12" s="363" t="e">
        <f>#REF!</f>
        <v>#REF!</v>
      </c>
      <c r="D12" s="364" t="e">
        <f>#REF!</f>
        <v>#REF!</v>
      </c>
      <c r="E12" s="364" t="e">
        <f>#REF!</f>
        <v>#REF!</v>
      </c>
      <c r="F12" s="365" t="e">
        <f>#REF!</f>
        <v>#REF!</v>
      </c>
      <c r="G12" s="366" t="e">
        <f>#REF!</f>
        <v>#REF!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38"/>
      <c r="B13" s="362" t="e">
        <f>#REF!</f>
        <v>#REF!</v>
      </c>
      <c r="C13" s="363" t="e">
        <f>#REF!</f>
        <v>#REF!</v>
      </c>
      <c r="D13" s="364" t="e">
        <f>#REF!</f>
        <v>#REF!</v>
      </c>
      <c r="E13" s="364" t="e">
        <f>#REF!</f>
        <v>#REF!</v>
      </c>
      <c r="F13" s="365" t="e">
        <f>#REF!</f>
        <v>#REF!</v>
      </c>
      <c r="G13" s="366" t="e">
        <f>#REF!</f>
        <v>#REF!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38"/>
      <c r="B14" s="362" t="e">
        <f>#REF!</f>
        <v>#REF!</v>
      </c>
      <c r="C14" s="363" t="e">
        <f>#REF!</f>
        <v>#REF!</v>
      </c>
      <c r="D14" s="364" t="e">
        <f>#REF!</f>
        <v>#REF!</v>
      </c>
      <c r="E14" s="364" t="e">
        <f>#REF!</f>
        <v>#REF!</v>
      </c>
      <c r="F14" s="365" t="e">
        <f>#REF!</f>
        <v>#REF!</v>
      </c>
      <c r="G14" s="366" t="e">
        <f>#REF!</f>
        <v>#REF!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38"/>
      <c r="B15" s="362" t="e">
        <f>#REF!</f>
        <v>#REF!</v>
      </c>
      <c r="C15" s="363" t="e">
        <f>#REF!</f>
        <v>#REF!</v>
      </c>
      <c r="D15" s="364" t="e">
        <f>#REF!</f>
        <v>#REF!</v>
      </c>
      <c r="E15" s="364" t="e">
        <f>#REF!</f>
        <v>#REF!</v>
      </c>
      <c r="F15" s="365" t="e">
        <f>#REF!</f>
        <v>#REF!</v>
      </c>
      <c r="G15" s="366" t="e">
        <f>#REF!</f>
        <v>#REF!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38"/>
      <c r="B16" s="362" t="e">
        <f>#REF!</f>
        <v>#REF!</v>
      </c>
      <c r="C16" s="363" t="e">
        <f>#REF!</f>
        <v>#REF!</v>
      </c>
      <c r="D16" s="364" t="e">
        <f>#REF!</f>
        <v>#REF!</v>
      </c>
      <c r="E16" s="364" t="e">
        <f>#REF!</f>
        <v>#REF!</v>
      </c>
      <c r="F16" s="365" t="e">
        <f>#REF!</f>
        <v>#REF!</v>
      </c>
      <c r="G16" s="366" t="e">
        <f>#REF!</f>
        <v>#REF!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38"/>
      <c r="B17" s="362" t="e">
        <f>#REF!</f>
        <v>#REF!</v>
      </c>
      <c r="C17" s="363" t="e">
        <f>#REF!</f>
        <v>#REF!</v>
      </c>
      <c r="D17" s="364" t="e">
        <f>#REF!</f>
        <v>#REF!</v>
      </c>
      <c r="E17" s="364" t="e">
        <f>#REF!</f>
        <v>#REF!</v>
      </c>
      <c r="F17" s="365" t="e">
        <f>#REF!</f>
        <v>#REF!</v>
      </c>
      <c r="G17" s="366" t="e">
        <f>#REF!</f>
        <v>#REF!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38"/>
      <c r="B18" s="362" t="e">
        <f>#REF!</f>
        <v>#REF!</v>
      </c>
      <c r="C18" s="363" t="e">
        <f>#REF!</f>
        <v>#REF!</v>
      </c>
      <c r="D18" s="364" t="e">
        <f>#REF!</f>
        <v>#REF!</v>
      </c>
      <c r="E18" s="364" t="e">
        <f>#REF!</f>
        <v>#REF!</v>
      </c>
      <c r="F18" s="365" t="e">
        <f>#REF!</f>
        <v>#REF!</v>
      </c>
      <c r="G18" s="366" t="e">
        <f>#REF!</f>
        <v>#REF!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38"/>
      <c r="B19" s="362" t="e">
        <f>#REF!</f>
        <v>#REF!</v>
      </c>
      <c r="C19" s="363" t="e">
        <f>#REF!</f>
        <v>#REF!</v>
      </c>
      <c r="D19" s="364" t="e">
        <f>#REF!</f>
        <v>#REF!</v>
      </c>
      <c r="E19" s="364" t="e">
        <f>#REF!</f>
        <v>#REF!</v>
      </c>
      <c r="F19" s="365" t="e">
        <f>#REF!</f>
        <v>#REF!</v>
      </c>
      <c r="G19" s="366" t="e">
        <f>#REF!</f>
        <v>#REF!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38"/>
      <c r="B20" s="362" t="e">
        <f>#REF!</f>
        <v>#REF!</v>
      </c>
      <c r="C20" s="363" t="e">
        <f>#REF!</f>
        <v>#REF!</v>
      </c>
      <c r="D20" s="364" t="e">
        <f>#REF!</f>
        <v>#REF!</v>
      </c>
      <c r="E20" s="364" t="e">
        <f>#REF!</f>
        <v>#REF!</v>
      </c>
      <c r="F20" s="365" t="e">
        <f>#REF!</f>
        <v>#REF!</v>
      </c>
      <c r="G20" s="366" t="e">
        <f>#REF!</f>
        <v>#REF!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38"/>
      <c r="B21" s="362" t="e">
        <f>#REF!</f>
        <v>#REF!</v>
      </c>
      <c r="C21" s="363" t="e">
        <f>#REF!</f>
        <v>#REF!</v>
      </c>
      <c r="D21" s="364" t="e">
        <f>#REF!</f>
        <v>#REF!</v>
      </c>
      <c r="E21" s="364" t="e">
        <f>#REF!</f>
        <v>#REF!</v>
      </c>
      <c r="F21" s="365" t="e">
        <f>#REF!</f>
        <v>#REF!</v>
      </c>
      <c r="G21" s="366" t="e">
        <f>#REF!</f>
        <v>#REF!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338"/>
      <c r="B22" s="362" t="e">
        <f>#REF!</f>
        <v>#REF!</v>
      </c>
      <c r="C22" s="363" t="e">
        <f>#REF!</f>
        <v>#REF!</v>
      </c>
      <c r="D22" s="364" t="e">
        <f>#REF!</f>
        <v>#REF!</v>
      </c>
      <c r="E22" s="364" t="e">
        <f>#REF!</f>
        <v>#REF!</v>
      </c>
      <c r="F22" s="365" t="e">
        <f>#REF!</f>
        <v>#REF!</v>
      </c>
      <c r="G22" s="366" t="e">
        <f>#REF!</f>
        <v>#REF!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38"/>
      <c r="B23" s="362" t="e">
        <f>#REF!</f>
        <v>#REF!</v>
      </c>
      <c r="C23" s="363" t="e">
        <f>#REF!</f>
        <v>#REF!</v>
      </c>
      <c r="D23" s="364" t="e">
        <f>#REF!</f>
        <v>#REF!</v>
      </c>
      <c r="E23" s="364" t="e">
        <f>#REF!</f>
        <v>#REF!</v>
      </c>
      <c r="F23" s="365" t="e">
        <f>#REF!</f>
        <v>#REF!</v>
      </c>
      <c r="G23" s="366" t="e">
        <f>#REF!</f>
        <v>#REF!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338"/>
      <c r="B24" s="367"/>
      <c r="C24" s="368" t="e">
        <f>#REF!</f>
        <v>#REF!</v>
      </c>
      <c r="D24" s="369"/>
      <c r="E24" s="369"/>
      <c r="F24" s="370"/>
      <c r="G24" s="371" t="e">
        <f>#REF!</f>
        <v>#REF!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38"/>
      <c r="B25" s="357"/>
      <c r="C25" s="358" t="e">
        <f>#REF!</f>
        <v>#REF!</v>
      </c>
      <c r="D25" s="372"/>
      <c r="E25" s="372"/>
      <c r="F25" s="373"/>
      <c r="G25" s="374" t="e">
        <f>#REF!</f>
        <v>#REF!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38"/>
      <c r="B26" s="362" t="e">
        <f>#REF!</f>
        <v>#REF!</v>
      </c>
      <c r="C26" s="375" t="e">
        <f>#REF!</f>
        <v>#REF!</v>
      </c>
      <c r="D26" s="364" t="e">
        <f>#REF!</f>
        <v>#REF!</v>
      </c>
      <c r="E26" s="364" t="e">
        <f>#REF!</f>
        <v>#REF!</v>
      </c>
      <c r="F26" s="365" t="e">
        <f>#REF!</f>
        <v>#REF!</v>
      </c>
      <c r="G26" s="366" t="e">
        <f>#REF!</f>
        <v>#REF!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38"/>
      <c r="B27" s="362" t="e">
        <f>#REF!</f>
        <v>#REF!</v>
      </c>
      <c r="C27" s="375" t="e">
        <f>#REF!</f>
        <v>#REF!</v>
      </c>
      <c r="D27" s="364" t="e">
        <f>#REF!</f>
        <v>#REF!</v>
      </c>
      <c r="E27" s="364" t="e">
        <f>#REF!</f>
        <v>#REF!</v>
      </c>
      <c r="F27" s="365" t="e">
        <f>#REF!</f>
        <v>#REF!</v>
      </c>
      <c r="G27" s="366" t="e">
        <f>#REF!</f>
        <v>#REF!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38"/>
      <c r="B28" s="362" t="e">
        <f>#REF!</f>
        <v>#REF!</v>
      </c>
      <c r="C28" s="375" t="e">
        <f>#REF!</f>
        <v>#REF!</v>
      </c>
      <c r="D28" s="364" t="e">
        <f>#REF!</f>
        <v>#REF!</v>
      </c>
      <c r="E28" s="364" t="e">
        <f>#REF!</f>
        <v>#REF!</v>
      </c>
      <c r="F28" s="365" t="e">
        <f>#REF!</f>
        <v>#REF!</v>
      </c>
      <c r="G28" s="366" t="e">
        <f>#REF!</f>
        <v>#REF!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38"/>
      <c r="B29" s="362" t="e">
        <f>#REF!</f>
        <v>#REF!</v>
      </c>
      <c r="C29" s="375" t="e">
        <f>#REF!</f>
        <v>#REF!</v>
      </c>
      <c r="D29" s="364" t="e">
        <f>#REF!</f>
        <v>#REF!</v>
      </c>
      <c r="E29" s="364" t="e">
        <f>#REF!</f>
        <v>#REF!</v>
      </c>
      <c r="F29" s="365" t="e">
        <f>#REF!</f>
        <v>#REF!</v>
      </c>
      <c r="G29" s="366" t="e">
        <f>#REF!</f>
        <v>#REF!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38"/>
      <c r="B30" s="362" t="e">
        <f>#REF!</f>
        <v>#REF!</v>
      </c>
      <c r="C30" s="375" t="e">
        <f>#REF!</f>
        <v>#REF!</v>
      </c>
      <c r="D30" s="364" t="e">
        <f>#REF!</f>
        <v>#REF!</v>
      </c>
      <c r="E30" s="364" t="e">
        <f>#REF!</f>
        <v>#REF!</v>
      </c>
      <c r="F30" s="365" t="e">
        <f>#REF!</f>
        <v>#REF!</v>
      </c>
      <c r="G30" s="366" t="e">
        <f>#REF!</f>
        <v>#REF!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38"/>
      <c r="B31" s="362" t="e">
        <f>#REF!</f>
        <v>#REF!</v>
      </c>
      <c r="C31" s="375" t="e">
        <f>#REF!</f>
        <v>#REF!</v>
      </c>
      <c r="D31" s="364" t="e">
        <f>#REF!</f>
        <v>#REF!</v>
      </c>
      <c r="E31" s="364" t="e">
        <f>#REF!</f>
        <v>#REF!</v>
      </c>
      <c r="F31" s="365" t="e">
        <f>#REF!</f>
        <v>#REF!</v>
      </c>
      <c r="G31" s="366" t="e">
        <f>#REF!</f>
        <v>#REF!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38"/>
      <c r="B32" s="362" t="e">
        <f>#REF!</f>
        <v>#REF!</v>
      </c>
      <c r="C32" s="375" t="e">
        <f>#REF!</f>
        <v>#REF!</v>
      </c>
      <c r="D32" s="364" t="e">
        <f>#REF!</f>
        <v>#REF!</v>
      </c>
      <c r="E32" s="364" t="e">
        <f>#REF!</f>
        <v>#REF!</v>
      </c>
      <c r="F32" s="365" t="e">
        <f>#REF!</f>
        <v>#REF!</v>
      </c>
      <c r="G32" s="366" t="e">
        <f>#REF!</f>
        <v>#REF!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38"/>
      <c r="B33" s="362" t="e">
        <f>#REF!</f>
        <v>#REF!</v>
      </c>
      <c r="C33" s="375" t="e">
        <f>#REF!</f>
        <v>#REF!</v>
      </c>
      <c r="D33" s="364" t="e">
        <f>#REF!</f>
        <v>#REF!</v>
      </c>
      <c r="E33" s="364" t="e">
        <f>#REF!</f>
        <v>#REF!</v>
      </c>
      <c r="F33" s="365" t="e">
        <f>#REF!</f>
        <v>#REF!</v>
      </c>
      <c r="G33" s="366" t="e">
        <f>#REF!</f>
        <v>#REF!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338"/>
      <c r="B34" s="362" t="e">
        <f>#REF!</f>
        <v>#REF!</v>
      </c>
      <c r="C34" s="375" t="e">
        <f>#REF!</f>
        <v>#REF!</v>
      </c>
      <c r="D34" s="364" t="e">
        <f>#REF!</f>
        <v>#REF!</v>
      </c>
      <c r="E34" s="364" t="e">
        <f>#REF!</f>
        <v>#REF!</v>
      </c>
      <c r="F34" s="365" t="e">
        <f>#REF!</f>
        <v>#REF!</v>
      </c>
      <c r="G34" s="366" t="e">
        <f>#REF!</f>
        <v>#REF!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338"/>
      <c r="B35" s="362" t="e">
        <f>#REF!</f>
        <v>#REF!</v>
      </c>
      <c r="C35" s="375" t="e">
        <f>#REF!</f>
        <v>#REF!</v>
      </c>
      <c r="D35" s="364" t="e">
        <f>#REF!</f>
        <v>#REF!</v>
      </c>
      <c r="E35" s="364" t="e">
        <f>#REF!</f>
        <v>#REF!</v>
      </c>
      <c r="F35" s="365" t="e">
        <f>#REF!</f>
        <v>#REF!</v>
      </c>
      <c r="G35" s="366" t="e">
        <f>#REF!</f>
        <v>#REF!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338"/>
      <c r="B36" s="362" t="e">
        <f>#REF!</f>
        <v>#REF!</v>
      </c>
      <c r="C36" s="375" t="e">
        <f>#REF!</f>
        <v>#REF!</v>
      </c>
      <c r="D36" s="364" t="e">
        <f>#REF!</f>
        <v>#REF!</v>
      </c>
      <c r="E36" s="364" t="e">
        <f>#REF!</f>
        <v>#REF!</v>
      </c>
      <c r="F36" s="365" t="e">
        <f>#REF!</f>
        <v>#REF!</v>
      </c>
      <c r="G36" s="366" t="e">
        <f>#REF!</f>
        <v>#REF!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338"/>
      <c r="B37" s="362" t="e">
        <f>#REF!</f>
        <v>#REF!</v>
      </c>
      <c r="C37" s="375" t="e">
        <f>#REF!</f>
        <v>#REF!</v>
      </c>
      <c r="D37" s="364" t="e">
        <f>#REF!</f>
        <v>#REF!</v>
      </c>
      <c r="E37" s="364" t="e">
        <f>#REF!</f>
        <v>#REF!</v>
      </c>
      <c r="F37" s="365" t="e">
        <f>#REF!</f>
        <v>#REF!</v>
      </c>
      <c r="G37" s="366" t="e">
        <f>#REF!</f>
        <v>#REF!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338"/>
      <c r="B38" s="362" t="e">
        <f>#REF!</f>
        <v>#REF!</v>
      </c>
      <c r="C38" s="375" t="e">
        <f>#REF!</f>
        <v>#REF!</v>
      </c>
      <c r="D38" s="364" t="e">
        <f>#REF!</f>
        <v>#REF!</v>
      </c>
      <c r="E38" s="364" t="e">
        <f>#REF!</f>
        <v>#REF!</v>
      </c>
      <c r="F38" s="365" t="e">
        <f>#REF!</f>
        <v>#REF!</v>
      </c>
      <c r="G38" s="366" t="e">
        <f>#REF!</f>
        <v>#REF!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338"/>
      <c r="B39" s="362" t="e">
        <f>#REF!</f>
        <v>#REF!</v>
      </c>
      <c r="C39" s="375" t="e">
        <f>#REF!</f>
        <v>#REF!</v>
      </c>
      <c r="D39" s="364" t="e">
        <f>#REF!</f>
        <v>#REF!</v>
      </c>
      <c r="E39" s="364" t="e">
        <f>#REF!</f>
        <v>#REF!</v>
      </c>
      <c r="F39" s="365" t="e">
        <f>#REF!</f>
        <v>#REF!</v>
      </c>
      <c r="G39" s="366" t="e">
        <f>#REF!</f>
        <v>#REF!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338"/>
      <c r="B40" s="362" t="e">
        <f>#REF!</f>
        <v>#REF!</v>
      </c>
      <c r="C40" s="375" t="e">
        <f>#REF!</f>
        <v>#REF!</v>
      </c>
      <c r="D40" s="364" t="e">
        <f>#REF!</f>
        <v>#REF!</v>
      </c>
      <c r="E40" s="364" t="e">
        <f>#REF!</f>
        <v>#REF!</v>
      </c>
      <c r="F40" s="365" t="e">
        <f>#REF!</f>
        <v>#REF!</v>
      </c>
      <c r="G40" s="366" t="e">
        <f>#REF!</f>
        <v>#REF!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338"/>
      <c r="B41" s="362" t="e">
        <f>#REF!</f>
        <v>#REF!</v>
      </c>
      <c r="C41" s="375" t="e">
        <f>#REF!</f>
        <v>#REF!</v>
      </c>
      <c r="D41" s="364" t="e">
        <f>#REF!</f>
        <v>#REF!</v>
      </c>
      <c r="E41" s="364" t="e">
        <f>#REF!</f>
        <v>#REF!</v>
      </c>
      <c r="F41" s="365" t="e">
        <f>#REF!</f>
        <v>#REF!</v>
      </c>
      <c r="G41" s="366" t="e">
        <f>#REF!</f>
        <v>#REF!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338"/>
      <c r="B42" s="376" t="e">
        <f>#REF!</f>
        <v>#REF!</v>
      </c>
      <c r="C42" s="377" t="e">
        <f>#REF!</f>
        <v>#REF!</v>
      </c>
      <c r="D42" s="378" t="e">
        <f>#REF!</f>
        <v>#REF!</v>
      </c>
      <c r="E42" s="378" t="e">
        <f>#REF!</f>
        <v>#REF!</v>
      </c>
      <c r="F42" s="365" t="e">
        <f>#REF!</f>
        <v>#REF!</v>
      </c>
      <c r="G42" s="379" t="e">
        <f>#REF!</f>
        <v>#REF!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338"/>
      <c r="B43" s="376" t="e">
        <f>#REF!</f>
        <v>#REF!</v>
      </c>
      <c r="C43" s="377" t="e">
        <f>#REF!</f>
        <v>#REF!</v>
      </c>
      <c r="D43" s="378" t="e">
        <f>#REF!</f>
        <v>#REF!</v>
      </c>
      <c r="E43" s="378" t="e">
        <f>#REF!</f>
        <v>#REF!</v>
      </c>
      <c r="F43" s="365" t="e">
        <f>#REF!</f>
        <v>#REF!</v>
      </c>
      <c r="G43" s="379" t="e">
        <f>#REF!</f>
        <v>#REF!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338"/>
      <c r="B44" s="367"/>
      <c r="C44" s="368" t="e">
        <f>#REF!</f>
        <v>#REF!</v>
      </c>
      <c r="D44" s="380"/>
      <c r="E44" s="380"/>
      <c r="F44" s="381"/>
      <c r="G44" s="371" t="e">
        <f>#REF!</f>
        <v>#REF!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338"/>
      <c r="B45" s="357"/>
      <c r="C45" s="358" t="e">
        <f>#REF!</f>
        <v>#REF!</v>
      </c>
      <c r="D45" s="372"/>
      <c r="E45" s="372"/>
      <c r="F45" s="373"/>
      <c r="G45" s="374" t="e">
        <f>#REF!</f>
        <v>#REF!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338"/>
      <c r="B46" s="362" t="e">
        <f>#REF!</f>
        <v>#REF!</v>
      </c>
      <c r="C46" s="363" t="e">
        <f>#REF!</f>
        <v>#REF!</v>
      </c>
      <c r="D46" s="364" t="e">
        <f>#REF!</f>
        <v>#REF!</v>
      </c>
      <c r="E46" s="364" t="e">
        <f>#REF!</f>
        <v>#REF!</v>
      </c>
      <c r="F46" s="365" t="e">
        <f>#REF!</f>
        <v>#REF!</v>
      </c>
      <c r="G46" s="366" t="e">
        <f>#REF!</f>
        <v>#REF!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338"/>
      <c r="B47" s="362" t="e">
        <f>#REF!</f>
        <v>#REF!</v>
      </c>
      <c r="C47" s="363" t="e">
        <f>#REF!</f>
        <v>#REF!</v>
      </c>
      <c r="D47" s="364" t="e">
        <f>#REF!</f>
        <v>#REF!</v>
      </c>
      <c r="E47" s="364" t="e">
        <f>#REF!</f>
        <v>#REF!</v>
      </c>
      <c r="F47" s="365" t="e">
        <f>#REF!</f>
        <v>#REF!</v>
      </c>
      <c r="G47" s="366" t="e">
        <f>#REF!</f>
        <v>#REF!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338"/>
      <c r="B48" s="362" t="e">
        <f>#REF!</f>
        <v>#REF!</v>
      </c>
      <c r="C48" s="363" t="e">
        <f>#REF!</f>
        <v>#REF!</v>
      </c>
      <c r="D48" s="364" t="e">
        <f>#REF!</f>
        <v>#REF!</v>
      </c>
      <c r="E48" s="364" t="e">
        <f>#REF!</f>
        <v>#REF!</v>
      </c>
      <c r="F48" s="365" t="e">
        <f>#REF!</f>
        <v>#REF!</v>
      </c>
      <c r="G48" s="366" t="e">
        <f>#REF!</f>
        <v>#REF!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338"/>
      <c r="B49" s="362" t="e">
        <f>#REF!</f>
        <v>#REF!</v>
      </c>
      <c r="C49" s="363" t="e">
        <f>#REF!</f>
        <v>#REF!</v>
      </c>
      <c r="D49" s="364" t="e">
        <f>#REF!</f>
        <v>#REF!</v>
      </c>
      <c r="E49" s="364" t="e">
        <f>#REF!</f>
        <v>#REF!</v>
      </c>
      <c r="F49" s="365" t="e">
        <f>#REF!</f>
        <v>#REF!</v>
      </c>
      <c r="G49" s="366" t="e">
        <f>#REF!</f>
        <v>#REF!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338"/>
      <c r="B50" s="362" t="e">
        <f>#REF!</f>
        <v>#REF!</v>
      </c>
      <c r="C50" s="363" t="e">
        <f>#REF!</f>
        <v>#REF!</v>
      </c>
      <c r="D50" s="364" t="e">
        <f>#REF!</f>
        <v>#REF!</v>
      </c>
      <c r="E50" s="364" t="e">
        <f>#REF!</f>
        <v>#REF!</v>
      </c>
      <c r="F50" s="365" t="e">
        <f>#REF!</f>
        <v>#REF!</v>
      </c>
      <c r="G50" s="366" t="e">
        <f>#REF!</f>
        <v>#REF!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338"/>
      <c r="B51" s="362" t="e">
        <f>#REF!</f>
        <v>#REF!</v>
      </c>
      <c r="C51" s="363" t="e">
        <f>#REF!</f>
        <v>#REF!</v>
      </c>
      <c r="D51" s="364" t="e">
        <f>#REF!</f>
        <v>#REF!</v>
      </c>
      <c r="E51" s="364" t="e">
        <f>#REF!</f>
        <v>#REF!</v>
      </c>
      <c r="F51" s="365" t="e">
        <f>#REF!</f>
        <v>#REF!</v>
      </c>
      <c r="G51" s="366" t="e">
        <f>#REF!</f>
        <v>#REF!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338"/>
      <c r="B52" s="362" t="e">
        <f>#REF!</f>
        <v>#REF!</v>
      </c>
      <c r="C52" s="363" t="e">
        <f>#REF!</f>
        <v>#REF!</v>
      </c>
      <c r="D52" s="364" t="e">
        <f>#REF!</f>
        <v>#REF!</v>
      </c>
      <c r="E52" s="364" t="e">
        <f>#REF!</f>
        <v>#REF!</v>
      </c>
      <c r="F52" s="365" t="e">
        <f>#REF!</f>
        <v>#REF!</v>
      </c>
      <c r="G52" s="366" t="e">
        <f>#REF!</f>
        <v>#REF!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338"/>
      <c r="B53" s="362" t="e">
        <f>#REF!</f>
        <v>#REF!</v>
      </c>
      <c r="C53" s="363" t="e">
        <f>#REF!</f>
        <v>#REF!</v>
      </c>
      <c r="D53" s="364" t="e">
        <f>#REF!</f>
        <v>#REF!</v>
      </c>
      <c r="E53" s="364" t="e">
        <f>#REF!</f>
        <v>#REF!</v>
      </c>
      <c r="F53" s="365" t="e">
        <f>#REF!</f>
        <v>#REF!</v>
      </c>
      <c r="G53" s="366" t="e">
        <f>#REF!</f>
        <v>#REF!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338"/>
      <c r="B54" s="362" t="e">
        <f>#REF!</f>
        <v>#REF!</v>
      </c>
      <c r="C54" s="363" t="e">
        <f>#REF!</f>
        <v>#REF!</v>
      </c>
      <c r="D54" s="364" t="e">
        <f>#REF!</f>
        <v>#REF!</v>
      </c>
      <c r="E54" s="364" t="e">
        <f>#REF!</f>
        <v>#REF!</v>
      </c>
      <c r="F54" s="365" t="e">
        <f>#REF!</f>
        <v>#REF!</v>
      </c>
      <c r="G54" s="366" t="e">
        <f>#REF!</f>
        <v>#REF!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338"/>
      <c r="B55" s="362" t="e">
        <f>#REF!</f>
        <v>#REF!</v>
      </c>
      <c r="C55" s="363" t="e">
        <f>#REF!</f>
        <v>#REF!</v>
      </c>
      <c r="D55" s="364" t="e">
        <f>#REF!</f>
        <v>#REF!</v>
      </c>
      <c r="E55" s="364" t="e">
        <f>#REF!</f>
        <v>#REF!</v>
      </c>
      <c r="F55" s="365" t="e">
        <f>#REF!</f>
        <v>#REF!</v>
      </c>
      <c r="G55" s="366" t="e">
        <f>#REF!</f>
        <v>#REF!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338"/>
      <c r="B56" s="362" t="e">
        <f>#REF!</f>
        <v>#REF!</v>
      </c>
      <c r="C56" s="363" t="e">
        <f>#REF!</f>
        <v>#REF!</v>
      </c>
      <c r="D56" s="364" t="e">
        <f>#REF!</f>
        <v>#REF!</v>
      </c>
      <c r="E56" s="364" t="e">
        <f>#REF!</f>
        <v>#REF!</v>
      </c>
      <c r="F56" s="365" t="e">
        <f>#REF!</f>
        <v>#REF!</v>
      </c>
      <c r="G56" s="366" t="e">
        <f>#REF!</f>
        <v>#REF!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338"/>
      <c r="B57" s="362" t="e">
        <f>#REF!</f>
        <v>#REF!</v>
      </c>
      <c r="C57" s="363" t="e">
        <f>#REF!</f>
        <v>#REF!</v>
      </c>
      <c r="D57" s="364" t="e">
        <f>#REF!</f>
        <v>#REF!</v>
      </c>
      <c r="E57" s="364" t="e">
        <f>#REF!</f>
        <v>#REF!</v>
      </c>
      <c r="F57" s="365" t="e">
        <f>#REF!</f>
        <v>#REF!</v>
      </c>
      <c r="G57" s="366" t="e">
        <f>#REF!</f>
        <v>#REF!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338"/>
      <c r="B58" s="376" t="e">
        <f>#REF!</f>
        <v>#REF!</v>
      </c>
      <c r="C58" s="363" t="e">
        <f>#REF!</f>
        <v>#REF!</v>
      </c>
      <c r="D58" s="364" t="e">
        <f>#REF!</f>
        <v>#REF!</v>
      </c>
      <c r="E58" s="364" t="e">
        <f>#REF!</f>
        <v>#REF!</v>
      </c>
      <c r="F58" s="365" t="e">
        <f>#REF!</f>
        <v>#REF!</v>
      </c>
      <c r="G58" s="366" t="e">
        <f>#REF!</f>
        <v>#REF!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338"/>
      <c r="B59" s="376" t="e">
        <f>#REF!</f>
        <v>#REF!</v>
      </c>
      <c r="C59" s="363" t="e">
        <f>#REF!</f>
        <v>#REF!</v>
      </c>
      <c r="D59" s="364" t="e">
        <f>#REF!</f>
        <v>#REF!</v>
      </c>
      <c r="E59" s="364" t="e">
        <f>#REF!</f>
        <v>#REF!</v>
      </c>
      <c r="F59" s="365" t="e">
        <f>#REF!</f>
        <v>#REF!</v>
      </c>
      <c r="G59" s="366" t="e">
        <f>#REF!</f>
        <v>#REF!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338"/>
      <c r="B60" s="367"/>
      <c r="C60" s="368" t="e">
        <f>#REF!</f>
        <v>#REF!</v>
      </c>
      <c r="D60" s="382"/>
      <c r="E60" s="382"/>
      <c r="F60" s="383"/>
      <c r="G60" s="371" t="e">
        <f>#REF!</f>
        <v>#REF!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338"/>
      <c r="B61" s="357"/>
      <c r="C61" s="358" t="e">
        <f>#REF!</f>
        <v>#REF!</v>
      </c>
      <c r="D61" s="372"/>
      <c r="E61" s="372"/>
      <c r="F61" s="373"/>
      <c r="G61" s="374" t="e">
        <f>#REF!</f>
        <v>#REF!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338"/>
      <c r="B62" s="362" t="e">
        <f>#REF!</f>
        <v>#REF!</v>
      </c>
      <c r="C62" s="375" t="e">
        <f>#REF!</f>
        <v>#REF!</v>
      </c>
      <c r="D62" s="364" t="e">
        <f>#REF!</f>
        <v>#REF!</v>
      </c>
      <c r="E62" s="364" t="e">
        <f>#REF!</f>
        <v>#REF!</v>
      </c>
      <c r="F62" s="365" t="e">
        <f>#REF!</f>
        <v>#REF!</v>
      </c>
      <c r="G62" s="366" t="e">
        <f>#REF!</f>
        <v>#REF!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338"/>
      <c r="B63" s="362" t="e">
        <f>#REF!</f>
        <v>#REF!</v>
      </c>
      <c r="C63" s="375" t="e">
        <f>#REF!</f>
        <v>#REF!</v>
      </c>
      <c r="D63" s="364" t="e">
        <f>#REF!</f>
        <v>#REF!</v>
      </c>
      <c r="E63" s="364" t="e">
        <f>#REF!</f>
        <v>#REF!</v>
      </c>
      <c r="F63" s="365" t="e">
        <f>#REF!</f>
        <v>#REF!</v>
      </c>
      <c r="G63" s="366" t="e">
        <f>#REF!</f>
        <v>#REF!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338"/>
      <c r="B64" s="362" t="e">
        <f>#REF!</f>
        <v>#REF!</v>
      </c>
      <c r="C64" s="375" t="e">
        <f>#REF!</f>
        <v>#REF!</v>
      </c>
      <c r="D64" s="364" t="e">
        <f>#REF!</f>
        <v>#REF!</v>
      </c>
      <c r="E64" s="364" t="e">
        <f>#REF!</f>
        <v>#REF!</v>
      </c>
      <c r="F64" s="365" t="e">
        <f>#REF!</f>
        <v>#REF!</v>
      </c>
      <c r="G64" s="366" t="e">
        <f>#REF!</f>
        <v>#REF!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customHeight="1" x14ac:dyDescent="0.25">
      <c r="A65" s="338"/>
      <c r="B65" s="362" t="e">
        <f>#REF!</f>
        <v>#REF!</v>
      </c>
      <c r="C65" s="375" t="e">
        <f>#REF!</f>
        <v>#REF!</v>
      </c>
      <c r="D65" s="364" t="e">
        <f>#REF!</f>
        <v>#REF!</v>
      </c>
      <c r="E65" s="364" t="e">
        <f>#REF!</f>
        <v>#REF!</v>
      </c>
      <c r="F65" s="365" t="e">
        <f>#REF!</f>
        <v>#REF!</v>
      </c>
      <c r="G65" s="366" t="e">
        <f>#REF!</f>
        <v>#REF!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338"/>
      <c r="B66" s="362" t="e">
        <f>#REF!</f>
        <v>#REF!</v>
      </c>
      <c r="C66" s="375" t="e">
        <f>#REF!</f>
        <v>#REF!</v>
      </c>
      <c r="D66" s="364" t="e">
        <f>#REF!</f>
        <v>#REF!</v>
      </c>
      <c r="E66" s="364" t="e">
        <f>#REF!</f>
        <v>#REF!</v>
      </c>
      <c r="F66" s="365" t="e">
        <f>#REF!</f>
        <v>#REF!</v>
      </c>
      <c r="G66" s="366" t="e">
        <f>#REF!</f>
        <v>#REF!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338"/>
      <c r="B67" s="362" t="e">
        <f>#REF!</f>
        <v>#REF!</v>
      </c>
      <c r="C67" s="375" t="e">
        <f>#REF!</f>
        <v>#REF!</v>
      </c>
      <c r="D67" s="364" t="e">
        <f>#REF!</f>
        <v>#REF!</v>
      </c>
      <c r="E67" s="364" t="e">
        <f>#REF!</f>
        <v>#REF!</v>
      </c>
      <c r="F67" s="365" t="e">
        <f>#REF!</f>
        <v>#REF!</v>
      </c>
      <c r="G67" s="366" t="e">
        <f>#REF!</f>
        <v>#REF!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338"/>
      <c r="B68" s="362" t="e">
        <f>#REF!</f>
        <v>#REF!</v>
      </c>
      <c r="C68" s="375" t="e">
        <f>#REF!</f>
        <v>#REF!</v>
      </c>
      <c r="D68" s="364" t="e">
        <f>#REF!</f>
        <v>#REF!</v>
      </c>
      <c r="E68" s="364" t="e">
        <f>#REF!</f>
        <v>#REF!</v>
      </c>
      <c r="F68" s="365" t="e">
        <f>#REF!</f>
        <v>#REF!</v>
      </c>
      <c r="G68" s="366" t="e">
        <f>#REF!</f>
        <v>#REF!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338"/>
      <c r="B69" s="362" t="e">
        <f>#REF!</f>
        <v>#REF!</v>
      </c>
      <c r="C69" s="375" t="e">
        <f>#REF!</f>
        <v>#REF!</v>
      </c>
      <c r="D69" s="364" t="e">
        <f>#REF!</f>
        <v>#REF!</v>
      </c>
      <c r="E69" s="364" t="e">
        <f>#REF!</f>
        <v>#REF!</v>
      </c>
      <c r="F69" s="365" t="e">
        <f>#REF!</f>
        <v>#REF!</v>
      </c>
      <c r="G69" s="366" t="e">
        <f>#REF!</f>
        <v>#REF!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338"/>
      <c r="B70" s="384"/>
      <c r="C70" s="385" t="e">
        <f>#REF!</f>
        <v>#REF!</v>
      </c>
      <c r="D70" s="386"/>
      <c r="E70" s="386"/>
      <c r="F70" s="370"/>
      <c r="G70" s="387" t="e">
        <f>#REF!</f>
        <v>#REF!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338"/>
      <c r="B71" s="362" t="e">
        <f>#REF!</f>
        <v>#REF!</v>
      </c>
      <c r="C71" s="375" t="e">
        <f>#REF!</f>
        <v>#REF!</v>
      </c>
      <c r="D71" s="364" t="e">
        <f>#REF!</f>
        <v>#REF!</v>
      </c>
      <c r="E71" s="364" t="e">
        <f>#REF!</f>
        <v>#REF!</v>
      </c>
      <c r="F71" s="365" t="e">
        <f>#REF!</f>
        <v>#REF!</v>
      </c>
      <c r="G71" s="366" t="e">
        <f>#REF!</f>
        <v>#REF!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338"/>
      <c r="B72" s="362" t="e">
        <f>#REF!</f>
        <v>#REF!</v>
      </c>
      <c r="C72" s="375" t="e">
        <f>#REF!</f>
        <v>#REF!</v>
      </c>
      <c r="D72" s="364" t="e">
        <f>#REF!</f>
        <v>#REF!</v>
      </c>
      <c r="E72" s="364" t="e">
        <f>#REF!</f>
        <v>#REF!</v>
      </c>
      <c r="F72" s="365" t="e">
        <f>#REF!</f>
        <v>#REF!</v>
      </c>
      <c r="G72" s="366" t="e">
        <f>#REF!</f>
        <v>#REF!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338"/>
      <c r="B73" s="362" t="e">
        <f>#REF!</f>
        <v>#REF!</v>
      </c>
      <c r="C73" s="375" t="e">
        <f>#REF!</f>
        <v>#REF!</v>
      </c>
      <c r="D73" s="364" t="e">
        <f>#REF!</f>
        <v>#REF!</v>
      </c>
      <c r="E73" s="364" t="e">
        <f>#REF!</f>
        <v>#REF!</v>
      </c>
      <c r="F73" s="365" t="e">
        <f>#REF!</f>
        <v>#REF!</v>
      </c>
      <c r="G73" s="366" t="e">
        <f>#REF!</f>
        <v>#REF!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338"/>
      <c r="B74" s="362" t="e">
        <f>#REF!</f>
        <v>#REF!</v>
      </c>
      <c r="C74" s="375" t="e">
        <f>#REF!</f>
        <v>#REF!</v>
      </c>
      <c r="D74" s="364" t="e">
        <f>#REF!</f>
        <v>#REF!</v>
      </c>
      <c r="E74" s="364" t="e">
        <f>#REF!</f>
        <v>#REF!</v>
      </c>
      <c r="F74" s="365" t="e">
        <f>#REF!</f>
        <v>#REF!</v>
      </c>
      <c r="G74" s="366" t="e">
        <f>#REF!</f>
        <v>#REF!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338"/>
      <c r="B75" s="362" t="e">
        <f>#REF!</f>
        <v>#REF!</v>
      </c>
      <c r="C75" s="375" t="e">
        <f>#REF!</f>
        <v>#REF!</v>
      </c>
      <c r="D75" s="364" t="e">
        <f>#REF!</f>
        <v>#REF!</v>
      </c>
      <c r="E75" s="364" t="e">
        <f>#REF!</f>
        <v>#REF!</v>
      </c>
      <c r="F75" s="365" t="e">
        <f>#REF!</f>
        <v>#REF!</v>
      </c>
      <c r="G75" s="366" t="e">
        <f>#REF!</f>
        <v>#REF!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338"/>
      <c r="B76" s="362" t="e">
        <f>#REF!</f>
        <v>#REF!</v>
      </c>
      <c r="C76" s="375" t="e">
        <f>#REF!</f>
        <v>#REF!</v>
      </c>
      <c r="D76" s="364" t="e">
        <f>#REF!</f>
        <v>#REF!</v>
      </c>
      <c r="E76" s="364" t="e">
        <f>#REF!</f>
        <v>#REF!</v>
      </c>
      <c r="F76" s="365" t="e">
        <f>#REF!</f>
        <v>#REF!</v>
      </c>
      <c r="G76" s="366" t="e">
        <f>#REF!</f>
        <v>#REF!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338"/>
      <c r="B77" s="362" t="e">
        <f>#REF!</f>
        <v>#REF!</v>
      </c>
      <c r="C77" s="375" t="e">
        <f>#REF!</f>
        <v>#REF!</v>
      </c>
      <c r="D77" s="364" t="e">
        <f>#REF!</f>
        <v>#REF!</v>
      </c>
      <c r="E77" s="364" t="e">
        <f>#REF!</f>
        <v>#REF!</v>
      </c>
      <c r="F77" s="365" t="e">
        <f>#REF!</f>
        <v>#REF!</v>
      </c>
      <c r="G77" s="366" t="e">
        <f>#REF!</f>
        <v>#REF!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338"/>
      <c r="B78" s="362" t="e">
        <f>#REF!</f>
        <v>#REF!</v>
      </c>
      <c r="C78" s="375" t="e">
        <f>#REF!</f>
        <v>#REF!</v>
      </c>
      <c r="D78" s="364" t="e">
        <f>#REF!</f>
        <v>#REF!</v>
      </c>
      <c r="E78" s="364" t="e">
        <f>#REF!</f>
        <v>#REF!</v>
      </c>
      <c r="F78" s="365" t="e">
        <f>#REF!</f>
        <v>#REF!</v>
      </c>
      <c r="G78" s="366" t="e">
        <f>#REF!</f>
        <v>#REF!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338"/>
      <c r="B79" s="384" t="e">
        <f>#REF!</f>
        <v>#REF!</v>
      </c>
      <c r="C79" s="385" t="e">
        <f>#REF!</f>
        <v>#REF!</v>
      </c>
      <c r="D79" s="386"/>
      <c r="E79" s="386"/>
      <c r="F79" s="370"/>
      <c r="G79" s="387" t="e">
        <f>#REF!</f>
        <v>#REF!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338"/>
      <c r="B80" s="362" t="e">
        <f>#REF!</f>
        <v>#REF!</v>
      </c>
      <c r="C80" s="375" t="e">
        <f>#REF!</f>
        <v>#REF!</v>
      </c>
      <c r="D80" s="364" t="e">
        <f>#REF!</f>
        <v>#REF!</v>
      </c>
      <c r="E80" s="364" t="e">
        <f>#REF!</f>
        <v>#REF!</v>
      </c>
      <c r="F80" s="365" t="e">
        <f>#REF!</f>
        <v>#REF!</v>
      </c>
      <c r="G80" s="366" t="e">
        <f>#REF!</f>
        <v>#REF!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338"/>
      <c r="B81" s="362" t="e">
        <f>#REF!</f>
        <v>#REF!</v>
      </c>
      <c r="C81" s="375" t="e">
        <f>#REF!</f>
        <v>#REF!</v>
      </c>
      <c r="D81" s="364" t="e">
        <f>#REF!</f>
        <v>#REF!</v>
      </c>
      <c r="E81" s="364" t="e">
        <f>#REF!</f>
        <v>#REF!</v>
      </c>
      <c r="F81" s="365" t="e">
        <f>#REF!</f>
        <v>#REF!</v>
      </c>
      <c r="G81" s="366" t="e">
        <f>#REF!</f>
        <v>#REF!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338"/>
      <c r="B82" s="384" t="e">
        <f>#REF!</f>
        <v>#REF!</v>
      </c>
      <c r="C82" s="385" t="e">
        <f>#REF!</f>
        <v>#REF!</v>
      </c>
      <c r="D82" s="386"/>
      <c r="E82" s="386"/>
      <c r="F82" s="370"/>
      <c r="G82" s="387" t="e">
        <f>#REF!</f>
        <v>#REF!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338"/>
      <c r="B83" s="362" t="e">
        <f>#REF!</f>
        <v>#REF!</v>
      </c>
      <c r="C83" s="375" t="e">
        <f>#REF!</f>
        <v>#REF!</v>
      </c>
      <c r="D83" s="364" t="e">
        <f>#REF!</f>
        <v>#REF!</v>
      </c>
      <c r="E83" s="364" t="e">
        <f>#REF!</f>
        <v>#REF!</v>
      </c>
      <c r="F83" s="365" t="e">
        <f>#REF!</f>
        <v>#REF!</v>
      </c>
      <c r="G83" s="366" t="e">
        <f>#REF!</f>
        <v>#REF!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338"/>
      <c r="B84" s="362" t="e">
        <f>#REF!</f>
        <v>#REF!</v>
      </c>
      <c r="C84" s="375" t="e">
        <f>#REF!</f>
        <v>#REF!</v>
      </c>
      <c r="D84" s="364" t="e">
        <f>#REF!</f>
        <v>#REF!</v>
      </c>
      <c r="E84" s="364" t="e">
        <f>#REF!</f>
        <v>#REF!</v>
      </c>
      <c r="F84" s="365" t="e">
        <f>#REF!</f>
        <v>#REF!</v>
      </c>
      <c r="G84" s="366" t="e">
        <f>#REF!</f>
        <v>#REF!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338"/>
      <c r="B85" s="362" t="e">
        <f>#REF!</f>
        <v>#REF!</v>
      </c>
      <c r="C85" s="375" t="e">
        <f>#REF!</f>
        <v>#REF!</v>
      </c>
      <c r="D85" s="364" t="e">
        <f>#REF!</f>
        <v>#REF!</v>
      </c>
      <c r="E85" s="364" t="e">
        <f>#REF!</f>
        <v>#REF!</v>
      </c>
      <c r="F85" s="365" t="e">
        <f>#REF!</f>
        <v>#REF!</v>
      </c>
      <c r="G85" s="366" t="e">
        <f>#REF!</f>
        <v>#REF!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338"/>
      <c r="B86" s="362" t="e">
        <f>#REF!</f>
        <v>#REF!</v>
      </c>
      <c r="C86" s="375" t="e">
        <f>#REF!</f>
        <v>#REF!</v>
      </c>
      <c r="D86" s="364" t="e">
        <f>#REF!</f>
        <v>#REF!</v>
      </c>
      <c r="E86" s="364" t="e">
        <f>#REF!</f>
        <v>#REF!</v>
      </c>
      <c r="F86" s="365" t="e">
        <f>#REF!</f>
        <v>#REF!</v>
      </c>
      <c r="G86" s="366" t="e">
        <f>#REF!</f>
        <v>#REF!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338"/>
      <c r="B87" s="362" t="e">
        <f>#REF!</f>
        <v>#REF!</v>
      </c>
      <c r="C87" s="375" t="e">
        <f>#REF!</f>
        <v>#REF!</v>
      </c>
      <c r="D87" s="364" t="e">
        <f>#REF!</f>
        <v>#REF!</v>
      </c>
      <c r="E87" s="364" t="e">
        <f>#REF!</f>
        <v>#REF!</v>
      </c>
      <c r="F87" s="365" t="e">
        <f>#REF!</f>
        <v>#REF!</v>
      </c>
      <c r="G87" s="366" t="e">
        <f>#REF!</f>
        <v>#REF!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338"/>
      <c r="B88" s="384" t="e">
        <f>#REF!</f>
        <v>#REF!</v>
      </c>
      <c r="C88" s="385" t="e">
        <f>#REF!</f>
        <v>#REF!</v>
      </c>
      <c r="D88" s="386"/>
      <c r="E88" s="386"/>
      <c r="F88" s="370"/>
      <c r="G88" s="387" t="e">
        <f>#REF!</f>
        <v>#REF!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338"/>
      <c r="B89" s="362" t="e">
        <f>#REF!</f>
        <v>#REF!</v>
      </c>
      <c r="C89" s="375" t="e">
        <f>#REF!</f>
        <v>#REF!</v>
      </c>
      <c r="D89" s="364" t="e">
        <f>#REF!</f>
        <v>#REF!</v>
      </c>
      <c r="E89" s="364" t="e">
        <f>#REF!</f>
        <v>#REF!</v>
      </c>
      <c r="F89" s="365" t="e">
        <f>#REF!</f>
        <v>#REF!</v>
      </c>
      <c r="G89" s="366" t="e">
        <f>#REF!</f>
        <v>#REF!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338"/>
      <c r="B90" s="362" t="e">
        <f>#REF!</f>
        <v>#REF!</v>
      </c>
      <c r="C90" s="375" t="e">
        <f>#REF!</f>
        <v>#REF!</v>
      </c>
      <c r="D90" s="364" t="e">
        <f>#REF!</f>
        <v>#REF!</v>
      </c>
      <c r="E90" s="364" t="e">
        <f>#REF!</f>
        <v>#REF!</v>
      </c>
      <c r="F90" s="365" t="e">
        <f>#REF!</f>
        <v>#REF!</v>
      </c>
      <c r="G90" s="366" t="e">
        <f>#REF!</f>
        <v>#REF!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338"/>
      <c r="B91" s="384" t="e">
        <f>#REF!</f>
        <v>#REF!</v>
      </c>
      <c r="C91" s="385" t="e">
        <f>#REF!</f>
        <v>#REF!</v>
      </c>
      <c r="D91" s="386"/>
      <c r="E91" s="386"/>
      <c r="F91" s="370"/>
      <c r="G91" s="387" t="e">
        <f>#REF!</f>
        <v>#REF!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338"/>
      <c r="B92" s="362" t="e">
        <f>#REF!</f>
        <v>#REF!</v>
      </c>
      <c r="C92" s="375" t="e">
        <f>#REF!</f>
        <v>#REF!</v>
      </c>
      <c r="D92" s="364" t="e">
        <f>#REF!</f>
        <v>#REF!</v>
      </c>
      <c r="E92" s="364" t="e">
        <f>#REF!</f>
        <v>#REF!</v>
      </c>
      <c r="F92" s="365" t="e">
        <f>#REF!</f>
        <v>#REF!</v>
      </c>
      <c r="G92" s="366" t="e">
        <f>#REF!</f>
        <v>#REF!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338"/>
      <c r="B93" s="362" t="e">
        <f>#REF!</f>
        <v>#REF!</v>
      </c>
      <c r="C93" s="375" t="e">
        <f>#REF!</f>
        <v>#REF!</v>
      </c>
      <c r="D93" s="364" t="e">
        <f>#REF!</f>
        <v>#REF!</v>
      </c>
      <c r="E93" s="364" t="e">
        <f>#REF!</f>
        <v>#REF!</v>
      </c>
      <c r="F93" s="365" t="e">
        <f>#REF!</f>
        <v>#REF!</v>
      </c>
      <c r="G93" s="366" t="e">
        <f>#REF!</f>
        <v>#REF!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338"/>
      <c r="B94" s="362" t="e">
        <f>#REF!</f>
        <v>#REF!</v>
      </c>
      <c r="C94" s="375" t="e">
        <f>#REF!</f>
        <v>#REF!</v>
      </c>
      <c r="D94" s="364" t="e">
        <f>#REF!</f>
        <v>#REF!</v>
      </c>
      <c r="E94" s="364" t="e">
        <f>#REF!</f>
        <v>#REF!</v>
      </c>
      <c r="F94" s="365" t="e">
        <f>#REF!</f>
        <v>#REF!</v>
      </c>
      <c r="G94" s="366" t="e">
        <f>#REF!</f>
        <v>#REF!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338"/>
      <c r="B95" s="362" t="e">
        <f>#REF!</f>
        <v>#REF!</v>
      </c>
      <c r="C95" s="375" t="e">
        <f>#REF!</f>
        <v>#REF!</v>
      </c>
      <c r="D95" s="364" t="e">
        <f>#REF!</f>
        <v>#REF!</v>
      </c>
      <c r="E95" s="364" t="e">
        <f>#REF!</f>
        <v>#REF!</v>
      </c>
      <c r="F95" s="365" t="e">
        <f>#REF!</f>
        <v>#REF!</v>
      </c>
      <c r="G95" s="366" t="e">
        <f>#REF!</f>
        <v>#REF!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338"/>
      <c r="B96" s="362" t="e">
        <f>#REF!</f>
        <v>#REF!</v>
      </c>
      <c r="C96" s="375" t="e">
        <f>#REF!</f>
        <v>#REF!</v>
      </c>
      <c r="D96" s="364" t="e">
        <f>#REF!</f>
        <v>#REF!</v>
      </c>
      <c r="E96" s="364" t="e">
        <f>#REF!</f>
        <v>#REF!</v>
      </c>
      <c r="F96" s="365" t="e">
        <f>#REF!</f>
        <v>#REF!</v>
      </c>
      <c r="G96" s="366" t="e">
        <f>#REF!</f>
        <v>#REF!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338"/>
      <c r="B97" s="362" t="e">
        <f>#REF!</f>
        <v>#REF!</v>
      </c>
      <c r="C97" s="375" t="e">
        <f>#REF!</f>
        <v>#REF!</v>
      </c>
      <c r="D97" s="364" t="e">
        <f>#REF!</f>
        <v>#REF!</v>
      </c>
      <c r="E97" s="364" t="e">
        <f>#REF!</f>
        <v>#REF!</v>
      </c>
      <c r="F97" s="365" t="e">
        <f>#REF!</f>
        <v>#REF!</v>
      </c>
      <c r="G97" s="366" t="e">
        <f>#REF!</f>
        <v>#REF!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338"/>
      <c r="B98" s="384" t="e">
        <f>#REF!</f>
        <v>#REF!</v>
      </c>
      <c r="C98" s="385" t="e">
        <f>#REF!</f>
        <v>#REF!</v>
      </c>
      <c r="D98" s="386"/>
      <c r="E98" s="386"/>
      <c r="F98" s="370"/>
      <c r="G98" s="387" t="e">
        <f>#REF!</f>
        <v>#REF!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338"/>
      <c r="B99" s="362" t="e">
        <f>#REF!</f>
        <v>#REF!</v>
      </c>
      <c r="C99" s="375" t="e">
        <f>#REF!</f>
        <v>#REF!</v>
      </c>
      <c r="D99" s="364" t="e">
        <f>#REF!</f>
        <v>#REF!</v>
      </c>
      <c r="E99" s="364" t="e">
        <f>#REF!</f>
        <v>#REF!</v>
      </c>
      <c r="F99" s="365" t="e">
        <f>#REF!</f>
        <v>#REF!</v>
      </c>
      <c r="G99" s="366" t="e">
        <f>#REF!</f>
        <v>#REF!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338"/>
      <c r="B100" s="362" t="e">
        <f>#REF!</f>
        <v>#REF!</v>
      </c>
      <c r="C100" s="375" t="e">
        <f>#REF!</f>
        <v>#REF!</v>
      </c>
      <c r="D100" s="364" t="e">
        <f>#REF!</f>
        <v>#REF!</v>
      </c>
      <c r="E100" s="364" t="e">
        <f>#REF!</f>
        <v>#REF!</v>
      </c>
      <c r="F100" s="365" t="e">
        <f>#REF!</f>
        <v>#REF!</v>
      </c>
      <c r="G100" s="366" t="e">
        <f>#REF!</f>
        <v>#REF!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338"/>
      <c r="B101" s="362" t="e">
        <f>#REF!</f>
        <v>#REF!</v>
      </c>
      <c r="C101" s="375" t="e">
        <f>#REF!</f>
        <v>#REF!</v>
      </c>
      <c r="D101" s="364" t="e">
        <f>#REF!</f>
        <v>#REF!</v>
      </c>
      <c r="E101" s="364" t="e">
        <f>#REF!</f>
        <v>#REF!</v>
      </c>
      <c r="F101" s="365" t="e">
        <f>#REF!</f>
        <v>#REF!</v>
      </c>
      <c r="G101" s="366" t="e">
        <f>#REF!</f>
        <v>#REF!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338"/>
      <c r="B102" s="362" t="e">
        <f>#REF!</f>
        <v>#REF!</v>
      </c>
      <c r="C102" s="375" t="e">
        <f>#REF!</f>
        <v>#REF!</v>
      </c>
      <c r="D102" s="364" t="e">
        <f>#REF!</f>
        <v>#REF!</v>
      </c>
      <c r="E102" s="364" t="e">
        <f>#REF!</f>
        <v>#REF!</v>
      </c>
      <c r="F102" s="365" t="e">
        <f>#REF!</f>
        <v>#REF!</v>
      </c>
      <c r="G102" s="366" t="e">
        <f>#REF!</f>
        <v>#REF!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338"/>
      <c r="B103" s="362" t="e">
        <f>#REF!</f>
        <v>#REF!</v>
      </c>
      <c r="C103" s="375" t="e">
        <f>#REF!</f>
        <v>#REF!</v>
      </c>
      <c r="D103" s="364" t="e">
        <f>#REF!</f>
        <v>#REF!</v>
      </c>
      <c r="E103" s="364" t="e">
        <f>#REF!</f>
        <v>#REF!</v>
      </c>
      <c r="F103" s="365" t="e">
        <f>#REF!</f>
        <v>#REF!</v>
      </c>
      <c r="G103" s="366" t="e">
        <f>#REF!</f>
        <v>#REF!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338"/>
      <c r="B104" s="367"/>
      <c r="C104" s="368" t="e">
        <f>#REF!</f>
        <v>#REF!</v>
      </c>
      <c r="D104" s="369"/>
      <c r="E104" s="369"/>
      <c r="F104" s="370"/>
      <c r="G104" s="371" t="e">
        <f>#REF!</f>
        <v>#REF!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338"/>
      <c r="B105" s="357"/>
      <c r="C105" s="358" t="e">
        <f>#REF!</f>
        <v>#REF!</v>
      </c>
      <c r="D105" s="372"/>
      <c r="E105" s="372"/>
      <c r="F105" s="373"/>
      <c r="G105" s="374" t="e">
        <f>#REF!</f>
        <v>#REF!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338"/>
      <c r="B106" s="362" t="e">
        <f>#REF!</f>
        <v>#REF!</v>
      </c>
      <c r="C106" s="388" t="e">
        <f>#REF!</f>
        <v>#REF!</v>
      </c>
      <c r="D106" s="364" t="e">
        <f>#REF!</f>
        <v>#REF!</v>
      </c>
      <c r="E106" s="364" t="e">
        <f>#REF!</f>
        <v>#REF!</v>
      </c>
      <c r="F106" s="389" t="e">
        <f>#REF!</f>
        <v>#REF!</v>
      </c>
      <c r="G106" s="366" t="e">
        <f>#REF!</f>
        <v>#REF!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338"/>
      <c r="B107" s="362" t="e">
        <f>#REF!</f>
        <v>#REF!</v>
      </c>
      <c r="C107" s="388" t="e">
        <f>#REF!</f>
        <v>#REF!</v>
      </c>
      <c r="D107" s="364" t="e">
        <f>#REF!</f>
        <v>#REF!</v>
      </c>
      <c r="E107" s="364" t="e">
        <f>#REF!</f>
        <v>#REF!</v>
      </c>
      <c r="F107" s="389" t="e">
        <f>#REF!</f>
        <v>#REF!</v>
      </c>
      <c r="G107" s="366" t="e">
        <f>#REF!</f>
        <v>#REF!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338"/>
      <c r="B108" s="362" t="e">
        <f>#REF!</f>
        <v>#REF!</v>
      </c>
      <c r="C108" s="390" t="e">
        <f>#REF!</f>
        <v>#REF!</v>
      </c>
      <c r="D108" s="364" t="e">
        <f>#REF!</f>
        <v>#REF!</v>
      </c>
      <c r="E108" s="364" t="e">
        <f>#REF!</f>
        <v>#REF!</v>
      </c>
      <c r="F108" s="391" t="e">
        <f>#REF!</f>
        <v>#REF!</v>
      </c>
      <c r="G108" s="366" t="e">
        <f>#REF!</f>
        <v>#REF!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338"/>
      <c r="B109" s="362" t="e">
        <f>#REF!</f>
        <v>#REF!</v>
      </c>
      <c r="C109" s="390" t="e">
        <f>#REF!</f>
        <v>#REF!</v>
      </c>
      <c r="D109" s="364" t="e">
        <f>#REF!</f>
        <v>#REF!</v>
      </c>
      <c r="E109" s="364" t="e">
        <f>#REF!</f>
        <v>#REF!</v>
      </c>
      <c r="F109" s="365" t="e">
        <f>#REF!</f>
        <v>#REF!</v>
      </c>
      <c r="G109" s="366" t="e">
        <f>#REF!</f>
        <v>#REF!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338"/>
      <c r="B110" s="362" t="e">
        <f>#REF!</f>
        <v>#REF!</v>
      </c>
      <c r="C110" s="390" t="e">
        <f>#REF!</f>
        <v>#REF!</v>
      </c>
      <c r="D110" s="364" t="e">
        <f>#REF!</f>
        <v>#REF!</v>
      </c>
      <c r="E110" s="364" t="e">
        <f>#REF!</f>
        <v>#REF!</v>
      </c>
      <c r="F110" s="365" t="e">
        <f>#REF!</f>
        <v>#REF!</v>
      </c>
      <c r="G110" s="366" t="e">
        <f>#REF!</f>
        <v>#REF!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338"/>
      <c r="B111" s="362" t="e">
        <f>#REF!</f>
        <v>#REF!</v>
      </c>
      <c r="C111" s="390" t="e">
        <f>#REF!</f>
        <v>#REF!</v>
      </c>
      <c r="D111" s="364" t="e">
        <f>#REF!</f>
        <v>#REF!</v>
      </c>
      <c r="E111" s="364" t="e">
        <f>#REF!</f>
        <v>#REF!</v>
      </c>
      <c r="F111" s="365" t="e">
        <f>#REF!</f>
        <v>#REF!</v>
      </c>
      <c r="G111" s="366" t="e">
        <f>#REF!</f>
        <v>#REF!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338"/>
      <c r="B112" s="362" t="e">
        <f>#REF!</f>
        <v>#REF!</v>
      </c>
      <c r="C112" s="390" t="e">
        <f>#REF!</f>
        <v>#REF!</v>
      </c>
      <c r="D112" s="364" t="e">
        <f>#REF!</f>
        <v>#REF!</v>
      </c>
      <c r="E112" s="364" t="e">
        <f>#REF!</f>
        <v>#REF!</v>
      </c>
      <c r="F112" s="365" t="e">
        <f>#REF!</f>
        <v>#REF!</v>
      </c>
      <c r="G112" s="366" t="e">
        <f>#REF!</f>
        <v>#REF!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338"/>
      <c r="B113" s="362" t="e">
        <f>#REF!</f>
        <v>#REF!</v>
      </c>
      <c r="C113" s="390" t="e">
        <f>#REF!</f>
        <v>#REF!</v>
      </c>
      <c r="D113" s="364" t="e">
        <f>#REF!</f>
        <v>#REF!</v>
      </c>
      <c r="E113" s="364" t="e">
        <f>#REF!</f>
        <v>#REF!</v>
      </c>
      <c r="F113" s="365" t="e">
        <f>#REF!</f>
        <v>#REF!</v>
      </c>
      <c r="G113" s="366" t="e">
        <f>#REF!</f>
        <v>#REF!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338"/>
      <c r="B114" s="362" t="e">
        <f>#REF!</f>
        <v>#REF!</v>
      </c>
      <c r="C114" s="390" t="e">
        <f>#REF!</f>
        <v>#REF!</v>
      </c>
      <c r="D114" s="364" t="e">
        <f>#REF!</f>
        <v>#REF!</v>
      </c>
      <c r="E114" s="364" t="e">
        <f>#REF!</f>
        <v>#REF!</v>
      </c>
      <c r="F114" s="365" t="e">
        <f>#REF!</f>
        <v>#REF!</v>
      </c>
      <c r="G114" s="366" t="e">
        <f>#REF!</f>
        <v>#REF!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338"/>
      <c r="B115" s="362" t="e">
        <f>#REF!</f>
        <v>#REF!</v>
      </c>
      <c r="C115" s="390" t="e">
        <f>#REF!</f>
        <v>#REF!</v>
      </c>
      <c r="D115" s="364" t="e">
        <f>#REF!</f>
        <v>#REF!</v>
      </c>
      <c r="E115" s="364" t="e">
        <f>#REF!</f>
        <v>#REF!</v>
      </c>
      <c r="F115" s="365" t="e">
        <f>#REF!</f>
        <v>#REF!</v>
      </c>
      <c r="G115" s="366" t="e">
        <f>#REF!</f>
        <v>#REF!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338"/>
      <c r="B116" s="367"/>
      <c r="C116" s="368" t="e">
        <f>#REF!</f>
        <v>#REF!</v>
      </c>
      <c r="D116" s="369"/>
      <c r="E116" s="369"/>
      <c r="F116" s="370"/>
      <c r="G116" s="371" t="e">
        <f>#REF!</f>
        <v>#REF!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338"/>
      <c r="B117" s="357"/>
      <c r="C117" s="358" t="e">
        <f>#REF!</f>
        <v>#REF!</v>
      </c>
      <c r="D117" s="372"/>
      <c r="E117" s="372"/>
      <c r="F117" s="373"/>
      <c r="G117" s="374" t="e">
        <f>#REF!</f>
        <v>#REF!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392" t="e">
        <f>#REF!</f>
        <v>#REF!</v>
      </c>
      <c r="C118" s="393" t="e">
        <f>#REF!</f>
        <v>#REF!</v>
      </c>
      <c r="D118" s="386"/>
      <c r="E118" s="386"/>
      <c r="F118" s="386"/>
      <c r="G118" s="394" t="s">
        <v>68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338"/>
      <c r="B119" s="395" t="e">
        <f>#REF!</f>
        <v>#REF!</v>
      </c>
      <c r="C119" s="396" t="e">
        <f>#REF!</f>
        <v>#REF!</v>
      </c>
      <c r="D119" s="378" t="e">
        <f>#REF!</f>
        <v>#REF!</v>
      </c>
      <c r="E119" s="378" t="e">
        <f>#REF!</f>
        <v>#REF!</v>
      </c>
      <c r="F119" s="397" t="e">
        <f>#REF!</f>
        <v>#REF!</v>
      </c>
      <c r="G119" s="398" t="e">
        <f>#REF!</f>
        <v>#REF!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338"/>
      <c r="B120" s="399" t="e">
        <f>#REF!</f>
        <v>#REF!</v>
      </c>
      <c r="C120" s="396" t="e">
        <f>#REF!</f>
        <v>#REF!</v>
      </c>
      <c r="D120" s="378" t="e">
        <f>#REF!</f>
        <v>#REF!</v>
      </c>
      <c r="E120" s="378" t="e">
        <f>#REF!</f>
        <v>#REF!</v>
      </c>
      <c r="F120" s="397" t="e">
        <f>#REF!</f>
        <v>#REF!</v>
      </c>
      <c r="G120" s="398" t="e">
        <f>#REF!</f>
        <v>#REF!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338"/>
      <c r="B121" s="399" t="e">
        <f>#REF!</f>
        <v>#REF!</v>
      </c>
      <c r="C121" s="396" t="e">
        <f>#REF!</f>
        <v>#REF!</v>
      </c>
      <c r="D121" s="378" t="e">
        <f>#REF!</f>
        <v>#REF!</v>
      </c>
      <c r="E121" s="378" t="e">
        <f>#REF!</f>
        <v>#REF!</v>
      </c>
      <c r="F121" s="397" t="e">
        <f>#REF!</f>
        <v>#REF!</v>
      </c>
      <c r="G121" s="398" t="e">
        <f>#REF!</f>
        <v>#REF!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338"/>
      <c r="B122" s="399" t="e">
        <f>#REF!</f>
        <v>#REF!</v>
      </c>
      <c r="C122" s="396" t="e">
        <f>#REF!</f>
        <v>#REF!</v>
      </c>
      <c r="D122" s="378" t="e">
        <f>#REF!</f>
        <v>#REF!</v>
      </c>
      <c r="E122" s="378" t="e">
        <f>#REF!</f>
        <v>#REF!</v>
      </c>
      <c r="F122" s="397" t="e">
        <f>#REF!</f>
        <v>#REF!</v>
      </c>
      <c r="G122" s="398" t="e">
        <f>#REF!</f>
        <v>#REF!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338"/>
      <c r="B123" s="399" t="e">
        <f>#REF!</f>
        <v>#REF!</v>
      </c>
      <c r="C123" s="396" t="e">
        <f>#REF!</f>
        <v>#REF!</v>
      </c>
      <c r="D123" s="378" t="e">
        <f>#REF!</f>
        <v>#REF!</v>
      </c>
      <c r="E123" s="378" t="e">
        <f>#REF!</f>
        <v>#REF!</v>
      </c>
      <c r="F123" s="397" t="e">
        <f>#REF!</f>
        <v>#REF!</v>
      </c>
      <c r="G123" s="398" t="e">
        <f>#REF!</f>
        <v>#REF!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338"/>
      <c r="B124" s="399" t="e">
        <f>#REF!</f>
        <v>#REF!</v>
      </c>
      <c r="C124" s="396" t="e">
        <f>#REF!</f>
        <v>#REF!</v>
      </c>
      <c r="D124" s="378" t="e">
        <f>#REF!</f>
        <v>#REF!</v>
      </c>
      <c r="E124" s="378" t="e">
        <f>#REF!</f>
        <v>#REF!</v>
      </c>
      <c r="F124" s="397" t="e">
        <f>#REF!</f>
        <v>#REF!</v>
      </c>
      <c r="G124" s="398" t="e">
        <f>#REF!</f>
        <v>#REF!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338"/>
      <c r="B125" s="399" t="e">
        <f>#REF!</f>
        <v>#REF!</v>
      </c>
      <c r="C125" s="396" t="e">
        <f>#REF!</f>
        <v>#REF!</v>
      </c>
      <c r="D125" s="378" t="e">
        <f>#REF!</f>
        <v>#REF!</v>
      </c>
      <c r="E125" s="378" t="e">
        <f>#REF!</f>
        <v>#REF!</v>
      </c>
      <c r="F125" s="397" t="e">
        <f>#REF!</f>
        <v>#REF!</v>
      </c>
      <c r="G125" s="398" t="e">
        <f>#REF!</f>
        <v>#REF!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338"/>
      <c r="B126" s="400" t="e">
        <f>#REF!</f>
        <v>#REF!</v>
      </c>
      <c r="C126" s="401" t="e">
        <f>#REF!</f>
        <v>#REF!</v>
      </c>
      <c r="D126" s="369"/>
      <c r="E126" s="369"/>
      <c r="F126" s="402"/>
      <c r="G126" s="403" t="e">
        <f>#REF!</f>
        <v>#REF!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338"/>
      <c r="B127" s="399" t="e">
        <f>#REF!</f>
        <v>#REF!</v>
      </c>
      <c r="C127" s="396" t="e">
        <f>#REF!</f>
        <v>#REF!</v>
      </c>
      <c r="D127" s="378" t="e">
        <f>#REF!</f>
        <v>#REF!</v>
      </c>
      <c r="E127" s="378" t="e">
        <f>#REF!</f>
        <v>#REF!</v>
      </c>
      <c r="F127" s="397" t="e">
        <f>#REF!</f>
        <v>#REF!</v>
      </c>
      <c r="G127" s="398" t="e">
        <f>#REF!</f>
        <v>#REF!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338"/>
      <c r="B128" s="399" t="e">
        <f>#REF!</f>
        <v>#REF!</v>
      </c>
      <c r="C128" s="396" t="e">
        <f>#REF!</f>
        <v>#REF!</v>
      </c>
      <c r="D128" s="378" t="e">
        <f>#REF!</f>
        <v>#REF!</v>
      </c>
      <c r="E128" s="378" t="e">
        <f>#REF!</f>
        <v>#REF!</v>
      </c>
      <c r="F128" s="397" t="e">
        <f>#REF!</f>
        <v>#REF!</v>
      </c>
      <c r="G128" s="398" t="e">
        <f>#REF!</f>
        <v>#REF!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9.25" customHeight="1" x14ac:dyDescent="0.25">
      <c r="A129" s="338"/>
      <c r="B129" s="399" t="e">
        <f>#REF!</f>
        <v>#REF!</v>
      </c>
      <c r="C129" s="404" t="e">
        <f>#REF!</f>
        <v>#REF!</v>
      </c>
      <c r="D129" s="378" t="e">
        <f>#REF!</f>
        <v>#REF!</v>
      </c>
      <c r="E129" s="378" t="e">
        <f>#REF!</f>
        <v>#REF!</v>
      </c>
      <c r="F129" s="397" t="e">
        <f>#REF!</f>
        <v>#REF!</v>
      </c>
      <c r="G129" s="398" t="e">
        <f>#REF!</f>
        <v>#REF!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338"/>
      <c r="B130" s="400" t="e">
        <f>#REF!</f>
        <v>#REF!</v>
      </c>
      <c r="C130" s="401" t="e">
        <f>#REF!</f>
        <v>#REF!</v>
      </c>
      <c r="D130" s="405"/>
      <c r="E130" s="405"/>
      <c r="F130" s="406"/>
      <c r="G130" s="407" t="e">
        <f>#REF!</f>
        <v>#REF!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338"/>
      <c r="B131" s="399" t="e">
        <f>#REF!</f>
        <v>#REF!</v>
      </c>
      <c r="C131" s="404" t="e">
        <f>#REF!</f>
        <v>#REF!</v>
      </c>
      <c r="D131" s="378" t="e">
        <f>#REF!</f>
        <v>#REF!</v>
      </c>
      <c r="E131" s="378" t="e">
        <f>#REF!</f>
        <v>#REF!</v>
      </c>
      <c r="F131" s="397" t="e">
        <f>#REF!</f>
        <v>#REF!</v>
      </c>
      <c r="G131" s="398" t="e">
        <f>#REF!</f>
        <v>#REF!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338"/>
      <c r="B132" s="399" t="e">
        <f>#REF!</f>
        <v>#REF!</v>
      </c>
      <c r="C132" s="404" t="e">
        <f>#REF!</f>
        <v>#REF!</v>
      </c>
      <c r="D132" s="378" t="e">
        <f>#REF!</f>
        <v>#REF!</v>
      </c>
      <c r="E132" s="378" t="e">
        <f>#REF!</f>
        <v>#REF!</v>
      </c>
      <c r="F132" s="397" t="e">
        <f>#REF!</f>
        <v>#REF!</v>
      </c>
      <c r="G132" s="398" t="e">
        <f>#REF!</f>
        <v>#REF!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.75" customHeight="1" x14ac:dyDescent="0.25">
      <c r="A133" s="338"/>
      <c r="B133" s="399" t="e">
        <f>#REF!</f>
        <v>#REF!</v>
      </c>
      <c r="C133" s="404" t="e">
        <f>#REF!</f>
        <v>#REF!</v>
      </c>
      <c r="D133" s="378" t="e">
        <f>#REF!</f>
        <v>#REF!</v>
      </c>
      <c r="E133" s="378" t="e">
        <f>#REF!</f>
        <v>#REF!</v>
      </c>
      <c r="F133" s="397" t="e">
        <f>#REF!</f>
        <v>#REF!</v>
      </c>
      <c r="G133" s="398" t="e">
        <f>#REF!</f>
        <v>#REF!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.75" customHeight="1" x14ac:dyDescent="0.25">
      <c r="A134" s="338"/>
      <c r="B134" s="399" t="e">
        <f>#REF!</f>
        <v>#REF!</v>
      </c>
      <c r="C134" s="404" t="e">
        <f>#REF!</f>
        <v>#REF!</v>
      </c>
      <c r="D134" s="378" t="e">
        <f>#REF!</f>
        <v>#REF!</v>
      </c>
      <c r="E134" s="378" t="e">
        <f>#REF!</f>
        <v>#REF!</v>
      </c>
      <c r="F134" s="397" t="e">
        <f>#REF!</f>
        <v>#REF!</v>
      </c>
      <c r="G134" s="398" t="e">
        <f>#REF!</f>
        <v>#REF!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338"/>
      <c r="B135" s="399" t="e">
        <f>#REF!</f>
        <v>#REF!</v>
      </c>
      <c r="C135" s="404" t="e">
        <f>#REF!</f>
        <v>#REF!</v>
      </c>
      <c r="D135" s="378" t="e">
        <f>#REF!</f>
        <v>#REF!</v>
      </c>
      <c r="E135" s="378" t="e">
        <f>#REF!</f>
        <v>#REF!</v>
      </c>
      <c r="F135" s="397" t="e">
        <f>#REF!</f>
        <v>#REF!</v>
      </c>
      <c r="G135" s="398" t="e">
        <f>#REF!</f>
        <v>#REF!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.75" customHeight="1" x14ac:dyDescent="0.25">
      <c r="A136" s="338"/>
      <c r="B136" s="399" t="e">
        <f>#REF!</f>
        <v>#REF!</v>
      </c>
      <c r="C136" s="404" t="e">
        <f>#REF!</f>
        <v>#REF!</v>
      </c>
      <c r="D136" s="378" t="e">
        <f>#REF!</f>
        <v>#REF!</v>
      </c>
      <c r="E136" s="378" t="e">
        <f>#REF!</f>
        <v>#REF!</v>
      </c>
      <c r="F136" s="397" t="e">
        <f>#REF!</f>
        <v>#REF!</v>
      </c>
      <c r="G136" s="398" t="e">
        <f>#REF!</f>
        <v>#REF!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5">
      <c r="A137" s="338"/>
      <c r="B137" s="399" t="e">
        <f>#REF!</f>
        <v>#REF!</v>
      </c>
      <c r="C137" s="404" t="e">
        <f>#REF!</f>
        <v>#REF!</v>
      </c>
      <c r="D137" s="378" t="e">
        <f>#REF!</f>
        <v>#REF!</v>
      </c>
      <c r="E137" s="378" t="e">
        <f>#REF!</f>
        <v>#REF!</v>
      </c>
      <c r="F137" s="397" t="e">
        <f>#REF!</f>
        <v>#REF!</v>
      </c>
      <c r="G137" s="398" t="e">
        <f>#REF!</f>
        <v>#REF!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338"/>
      <c r="B138" s="399" t="e">
        <f>#REF!</f>
        <v>#REF!</v>
      </c>
      <c r="C138" s="404" t="e">
        <f>#REF!</f>
        <v>#REF!</v>
      </c>
      <c r="D138" s="378" t="e">
        <f>#REF!</f>
        <v>#REF!</v>
      </c>
      <c r="E138" s="378" t="e">
        <f>#REF!</f>
        <v>#REF!</v>
      </c>
      <c r="F138" s="397" t="e">
        <f>#REF!</f>
        <v>#REF!</v>
      </c>
      <c r="G138" s="398" t="e">
        <f>#REF!</f>
        <v>#REF!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8.25" customHeight="1" x14ac:dyDescent="0.25">
      <c r="A139" s="338"/>
      <c r="B139" s="399" t="e">
        <f>#REF!</f>
        <v>#REF!</v>
      </c>
      <c r="C139" s="404" t="e">
        <f>#REF!</f>
        <v>#REF!</v>
      </c>
      <c r="D139" s="378" t="e">
        <f>#REF!</f>
        <v>#REF!</v>
      </c>
      <c r="E139" s="378" t="e">
        <f>#REF!</f>
        <v>#REF!</v>
      </c>
      <c r="F139" s="397" t="e">
        <f>#REF!</f>
        <v>#REF!</v>
      </c>
      <c r="G139" s="398" t="e">
        <f>#REF!</f>
        <v>#REF!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 x14ac:dyDescent="0.25">
      <c r="A140" s="338"/>
      <c r="B140" s="399" t="e">
        <f>#REF!</f>
        <v>#REF!</v>
      </c>
      <c r="C140" s="404" t="e">
        <f>#REF!</f>
        <v>#REF!</v>
      </c>
      <c r="D140" s="378" t="e">
        <f>#REF!</f>
        <v>#REF!</v>
      </c>
      <c r="E140" s="378" t="e">
        <f>#REF!</f>
        <v>#REF!</v>
      </c>
      <c r="F140" s="397" t="e">
        <f>#REF!</f>
        <v>#REF!</v>
      </c>
      <c r="G140" s="398" t="e">
        <f>#REF!</f>
        <v>#REF!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9.25" customHeight="1" x14ac:dyDescent="0.25">
      <c r="A141" s="338"/>
      <c r="B141" s="399" t="e">
        <f>#REF!</f>
        <v>#REF!</v>
      </c>
      <c r="C141" s="404" t="e">
        <f>#REF!</f>
        <v>#REF!</v>
      </c>
      <c r="D141" s="378" t="e">
        <f>#REF!</f>
        <v>#REF!</v>
      </c>
      <c r="E141" s="378" t="e">
        <f>#REF!</f>
        <v>#REF!</v>
      </c>
      <c r="F141" s="397" t="e">
        <f>#REF!</f>
        <v>#REF!</v>
      </c>
      <c r="G141" s="398" t="e">
        <f>#REF!</f>
        <v>#REF!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338"/>
      <c r="B142" s="399" t="e">
        <f>#REF!</f>
        <v>#REF!</v>
      </c>
      <c r="C142" s="404" t="e">
        <f>#REF!</f>
        <v>#REF!</v>
      </c>
      <c r="D142" s="378" t="e">
        <f>#REF!</f>
        <v>#REF!</v>
      </c>
      <c r="E142" s="378" t="e">
        <f>#REF!</f>
        <v>#REF!</v>
      </c>
      <c r="F142" s="397" t="e">
        <f>#REF!</f>
        <v>#REF!</v>
      </c>
      <c r="G142" s="398" t="e">
        <f>#REF!</f>
        <v>#REF!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338"/>
      <c r="B143" s="399" t="e">
        <f>#REF!</f>
        <v>#REF!</v>
      </c>
      <c r="C143" s="404" t="e">
        <f>#REF!</f>
        <v>#REF!</v>
      </c>
      <c r="D143" s="378" t="e">
        <f>#REF!</f>
        <v>#REF!</v>
      </c>
      <c r="E143" s="378" t="e">
        <f>#REF!</f>
        <v>#REF!</v>
      </c>
      <c r="F143" s="397" t="e">
        <f>#REF!</f>
        <v>#REF!</v>
      </c>
      <c r="G143" s="398" t="e">
        <f>#REF!</f>
        <v>#REF!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338"/>
      <c r="B144" s="399" t="e">
        <f>#REF!</f>
        <v>#REF!</v>
      </c>
      <c r="C144" s="404" t="e">
        <f>#REF!</f>
        <v>#REF!</v>
      </c>
      <c r="D144" s="378" t="e">
        <f>#REF!</f>
        <v>#REF!</v>
      </c>
      <c r="E144" s="378" t="e">
        <f>#REF!</f>
        <v>#REF!</v>
      </c>
      <c r="F144" s="397" t="e">
        <f>#REF!</f>
        <v>#REF!</v>
      </c>
      <c r="G144" s="398" t="e">
        <f>#REF!</f>
        <v>#REF!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338"/>
      <c r="B145" s="400" t="e">
        <f>#REF!</f>
        <v>#REF!</v>
      </c>
      <c r="C145" s="401" t="e">
        <f>#REF!</f>
        <v>#REF!</v>
      </c>
      <c r="D145" s="369"/>
      <c r="E145" s="369"/>
      <c r="F145" s="402"/>
      <c r="G145" s="403" t="s">
        <v>68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338"/>
      <c r="B146" s="399" t="e">
        <f>#REF!</f>
        <v>#REF!</v>
      </c>
      <c r="C146" s="404" t="e">
        <f>#REF!</f>
        <v>#REF!</v>
      </c>
      <c r="D146" s="378" t="e">
        <f>#REF!</f>
        <v>#REF!</v>
      </c>
      <c r="E146" s="378" t="e">
        <f>#REF!</f>
        <v>#REF!</v>
      </c>
      <c r="F146" s="397" t="e">
        <f>#REF!</f>
        <v>#REF!</v>
      </c>
      <c r="G146" s="398" t="e">
        <f>#REF!</f>
        <v>#REF!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338"/>
      <c r="B147" s="399" t="e">
        <f>#REF!</f>
        <v>#REF!</v>
      </c>
      <c r="C147" s="404" t="e">
        <f>#REF!</f>
        <v>#REF!</v>
      </c>
      <c r="D147" s="378" t="e">
        <f>#REF!</f>
        <v>#REF!</v>
      </c>
      <c r="E147" s="378" t="e">
        <f>#REF!</f>
        <v>#REF!</v>
      </c>
      <c r="F147" s="397" t="e">
        <f>#REF!</f>
        <v>#REF!</v>
      </c>
      <c r="G147" s="398" t="e">
        <f>#REF!</f>
        <v>#REF!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338"/>
      <c r="B148" s="399" t="e">
        <f>#REF!</f>
        <v>#REF!</v>
      </c>
      <c r="C148" s="404" t="e">
        <f>#REF!</f>
        <v>#REF!</v>
      </c>
      <c r="D148" s="378" t="e">
        <f>#REF!</f>
        <v>#REF!</v>
      </c>
      <c r="E148" s="378" t="e">
        <f>#REF!</f>
        <v>#REF!</v>
      </c>
      <c r="F148" s="397" t="e">
        <f>#REF!</f>
        <v>#REF!</v>
      </c>
      <c r="G148" s="398" t="e">
        <f>#REF!</f>
        <v>#REF!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338"/>
      <c r="B149" s="399" t="e">
        <f>#REF!</f>
        <v>#REF!</v>
      </c>
      <c r="C149" s="404" t="e">
        <f>#REF!</f>
        <v>#REF!</v>
      </c>
      <c r="D149" s="378" t="e">
        <f>#REF!</f>
        <v>#REF!</v>
      </c>
      <c r="E149" s="378" t="e">
        <f>#REF!</f>
        <v>#REF!</v>
      </c>
      <c r="F149" s="397" t="e">
        <f>#REF!</f>
        <v>#REF!</v>
      </c>
      <c r="G149" s="398" t="e">
        <f>#REF!</f>
        <v>#REF!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338"/>
      <c r="B150" s="399" t="e">
        <f>#REF!</f>
        <v>#REF!</v>
      </c>
      <c r="C150" s="404" t="e">
        <f>#REF!</f>
        <v>#REF!</v>
      </c>
      <c r="D150" s="378" t="e">
        <f>#REF!</f>
        <v>#REF!</v>
      </c>
      <c r="E150" s="378" t="e">
        <f>#REF!</f>
        <v>#REF!</v>
      </c>
      <c r="F150" s="397" t="e">
        <f>#REF!</f>
        <v>#REF!</v>
      </c>
      <c r="G150" s="398" t="e">
        <f>#REF!</f>
        <v>#REF!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338"/>
      <c r="B151" s="399" t="e">
        <f>#REF!</f>
        <v>#REF!</v>
      </c>
      <c r="C151" s="404" t="e">
        <f>#REF!</f>
        <v>#REF!</v>
      </c>
      <c r="D151" s="378" t="e">
        <f>#REF!</f>
        <v>#REF!</v>
      </c>
      <c r="E151" s="378" t="e">
        <f>#REF!</f>
        <v>#REF!</v>
      </c>
      <c r="F151" s="397" t="e">
        <f>#REF!</f>
        <v>#REF!</v>
      </c>
      <c r="G151" s="398" t="e">
        <f>#REF!</f>
        <v>#REF!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338"/>
      <c r="B152" s="399" t="e">
        <f>#REF!</f>
        <v>#REF!</v>
      </c>
      <c r="C152" s="404" t="e">
        <f>#REF!</f>
        <v>#REF!</v>
      </c>
      <c r="D152" s="378" t="e">
        <f>#REF!</f>
        <v>#REF!</v>
      </c>
      <c r="E152" s="378" t="e">
        <f>#REF!</f>
        <v>#REF!</v>
      </c>
      <c r="F152" s="397" t="e">
        <f>#REF!</f>
        <v>#REF!</v>
      </c>
      <c r="G152" s="398" t="e">
        <f>#REF!</f>
        <v>#REF!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338"/>
      <c r="B153" s="399" t="e">
        <f>#REF!</f>
        <v>#REF!</v>
      </c>
      <c r="C153" s="404" t="e">
        <f>#REF!</f>
        <v>#REF!</v>
      </c>
      <c r="D153" s="378" t="e">
        <f>#REF!</f>
        <v>#REF!</v>
      </c>
      <c r="E153" s="378" t="e">
        <f>#REF!</f>
        <v>#REF!</v>
      </c>
      <c r="F153" s="397" t="e">
        <f>#REF!</f>
        <v>#REF!</v>
      </c>
      <c r="G153" s="398" t="e">
        <f>#REF!</f>
        <v>#REF!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338"/>
      <c r="B154" s="399" t="e">
        <f>#REF!</f>
        <v>#REF!</v>
      </c>
      <c r="C154" s="404" t="e">
        <f>#REF!</f>
        <v>#REF!</v>
      </c>
      <c r="D154" s="378" t="e">
        <f>#REF!</f>
        <v>#REF!</v>
      </c>
      <c r="E154" s="378" t="e">
        <f>#REF!</f>
        <v>#REF!</v>
      </c>
      <c r="F154" s="397" t="e">
        <f>#REF!</f>
        <v>#REF!</v>
      </c>
      <c r="G154" s="398" t="e">
        <f>#REF!</f>
        <v>#REF!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338"/>
      <c r="B155" s="399" t="e">
        <f>#REF!</f>
        <v>#REF!</v>
      </c>
      <c r="C155" s="404" t="e">
        <f>#REF!</f>
        <v>#REF!</v>
      </c>
      <c r="D155" s="378" t="e">
        <f>#REF!</f>
        <v>#REF!</v>
      </c>
      <c r="E155" s="378" t="e">
        <f>#REF!</f>
        <v>#REF!</v>
      </c>
      <c r="F155" s="397" t="e">
        <f>#REF!</f>
        <v>#REF!</v>
      </c>
      <c r="G155" s="398" t="e">
        <f>#REF!</f>
        <v>#REF!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338"/>
      <c r="B156" s="399" t="e">
        <f>#REF!</f>
        <v>#REF!</v>
      </c>
      <c r="C156" s="404" t="e">
        <f>#REF!</f>
        <v>#REF!</v>
      </c>
      <c r="D156" s="378" t="e">
        <f>#REF!</f>
        <v>#REF!</v>
      </c>
      <c r="E156" s="378" t="e">
        <f>#REF!</f>
        <v>#REF!</v>
      </c>
      <c r="F156" s="397" t="e">
        <f>#REF!</f>
        <v>#REF!</v>
      </c>
      <c r="G156" s="398" t="e">
        <f>#REF!</f>
        <v>#REF!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.75" customHeight="1" x14ac:dyDescent="0.25">
      <c r="A157" s="338"/>
      <c r="B157" s="399" t="e">
        <f>#REF!</f>
        <v>#REF!</v>
      </c>
      <c r="C157" s="404" t="e">
        <f>#REF!</f>
        <v>#REF!</v>
      </c>
      <c r="D157" s="378" t="e">
        <f>#REF!</f>
        <v>#REF!</v>
      </c>
      <c r="E157" s="378" t="e">
        <f>#REF!</f>
        <v>#REF!</v>
      </c>
      <c r="F157" s="397" t="e">
        <f>#REF!</f>
        <v>#REF!</v>
      </c>
      <c r="G157" s="398" t="e">
        <f>#REF!</f>
        <v>#REF!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.75" customHeight="1" x14ac:dyDescent="0.25">
      <c r="A158" s="338"/>
      <c r="B158" s="399" t="e">
        <f>#REF!</f>
        <v>#REF!</v>
      </c>
      <c r="C158" s="404" t="e">
        <f>#REF!</f>
        <v>#REF!</v>
      </c>
      <c r="D158" s="378" t="e">
        <f>#REF!</f>
        <v>#REF!</v>
      </c>
      <c r="E158" s="378" t="e">
        <f>#REF!</f>
        <v>#REF!</v>
      </c>
      <c r="F158" s="397" t="e">
        <f>#REF!</f>
        <v>#REF!</v>
      </c>
      <c r="G158" s="398" t="e">
        <f>#REF!</f>
        <v>#REF!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338"/>
      <c r="B159" s="400" t="e">
        <f>#REF!</f>
        <v>#REF!</v>
      </c>
      <c r="C159" s="408" t="e">
        <f>#REF!</f>
        <v>#REF!</v>
      </c>
      <c r="D159" s="369"/>
      <c r="E159" s="369"/>
      <c r="F159" s="402"/>
      <c r="G159" s="403" t="e">
        <f>#REF!</f>
        <v>#REF!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338"/>
      <c r="B160" s="399" t="e">
        <f>#REF!</f>
        <v>#REF!</v>
      </c>
      <c r="C160" s="404" t="e">
        <f>#REF!</f>
        <v>#REF!</v>
      </c>
      <c r="D160" s="378" t="e">
        <f>#REF!</f>
        <v>#REF!</v>
      </c>
      <c r="E160" s="378" t="e">
        <f>#REF!</f>
        <v>#REF!</v>
      </c>
      <c r="F160" s="397" t="e">
        <f>#REF!</f>
        <v>#REF!</v>
      </c>
      <c r="G160" s="398" t="e">
        <f>#REF!</f>
        <v>#REF!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0.75" customHeight="1" x14ac:dyDescent="0.25">
      <c r="A161" s="338"/>
      <c r="B161" s="399" t="e">
        <f>#REF!</f>
        <v>#REF!</v>
      </c>
      <c r="C161" s="404" t="e">
        <f>#REF!</f>
        <v>#REF!</v>
      </c>
      <c r="D161" s="378" t="e">
        <f>#REF!</f>
        <v>#REF!</v>
      </c>
      <c r="E161" s="378" t="e">
        <f>#REF!</f>
        <v>#REF!</v>
      </c>
      <c r="F161" s="397" t="e">
        <f>#REF!</f>
        <v>#REF!</v>
      </c>
      <c r="G161" s="398" t="e">
        <f>#REF!</f>
        <v>#REF!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0.75" customHeight="1" x14ac:dyDescent="0.25">
      <c r="A162" s="338"/>
      <c r="B162" s="399" t="e">
        <f>#REF!</f>
        <v>#REF!</v>
      </c>
      <c r="C162" s="404" t="e">
        <f>#REF!</f>
        <v>#REF!</v>
      </c>
      <c r="D162" s="378" t="e">
        <f>#REF!</f>
        <v>#REF!</v>
      </c>
      <c r="E162" s="378" t="e">
        <f>#REF!</f>
        <v>#REF!</v>
      </c>
      <c r="F162" s="397" t="e">
        <f>#REF!</f>
        <v>#REF!</v>
      </c>
      <c r="G162" s="398" t="e">
        <f>#REF!</f>
        <v>#REF!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338"/>
      <c r="B163" s="399" t="e">
        <f>#REF!</f>
        <v>#REF!</v>
      </c>
      <c r="C163" s="404" t="e">
        <f>#REF!</f>
        <v>#REF!</v>
      </c>
      <c r="D163" s="378" t="e">
        <f>#REF!</f>
        <v>#REF!</v>
      </c>
      <c r="E163" s="378" t="e">
        <f>#REF!</f>
        <v>#REF!</v>
      </c>
      <c r="F163" s="397" t="e">
        <f>#REF!</f>
        <v>#REF!</v>
      </c>
      <c r="G163" s="398" t="e">
        <f>#REF!</f>
        <v>#REF!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338"/>
      <c r="B164" s="399" t="e">
        <f>#REF!</f>
        <v>#REF!</v>
      </c>
      <c r="C164" s="404" t="e">
        <f>#REF!</f>
        <v>#REF!</v>
      </c>
      <c r="D164" s="378" t="e">
        <f>#REF!</f>
        <v>#REF!</v>
      </c>
      <c r="E164" s="378" t="e">
        <f>#REF!</f>
        <v>#REF!</v>
      </c>
      <c r="F164" s="397" t="e">
        <f>#REF!</f>
        <v>#REF!</v>
      </c>
      <c r="G164" s="398" t="e">
        <f>#REF!</f>
        <v>#REF!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338"/>
      <c r="B165" s="400" t="e">
        <f>#REF!</f>
        <v>#REF!</v>
      </c>
      <c r="C165" s="408" t="e">
        <f>#REF!</f>
        <v>#REF!</v>
      </c>
      <c r="D165" s="369"/>
      <c r="E165" s="369"/>
      <c r="F165" s="402"/>
      <c r="G165" s="403" t="e">
        <f>#REF!</f>
        <v>#REF!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6.25" customHeight="1" x14ac:dyDescent="0.25">
      <c r="A166" s="338"/>
      <c r="B166" s="399" t="e">
        <f>#REF!</f>
        <v>#REF!</v>
      </c>
      <c r="C166" s="404" t="e">
        <f>#REF!</f>
        <v>#REF!</v>
      </c>
      <c r="D166" s="378" t="e">
        <f>#REF!</f>
        <v>#REF!</v>
      </c>
      <c r="E166" s="378" t="e">
        <f>#REF!</f>
        <v>#REF!</v>
      </c>
      <c r="F166" s="397" t="e">
        <f>#REF!</f>
        <v>#REF!</v>
      </c>
      <c r="G166" s="398" t="e">
        <f>#REF!</f>
        <v>#REF!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.75" customHeight="1" x14ac:dyDescent="0.25">
      <c r="A167" s="338"/>
      <c r="B167" s="399" t="e">
        <f>#REF!</f>
        <v>#REF!</v>
      </c>
      <c r="C167" s="404" t="e">
        <f>#REF!</f>
        <v>#REF!</v>
      </c>
      <c r="D167" s="378" t="e">
        <f>#REF!</f>
        <v>#REF!</v>
      </c>
      <c r="E167" s="378" t="e">
        <f>#REF!</f>
        <v>#REF!</v>
      </c>
      <c r="F167" s="397" t="e">
        <f>#REF!</f>
        <v>#REF!</v>
      </c>
      <c r="G167" s="398" t="e">
        <f>#REF!</f>
        <v>#REF!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.75" customHeight="1" x14ac:dyDescent="0.25">
      <c r="A168" s="338"/>
      <c r="B168" s="399" t="e">
        <f>#REF!</f>
        <v>#REF!</v>
      </c>
      <c r="C168" s="404" t="e">
        <f>#REF!</f>
        <v>#REF!</v>
      </c>
      <c r="D168" s="378" t="e">
        <f>#REF!</f>
        <v>#REF!</v>
      </c>
      <c r="E168" s="378" t="e">
        <f>#REF!</f>
        <v>#REF!</v>
      </c>
      <c r="F168" s="397" t="e">
        <f>#REF!</f>
        <v>#REF!</v>
      </c>
      <c r="G168" s="398" t="e">
        <f>#REF!</f>
        <v>#REF!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.75" customHeight="1" x14ac:dyDescent="0.25">
      <c r="A169" s="338"/>
      <c r="B169" s="399" t="e">
        <f>#REF!</f>
        <v>#REF!</v>
      </c>
      <c r="C169" s="404" t="e">
        <f>#REF!</f>
        <v>#REF!</v>
      </c>
      <c r="D169" s="378" t="e">
        <f>#REF!</f>
        <v>#REF!</v>
      </c>
      <c r="E169" s="378" t="e">
        <f>#REF!</f>
        <v>#REF!</v>
      </c>
      <c r="F169" s="397" t="e">
        <f>#REF!</f>
        <v>#REF!</v>
      </c>
      <c r="G169" s="398" t="e">
        <f>#REF!</f>
        <v>#REF!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338"/>
      <c r="B170" s="399" t="e">
        <f>#REF!</f>
        <v>#REF!</v>
      </c>
      <c r="C170" s="404" t="e">
        <f>#REF!</f>
        <v>#REF!</v>
      </c>
      <c r="D170" s="378" t="e">
        <f>#REF!</f>
        <v>#REF!</v>
      </c>
      <c r="E170" s="378" t="e">
        <f>#REF!</f>
        <v>#REF!</v>
      </c>
      <c r="F170" s="397" t="e">
        <f>#REF!</f>
        <v>#REF!</v>
      </c>
      <c r="G170" s="398" t="e">
        <f>#REF!</f>
        <v>#REF!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338"/>
      <c r="B171" s="400" t="e">
        <f>#REF!</f>
        <v>#REF!</v>
      </c>
      <c r="C171" s="408" t="e">
        <f>#REF!</f>
        <v>#REF!</v>
      </c>
      <c r="D171" s="369"/>
      <c r="E171" s="369"/>
      <c r="F171" s="402"/>
      <c r="G171" s="403" t="e">
        <f>#REF!</f>
        <v>#REF!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338"/>
      <c r="B172" s="399" t="e">
        <f>#REF!</f>
        <v>#REF!</v>
      </c>
      <c r="C172" s="409" t="e">
        <f>#REF!</f>
        <v>#REF!</v>
      </c>
      <c r="D172" s="378" t="e">
        <f>#REF!</f>
        <v>#REF!</v>
      </c>
      <c r="E172" s="378" t="e">
        <f>#REF!</f>
        <v>#REF!</v>
      </c>
      <c r="F172" s="397" t="e">
        <f>#REF!</f>
        <v>#REF!</v>
      </c>
      <c r="G172" s="398" t="e">
        <f>#REF!</f>
        <v>#REF!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338"/>
      <c r="B173" s="399" t="e">
        <f>#REF!</f>
        <v>#REF!</v>
      </c>
      <c r="C173" s="404" t="e">
        <f>#REF!</f>
        <v>#REF!</v>
      </c>
      <c r="D173" s="378" t="e">
        <f>#REF!</f>
        <v>#REF!</v>
      </c>
      <c r="E173" s="378" t="e">
        <f>#REF!</f>
        <v>#REF!</v>
      </c>
      <c r="F173" s="397" t="e">
        <f>#REF!</f>
        <v>#REF!</v>
      </c>
      <c r="G173" s="398" t="e">
        <f>#REF!</f>
        <v>#REF!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.5" customHeight="1" x14ac:dyDescent="0.25">
      <c r="A174" s="338"/>
      <c r="B174" s="399" t="e">
        <f>#REF!</f>
        <v>#REF!</v>
      </c>
      <c r="C174" s="404" t="e">
        <f>#REF!</f>
        <v>#REF!</v>
      </c>
      <c r="D174" s="378" t="e">
        <f>#REF!</f>
        <v>#REF!</v>
      </c>
      <c r="E174" s="378" t="e">
        <f>#REF!</f>
        <v>#REF!</v>
      </c>
      <c r="F174" s="397" t="e">
        <f>#REF!</f>
        <v>#REF!</v>
      </c>
      <c r="G174" s="398" t="e">
        <f>#REF!</f>
        <v>#REF!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338"/>
      <c r="B175" s="399" t="e">
        <f>#REF!</f>
        <v>#REF!</v>
      </c>
      <c r="C175" s="404" t="e">
        <f>#REF!</f>
        <v>#REF!</v>
      </c>
      <c r="D175" s="378" t="e">
        <f>#REF!</f>
        <v>#REF!</v>
      </c>
      <c r="E175" s="378" t="e">
        <f>#REF!</f>
        <v>#REF!</v>
      </c>
      <c r="F175" s="397" t="e">
        <f>#REF!</f>
        <v>#REF!</v>
      </c>
      <c r="G175" s="398" t="e">
        <f>#REF!</f>
        <v>#REF!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338"/>
      <c r="B176" s="399" t="e">
        <f>#REF!</f>
        <v>#REF!</v>
      </c>
      <c r="C176" s="404" t="e">
        <f>#REF!</f>
        <v>#REF!</v>
      </c>
      <c r="D176" s="378" t="e">
        <f>#REF!</f>
        <v>#REF!</v>
      </c>
      <c r="E176" s="378" t="e">
        <f>#REF!</f>
        <v>#REF!</v>
      </c>
      <c r="F176" s="397" t="e">
        <f>#REF!</f>
        <v>#REF!</v>
      </c>
      <c r="G176" s="398" t="e">
        <f>#REF!</f>
        <v>#REF!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338"/>
      <c r="B177" s="399" t="e">
        <f>#REF!</f>
        <v>#REF!</v>
      </c>
      <c r="C177" s="404" t="e">
        <f>#REF!</f>
        <v>#REF!</v>
      </c>
      <c r="D177" s="378" t="e">
        <f>#REF!</f>
        <v>#REF!</v>
      </c>
      <c r="E177" s="378" t="e">
        <f>#REF!</f>
        <v>#REF!</v>
      </c>
      <c r="F177" s="397" t="e">
        <f>#REF!</f>
        <v>#REF!</v>
      </c>
      <c r="G177" s="398" t="e">
        <f>#REF!</f>
        <v>#REF!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338"/>
      <c r="B178" s="399" t="e">
        <f>#REF!</f>
        <v>#REF!</v>
      </c>
      <c r="C178" s="404" t="e">
        <f>#REF!</f>
        <v>#REF!</v>
      </c>
      <c r="D178" s="378" t="e">
        <f>#REF!</f>
        <v>#REF!</v>
      </c>
      <c r="E178" s="378" t="e">
        <f>#REF!</f>
        <v>#REF!</v>
      </c>
      <c r="F178" s="397" t="e">
        <f>#REF!</f>
        <v>#REF!</v>
      </c>
      <c r="G178" s="398" t="e">
        <f>#REF!</f>
        <v>#REF!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338"/>
      <c r="B179" s="399" t="e">
        <f>#REF!</f>
        <v>#REF!</v>
      </c>
      <c r="C179" s="404" t="e">
        <f>#REF!</f>
        <v>#REF!</v>
      </c>
      <c r="D179" s="378" t="e">
        <f>#REF!</f>
        <v>#REF!</v>
      </c>
      <c r="E179" s="378" t="e">
        <f>#REF!</f>
        <v>#REF!</v>
      </c>
      <c r="F179" s="397" t="e">
        <f>#REF!</f>
        <v>#REF!</v>
      </c>
      <c r="G179" s="398" t="e">
        <f>#REF!</f>
        <v>#REF!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338"/>
      <c r="B180" s="400" t="e">
        <f>#REF!</f>
        <v>#REF!</v>
      </c>
      <c r="C180" s="408" t="e">
        <f>#REF!</f>
        <v>#REF!</v>
      </c>
      <c r="D180" s="369"/>
      <c r="E180" s="369"/>
      <c r="F180" s="402"/>
      <c r="G180" s="403" t="e">
        <f>#REF!</f>
        <v>#REF!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338"/>
      <c r="B181" s="399" t="e">
        <f>#REF!</f>
        <v>#REF!</v>
      </c>
      <c r="C181" s="404" t="e">
        <f>#REF!</f>
        <v>#REF!</v>
      </c>
      <c r="D181" s="378" t="e">
        <f>#REF!</f>
        <v>#REF!</v>
      </c>
      <c r="E181" s="378" t="e">
        <f>#REF!</f>
        <v>#REF!</v>
      </c>
      <c r="F181" s="397" t="e">
        <f>#REF!</f>
        <v>#REF!</v>
      </c>
      <c r="G181" s="398" t="e">
        <f>#REF!</f>
        <v>#REF!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338"/>
      <c r="B182" s="399" t="e">
        <f>#REF!</f>
        <v>#REF!</v>
      </c>
      <c r="C182" s="404" t="e">
        <f>#REF!</f>
        <v>#REF!</v>
      </c>
      <c r="D182" s="378" t="e">
        <f>#REF!</f>
        <v>#REF!</v>
      </c>
      <c r="E182" s="378" t="e">
        <f>#REF!</f>
        <v>#REF!</v>
      </c>
      <c r="F182" s="397" t="e">
        <f>#REF!</f>
        <v>#REF!</v>
      </c>
      <c r="G182" s="398" t="e">
        <f>#REF!</f>
        <v>#REF!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338"/>
      <c r="B183" s="399" t="e">
        <f>#REF!</f>
        <v>#REF!</v>
      </c>
      <c r="C183" s="404" t="e">
        <f>#REF!</f>
        <v>#REF!</v>
      </c>
      <c r="D183" s="378" t="e">
        <f>#REF!</f>
        <v>#REF!</v>
      </c>
      <c r="E183" s="378" t="e">
        <f>#REF!</f>
        <v>#REF!</v>
      </c>
      <c r="F183" s="397" t="e">
        <f>#REF!</f>
        <v>#REF!</v>
      </c>
      <c r="G183" s="398" t="e">
        <f>#REF!</f>
        <v>#REF!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338"/>
      <c r="B184" s="399" t="e">
        <f>#REF!</f>
        <v>#REF!</v>
      </c>
      <c r="C184" s="404" t="e">
        <f>#REF!</f>
        <v>#REF!</v>
      </c>
      <c r="D184" s="378" t="e">
        <f>#REF!</f>
        <v>#REF!</v>
      </c>
      <c r="E184" s="378" t="e">
        <f>#REF!</f>
        <v>#REF!</v>
      </c>
      <c r="F184" s="397" t="e">
        <f>#REF!</f>
        <v>#REF!</v>
      </c>
      <c r="G184" s="398" t="e">
        <f>#REF!</f>
        <v>#REF!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338"/>
      <c r="B185" s="400" t="e">
        <f>#REF!</f>
        <v>#REF!</v>
      </c>
      <c r="C185" s="408" t="e">
        <f>#REF!</f>
        <v>#REF!</v>
      </c>
      <c r="D185" s="369"/>
      <c r="E185" s="369"/>
      <c r="F185" s="402"/>
      <c r="G185" s="403" t="e">
        <f>#REF!</f>
        <v>#REF!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338"/>
      <c r="B186" s="399" t="e">
        <f>#REF!</f>
        <v>#REF!</v>
      </c>
      <c r="C186" s="404" t="e">
        <f>#REF!</f>
        <v>#REF!</v>
      </c>
      <c r="D186" s="378" t="e">
        <f>#REF!</f>
        <v>#REF!</v>
      </c>
      <c r="E186" s="378" t="e">
        <f>#REF!</f>
        <v>#REF!</v>
      </c>
      <c r="F186" s="397" t="e">
        <f>#REF!</f>
        <v>#REF!</v>
      </c>
      <c r="G186" s="398" t="e">
        <f>#REF!</f>
        <v>#REF!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338"/>
      <c r="B187" s="399" t="e">
        <f>#REF!</f>
        <v>#REF!</v>
      </c>
      <c r="C187" s="404" t="e">
        <f>#REF!</f>
        <v>#REF!</v>
      </c>
      <c r="D187" s="378" t="e">
        <f>#REF!</f>
        <v>#REF!</v>
      </c>
      <c r="E187" s="378" t="e">
        <f>#REF!</f>
        <v>#REF!</v>
      </c>
      <c r="F187" s="397" t="e">
        <f>#REF!</f>
        <v>#REF!</v>
      </c>
      <c r="G187" s="398" t="e">
        <f>#REF!</f>
        <v>#REF!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338"/>
      <c r="B188" s="399" t="e">
        <f>#REF!</f>
        <v>#REF!</v>
      </c>
      <c r="C188" s="404" t="e">
        <f>#REF!</f>
        <v>#REF!</v>
      </c>
      <c r="D188" s="378" t="e">
        <f>#REF!</f>
        <v>#REF!</v>
      </c>
      <c r="E188" s="378" t="e">
        <f>#REF!</f>
        <v>#REF!</v>
      </c>
      <c r="F188" s="397" t="e">
        <f>#REF!</f>
        <v>#REF!</v>
      </c>
      <c r="G188" s="398" t="e">
        <f>#REF!</f>
        <v>#REF!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338"/>
      <c r="B189" s="399" t="e">
        <f>#REF!</f>
        <v>#REF!</v>
      </c>
      <c r="C189" s="404" t="e">
        <f>#REF!</f>
        <v>#REF!</v>
      </c>
      <c r="D189" s="378" t="e">
        <f>#REF!</f>
        <v>#REF!</v>
      </c>
      <c r="E189" s="378" t="e">
        <f>#REF!</f>
        <v>#REF!</v>
      </c>
      <c r="F189" s="397" t="e">
        <f>#REF!</f>
        <v>#REF!</v>
      </c>
      <c r="G189" s="398" t="e">
        <f>#REF!</f>
        <v>#REF!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338"/>
      <c r="B190" s="410"/>
      <c r="C190" s="368" t="e">
        <f>#REF!</f>
        <v>#REF!</v>
      </c>
      <c r="D190" s="411"/>
      <c r="E190" s="411"/>
      <c r="F190" s="412"/>
      <c r="G190" s="371" t="e">
        <f>#REF!</f>
        <v>#REF!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338"/>
      <c r="B191" s="357"/>
      <c r="C191" s="358" t="e">
        <f>#REF!</f>
        <v>#REF!</v>
      </c>
      <c r="D191" s="372"/>
      <c r="E191" s="372"/>
      <c r="F191" s="373"/>
      <c r="G191" s="374" t="e">
        <f>#REF!</f>
        <v>#REF!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338"/>
      <c r="B192" s="400"/>
      <c r="C192" s="408" t="e">
        <f>#REF!</f>
        <v>#REF!</v>
      </c>
      <c r="D192" s="369"/>
      <c r="E192" s="369"/>
      <c r="F192" s="402"/>
      <c r="G192" s="403" t="e">
        <f>#REF!</f>
        <v>#REF!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338"/>
      <c r="B193" s="362" t="e">
        <f>#REF!</f>
        <v>#REF!</v>
      </c>
      <c r="C193" s="390" t="e">
        <f>#REF!</f>
        <v>#REF!</v>
      </c>
      <c r="D193" s="364" t="e">
        <f>#REF!</f>
        <v>#REF!</v>
      </c>
      <c r="E193" s="364" t="e">
        <f>#REF!</f>
        <v>#REF!</v>
      </c>
      <c r="F193" s="365" t="e">
        <f>#REF!</f>
        <v>#REF!</v>
      </c>
      <c r="G193" s="366" t="e">
        <f>#REF!</f>
        <v>#REF!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9.25" customHeight="1" x14ac:dyDescent="0.25">
      <c r="A194" s="338"/>
      <c r="B194" s="362" t="e">
        <f>#REF!</f>
        <v>#REF!</v>
      </c>
      <c r="C194" s="390" t="e">
        <f>#REF!</f>
        <v>#REF!</v>
      </c>
      <c r="D194" s="364" t="e">
        <f>#REF!</f>
        <v>#REF!</v>
      </c>
      <c r="E194" s="364" t="e">
        <f>#REF!</f>
        <v>#REF!</v>
      </c>
      <c r="F194" s="365" t="e">
        <f>#REF!</f>
        <v>#REF!</v>
      </c>
      <c r="G194" s="366" t="e">
        <f>#REF!</f>
        <v>#REF!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338"/>
      <c r="B195" s="362" t="e">
        <f>#REF!</f>
        <v>#REF!</v>
      </c>
      <c r="C195" s="390" t="e">
        <f>#REF!</f>
        <v>#REF!</v>
      </c>
      <c r="D195" s="364" t="e">
        <f>#REF!</f>
        <v>#REF!</v>
      </c>
      <c r="E195" s="364" t="e">
        <f>#REF!</f>
        <v>#REF!</v>
      </c>
      <c r="F195" s="365" t="e">
        <f>#REF!</f>
        <v>#REF!</v>
      </c>
      <c r="G195" s="366" t="e">
        <f>#REF!</f>
        <v>#REF!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338"/>
      <c r="B196" s="362" t="e">
        <f>#REF!</f>
        <v>#REF!</v>
      </c>
      <c r="C196" s="390" t="e">
        <f>#REF!</f>
        <v>#REF!</v>
      </c>
      <c r="D196" s="364" t="e">
        <f>#REF!</f>
        <v>#REF!</v>
      </c>
      <c r="E196" s="364" t="e">
        <f>#REF!</f>
        <v>#REF!</v>
      </c>
      <c r="F196" s="365" t="e">
        <f>#REF!</f>
        <v>#REF!</v>
      </c>
      <c r="G196" s="366" t="e">
        <f>#REF!</f>
        <v>#REF!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338"/>
      <c r="B197" s="362" t="e">
        <f>#REF!</f>
        <v>#REF!</v>
      </c>
      <c r="C197" s="390" t="e">
        <f>#REF!</f>
        <v>#REF!</v>
      </c>
      <c r="D197" s="364" t="e">
        <f>#REF!</f>
        <v>#REF!</v>
      </c>
      <c r="E197" s="364" t="e">
        <f>#REF!</f>
        <v>#REF!</v>
      </c>
      <c r="F197" s="365" t="e">
        <f>#REF!</f>
        <v>#REF!</v>
      </c>
      <c r="G197" s="366" t="e">
        <f>#REF!</f>
        <v>#REF!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338"/>
      <c r="B198" s="384" t="e">
        <f>#REF!</f>
        <v>#REF!</v>
      </c>
      <c r="C198" s="413" t="e">
        <f>#REF!</f>
        <v>#REF!</v>
      </c>
      <c r="D198" s="386"/>
      <c r="E198" s="386"/>
      <c r="F198" s="370"/>
      <c r="G198" s="387" t="e">
        <f>#REF!</f>
        <v>#REF!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338"/>
      <c r="B199" s="362" t="e">
        <f>#REF!</f>
        <v>#REF!</v>
      </c>
      <c r="C199" s="390" t="e">
        <f>#REF!</f>
        <v>#REF!</v>
      </c>
      <c r="D199" s="364" t="e">
        <f>#REF!</f>
        <v>#REF!</v>
      </c>
      <c r="E199" s="364" t="e">
        <f>#REF!</f>
        <v>#REF!</v>
      </c>
      <c r="F199" s="365" t="e">
        <f>#REF!</f>
        <v>#REF!</v>
      </c>
      <c r="G199" s="366" t="e">
        <f>#REF!</f>
        <v>#REF!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338"/>
      <c r="B200" s="362" t="e">
        <f>#REF!</f>
        <v>#REF!</v>
      </c>
      <c r="C200" s="390" t="e">
        <f>#REF!</f>
        <v>#REF!</v>
      </c>
      <c r="D200" s="364" t="e">
        <f>#REF!</f>
        <v>#REF!</v>
      </c>
      <c r="E200" s="364" t="e">
        <f>#REF!</f>
        <v>#REF!</v>
      </c>
      <c r="F200" s="365" t="e">
        <f>#REF!</f>
        <v>#REF!</v>
      </c>
      <c r="G200" s="366" t="e">
        <f>#REF!</f>
        <v>#REF!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customHeight="1" x14ac:dyDescent="0.25">
      <c r="A201" s="338"/>
      <c r="B201" s="362" t="e">
        <f>#REF!</f>
        <v>#REF!</v>
      </c>
      <c r="C201" s="390" t="e">
        <f>#REF!</f>
        <v>#REF!</v>
      </c>
      <c r="D201" s="364" t="e">
        <f>#REF!</f>
        <v>#REF!</v>
      </c>
      <c r="E201" s="364" t="e">
        <f>#REF!</f>
        <v>#REF!</v>
      </c>
      <c r="F201" s="365" t="e">
        <f>#REF!</f>
        <v>#REF!</v>
      </c>
      <c r="G201" s="366" t="e">
        <f>#REF!</f>
        <v>#REF!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338"/>
      <c r="B202" s="362" t="e">
        <f>#REF!</f>
        <v>#REF!</v>
      </c>
      <c r="C202" s="390" t="e">
        <f>#REF!</f>
        <v>#REF!</v>
      </c>
      <c r="D202" s="364" t="e">
        <f>#REF!</f>
        <v>#REF!</v>
      </c>
      <c r="E202" s="364" t="e">
        <f>#REF!</f>
        <v>#REF!</v>
      </c>
      <c r="F202" s="365" t="e">
        <f>#REF!</f>
        <v>#REF!</v>
      </c>
      <c r="G202" s="366" t="e">
        <f>#REF!</f>
        <v>#REF!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338"/>
      <c r="B203" s="362" t="e">
        <f>#REF!</f>
        <v>#REF!</v>
      </c>
      <c r="C203" s="390" t="e">
        <f>#REF!</f>
        <v>#REF!</v>
      </c>
      <c r="D203" s="364" t="e">
        <f>#REF!</f>
        <v>#REF!</v>
      </c>
      <c r="E203" s="364" t="e">
        <f>#REF!</f>
        <v>#REF!</v>
      </c>
      <c r="F203" s="365" t="e">
        <f>#REF!</f>
        <v>#REF!</v>
      </c>
      <c r="G203" s="366" t="e">
        <f>#REF!</f>
        <v>#REF!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338"/>
      <c r="B204" s="362" t="e">
        <f>#REF!</f>
        <v>#REF!</v>
      </c>
      <c r="C204" s="390" t="e">
        <f>#REF!</f>
        <v>#REF!</v>
      </c>
      <c r="D204" s="364" t="e">
        <f>#REF!</f>
        <v>#REF!</v>
      </c>
      <c r="E204" s="364" t="e">
        <f>#REF!</f>
        <v>#REF!</v>
      </c>
      <c r="F204" s="365" t="e">
        <f>#REF!</f>
        <v>#REF!</v>
      </c>
      <c r="G204" s="366" t="e">
        <f>#REF!</f>
        <v>#REF!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338"/>
      <c r="B205" s="362" t="e">
        <f>#REF!</f>
        <v>#REF!</v>
      </c>
      <c r="C205" s="390" t="e">
        <f>#REF!</f>
        <v>#REF!</v>
      </c>
      <c r="D205" s="364" t="e">
        <f>#REF!</f>
        <v>#REF!</v>
      </c>
      <c r="E205" s="364" t="e">
        <f>#REF!</f>
        <v>#REF!</v>
      </c>
      <c r="F205" s="365" t="e">
        <f>#REF!</f>
        <v>#REF!</v>
      </c>
      <c r="G205" s="366" t="e">
        <f>#REF!</f>
        <v>#REF!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338"/>
      <c r="B206" s="362" t="e">
        <f>#REF!</f>
        <v>#REF!</v>
      </c>
      <c r="C206" s="390" t="e">
        <f>#REF!</f>
        <v>#REF!</v>
      </c>
      <c r="D206" s="364" t="e">
        <f>#REF!</f>
        <v>#REF!</v>
      </c>
      <c r="E206" s="364" t="e">
        <f>#REF!</f>
        <v>#REF!</v>
      </c>
      <c r="F206" s="365" t="e">
        <f>#REF!</f>
        <v>#REF!</v>
      </c>
      <c r="G206" s="366" t="e">
        <f>#REF!</f>
        <v>#REF!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338"/>
      <c r="B207" s="362" t="e">
        <f>#REF!</f>
        <v>#REF!</v>
      </c>
      <c r="C207" s="390" t="e">
        <f>#REF!</f>
        <v>#REF!</v>
      </c>
      <c r="D207" s="364" t="e">
        <f>#REF!</f>
        <v>#REF!</v>
      </c>
      <c r="E207" s="364" t="e">
        <f>#REF!</f>
        <v>#REF!</v>
      </c>
      <c r="F207" s="365" t="e">
        <f>#REF!</f>
        <v>#REF!</v>
      </c>
      <c r="G207" s="366" t="e">
        <f>#REF!</f>
        <v>#REF!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338"/>
      <c r="B208" s="362" t="e">
        <f>#REF!</f>
        <v>#REF!</v>
      </c>
      <c r="C208" s="390" t="e">
        <f>#REF!</f>
        <v>#REF!</v>
      </c>
      <c r="D208" s="364" t="e">
        <f>#REF!</f>
        <v>#REF!</v>
      </c>
      <c r="E208" s="364" t="e">
        <f>#REF!</f>
        <v>#REF!</v>
      </c>
      <c r="F208" s="365" t="e">
        <f>#REF!</f>
        <v>#REF!</v>
      </c>
      <c r="G208" s="366" t="e">
        <f>#REF!</f>
        <v>#REF!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5">
      <c r="A209" s="338"/>
      <c r="B209" s="362" t="e">
        <f>#REF!</f>
        <v>#REF!</v>
      </c>
      <c r="C209" s="390" t="e">
        <f>#REF!</f>
        <v>#REF!</v>
      </c>
      <c r="D209" s="364" t="e">
        <f>#REF!</f>
        <v>#REF!</v>
      </c>
      <c r="E209" s="364" t="e">
        <f>#REF!</f>
        <v>#REF!</v>
      </c>
      <c r="F209" s="365" t="e">
        <f>#REF!</f>
        <v>#REF!</v>
      </c>
      <c r="G209" s="366" t="e">
        <f>#REF!</f>
        <v>#REF!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338"/>
      <c r="B210" s="362" t="e">
        <f>#REF!</f>
        <v>#REF!</v>
      </c>
      <c r="C210" s="390" t="e">
        <f>#REF!</f>
        <v>#REF!</v>
      </c>
      <c r="D210" s="364" t="e">
        <f>#REF!</f>
        <v>#REF!</v>
      </c>
      <c r="E210" s="364" t="e">
        <f>#REF!</f>
        <v>#REF!</v>
      </c>
      <c r="F210" s="365" t="e">
        <f>#REF!</f>
        <v>#REF!</v>
      </c>
      <c r="G210" s="366" t="e">
        <f>#REF!</f>
        <v>#REF!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338"/>
      <c r="B211" s="362" t="e">
        <f>#REF!</f>
        <v>#REF!</v>
      </c>
      <c r="C211" s="390" t="e">
        <f>#REF!</f>
        <v>#REF!</v>
      </c>
      <c r="D211" s="364" t="e">
        <f>#REF!</f>
        <v>#REF!</v>
      </c>
      <c r="E211" s="364" t="e">
        <f>#REF!</f>
        <v>#REF!</v>
      </c>
      <c r="F211" s="365" t="e">
        <f>#REF!</f>
        <v>#REF!</v>
      </c>
      <c r="G211" s="366" t="e">
        <f>#REF!</f>
        <v>#REF!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338"/>
      <c r="B212" s="362" t="e">
        <f>#REF!</f>
        <v>#REF!</v>
      </c>
      <c r="C212" s="390" t="e">
        <f>#REF!</f>
        <v>#REF!</v>
      </c>
      <c r="D212" s="364" t="e">
        <f>#REF!</f>
        <v>#REF!</v>
      </c>
      <c r="E212" s="364" t="e">
        <f>#REF!</f>
        <v>#REF!</v>
      </c>
      <c r="F212" s="365" t="e">
        <f>#REF!</f>
        <v>#REF!</v>
      </c>
      <c r="G212" s="366" t="e">
        <f>#REF!</f>
        <v>#REF!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338"/>
      <c r="B213" s="384" t="e">
        <f>#REF!</f>
        <v>#REF!</v>
      </c>
      <c r="C213" s="413" t="e">
        <f>#REF!</f>
        <v>#REF!</v>
      </c>
      <c r="D213" s="386"/>
      <c r="E213" s="386"/>
      <c r="F213" s="370"/>
      <c r="G213" s="387" t="e">
        <f>#REF!</f>
        <v>#REF!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338"/>
      <c r="B214" s="362" t="e">
        <f>#REF!</f>
        <v>#REF!</v>
      </c>
      <c r="C214" s="390" t="e">
        <f>#REF!</f>
        <v>#REF!</v>
      </c>
      <c r="D214" s="364" t="e">
        <f>#REF!</f>
        <v>#REF!</v>
      </c>
      <c r="E214" s="364" t="e">
        <f>#REF!</f>
        <v>#REF!</v>
      </c>
      <c r="F214" s="365" t="e">
        <f>#REF!</f>
        <v>#REF!</v>
      </c>
      <c r="G214" s="366" t="e">
        <f>#REF!</f>
        <v>#REF!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338"/>
      <c r="B215" s="362" t="e">
        <f>#REF!</f>
        <v>#REF!</v>
      </c>
      <c r="C215" s="390" t="e">
        <f>#REF!</f>
        <v>#REF!</v>
      </c>
      <c r="D215" s="364" t="e">
        <f>#REF!</f>
        <v>#REF!</v>
      </c>
      <c r="E215" s="364" t="e">
        <f>#REF!</f>
        <v>#REF!</v>
      </c>
      <c r="F215" s="365" t="e">
        <f>#REF!</f>
        <v>#REF!</v>
      </c>
      <c r="G215" s="366" t="e">
        <f>#REF!</f>
        <v>#REF!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338"/>
      <c r="B216" s="362" t="e">
        <f>#REF!</f>
        <v>#REF!</v>
      </c>
      <c r="C216" s="390" t="e">
        <f>#REF!</f>
        <v>#REF!</v>
      </c>
      <c r="D216" s="364" t="e">
        <f>#REF!</f>
        <v>#REF!</v>
      </c>
      <c r="E216" s="364" t="e">
        <f>#REF!</f>
        <v>#REF!</v>
      </c>
      <c r="F216" s="365" t="e">
        <f>#REF!</f>
        <v>#REF!</v>
      </c>
      <c r="G216" s="366" t="e">
        <f>#REF!</f>
        <v>#REF!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.75" customHeight="1" x14ac:dyDescent="0.25">
      <c r="A217" s="338"/>
      <c r="B217" s="362" t="e">
        <f>#REF!</f>
        <v>#REF!</v>
      </c>
      <c r="C217" s="390" t="e">
        <f>#REF!</f>
        <v>#REF!</v>
      </c>
      <c r="D217" s="364" t="e">
        <f>#REF!</f>
        <v>#REF!</v>
      </c>
      <c r="E217" s="364" t="e">
        <f>#REF!</f>
        <v>#REF!</v>
      </c>
      <c r="F217" s="365" t="e">
        <f>#REF!</f>
        <v>#REF!</v>
      </c>
      <c r="G217" s="366" t="e">
        <f>#REF!</f>
        <v>#REF!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338"/>
      <c r="B218" s="384" t="e">
        <f>#REF!</f>
        <v>#REF!</v>
      </c>
      <c r="C218" s="413" t="e">
        <f>#REF!</f>
        <v>#REF!</v>
      </c>
      <c r="D218" s="386"/>
      <c r="E218" s="386"/>
      <c r="F218" s="370"/>
      <c r="G218" s="387" t="e">
        <f>#REF!</f>
        <v>#REF!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338"/>
      <c r="B219" s="362" t="e">
        <f>#REF!</f>
        <v>#REF!</v>
      </c>
      <c r="C219" s="390" t="e">
        <f>#REF!</f>
        <v>#REF!</v>
      </c>
      <c r="D219" s="364" t="e">
        <f>#REF!</f>
        <v>#REF!</v>
      </c>
      <c r="E219" s="364" t="e">
        <f>#REF!</f>
        <v>#REF!</v>
      </c>
      <c r="F219" s="365" t="e">
        <f>#REF!</f>
        <v>#REF!</v>
      </c>
      <c r="G219" s="366" t="e">
        <f>#REF!</f>
        <v>#REF!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338"/>
      <c r="B220" s="362" t="e">
        <f>#REF!</f>
        <v>#REF!</v>
      </c>
      <c r="C220" s="390" t="e">
        <f>#REF!</f>
        <v>#REF!</v>
      </c>
      <c r="D220" s="364" t="e">
        <f>#REF!</f>
        <v>#REF!</v>
      </c>
      <c r="E220" s="364" t="e">
        <f>#REF!</f>
        <v>#REF!</v>
      </c>
      <c r="F220" s="365" t="e">
        <f>#REF!</f>
        <v>#REF!</v>
      </c>
      <c r="G220" s="366" t="e">
        <f>#REF!</f>
        <v>#REF!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338"/>
      <c r="B221" s="362" t="e">
        <f>#REF!</f>
        <v>#REF!</v>
      </c>
      <c r="C221" s="390" t="e">
        <f>#REF!</f>
        <v>#REF!</v>
      </c>
      <c r="D221" s="364" t="e">
        <f>#REF!</f>
        <v>#REF!</v>
      </c>
      <c r="E221" s="364" t="e">
        <f>#REF!</f>
        <v>#REF!</v>
      </c>
      <c r="F221" s="365" t="e">
        <f>#REF!</f>
        <v>#REF!</v>
      </c>
      <c r="G221" s="366" t="e">
        <f>#REF!</f>
        <v>#REF!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338"/>
      <c r="B222" s="362" t="e">
        <f>#REF!</f>
        <v>#REF!</v>
      </c>
      <c r="C222" s="390" t="e">
        <f>#REF!</f>
        <v>#REF!</v>
      </c>
      <c r="D222" s="364" t="e">
        <f>#REF!</f>
        <v>#REF!</v>
      </c>
      <c r="E222" s="364" t="e">
        <f>#REF!</f>
        <v>#REF!</v>
      </c>
      <c r="F222" s="365" t="e">
        <f>#REF!</f>
        <v>#REF!</v>
      </c>
      <c r="G222" s="366" t="e">
        <f>#REF!</f>
        <v>#REF!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338"/>
      <c r="B223" s="362" t="e">
        <f>#REF!</f>
        <v>#REF!</v>
      </c>
      <c r="C223" s="390" t="e">
        <f>#REF!</f>
        <v>#REF!</v>
      </c>
      <c r="D223" s="364" t="e">
        <f>#REF!</f>
        <v>#REF!</v>
      </c>
      <c r="E223" s="364" t="e">
        <f>#REF!</f>
        <v>#REF!</v>
      </c>
      <c r="F223" s="365" t="e">
        <f>#REF!</f>
        <v>#REF!</v>
      </c>
      <c r="G223" s="366" t="e">
        <f>#REF!</f>
        <v>#REF!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338"/>
      <c r="B224" s="362" t="e">
        <f>#REF!</f>
        <v>#REF!</v>
      </c>
      <c r="C224" s="390" t="e">
        <f>#REF!</f>
        <v>#REF!</v>
      </c>
      <c r="D224" s="364" t="e">
        <f>#REF!</f>
        <v>#REF!</v>
      </c>
      <c r="E224" s="364" t="e">
        <f>#REF!</f>
        <v>#REF!</v>
      </c>
      <c r="F224" s="365" t="e">
        <f>#REF!</f>
        <v>#REF!</v>
      </c>
      <c r="G224" s="366" t="e">
        <f>#REF!</f>
        <v>#REF!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338"/>
      <c r="B225" s="362" t="e">
        <f>#REF!</f>
        <v>#REF!</v>
      </c>
      <c r="C225" s="390" t="e">
        <f>#REF!</f>
        <v>#REF!</v>
      </c>
      <c r="D225" s="364" t="e">
        <f>#REF!</f>
        <v>#REF!</v>
      </c>
      <c r="E225" s="364" t="e">
        <f>#REF!</f>
        <v>#REF!</v>
      </c>
      <c r="F225" s="365" t="e">
        <f>#REF!</f>
        <v>#REF!</v>
      </c>
      <c r="G225" s="366" t="e">
        <f>#REF!</f>
        <v>#REF!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.75" customHeight="1" x14ac:dyDescent="0.25">
      <c r="A226" s="338"/>
      <c r="B226" s="362" t="e">
        <f>#REF!</f>
        <v>#REF!</v>
      </c>
      <c r="C226" s="390" t="e">
        <f>#REF!</f>
        <v>#REF!</v>
      </c>
      <c r="D226" s="364" t="e">
        <f>#REF!</f>
        <v>#REF!</v>
      </c>
      <c r="E226" s="364" t="e">
        <f>#REF!</f>
        <v>#REF!</v>
      </c>
      <c r="F226" s="365" t="e">
        <f>#REF!</f>
        <v>#REF!</v>
      </c>
      <c r="G226" s="366" t="e">
        <f>#REF!</f>
        <v>#REF!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0.75" customHeight="1" x14ac:dyDescent="0.25">
      <c r="A227" s="338"/>
      <c r="B227" s="362" t="e">
        <f>#REF!</f>
        <v>#REF!</v>
      </c>
      <c r="C227" s="390" t="e">
        <f>#REF!</f>
        <v>#REF!</v>
      </c>
      <c r="D227" s="364" t="e">
        <f>#REF!</f>
        <v>#REF!</v>
      </c>
      <c r="E227" s="364" t="e">
        <f>#REF!</f>
        <v>#REF!</v>
      </c>
      <c r="F227" s="365" t="e">
        <f>#REF!</f>
        <v>#REF!</v>
      </c>
      <c r="G227" s="366" t="e">
        <f>#REF!</f>
        <v>#REF!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338"/>
      <c r="B228" s="384" t="e">
        <f>#REF!</f>
        <v>#REF!</v>
      </c>
      <c r="C228" s="413" t="e">
        <f>#REF!</f>
        <v>#REF!</v>
      </c>
      <c r="D228" s="386"/>
      <c r="E228" s="386"/>
      <c r="F228" s="370"/>
      <c r="G228" s="387" t="e">
        <f>#REF!</f>
        <v>#REF!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338"/>
      <c r="B229" s="362" t="e">
        <f>#REF!</f>
        <v>#REF!</v>
      </c>
      <c r="C229" s="390" t="e">
        <f>#REF!</f>
        <v>#REF!</v>
      </c>
      <c r="D229" s="364" t="e">
        <f>#REF!</f>
        <v>#REF!</v>
      </c>
      <c r="E229" s="364" t="e">
        <f>#REF!</f>
        <v>#REF!</v>
      </c>
      <c r="F229" s="365" t="e">
        <f>#REF!</f>
        <v>#REF!</v>
      </c>
      <c r="G229" s="366" t="e">
        <f>#REF!</f>
        <v>#REF!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338"/>
      <c r="B230" s="362" t="e">
        <f>#REF!</f>
        <v>#REF!</v>
      </c>
      <c r="C230" s="390" t="e">
        <f>#REF!</f>
        <v>#REF!</v>
      </c>
      <c r="D230" s="364" t="e">
        <f>#REF!</f>
        <v>#REF!</v>
      </c>
      <c r="E230" s="364" t="e">
        <f>#REF!</f>
        <v>#REF!</v>
      </c>
      <c r="F230" s="365" t="e">
        <f>#REF!</f>
        <v>#REF!</v>
      </c>
      <c r="G230" s="366" t="e">
        <f>#REF!</f>
        <v>#REF!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338"/>
      <c r="B231" s="362" t="e">
        <f>#REF!</f>
        <v>#REF!</v>
      </c>
      <c r="C231" s="390" t="e">
        <f>#REF!</f>
        <v>#REF!</v>
      </c>
      <c r="D231" s="364" t="e">
        <f>#REF!</f>
        <v>#REF!</v>
      </c>
      <c r="E231" s="364" t="e">
        <f>#REF!</f>
        <v>#REF!</v>
      </c>
      <c r="F231" s="365" t="e">
        <f>#REF!</f>
        <v>#REF!</v>
      </c>
      <c r="G231" s="366" t="e">
        <f>#REF!</f>
        <v>#REF!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9.25" customHeight="1" x14ac:dyDescent="0.25">
      <c r="A232" s="338"/>
      <c r="B232" s="362" t="e">
        <f>#REF!</f>
        <v>#REF!</v>
      </c>
      <c r="C232" s="390" t="e">
        <f>#REF!</f>
        <v>#REF!</v>
      </c>
      <c r="D232" s="364" t="e">
        <f>#REF!</f>
        <v>#REF!</v>
      </c>
      <c r="E232" s="364" t="e">
        <f>#REF!</f>
        <v>#REF!</v>
      </c>
      <c r="F232" s="365" t="e">
        <f>#REF!</f>
        <v>#REF!</v>
      </c>
      <c r="G232" s="366" t="e">
        <f>#REF!</f>
        <v>#REF!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338"/>
      <c r="B233" s="362" t="e">
        <f>#REF!</f>
        <v>#REF!</v>
      </c>
      <c r="C233" s="390" t="e">
        <f>#REF!</f>
        <v>#REF!</v>
      </c>
      <c r="D233" s="364" t="e">
        <f>#REF!</f>
        <v>#REF!</v>
      </c>
      <c r="E233" s="364" t="e">
        <f>#REF!</f>
        <v>#REF!</v>
      </c>
      <c r="F233" s="365" t="e">
        <f>#REF!</f>
        <v>#REF!</v>
      </c>
      <c r="G233" s="366" t="e">
        <f>#REF!</f>
        <v>#REF!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338"/>
      <c r="B234" s="384" t="e">
        <f>#REF!</f>
        <v>#REF!</v>
      </c>
      <c r="C234" s="413" t="e">
        <f>#REF!</f>
        <v>#REF!</v>
      </c>
      <c r="D234" s="386"/>
      <c r="E234" s="386"/>
      <c r="F234" s="370"/>
      <c r="G234" s="387" t="e">
        <f>#REF!</f>
        <v>#REF!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338"/>
      <c r="B235" s="362" t="e">
        <f>#REF!</f>
        <v>#REF!</v>
      </c>
      <c r="C235" s="390" t="e">
        <f>#REF!</f>
        <v>#REF!</v>
      </c>
      <c r="D235" s="364" t="e">
        <f>#REF!</f>
        <v>#REF!</v>
      </c>
      <c r="E235" s="364" t="e">
        <f>#REF!</f>
        <v>#REF!</v>
      </c>
      <c r="F235" s="365" t="e">
        <f>#REF!</f>
        <v>#REF!</v>
      </c>
      <c r="G235" s="366" t="e">
        <f>#REF!</f>
        <v>#REF!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338"/>
      <c r="B236" s="362" t="e">
        <f>#REF!</f>
        <v>#REF!</v>
      </c>
      <c r="C236" s="390" t="e">
        <f>#REF!</f>
        <v>#REF!</v>
      </c>
      <c r="D236" s="364" t="e">
        <f>#REF!</f>
        <v>#REF!</v>
      </c>
      <c r="E236" s="364" t="e">
        <f>#REF!</f>
        <v>#REF!</v>
      </c>
      <c r="F236" s="365" t="e">
        <f>#REF!</f>
        <v>#REF!</v>
      </c>
      <c r="G236" s="366" t="e">
        <f>#REF!</f>
        <v>#REF!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338"/>
      <c r="B237" s="362" t="e">
        <f>#REF!</f>
        <v>#REF!</v>
      </c>
      <c r="C237" s="390" t="e">
        <f>#REF!</f>
        <v>#REF!</v>
      </c>
      <c r="D237" s="364" t="e">
        <f>#REF!</f>
        <v>#REF!</v>
      </c>
      <c r="E237" s="364" t="e">
        <f>#REF!</f>
        <v>#REF!</v>
      </c>
      <c r="F237" s="365" t="e">
        <f>#REF!</f>
        <v>#REF!</v>
      </c>
      <c r="G237" s="366" t="e">
        <f>#REF!</f>
        <v>#REF!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338"/>
      <c r="B238" s="384" t="e">
        <f>#REF!</f>
        <v>#REF!</v>
      </c>
      <c r="C238" s="413" t="e">
        <f>#REF!</f>
        <v>#REF!</v>
      </c>
      <c r="D238" s="386"/>
      <c r="E238" s="386"/>
      <c r="F238" s="370"/>
      <c r="G238" s="387" t="e">
        <f>#REF!</f>
        <v>#REF!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338"/>
      <c r="B239" s="362" t="e">
        <f>#REF!</f>
        <v>#REF!</v>
      </c>
      <c r="C239" s="390" t="e">
        <f>#REF!</f>
        <v>#REF!</v>
      </c>
      <c r="D239" s="364" t="e">
        <f>#REF!</f>
        <v>#REF!</v>
      </c>
      <c r="E239" s="364" t="e">
        <f>#REF!</f>
        <v>#REF!</v>
      </c>
      <c r="F239" s="365" t="e">
        <f>#REF!</f>
        <v>#REF!</v>
      </c>
      <c r="G239" s="366" t="e">
        <f>#REF!</f>
        <v>#REF!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338"/>
      <c r="B240" s="362" t="e">
        <f>#REF!</f>
        <v>#REF!</v>
      </c>
      <c r="C240" s="390" t="e">
        <f>#REF!</f>
        <v>#REF!</v>
      </c>
      <c r="D240" s="364" t="e">
        <f>#REF!</f>
        <v>#REF!</v>
      </c>
      <c r="E240" s="364" t="e">
        <f>#REF!</f>
        <v>#REF!</v>
      </c>
      <c r="F240" s="365" t="e">
        <f>#REF!</f>
        <v>#REF!</v>
      </c>
      <c r="G240" s="366" t="e">
        <f>#REF!</f>
        <v>#REF!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338"/>
      <c r="B241" s="362" t="e">
        <f>#REF!</f>
        <v>#REF!</v>
      </c>
      <c r="C241" s="390" t="e">
        <f>#REF!</f>
        <v>#REF!</v>
      </c>
      <c r="D241" s="364" t="e">
        <f>#REF!</f>
        <v>#REF!</v>
      </c>
      <c r="E241" s="364" t="e">
        <f>#REF!</f>
        <v>#REF!</v>
      </c>
      <c r="F241" s="365" t="e">
        <f>#REF!</f>
        <v>#REF!</v>
      </c>
      <c r="G241" s="366" t="e">
        <f>#REF!</f>
        <v>#REF!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338"/>
      <c r="B242" s="362" t="e">
        <f>#REF!</f>
        <v>#REF!</v>
      </c>
      <c r="C242" s="390" t="e">
        <f>#REF!</f>
        <v>#REF!</v>
      </c>
      <c r="D242" s="364" t="e">
        <f>#REF!</f>
        <v>#REF!</v>
      </c>
      <c r="E242" s="364" t="e">
        <f>#REF!</f>
        <v>#REF!</v>
      </c>
      <c r="F242" s="365" t="e">
        <f>#REF!</f>
        <v>#REF!</v>
      </c>
      <c r="G242" s="366" t="e">
        <f>#REF!</f>
        <v>#REF!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338"/>
      <c r="B243" s="362" t="e">
        <f>#REF!</f>
        <v>#REF!</v>
      </c>
      <c r="C243" s="390" t="e">
        <f>#REF!</f>
        <v>#REF!</v>
      </c>
      <c r="D243" s="364" t="e">
        <f>#REF!</f>
        <v>#REF!</v>
      </c>
      <c r="E243" s="364" t="e">
        <f>#REF!</f>
        <v>#REF!</v>
      </c>
      <c r="F243" s="365" t="e">
        <f>#REF!</f>
        <v>#REF!</v>
      </c>
      <c r="G243" s="366" t="e">
        <f>#REF!</f>
        <v>#REF!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338"/>
      <c r="B244" s="362" t="e">
        <f>#REF!</f>
        <v>#REF!</v>
      </c>
      <c r="C244" s="390" t="e">
        <f>#REF!</f>
        <v>#REF!</v>
      </c>
      <c r="D244" s="364" t="e">
        <f>#REF!</f>
        <v>#REF!</v>
      </c>
      <c r="E244" s="364" t="e">
        <f>#REF!</f>
        <v>#REF!</v>
      </c>
      <c r="F244" s="365" t="e">
        <f>#REF!</f>
        <v>#REF!</v>
      </c>
      <c r="G244" s="366" t="e">
        <f>#REF!</f>
        <v>#REF!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338"/>
      <c r="B245" s="362" t="e">
        <f>#REF!</f>
        <v>#REF!</v>
      </c>
      <c r="C245" s="390" t="e">
        <f>#REF!</f>
        <v>#REF!</v>
      </c>
      <c r="D245" s="364" t="e">
        <f>#REF!</f>
        <v>#REF!</v>
      </c>
      <c r="E245" s="364" t="e">
        <f>#REF!</f>
        <v>#REF!</v>
      </c>
      <c r="F245" s="365" t="e">
        <f>#REF!</f>
        <v>#REF!</v>
      </c>
      <c r="G245" s="366" t="e">
        <f>#REF!</f>
        <v>#REF!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338"/>
      <c r="B246" s="362" t="e">
        <f>#REF!</f>
        <v>#REF!</v>
      </c>
      <c r="C246" s="390" t="e">
        <f>#REF!</f>
        <v>#REF!</v>
      </c>
      <c r="D246" s="364" t="e">
        <f>#REF!</f>
        <v>#REF!</v>
      </c>
      <c r="E246" s="364" t="e">
        <f>#REF!</f>
        <v>#REF!</v>
      </c>
      <c r="F246" s="365" t="e">
        <f>#REF!</f>
        <v>#REF!</v>
      </c>
      <c r="G246" s="366" t="e">
        <f>#REF!</f>
        <v>#REF!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338"/>
      <c r="B247" s="362" t="e">
        <f>#REF!</f>
        <v>#REF!</v>
      </c>
      <c r="C247" s="390" t="e">
        <f>#REF!</f>
        <v>#REF!</v>
      </c>
      <c r="D247" s="364" t="e">
        <f>#REF!</f>
        <v>#REF!</v>
      </c>
      <c r="E247" s="364" t="e">
        <f>#REF!</f>
        <v>#REF!</v>
      </c>
      <c r="F247" s="365" t="e">
        <f>#REF!</f>
        <v>#REF!</v>
      </c>
      <c r="G247" s="366" t="e">
        <f>#REF!</f>
        <v>#REF!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338"/>
      <c r="B248" s="362" t="e">
        <f>#REF!</f>
        <v>#REF!</v>
      </c>
      <c r="C248" s="390" t="e">
        <f>#REF!</f>
        <v>#REF!</v>
      </c>
      <c r="D248" s="364" t="e">
        <f>#REF!</f>
        <v>#REF!</v>
      </c>
      <c r="E248" s="364" t="e">
        <f>#REF!</f>
        <v>#REF!</v>
      </c>
      <c r="F248" s="365" t="e">
        <f>#REF!</f>
        <v>#REF!</v>
      </c>
      <c r="G248" s="366" t="e">
        <f>#REF!</f>
        <v>#REF!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338"/>
      <c r="B249" s="362" t="e">
        <f>#REF!</f>
        <v>#REF!</v>
      </c>
      <c r="C249" s="390" t="e">
        <f>#REF!</f>
        <v>#REF!</v>
      </c>
      <c r="D249" s="364" t="e">
        <f>#REF!</f>
        <v>#REF!</v>
      </c>
      <c r="E249" s="364" t="e">
        <f>#REF!</f>
        <v>#REF!</v>
      </c>
      <c r="F249" s="365" t="e">
        <f>#REF!</f>
        <v>#REF!</v>
      </c>
      <c r="G249" s="366" t="e">
        <f>#REF!</f>
        <v>#REF!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8.5" customHeight="1" x14ac:dyDescent="0.25">
      <c r="A250" s="338"/>
      <c r="B250" s="362" t="e">
        <f>#REF!</f>
        <v>#REF!</v>
      </c>
      <c r="C250" s="390" t="e">
        <f>#REF!</f>
        <v>#REF!</v>
      </c>
      <c r="D250" s="364" t="e">
        <f>#REF!</f>
        <v>#REF!</v>
      </c>
      <c r="E250" s="364" t="e">
        <f>#REF!</f>
        <v>#REF!</v>
      </c>
      <c r="F250" s="365" t="e">
        <f>#REF!</f>
        <v>#REF!</v>
      </c>
      <c r="G250" s="366" t="e">
        <f>#REF!</f>
        <v>#REF!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 x14ac:dyDescent="0.25">
      <c r="A251" s="338"/>
      <c r="B251" s="362" t="e">
        <f>#REF!</f>
        <v>#REF!</v>
      </c>
      <c r="C251" s="414" t="e">
        <f>#REF!</f>
        <v>#REF!</v>
      </c>
      <c r="D251" s="364" t="e">
        <f>#REF!</f>
        <v>#REF!</v>
      </c>
      <c r="E251" s="364" t="e">
        <f>#REF!</f>
        <v>#REF!</v>
      </c>
      <c r="F251" s="365" t="e">
        <f>#REF!</f>
        <v>#REF!</v>
      </c>
      <c r="G251" s="366" t="e">
        <f>#REF!</f>
        <v>#REF!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338"/>
      <c r="B252" s="362" t="e">
        <f>#REF!</f>
        <v>#REF!</v>
      </c>
      <c r="C252" s="390" t="e">
        <f>#REF!</f>
        <v>#REF!</v>
      </c>
      <c r="D252" s="364" t="e">
        <f>#REF!</f>
        <v>#REF!</v>
      </c>
      <c r="E252" s="364" t="e">
        <f>#REF!</f>
        <v>#REF!</v>
      </c>
      <c r="F252" s="365" t="e">
        <f>#REF!</f>
        <v>#REF!</v>
      </c>
      <c r="G252" s="366" t="e">
        <f>#REF!</f>
        <v>#REF!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338"/>
      <c r="B253" s="362" t="e">
        <f>#REF!</f>
        <v>#REF!</v>
      </c>
      <c r="C253" s="390" t="e">
        <f>#REF!</f>
        <v>#REF!</v>
      </c>
      <c r="D253" s="364" t="e">
        <f>#REF!</f>
        <v>#REF!</v>
      </c>
      <c r="E253" s="364" t="e">
        <f>#REF!</f>
        <v>#REF!</v>
      </c>
      <c r="F253" s="365" t="e">
        <f>#REF!</f>
        <v>#REF!</v>
      </c>
      <c r="G253" s="366" t="e">
        <f>#REF!</f>
        <v>#REF!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338"/>
      <c r="B254" s="362" t="e">
        <f>#REF!</f>
        <v>#REF!</v>
      </c>
      <c r="C254" s="390" t="e">
        <f>#REF!</f>
        <v>#REF!</v>
      </c>
      <c r="D254" s="364" t="e">
        <f>#REF!</f>
        <v>#REF!</v>
      </c>
      <c r="E254" s="364" t="e">
        <f>#REF!</f>
        <v>#REF!</v>
      </c>
      <c r="F254" s="365" t="e">
        <f>#REF!</f>
        <v>#REF!</v>
      </c>
      <c r="G254" s="366" t="e">
        <f>#REF!</f>
        <v>#REF!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.75" customHeight="1" x14ac:dyDescent="0.25">
      <c r="A255" s="338"/>
      <c r="B255" s="362" t="e">
        <f>#REF!</f>
        <v>#REF!</v>
      </c>
      <c r="C255" s="390" t="e">
        <f>#REF!</f>
        <v>#REF!</v>
      </c>
      <c r="D255" s="364" t="e">
        <f>#REF!</f>
        <v>#REF!</v>
      </c>
      <c r="E255" s="364" t="e">
        <f>#REF!</f>
        <v>#REF!</v>
      </c>
      <c r="F255" s="365" t="e">
        <f>#REF!</f>
        <v>#REF!</v>
      </c>
      <c r="G255" s="366" t="e">
        <f>#REF!</f>
        <v>#REF!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338"/>
      <c r="B256" s="362" t="e">
        <f>#REF!</f>
        <v>#REF!</v>
      </c>
      <c r="C256" s="390" t="e">
        <f>#REF!</f>
        <v>#REF!</v>
      </c>
      <c r="D256" s="364" t="e">
        <f>#REF!</f>
        <v>#REF!</v>
      </c>
      <c r="E256" s="364" t="e">
        <f>#REF!</f>
        <v>#REF!</v>
      </c>
      <c r="F256" s="365" t="e">
        <f>#REF!</f>
        <v>#REF!</v>
      </c>
      <c r="G256" s="366" t="e">
        <f>#REF!</f>
        <v>#REF!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338"/>
      <c r="B257" s="362" t="e">
        <f>#REF!</f>
        <v>#REF!</v>
      </c>
      <c r="C257" s="390" t="e">
        <f>#REF!</f>
        <v>#REF!</v>
      </c>
      <c r="D257" s="364" t="e">
        <f>#REF!</f>
        <v>#REF!</v>
      </c>
      <c r="E257" s="364" t="e">
        <f>#REF!</f>
        <v>#REF!</v>
      </c>
      <c r="F257" s="365" t="e">
        <f>#REF!</f>
        <v>#REF!</v>
      </c>
      <c r="G257" s="366" t="e">
        <f>#REF!</f>
        <v>#REF!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338"/>
      <c r="B258" s="362" t="e">
        <f>#REF!</f>
        <v>#REF!</v>
      </c>
      <c r="C258" s="390" t="e">
        <f>#REF!</f>
        <v>#REF!</v>
      </c>
      <c r="D258" s="364" t="e">
        <f>#REF!</f>
        <v>#REF!</v>
      </c>
      <c r="E258" s="364" t="e">
        <f>#REF!</f>
        <v>#REF!</v>
      </c>
      <c r="F258" s="365" t="e">
        <f>#REF!</f>
        <v>#REF!</v>
      </c>
      <c r="G258" s="366" t="e">
        <f>#REF!</f>
        <v>#REF!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338"/>
      <c r="B259" s="384" t="e">
        <f>#REF!</f>
        <v>#REF!</v>
      </c>
      <c r="C259" s="413" t="e">
        <f>#REF!</f>
        <v>#REF!</v>
      </c>
      <c r="D259" s="386"/>
      <c r="E259" s="386"/>
      <c r="F259" s="370"/>
      <c r="G259" s="387" t="e">
        <f>#REF!</f>
        <v>#REF!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338"/>
      <c r="B260" s="362" t="e">
        <f>#REF!</f>
        <v>#REF!</v>
      </c>
      <c r="C260" s="390" t="e">
        <f>#REF!</f>
        <v>#REF!</v>
      </c>
      <c r="D260" s="364" t="e">
        <f>#REF!</f>
        <v>#REF!</v>
      </c>
      <c r="E260" s="364" t="e">
        <f>#REF!</f>
        <v>#REF!</v>
      </c>
      <c r="F260" s="365" t="e">
        <f>#REF!</f>
        <v>#REF!</v>
      </c>
      <c r="G260" s="366" t="e">
        <f>#REF!</f>
        <v>#REF!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338"/>
      <c r="B261" s="362" t="e">
        <f>#REF!</f>
        <v>#REF!</v>
      </c>
      <c r="C261" s="390" t="e">
        <f>#REF!</f>
        <v>#REF!</v>
      </c>
      <c r="D261" s="364" t="e">
        <f>#REF!</f>
        <v>#REF!</v>
      </c>
      <c r="E261" s="364" t="e">
        <f>#REF!</f>
        <v>#REF!</v>
      </c>
      <c r="F261" s="365" t="e">
        <f>#REF!</f>
        <v>#REF!</v>
      </c>
      <c r="G261" s="366" t="e">
        <f>#REF!</f>
        <v>#REF!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338"/>
      <c r="B262" s="362" t="e">
        <f>#REF!</f>
        <v>#REF!</v>
      </c>
      <c r="C262" s="390" t="e">
        <f>#REF!</f>
        <v>#REF!</v>
      </c>
      <c r="D262" s="364" t="e">
        <f>#REF!</f>
        <v>#REF!</v>
      </c>
      <c r="E262" s="364" t="e">
        <f>#REF!</f>
        <v>#REF!</v>
      </c>
      <c r="F262" s="365" t="e">
        <f>#REF!</f>
        <v>#REF!</v>
      </c>
      <c r="G262" s="366" t="e">
        <f>#REF!</f>
        <v>#REF!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338"/>
      <c r="B263" s="362" t="e">
        <f>#REF!</f>
        <v>#REF!</v>
      </c>
      <c r="C263" s="390" t="e">
        <f>#REF!</f>
        <v>#REF!</v>
      </c>
      <c r="D263" s="364" t="e">
        <f>#REF!</f>
        <v>#REF!</v>
      </c>
      <c r="E263" s="364" t="e">
        <f>#REF!</f>
        <v>#REF!</v>
      </c>
      <c r="F263" s="365" t="e">
        <f>#REF!</f>
        <v>#REF!</v>
      </c>
      <c r="G263" s="366" t="e">
        <f>#REF!</f>
        <v>#REF!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338"/>
      <c r="B264" s="362" t="e">
        <f>#REF!</f>
        <v>#REF!</v>
      </c>
      <c r="C264" s="390" t="e">
        <f>#REF!</f>
        <v>#REF!</v>
      </c>
      <c r="D264" s="364" t="e">
        <f>#REF!</f>
        <v>#REF!</v>
      </c>
      <c r="E264" s="364" t="e">
        <f>#REF!</f>
        <v>#REF!</v>
      </c>
      <c r="F264" s="365" t="e">
        <f>#REF!</f>
        <v>#REF!</v>
      </c>
      <c r="G264" s="366" t="e">
        <f>#REF!</f>
        <v>#REF!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.75" customHeight="1" x14ac:dyDescent="0.25">
      <c r="A265" s="338"/>
      <c r="B265" s="362" t="e">
        <f>#REF!</f>
        <v>#REF!</v>
      </c>
      <c r="C265" s="390" t="e">
        <f>#REF!</f>
        <v>#REF!</v>
      </c>
      <c r="D265" s="364" t="e">
        <f>#REF!</f>
        <v>#REF!</v>
      </c>
      <c r="E265" s="364" t="e">
        <f>#REF!</f>
        <v>#REF!</v>
      </c>
      <c r="F265" s="365" t="e">
        <f>#REF!</f>
        <v>#REF!</v>
      </c>
      <c r="G265" s="366" t="e">
        <f>#REF!</f>
        <v>#REF!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338"/>
      <c r="B266" s="362" t="e">
        <f>#REF!</f>
        <v>#REF!</v>
      </c>
      <c r="C266" s="390" t="e">
        <f>#REF!</f>
        <v>#REF!</v>
      </c>
      <c r="D266" s="364" t="e">
        <f>#REF!</f>
        <v>#REF!</v>
      </c>
      <c r="E266" s="364" t="e">
        <f>#REF!</f>
        <v>#REF!</v>
      </c>
      <c r="F266" s="365" t="e">
        <f>#REF!</f>
        <v>#REF!</v>
      </c>
      <c r="G266" s="366" t="e">
        <f>#REF!</f>
        <v>#REF!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338"/>
      <c r="B267" s="362" t="e">
        <f>#REF!</f>
        <v>#REF!</v>
      </c>
      <c r="C267" s="390" t="e">
        <f>#REF!</f>
        <v>#REF!</v>
      </c>
      <c r="D267" s="364" t="e">
        <f>#REF!</f>
        <v>#REF!</v>
      </c>
      <c r="E267" s="364" t="e">
        <f>#REF!</f>
        <v>#REF!</v>
      </c>
      <c r="F267" s="365" t="e">
        <f>#REF!</f>
        <v>#REF!</v>
      </c>
      <c r="G267" s="366" t="e">
        <f>#REF!</f>
        <v>#REF!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338"/>
      <c r="B268" s="362" t="e">
        <f>#REF!</f>
        <v>#REF!</v>
      </c>
      <c r="C268" s="390" t="e">
        <f>#REF!</f>
        <v>#REF!</v>
      </c>
      <c r="D268" s="364" t="e">
        <f>#REF!</f>
        <v>#REF!</v>
      </c>
      <c r="E268" s="364" t="e">
        <f>#REF!</f>
        <v>#REF!</v>
      </c>
      <c r="F268" s="365" t="e">
        <f>#REF!</f>
        <v>#REF!</v>
      </c>
      <c r="G268" s="366" t="e">
        <f>#REF!</f>
        <v>#REF!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338"/>
      <c r="B269" s="384" t="e">
        <f>#REF!</f>
        <v>#REF!</v>
      </c>
      <c r="C269" s="413" t="e">
        <f>#REF!</f>
        <v>#REF!</v>
      </c>
      <c r="D269" s="386"/>
      <c r="E269" s="386"/>
      <c r="F269" s="370"/>
      <c r="G269" s="387" t="e">
        <f>#REF!</f>
        <v>#REF!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0.75" customHeight="1" x14ac:dyDescent="0.25">
      <c r="A270" s="338"/>
      <c r="B270" s="362" t="e">
        <f>#REF!</f>
        <v>#REF!</v>
      </c>
      <c r="C270" s="390" t="e">
        <f>#REF!</f>
        <v>#REF!</v>
      </c>
      <c r="D270" s="364" t="e">
        <f>#REF!</f>
        <v>#REF!</v>
      </c>
      <c r="E270" s="364" t="e">
        <f>#REF!</f>
        <v>#REF!</v>
      </c>
      <c r="F270" s="365" t="e">
        <f>#REF!</f>
        <v>#REF!</v>
      </c>
      <c r="G270" s="366" t="e">
        <f>#REF!</f>
        <v>#REF!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customHeight="1" x14ac:dyDescent="0.25">
      <c r="A271" s="338"/>
      <c r="B271" s="362" t="e">
        <f>#REF!</f>
        <v>#REF!</v>
      </c>
      <c r="C271" s="390" t="e">
        <f>#REF!</f>
        <v>#REF!</v>
      </c>
      <c r="D271" s="364" t="e">
        <f>#REF!</f>
        <v>#REF!</v>
      </c>
      <c r="E271" s="364" t="e">
        <f>#REF!</f>
        <v>#REF!</v>
      </c>
      <c r="F271" s="365" t="e">
        <f>#REF!</f>
        <v>#REF!</v>
      </c>
      <c r="G271" s="366" t="e">
        <f>#REF!</f>
        <v>#REF!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 x14ac:dyDescent="0.25">
      <c r="A272" s="338"/>
      <c r="B272" s="362" t="e">
        <f>#REF!</f>
        <v>#REF!</v>
      </c>
      <c r="C272" s="390" t="e">
        <f>#REF!</f>
        <v>#REF!</v>
      </c>
      <c r="D272" s="364" t="e">
        <f>#REF!</f>
        <v>#REF!</v>
      </c>
      <c r="E272" s="364" t="e">
        <f>#REF!</f>
        <v>#REF!</v>
      </c>
      <c r="F272" s="365" t="e">
        <f>#REF!</f>
        <v>#REF!</v>
      </c>
      <c r="G272" s="366" t="e">
        <f>#REF!</f>
        <v>#REF!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customHeight="1" x14ac:dyDescent="0.25">
      <c r="A273" s="338"/>
      <c r="B273" s="362" t="e">
        <f>#REF!</f>
        <v>#REF!</v>
      </c>
      <c r="C273" s="390" t="e">
        <f>#REF!</f>
        <v>#REF!</v>
      </c>
      <c r="D273" s="364" t="e">
        <f>#REF!</f>
        <v>#REF!</v>
      </c>
      <c r="E273" s="364" t="e">
        <f>#REF!</f>
        <v>#REF!</v>
      </c>
      <c r="F273" s="365" t="e">
        <f>#REF!</f>
        <v>#REF!</v>
      </c>
      <c r="G273" s="366" t="e">
        <f>#REF!</f>
        <v>#REF!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338"/>
      <c r="B274" s="362" t="e">
        <f>#REF!</f>
        <v>#REF!</v>
      </c>
      <c r="C274" s="390" t="e">
        <f>#REF!</f>
        <v>#REF!</v>
      </c>
      <c r="D274" s="364" t="e">
        <f>#REF!</f>
        <v>#REF!</v>
      </c>
      <c r="E274" s="364" t="e">
        <f>#REF!</f>
        <v>#REF!</v>
      </c>
      <c r="F274" s="365" t="e">
        <f>#REF!</f>
        <v>#REF!</v>
      </c>
      <c r="G274" s="366" t="e">
        <f>#REF!</f>
        <v>#REF!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0" customHeight="1" x14ac:dyDescent="0.25">
      <c r="A275" s="338"/>
      <c r="B275" s="362" t="e">
        <f>#REF!</f>
        <v>#REF!</v>
      </c>
      <c r="C275" s="390" t="e">
        <f>#REF!</f>
        <v>#REF!</v>
      </c>
      <c r="D275" s="364" t="e">
        <f>#REF!</f>
        <v>#REF!</v>
      </c>
      <c r="E275" s="364" t="e">
        <f>#REF!</f>
        <v>#REF!</v>
      </c>
      <c r="F275" s="365" t="e">
        <f>#REF!</f>
        <v>#REF!</v>
      </c>
      <c r="G275" s="366" t="e">
        <f>#REF!</f>
        <v>#REF!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customHeight="1" x14ac:dyDescent="0.25">
      <c r="A276" s="338"/>
      <c r="B276" s="362" t="e">
        <f>#REF!</f>
        <v>#REF!</v>
      </c>
      <c r="C276" s="390" t="e">
        <f>#REF!</f>
        <v>#REF!</v>
      </c>
      <c r="D276" s="364" t="e">
        <f>#REF!</f>
        <v>#REF!</v>
      </c>
      <c r="E276" s="364" t="e">
        <f>#REF!</f>
        <v>#REF!</v>
      </c>
      <c r="F276" s="365" t="e">
        <f>#REF!</f>
        <v>#REF!</v>
      </c>
      <c r="G276" s="366" t="e">
        <f>#REF!</f>
        <v>#REF!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customHeight="1" x14ac:dyDescent="0.25">
      <c r="A277" s="338"/>
      <c r="B277" s="362" t="e">
        <f>#REF!</f>
        <v>#REF!</v>
      </c>
      <c r="C277" s="390" t="e">
        <f>#REF!</f>
        <v>#REF!</v>
      </c>
      <c r="D277" s="364" t="e">
        <f>#REF!</f>
        <v>#REF!</v>
      </c>
      <c r="E277" s="364" t="e">
        <f>#REF!</f>
        <v>#REF!</v>
      </c>
      <c r="F277" s="365" t="e">
        <f>#REF!</f>
        <v>#REF!</v>
      </c>
      <c r="G277" s="366" t="e">
        <f>#REF!</f>
        <v>#REF!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338"/>
      <c r="B278" s="362" t="e">
        <f>#REF!</f>
        <v>#REF!</v>
      </c>
      <c r="C278" s="390" t="e">
        <f>#REF!</f>
        <v>#REF!</v>
      </c>
      <c r="D278" s="364" t="e">
        <f>#REF!</f>
        <v>#REF!</v>
      </c>
      <c r="E278" s="364" t="e">
        <f>#REF!</f>
        <v>#REF!</v>
      </c>
      <c r="F278" s="365" t="e">
        <f>#REF!</f>
        <v>#REF!</v>
      </c>
      <c r="G278" s="366" t="e">
        <f>#REF!</f>
        <v>#REF!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customHeight="1" x14ac:dyDescent="0.25">
      <c r="A279" s="338"/>
      <c r="B279" s="362" t="e">
        <f>#REF!</f>
        <v>#REF!</v>
      </c>
      <c r="C279" s="390" t="e">
        <f>#REF!</f>
        <v>#REF!</v>
      </c>
      <c r="D279" s="364" t="e">
        <f>#REF!</f>
        <v>#REF!</v>
      </c>
      <c r="E279" s="364" t="e">
        <f>#REF!</f>
        <v>#REF!</v>
      </c>
      <c r="F279" s="365" t="e">
        <f>#REF!</f>
        <v>#REF!</v>
      </c>
      <c r="G279" s="366" t="e">
        <f>#REF!</f>
        <v>#REF!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338"/>
      <c r="B280" s="362" t="e">
        <f>#REF!</f>
        <v>#REF!</v>
      </c>
      <c r="C280" s="390" t="e">
        <f>#REF!</f>
        <v>#REF!</v>
      </c>
      <c r="D280" s="364" t="e">
        <f>#REF!</f>
        <v>#REF!</v>
      </c>
      <c r="E280" s="364" t="e">
        <f>#REF!</f>
        <v>#REF!</v>
      </c>
      <c r="F280" s="365" t="e">
        <f>#REF!</f>
        <v>#REF!</v>
      </c>
      <c r="G280" s="366" t="e">
        <f>#REF!</f>
        <v>#REF!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338"/>
      <c r="B281" s="362" t="e">
        <f>#REF!</f>
        <v>#REF!</v>
      </c>
      <c r="C281" s="390" t="e">
        <f>#REF!</f>
        <v>#REF!</v>
      </c>
      <c r="D281" s="364" t="e">
        <f>#REF!</f>
        <v>#REF!</v>
      </c>
      <c r="E281" s="364" t="e">
        <f>#REF!</f>
        <v>#REF!</v>
      </c>
      <c r="F281" s="365" t="e">
        <f>#REF!</f>
        <v>#REF!</v>
      </c>
      <c r="G281" s="366" t="e">
        <f>#REF!</f>
        <v>#REF!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338"/>
      <c r="B282" s="362" t="e">
        <f>#REF!</f>
        <v>#REF!</v>
      </c>
      <c r="C282" s="390" t="e">
        <f>#REF!</f>
        <v>#REF!</v>
      </c>
      <c r="D282" s="364" t="e">
        <f>#REF!</f>
        <v>#REF!</v>
      </c>
      <c r="E282" s="364" t="e">
        <f>#REF!</f>
        <v>#REF!</v>
      </c>
      <c r="F282" s="365" t="e">
        <f>#REF!</f>
        <v>#REF!</v>
      </c>
      <c r="G282" s="366" t="e">
        <f>#REF!</f>
        <v>#REF!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338"/>
      <c r="B283" s="362" t="e">
        <f>#REF!</f>
        <v>#REF!</v>
      </c>
      <c r="C283" s="390" t="e">
        <f>#REF!</f>
        <v>#REF!</v>
      </c>
      <c r="D283" s="364" t="e">
        <f>#REF!</f>
        <v>#REF!</v>
      </c>
      <c r="E283" s="364" t="e">
        <f>#REF!</f>
        <v>#REF!</v>
      </c>
      <c r="F283" s="365" t="e">
        <f>#REF!</f>
        <v>#REF!</v>
      </c>
      <c r="G283" s="366" t="e">
        <f>#REF!</f>
        <v>#REF!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338"/>
      <c r="B284" s="362" t="e">
        <f>#REF!</f>
        <v>#REF!</v>
      </c>
      <c r="C284" s="390" t="e">
        <f>#REF!</f>
        <v>#REF!</v>
      </c>
      <c r="D284" s="364" t="e">
        <f>#REF!</f>
        <v>#REF!</v>
      </c>
      <c r="E284" s="364" t="e">
        <f>#REF!</f>
        <v>#REF!</v>
      </c>
      <c r="F284" s="365" t="e">
        <f>#REF!</f>
        <v>#REF!</v>
      </c>
      <c r="G284" s="366" t="e">
        <f>#REF!</f>
        <v>#REF!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338"/>
      <c r="B285" s="362" t="e">
        <f>#REF!</f>
        <v>#REF!</v>
      </c>
      <c r="C285" s="390" t="e">
        <f>#REF!</f>
        <v>#REF!</v>
      </c>
      <c r="D285" s="364" t="e">
        <f>#REF!</f>
        <v>#REF!</v>
      </c>
      <c r="E285" s="364" t="e">
        <f>#REF!</f>
        <v>#REF!</v>
      </c>
      <c r="F285" s="365" t="e">
        <f>#REF!</f>
        <v>#REF!</v>
      </c>
      <c r="G285" s="366" t="e">
        <f>#REF!</f>
        <v>#REF!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338"/>
      <c r="B286" s="362" t="e">
        <f>#REF!</f>
        <v>#REF!</v>
      </c>
      <c r="C286" s="390" t="e">
        <f>#REF!</f>
        <v>#REF!</v>
      </c>
      <c r="D286" s="364" t="e">
        <f>#REF!</f>
        <v>#REF!</v>
      </c>
      <c r="E286" s="364" t="e">
        <f>#REF!</f>
        <v>#REF!</v>
      </c>
      <c r="F286" s="365" t="e">
        <f>#REF!</f>
        <v>#REF!</v>
      </c>
      <c r="G286" s="366" t="e">
        <f>#REF!</f>
        <v>#REF!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338"/>
      <c r="B287" s="362" t="e">
        <f>#REF!</f>
        <v>#REF!</v>
      </c>
      <c r="C287" s="390" t="e">
        <f>#REF!</f>
        <v>#REF!</v>
      </c>
      <c r="D287" s="364" t="e">
        <f>#REF!</f>
        <v>#REF!</v>
      </c>
      <c r="E287" s="364" t="e">
        <f>#REF!</f>
        <v>#REF!</v>
      </c>
      <c r="F287" s="365" t="e">
        <f>#REF!</f>
        <v>#REF!</v>
      </c>
      <c r="G287" s="366" t="e">
        <f>#REF!</f>
        <v>#REF!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338"/>
      <c r="B288" s="362" t="e">
        <f>#REF!</f>
        <v>#REF!</v>
      </c>
      <c r="C288" s="390" t="e">
        <f>#REF!</f>
        <v>#REF!</v>
      </c>
      <c r="D288" s="364" t="e">
        <f>#REF!</f>
        <v>#REF!</v>
      </c>
      <c r="E288" s="364" t="e">
        <f>#REF!</f>
        <v>#REF!</v>
      </c>
      <c r="F288" s="365" t="e">
        <f>#REF!</f>
        <v>#REF!</v>
      </c>
      <c r="G288" s="366" t="e">
        <f>#REF!</f>
        <v>#REF!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338"/>
      <c r="B289" s="362" t="e">
        <f>#REF!</f>
        <v>#REF!</v>
      </c>
      <c r="C289" s="390" t="e">
        <f>#REF!</f>
        <v>#REF!</v>
      </c>
      <c r="D289" s="364" t="e">
        <f>#REF!</f>
        <v>#REF!</v>
      </c>
      <c r="E289" s="364" t="e">
        <f>#REF!</f>
        <v>#REF!</v>
      </c>
      <c r="F289" s="365" t="e">
        <f>#REF!</f>
        <v>#REF!</v>
      </c>
      <c r="G289" s="366" t="e">
        <f>#REF!</f>
        <v>#REF!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338"/>
      <c r="B290" s="362" t="e">
        <f>#REF!</f>
        <v>#REF!</v>
      </c>
      <c r="C290" s="390" t="e">
        <f>#REF!</f>
        <v>#REF!</v>
      </c>
      <c r="D290" s="364" t="e">
        <f>#REF!</f>
        <v>#REF!</v>
      </c>
      <c r="E290" s="364" t="e">
        <f>#REF!</f>
        <v>#REF!</v>
      </c>
      <c r="F290" s="365" t="e">
        <f>#REF!</f>
        <v>#REF!</v>
      </c>
      <c r="G290" s="366" t="e">
        <f>#REF!</f>
        <v>#REF!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338"/>
      <c r="B291" s="362" t="e">
        <f>#REF!</f>
        <v>#REF!</v>
      </c>
      <c r="C291" s="390" t="e">
        <f>#REF!</f>
        <v>#REF!</v>
      </c>
      <c r="D291" s="364" t="e">
        <f>#REF!</f>
        <v>#REF!</v>
      </c>
      <c r="E291" s="364" t="e">
        <f>#REF!</f>
        <v>#REF!</v>
      </c>
      <c r="F291" s="365" t="e">
        <f>#REF!</f>
        <v>#REF!</v>
      </c>
      <c r="G291" s="366" t="e">
        <f>#REF!</f>
        <v>#REF!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338"/>
      <c r="B292" s="362" t="e">
        <f>#REF!</f>
        <v>#REF!</v>
      </c>
      <c r="C292" s="390" t="e">
        <f>#REF!</f>
        <v>#REF!</v>
      </c>
      <c r="D292" s="364" t="e">
        <f>#REF!</f>
        <v>#REF!</v>
      </c>
      <c r="E292" s="364" t="e">
        <f>#REF!</f>
        <v>#REF!</v>
      </c>
      <c r="F292" s="365" t="e">
        <f>#REF!</f>
        <v>#REF!</v>
      </c>
      <c r="G292" s="366" t="e">
        <f>#REF!</f>
        <v>#REF!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338"/>
      <c r="B293" s="362" t="e">
        <f>#REF!</f>
        <v>#REF!</v>
      </c>
      <c r="C293" s="390" t="e">
        <f>#REF!</f>
        <v>#REF!</v>
      </c>
      <c r="D293" s="364" t="e">
        <f>#REF!</f>
        <v>#REF!</v>
      </c>
      <c r="E293" s="364" t="e">
        <f>#REF!</f>
        <v>#REF!</v>
      </c>
      <c r="F293" s="365" t="e">
        <f>#REF!</f>
        <v>#REF!</v>
      </c>
      <c r="G293" s="366" t="e">
        <f>#REF!</f>
        <v>#REF!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338"/>
      <c r="B294" s="384"/>
      <c r="C294" s="415" t="e">
        <f>#REF!</f>
        <v>#REF!</v>
      </c>
      <c r="D294" s="386"/>
      <c r="E294" s="386"/>
      <c r="F294" s="370"/>
      <c r="G294" s="416" t="e">
        <f>#REF!</f>
        <v>#REF!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338"/>
      <c r="B295" s="357"/>
      <c r="C295" s="358" t="e">
        <f>#REF!</f>
        <v>#REF!</v>
      </c>
      <c r="D295" s="372"/>
      <c r="E295" s="372"/>
      <c r="F295" s="373"/>
      <c r="G295" s="374" t="e">
        <f>#REF!</f>
        <v>#REF!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338"/>
      <c r="B296" s="384"/>
      <c r="C296" s="413" t="e">
        <f>#REF!</f>
        <v>#REF!</v>
      </c>
      <c r="D296" s="386"/>
      <c r="E296" s="386"/>
      <c r="F296" s="370"/>
      <c r="G296" s="387" t="e">
        <f>#REF!</f>
        <v>#REF!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338"/>
      <c r="B297" s="362" t="e">
        <f>#REF!</f>
        <v>#REF!</v>
      </c>
      <c r="C297" s="390" t="e">
        <f>#REF!</f>
        <v>#REF!</v>
      </c>
      <c r="D297" s="364" t="e">
        <f>#REF!</f>
        <v>#REF!</v>
      </c>
      <c r="E297" s="364" t="e">
        <f>#REF!</f>
        <v>#REF!</v>
      </c>
      <c r="F297" s="365" t="e">
        <f>#REF!</f>
        <v>#REF!</v>
      </c>
      <c r="G297" s="366" t="e">
        <f>#REF!</f>
        <v>#REF!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338"/>
      <c r="B298" s="362" t="e">
        <f>#REF!</f>
        <v>#REF!</v>
      </c>
      <c r="C298" s="390" t="e">
        <f>#REF!</f>
        <v>#REF!</v>
      </c>
      <c r="D298" s="364" t="e">
        <f>#REF!</f>
        <v>#REF!</v>
      </c>
      <c r="E298" s="364" t="e">
        <f>#REF!</f>
        <v>#REF!</v>
      </c>
      <c r="F298" s="365" t="e">
        <f>#REF!</f>
        <v>#REF!</v>
      </c>
      <c r="G298" s="366" t="e">
        <f>#REF!</f>
        <v>#REF!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338"/>
      <c r="B299" s="362" t="e">
        <f>#REF!</f>
        <v>#REF!</v>
      </c>
      <c r="C299" s="390" t="e">
        <f>#REF!</f>
        <v>#REF!</v>
      </c>
      <c r="D299" s="364" t="e">
        <f>#REF!</f>
        <v>#REF!</v>
      </c>
      <c r="E299" s="364" t="e">
        <f>#REF!</f>
        <v>#REF!</v>
      </c>
      <c r="F299" s="365" t="e">
        <f>#REF!</f>
        <v>#REF!</v>
      </c>
      <c r="G299" s="366" t="e">
        <f>#REF!</f>
        <v>#REF!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338"/>
      <c r="B300" s="362" t="e">
        <f>#REF!</f>
        <v>#REF!</v>
      </c>
      <c r="C300" s="390" t="e">
        <f>#REF!</f>
        <v>#REF!</v>
      </c>
      <c r="D300" s="364" t="e">
        <f>#REF!</f>
        <v>#REF!</v>
      </c>
      <c r="E300" s="364" t="e">
        <f>#REF!</f>
        <v>#REF!</v>
      </c>
      <c r="F300" s="365" t="e">
        <f>#REF!</f>
        <v>#REF!</v>
      </c>
      <c r="G300" s="366" t="e">
        <f>#REF!</f>
        <v>#REF!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338"/>
      <c r="B301" s="362" t="e">
        <f>#REF!</f>
        <v>#REF!</v>
      </c>
      <c r="C301" s="390" t="e">
        <f>#REF!</f>
        <v>#REF!</v>
      </c>
      <c r="D301" s="364" t="e">
        <f>#REF!</f>
        <v>#REF!</v>
      </c>
      <c r="E301" s="364" t="e">
        <f>#REF!</f>
        <v>#REF!</v>
      </c>
      <c r="F301" s="365" t="e">
        <f>#REF!</f>
        <v>#REF!</v>
      </c>
      <c r="G301" s="366" t="e">
        <f>#REF!</f>
        <v>#REF!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338"/>
      <c r="B302" s="362" t="e">
        <f>#REF!</f>
        <v>#REF!</v>
      </c>
      <c r="C302" s="390" t="e">
        <f>#REF!</f>
        <v>#REF!</v>
      </c>
      <c r="D302" s="364" t="e">
        <f>#REF!</f>
        <v>#REF!</v>
      </c>
      <c r="E302" s="364" t="e">
        <f>#REF!</f>
        <v>#REF!</v>
      </c>
      <c r="F302" s="365" t="e">
        <f>#REF!</f>
        <v>#REF!</v>
      </c>
      <c r="G302" s="366" t="e">
        <f>#REF!</f>
        <v>#REF!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338"/>
      <c r="B303" s="362" t="e">
        <f>#REF!</f>
        <v>#REF!</v>
      </c>
      <c r="C303" s="390" t="e">
        <f>#REF!</f>
        <v>#REF!</v>
      </c>
      <c r="D303" s="364" t="e">
        <f>#REF!</f>
        <v>#REF!</v>
      </c>
      <c r="E303" s="364" t="e">
        <f>#REF!</f>
        <v>#REF!</v>
      </c>
      <c r="F303" s="365" t="e">
        <f>#REF!</f>
        <v>#REF!</v>
      </c>
      <c r="G303" s="366" t="e">
        <f>#REF!</f>
        <v>#REF!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 x14ac:dyDescent="0.25">
      <c r="A304" s="338"/>
      <c r="B304" s="362" t="e">
        <f>#REF!</f>
        <v>#REF!</v>
      </c>
      <c r="C304" s="390" t="e">
        <f>#REF!</f>
        <v>#REF!</v>
      </c>
      <c r="D304" s="364" t="e">
        <f>#REF!</f>
        <v>#REF!</v>
      </c>
      <c r="E304" s="364" t="e">
        <f>#REF!</f>
        <v>#REF!</v>
      </c>
      <c r="F304" s="365" t="e">
        <f>#REF!</f>
        <v>#REF!</v>
      </c>
      <c r="G304" s="366" t="e">
        <f>#REF!</f>
        <v>#REF!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338"/>
      <c r="B305" s="362" t="e">
        <f>#REF!</f>
        <v>#REF!</v>
      </c>
      <c r="C305" s="390" t="e">
        <f>#REF!</f>
        <v>#REF!</v>
      </c>
      <c r="D305" s="364" t="e">
        <f>#REF!</f>
        <v>#REF!</v>
      </c>
      <c r="E305" s="364" t="e">
        <f>#REF!</f>
        <v>#REF!</v>
      </c>
      <c r="F305" s="365" t="e">
        <f>#REF!</f>
        <v>#REF!</v>
      </c>
      <c r="G305" s="366" t="e">
        <f>#REF!</f>
        <v>#REF!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338"/>
      <c r="B306" s="362" t="e">
        <f>#REF!</f>
        <v>#REF!</v>
      </c>
      <c r="C306" s="390" t="e">
        <f>#REF!</f>
        <v>#REF!</v>
      </c>
      <c r="D306" s="364" t="e">
        <f>#REF!</f>
        <v>#REF!</v>
      </c>
      <c r="E306" s="364" t="e">
        <f>#REF!</f>
        <v>#REF!</v>
      </c>
      <c r="F306" s="365" t="e">
        <f>#REF!</f>
        <v>#REF!</v>
      </c>
      <c r="G306" s="366" t="e">
        <f>#REF!</f>
        <v>#REF!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9" customHeight="1" x14ac:dyDescent="0.25">
      <c r="A307" s="338"/>
      <c r="B307" s="362" t="e">
        <f>#REF!</f>
        <v>#REF!</v>
      </c>
      <c r="C307" s="390" t="e">
        <f>#REF!</f>
        <v>#REF!</v>
      </c>
      <c r="D307" s="364" t="e">
        <f>#REF!</f>
        <v>#REF!</v>
      </c>
      <c r="E307" s="364" t="e">
        <f>#REF!</f>
        <v>#REF!</v>
      </c>
      <c r="F307" s="365" t="e">
        <f>#REF!</f>
        <v>#REF!</v>
      </c>
      <c r="G307" s="366" t="e">
        <f>#REF!</f>
        <v>#REF!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338"/>
      <c r="B308" s="384" t="e">
        <f>#REF!</f>
        <v>#REF!</v>
      </c>
      <c r="C308" s="413" t="e">
        <f>#REF!</f>
        <v>#REF!</v>
      </c>
      <c r="D308" s="386"/>
      <c r="E308" s="386"/>
      <c r="F308" s="370"/>
      <c r="G308" s="387" t="e">
        <f>#REF!</f>
        <v>#REF!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9.25" customHeight="1" x14ac:dyDescent="0.25">
      <c r="A309" s="338"/>
      <c r="B309" s="362" t="e">
        <f>#REF!</f>
        <v>#REF!</v>
      </c>
      <c r="C309" s="390" t="e">
        <f>#REF!</f>
        <v>#REF!</v>
      </c>
      <c r="D309" s="364" t="e">
        <f>#REF!</f>
        <v>#REF!</v>
      </c>
      <c r="E309" s="364" t="e">
        <f>#REF!</f>
        <v>#REF!</v>
      </c>
      <c r="F309" s="365" t="e">
        <f>#REF!</f>
        <v>#REF!</v>
      </c>
      <c r="G309" s="366" t="e">
        <f>#REF!</f>
        <v>#REF!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338"/>
      <c r="B310" s="362" t="e">
        <f>#REF!</f>
        <v>#REF!</v>
      </c>
      <c r="C310" s="390" t="e">
        <f>#REF!</f>
        <v>#REF!</v>
      </c>
      <c r="D310" s="364" t="e">
        <f>#REF!</f>
        <v>#REF!</v>
      </c>
      <c r="E310" s="364" t="e">
        <f>#REF!</f>
        <v>#REF!</v>
      </c>
      <c r="F310" s="365" t="e">
        <f>#REF!</f>
        <v>#REF!</v>
      </c>
      <c r="G310" s="366" t="e">
        <f>#REF!</f>
        <v>#REF!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338"/>
      <c r="B311" s="362" t="e">
        <f>#REF!</f>
        <v>#REF!</v>
      </c>
      <c r="C311" s="390" t="e">
        <f>#REF!</f>
        <v>#REF!</v>
      </c>
      <c r="D311" s="364" t="e">
        <f>#REF!</f>
        <v>#REF!</v>
      </c>
      <c r="E311" s="364" t="e">
        <f>#REF!</f>
        <v>#REF!</v>
      </c>
      <c r="F311" s="365" t="e">
        <f>#REF!</f>
        <v>#REF!</v>
      </c>
      <c r="G311" s="366" t="e">
        <f>#REF!</f>
        <v>#REF!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338"/>
      <c r="B312" s="362" t="e">
        <f>#REF!</f>
        <v>#REF!</v>
      </c>
      <c r="C312" s="390" t="e">
        <f>#REF!</f>
        <v>#REF!</v>
      </c>
      <c r="D312" s="364" t="e">
        <f>#REF!</f>
        <v>#REF!</v>
      </c>
      <c r="E312" s="364" t="e">
        <f>#REF!</f>
        <v>#REF!</v>
      </c>
      <c r="F312" s="365" t="e">
        <f>#REF!</f>
        <v>#REF!</v>
      </c>
      <c r="G312" s="366" t="e">
        <f>#REF!</f>
        <v>#REF!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.75" customHeight="1" x14ac:dyDescent="0.25">
      <c r="A313" s="338"/>
      <c r="B313" s="362" t="e">
        <f>#REF!</f>
        <v>#REF!</v>
      </c>
      <c r="C313" s="390" t="e">
        <f>#REF!</f>
        <v>#REF!</v>
      </c>
      <c r="D313" s="364" t="e">
        <f>#REF!</f>
        <v>#REF!</v>
      </c>
      <c r="E313" s="364" t="e">
        <f>#REF!</f>
        <v>#REF!</v>
      </c>
      <c r="F313" s="365" t="e">
        <f>#REF!</f>
        <v>#REF!</v>
      </c>
      <c r="G313" s="366" t="e">
        <f>#REF!</f>
        <v>#REF!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338"/>
      <c r="B314" s="384" t="e">
        <f>#REF!</f>
        <v>#REF!</v>
      </c>
      <c r="C314" s="413" t="e">
        <f>#REF!</f>
        <v>#REF!</v>
      </c>
      <c r="D314" s="386"/>
      <c r="E314" s="386"/>
      <c r="F314" s="370"/>
      <c r="G314" s="387" t="e">
        <f>#REF!</f>
        <v>#REF!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338"/>
      <c r="B315" s="362" t="e">
        <f>#REF!</f>
        <v>#REF!</v>
      </c>
      <c r="C315" s="390" t="e">
        <f>#REF!</f>
        <v>#REF!</v>
      </c>
      <c r="D315" s="364" t="e">
        <f>#REF!</f>
        <v>#REF!</v>
      </c>
      <c r="E315" s="364" t="e">
        <f>#REF!</f>
        <v>#REF!</v>
      </c>
      <c r="F315" s="365" t="e">
        <f>#REF!</f>
        <v>#REF!</v>
      </c>
      <c r="G315" s="366" t="e">
        <f>#REF!</f>
        <v>#REF!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338"/>
      <c r="B316" s="362" t="e">
        <f>#REF!</f>
        <v>#REF!</v>
      </c>
      <c r="C316" s="390" t="e">
        <f>#REF!</f>
        <v>#REF!</v>
      </c>
      <c r="D316" s="364" t="e">
        <f>#REF!</f>
        <v>#REF!</v>
      </c>
      <c r="E316" s="364" t="e">
        <f>#REF!</f>
        <v>#REF!</v>
      </c>
      <c r="F316" s="365" t="e">
        <f>#REF!</f>
        <v>#REF!</v>
      </c>
      <c r="G316" s="366" t="e">
        <f>#REF!</f>
        <v>#REF!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338"/>
      <c r="B317" s="362" t="e">
        <f>#REF!</f>
        <v>#REF!</v>
      </c>
      <c r="C317" s="390" t="e">
        <f>#REF!</f>
        <v>#REF!</v>
      </c>
      <c r="D317" s="364" t="e">
        <f>#REF!</f>
        <v>#REF!</v>
      </c>
      <c r="E317" s="364" t="e">
        <f>#REF!</f>
        <v>#REF!</v>
      </c>
      <c r="F317" s="365" t="e">
        <f>#REF!</f>
        <v>#REF!</v>
      </c>
      <c r="G317" s="366" t="e">
        <f>#REF!</f>
        <v>#REF!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customHeight="1" x14ac:dyDescent="0.25">
      <c r="A318" s="338"/>
      <c r="B318" s="362" t="e">
        <f>#REF!</f>
        <v>#REF!</v>
      </c>
      <c r="C318" s="390" t="e">
        <f>#REF!</f>
        <v>#REF!</v>
      </c>
      <c r="D318" s="364" t="e">
        <f>#REF!</f>
        <v>#REF!</v>
      </c>
      <c r="E318" s="364" t="e">
        <f>#REF!</f>
        <v>#REF!</v>
      </c>
      <c r="F318" s="365" t="e">
        <f>#REF!</f>
        <v>#REF!</v>
      </c>
      <c r="G318" s="366" t="e">
        <f>#REF!</f>
        <v>#REF!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338"/>
      <c r="B319" s="384" t="e">
        <f>#REF!</f>
        <v>#REF!</v>
      </c>
      <c r="C319" s="413" t="e">
        <f>#REF!</f>
        <v>#REF!</v>
      </c>
      <c r="D319" s="386"/>
      <c r="E319" s="386"/>
      <c r="F319" s="370"/>
      <c r="G319" s="387" t="e">
        <f>#REF!</f>
        <v>#REF!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338"/>
      <c r="B320" s="362" t="e">
        <f>#REF!</f>
        <v>#REF!</v>
      </c>
      <c r="C320" s="390" t="e">
        <f>#REF!</f>
        <v>#REF!</v>
      </c>
      <c r="D320" s="364" t="e">
        <f>#REF!</f>
        <v>#REF!</v>
      </c>
      <c r="E320" s="364" t="e">
        <f>#REF!</f>
        <v>#REF!</v>
      </c>
      <c r="F320" s="365" t="e">
        <f>#REF!</f>
        <v>#REF!</v>
      </c>
      <c r="G320" s="366" t="e">
        <f>#REF!</f>
        <v>#REF!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customHeight="1" x14ac:dyDescent="0.25">
      <c r="A321" s="338"/>
      <c r="B321" s="362" t="e">
        <f>#REF!</f>
        <v>#REF!</v>
      </c>
      <c r="C321" s="390" t="e">
        <f>#REF!</f>
        <v>#REF!</v>
      </c>
      <c r="D321" s="364" t="e">
        <f>#REF!</f>
        <v>#REF!</v>
      </c>
      <c r="E321" s="364" t="e">
        <f>#REF!</f>
        <v>#REF!</v>
      </c>
      <c r="F321" s="365" t="e">
        <f>#REF!</f>
        <v>#REF!</v>
      </c>
      <c r="G321" s="366" t="e">
        <f>#REF!</f>
        <v>#REF!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9.25" customHeight="1" x14ac:dyDescent="0.25">
      <c r="A322" s="338"/>
      <c r="B322" s="362" t="e">
        <f>#REF!</f>
        <v>#REF!</v>
      </c>
      <c r="C322" s="390" t="e">
        <f>#REF!</f>
        <v>#REF!</v>
      </c>
      <c r="D322" s="364" t="e">
        <f>#REF!</f>
        <v>#REF!</v>
      </c>
      <c r="E322" s="364" t="e">
        <f>#REF!</f>
        <v>#REF!</v>
      </c>
      <c r="F322" s="365" t="e">
        <f>#REF!</f>
        <v>#REF!</v>
      </c>
      <c r="G322" s="366" t="e">
        <f>#REF!</f>
        <v>#REF!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customHeight="1" x14ac:dyDescent="0.25">
      <c r="A323" s="338"/>
      <c r="B323" s="362" t="e">
        <f>#REF!</f>
        <v>#REF!</v>
      </c>
      <c r="C323" s="390" t="e">
        <f>#REF!</f>
        <v>#REF!</v>
      </c>
      <c r="D323" s="364" t="e">
        <f>#REF!</f>
        <v>#REF!</v>
      </c>
      <c r="E323" s="364" t="e">
        <f>#REF!</f>
        <v>#REF!</v>
      </c>
      <c r="F323" s="365" t="e">
        <f>#REF!</f>
        <v>#REF!</v>
      </c>
      <c r="G323" s="366" t="e">
        <f>#REF!</f>
        <v>#REF!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338"/>
      <c r="B324" s="384" t="e">
        <f>#REF!</f>
        <v>#REF!</v>
      </c>
      <c r="C324" s="413" t="e">
        <f>#REF!</f>
        <v>#REF!</v>
      </c>
      <c r="D324" s="386"/>
      <c r="E324" s="386"/>
      <c r="F324" s="370"/>
      <c r="G324" s="387" t="e">
        <f>#REF!</f>
        <v>#REF!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338"/>
      <c r="B325" s="362" t="e">
        <f>#REF!</f>
        <v>#REF!</v>
      </c>
      <c r="C325" s="390" t="e">
        <f>#REF!</f>
        <v>#REF!</v>
      </c>
      <c r="D325" s="364" t="e">
        <f>#REF!</f>
        <v>#REF!</v>
      </c>
      <c r="E325" s="364" t="e">
        <f>#REF!</f>
        <v>#REF!</v>
      </c>
      <c r="F325" s="365" t="e">
        <f>#REF!</f>
        <v>#REF!</v>
      </c>
      <c r="G325" s="366" t="e">
        <f>#REF!</f>
        <v>#REF!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5">
      <c r="A326" s="417"/>
      <c r="B326" s="362" t="e">
        <f>#REF!</f>
        <v>#REF!</v>
      </c>
      <c r="C326" s="390" t="e">
        <f>#REF!</f>
        <v>#REF!</v>
      </c>
      <c r="D326" s="364" t="e">
        <f>#REF!</f>
        <v>#REF!</v>
      </c>
      <c r="E326" s="364" t="e">
        <f>#REF!</f>
        <v>#REF!</v>
      </c>
      <c r="F326" s="365" t="e">
        <f>#REF!</f>
        <v>#REF!</v>
      </c>
      <c r="G326" s="366" t="e">
        <f>#REF!</f>
        <v>#REF!</v>
      </c>
      <c r="H326" s="184"/>
      <c r="I326" s="184"/>
      <c r="J326" s="184"/>
      <c r="K326" s="184"/>
      <c r="L326" s="184"/>
      <c r="M326" s="184"/>
      <c r="N326" s="184"/>
      <c r="O326" s="184"/>
      <c r="P326" s="184"/>
      <c r="Q326" s="184"/>
      <c r="R326" s="184"/>
      <c r="S326" s="184"/>
      <c r="T326" s="184"/>
      <c r="U326" s="184"/>
      <c r="V326" s="184"/>
      <c r="W326" s="184"/>
      <c r="X326" s="184"/>
      <c r="Y326" s="184"/>
      <c r="Z326" s="184"/>
    </row>
    <row r="327" spans="1:26" ht="15.75" customHeight="1" x14ac:dyDescent="0.25">
      <c r="A327" s="338"/>
      <c r="B327" s="362" t="e">
        <f>#REF!</f>
        <v>#REF!</v>
      </c>
      <c r="C327" s="390" t="e">
        <f>#REF!</f>
        <v>#REF!</v>
      </c>
      <c r="D327" s="364" t="e">
        <f>#REF!</f>
        <v>#REF!</v>
      </c>
      <c r="E327" s="364" t="e">
        <f>#REF!</f>
        <v>#REF!</v>
      </c>
      <c r="F327" s="365" t="e">
        <f>#REF!</f>
        <v>#REF!</v>
      </c>
      <c r="G327" s="366" t="e">
        <f>#REF!</f>
        <v>#REF!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338"/>
      <c r="B328" s="362" t="e">
        <f>#REF!</f>
        <v>#REF!</v>
      </c>
      <c r="C328" s="390" t="e">
        <f>#REF!</f>
        <v>#REF!</v>
      </c>
      <c r="D328" s="364" t="e">
        <f>#REF!</f>
        <v>#REF!</v>
      </c>
      <c r="E328" s="364" t="e">
        <f>#REF!</f>
        <v>#REF!</v>
      </c>
      <c r="F328" s="365" t="e">
        <f>#REF!</f>
        <v>#REF!</v>
      </c>
      <c r="G328" s="366" t="e">
        <f>#REF!</f>
        <v>#REF!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338"/>
      <c r="B329" s="362" t="e">
        <f>#REF!</f>
        <v>#REF!</v>
      </c>
      <c r="C329" s="390" t="e">
        <f>#REF!</f>
        <v>#REF!</v>
      </c>
      <c r="D329" s="364" t="e">
        <f>#REF!</f>
        <v>#REF!</v>
      </c>
      <c r="E329" s="364" t="e">
        <f>#REF!</f>
        <v>#REF!</v>
      </c>
      <c r="F329" s="365" t="e">
        <f>#REF!</f>
        <v>#REF!</v>
      </c>
      <c r="G329" s="366" t="e">
        <f>#REF!</f>
        <v>#REF!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338"/>
      <c r="B330" s="362" t="e">
        <f>#REF!</f>
        <v>#REF!</v>
      </c>
      <c r="C330" s="390" t="e">
        <f>#REF!</f>
        <v>#REF!</v>
      </c>
      <c r="D330" s="364" t="e">
        <f>#REF!</f>
        <v>#REF!</v>
      </c>
      <c r="E330" s="364" t="e">
        <f>#REF!</f>
        <v>#REF!</v>
      </c>
      <c r="F330" s="365" t="e">
        <f>#REF!</f>
        <v>#REF!</v>
      </c>
      <c r="G330" s="366" t="e">
        <f>#REF!</f>
        <v>#REF!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9.25" customHeight="1" x14ac:dyDescent="0.25">
      <c r="A331" s="338"/>
      <c r="B331" s="362" t="e">
        <f>#REF!</f>
        <v>#REF!</v>
      </c>
      <c r="C331" s="390" t="e">
        <f>#REF!</f>
        <v>#REF!</v>
      </c>
      <c r="D331" s="364" t="e">
        <f>#REF!</f>
        <v>#REF!</v>
      </c>
      <c r="E331" s="364" t="e">
        <f>#REF!</f>
        <v>#REF!</v>
      </c>
      <c r="F331" s="365" t="e">
        <f>#REF!</f>
        <v>#REF!</v>
      </c>
      <c r="G331" s="366" t="e">
        <f>#REF!</f>
        <v>#REF!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338"/>
      <c r="B332" s="362" t="e">
        <f>#REF!</f>
        <v>#REF!</v>
      </c>
      <c r="C332" s="390" t="e">
        <f>#REF!</f>
        <v>#REF!</v>
      </c>
      <c r="D332" s="364" t="e">
        <f>#REF!</f>
        <v>#REF!</v>
      </c>
      <c r="E332" s="364" t="e">
        <f>#REF!</f>
        <v>#REF!</v>
      </c>
      <c r="F332" s="365" t="e">
        <f>#REF!</f>
        <v>#REF!</v>
      </c>
      <c r="G332" s="366" t="e">
        <f>#REF!</f>
        <v>#REF!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.75" customHeight="1" x14ac:dyDescent="0.25">
      <c r="A333" s="338"/>
      <c r="B333" s="362" t="e">
        <f>#REF!</f>
        <v>#REF!</v>
      </c>
      <c r="C333" s="390" t="e">
        <f>#REF!</f>
        <v>#REF!</v>
      </c>
      <c r="D333" s="364" t="e">
        <f>#REF!</f>
        <v>#REF!</v>
      </c>
      <c r="E333" s="364" t="e">
        <f>#REF!</f>
        <v>#REF!</v>
      </c>
      <c r="F333" s="365" t="e">
        <f>#REF!</f>
        <v>#REF!</v>
      </c>
      <c r="G333" s="366" t="e">
        <f>#REF!</f>
        <v>#REF!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338"/>
      <c r="B334" s="362" t="e">
        <f>#REF!</f>
        <v>#REF!</v>
      </c>
      <c r="C334" s="390" t="e">
        <f>#REF!</f>
        <v>#REF!</v>
      </c>
      <c r="D334" s="364" t="e">
        <f>#REF!</f>
        <v>#REF!</v>
      </c>
      <c r="E334" s="364" t="e">
        <f>#REF!</f>
        <v>#REF!</v>
      </c>
      <c r="F334" s="365" t="e">
        <f>#REF!</f>
        <v>#REF!</v>
      </c>
      <c r="G334" s="366" t="e">
        <f>#REF!</f>
        <v>#REF!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338"/>
      <c r="B335" s="362" t="e">
        <f>#REF!</f>
        <v>#REF!</v>
      </c>
      <c r="C335" s="390" t="e">
        <f>#REF!</f>
        <v>#REF!</v>
      </c>
      <c r="D335" s="364" t="e">
        <f>#REF!</f>
        <v>#REF!</v>
      </c>
      <c r="E335" s="364" t="e">
        <f>#REF!</f>
        <v>#REF!</v>
      </c>
      <c r="F335" s="365" t="e">
        <f>#REF!</f>
        <v>#REF!</v>
      </c>
      <c r="G335" s="366" t="e">
        <f>#REF!</f>
        <v>#REF!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338"/>
      <c r="B336" s="362" t="e">
        <f>#REF!</f>
        <v>#REF!</v>
      </c>
      <c r="C336" s="390" t="e">
        <f>#REF!</f>
        <v>#REF!</v>
      </c>
      <c r="D336" s="364" t="e">
        <f>#REF!</f>
        <v>#REF!</v>
      </c>
      <c r="E336" s="364" t="e">
        <f>#REF!</f>
        <v>#REF!</v>
      </c>
      <c r="F336" s="365" t="e">
        <f>#REF!</f>
        <v>#REF!</v>
      </c>
      <c r="G336" s="366" t="e">
        <f>#REF!</f>
        <v>#REF!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338"/>
      <c r="B337" s="362" t="e">
        <f>#REF!</f>
        <v>#REF!</v>
      </c>
      <c r="C337" s="390" t="e">
        <f>#REF!</f>
        <v>#REF!</v>
      </c>
      <c r="D337" s="364" t="e">
        <f>#REF!</f>
        <v>#REF!</v>
      </c>
      <c r="E337" s="364" t="e">
        <f>#REF!</f>
        <v>#REF!</v>
      </c>
      <c r="F337" s="365" t="e">
        <f>#REF!</f>
        <v>#REF!</v>
      </c>
      <c r="G337" s="366" t="e">
        <f>#REF!</f>
        <v>#REF!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customHeight="1" x14ac:dyDescent="0.25">
      <c r="A338" s="338"/>
      <c r="B338" s="362" t="e">
        <f>#REF!</f>
        <v>#REF!</v>
      </c>
      <c r="C338" s="390" t="e">
        <f>#REF!</f>
        <v>#REF!</v>
      </c>
      <c r="D338" s="364" t="e">
        <f>#REF!</f>
        <v>#REF!</v>
      </c>
      <c r="E338" s="364" t="e">
        <f>#REF!</f>
        <v>#REF!</v>
      </c>
      <c r="F338" s="365" t="e">
        <f>#REF!</f>
        <v>#REF!</v>
      </c>
      <c r="G338" s="366" t="e">
        <f>#REF!</f>
        <v>#REF!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338"/>
      <c r="B339" s="362" t="e">
        <f>#REF!</f>
        <v>#REF!</v>
      </c>
      <c r="C339" s="390" t="e">
        <f>#REF!</f>
        <v>#REF!</v>
      </c>
      <c r="D339" s="364" t="e">
        <f>#REF!</f>
        <v>#REF!</v>
      </c>
      <c r="E339" s="364" t="e">
        <f>#REF!</f>
        <v>#REF!</v>
      </c>
      <c r="F339" s="365" t="e">
        <f>#REF!</f>
        <v>#REF!</v>
      </c>
      <c r="G339" s="366" t="e">
        <f>#REF!</f>
        <v>#REF!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338"/>
      <c r="B340" s="384" t="e">
        <f>#REF!</f>
        <v>#REF!</v>
      </c>
      <c r="C340" s="413" t="e">
        <f>#REF!</f>
        <v>#REF!</v>
      </c>
      <c r="D340" s="386"/>
      <c r="E340" s="386"/>
      <c r="F340" s="370"/>
      <c r="G340" s="387" t="e">
        <f>#REF!</f>
        <v>#REF!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338"/>
      <c r="B341" s="362" t="e">
        <f>#REF!</f>
        <v>#REF!</v>
      </c>
      <c r="C341" s="390" t="e">
        <f>#REF!</f>
        <v>#REF!</v>
      </c>
      <c r="D341" s="364" t="e">
        <f>#REF!</f>
        <v>#REF!</v>
      </c>
      <c r="E341" s="364" t="e">
        <f>#REF!</f>
        <v>#REF!</v>
      </c>
      <c r="F341" s="365" t="e">
        <f>#REF!</f>
        <v>#REF!</v>
      </c>
      <c r="G341" s="366" t="e">
        <f>#REF!</f>
        <v>#REF!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338"/>
      <c r="B342" s="362" t="e">
        <f>#REF!</f>
        <v>#REF!</v>
      </c>
      <c r="C342" s="390" t="e">
        <f>#REF!</f>
        <v>#REF!</v>
      </c>
      <c r="D342" s="364" t="e">
        <f>#REF!</f>
        <v>#REF!</v>
      </c>
      <c r="E342" s="364" t="e">
        <f>#REF!</f>
        <v>#REF!</v>
      </c>
      <c r="F342" s="365" t="e">
        <f>#REF!</f>
        <v>#REF!</v>
      </c>
      <c r="G342" s="366" t="e">
        <f>#REF!</f>
        <v>#REF!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338"/>
      <c r="B343" s="362" t="e">
        <f>#REF!</f>
        <v>#REF!</v>
      </c>
      <c r="C343" s="390" t="e">
        <f>#REF!</f>
        <v>#REF!</v>
      </c>
      <c r="D343" s="364" t="e">
        <f>#REF!</f>
        <v>#REF!</v>
      </c>
      <c r="E343" s="364" t="e">
        <f>#REF!</f>
        <v>#REF!</v>
      </c>
      <c r="F343" s="365" t="e">
        <f>#REF!</f>
        <v>#REF!</v>
      </c>
      <c r="G343" s="366" t="e">
        <f>#REF!</f>
        <v>#REF!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338"/>
      <c r="B344" s="362" t="e">
        <f>#REF!</f>
        <v>#REF!</v>
      </c>
      <c r="C344" s="390" t="e">
        <f>#REF!</f>
        <v>#REF!</v>
      </c>
      <c r="D344" s="364" t="e">
        <f>#REF!</f>
        <v>#REF!</v>
      </c>
      <c r="E344" s="364" t="e">
        <f>#REF!</f>
        <v>#REF!</v>
      </c>
      <c r="F344" s="365" t="e">
        <f>#REF!</f>
        <v>#REF!</v>
      </c>
      <c r="G344" s="366" t="e">
        <f>#REF!</f>
        <v>#REF!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338"/>
      <c r="B345" s="362" t="e">
        <f>#REF!</f>
        <v>#REF!</v>
      </c>
      <c r="C345" s="390" t="e">
        <f>#REF!</f>
        <v>#REF!</v>
      </c>
      <c r="D345" s="364" t="e">
        <f>#REF!</f>
        <v>#REF!</v>
      </c>
      <c r="E345" s="364" t="e">
        <f>#REF!</f>
        <v>#REF!</v>
      </c>
      <c r="F345" s="365" t="e">
        <f>#REF!</f>
        <v>#REF!</v>
      </c>
      <c r="G345" s="366" t="e">
        <f>#REF!</f>
        <v>#REF!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338"/>
      <c r="B346" s="362" t="e">
        <f>#REF!</f>
        <v>#REF!</v>
      </c>
      <c r="C346" s="390" t="e">
        <f>#REF!</f>
        <v>#REF!</v>
      </c>
      <c r="D346" s="364" t="e">
        <f>#REF!</f>
        <v>#REF!</v>
      </c>
      <c r="E346" s="364" t="e">
        <f>#REF!</f>
        <v>#REF!</v>
      </c>
      <c r="F346" s="365" t="e">
        <f>#REF!</f>
        <v>#REF!</v>
      </c>
      <c r="G346" s="366" t="e">
        <f>#REF!</f>
        <v>#REF!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338"/>
      <c r="B347" s="384" t="e">
        <f>#REF!</f>
        <v>#REF!</v>
      </c>
      <c r="C347" s="413" t="e">
        <f>#REF!</f>
        <v>#REF!</v>
      </c>
      <c r="D347" s="386"/>
      <c r="E347" s="386"/>
      <c r="F347" s="370"/>
      <c r="G347" s="387" t="e">
        <f>#REF!</f>
        <v>#REF!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338"/>
      <c r="B348" s="362" t="e">
        <f>#REF!</f>
        <v>#REF!</v>
      </c>
      <c r="C348" s="390" t="e">
        <f>#REF!</f>
        <v>#REF!</v>
      </c>
      <c r="D348" s="364" t="e">
        <f>#REF!</f>
        <v>#REF!</v>
      </c>
      <c r="E348" s="364" t="e">
        <f>#REF!</f>
        <v>#REF!</v>
      </c>
      <c r="F348" s="365" t="e">
        <f>#REF!</f>
        <v>#REF!</v>
      </c>
      <c r="G348" s="366" t="e">
        <f>#REF!</f>
        <v>#REF!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 x14ac:dyDescent="0.25">
      <c r="A349" s="338"/>
      <c r="B349" s="362" t="e">
        <f>#REF!</f>
        <v>#REF!</v>
      </c>
      <c r="C349" s="390" t="e">
        <f>#REF!</f>
        <v>#REF!</v>
      </c>
      <c r="D349" s="364" t="e">
        <f>#REF!</f>
        <v>#REF!</v>
      </c>
      <c r="E349" s="364" t="e">
        <f>#REF!</f>
        <v>#REF!</v>
      </c>
      <c r="F349" s="365" t="e">
        <f>#REF!</f>
        <v>#REF!</v>
      </c>
      <c r="G349" s="366" t="e">
        <f>#REF!</f>
        <v>#REF!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338"/>
      <c r="B350" s="362" t="e">
        <f>#REF!</f>
        <v>#REF!</v>
      </c>
      <c r="C350" s="390" t="e">
        <f>#REF!</f>
        <v>#REF!</v>
      </c>
      <c r="D350" s="364" t="e">
        <f>#REF!</f>
        <v>#REF!</v>
      </c>
      <c r="E350" s="364" t="e">
        <f>#REF!</f>
        <v>#REF!</v>
      </c>
      <c r="F350" s="365" t="e">
        <f>#REF!</f>
        <v>#REF!</v>
      </c>
      <c r="G350" s="366" t="e">
        <f>#REF!</f>
        <v>#REF!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338"/>
      <c r="B351" s="362" t="e">
        <f>#REF!</f>
        <v>#REF!</v>
      </c>
      <c r="C351" s="390" t="e">
        <f>#REF!</f>
        <v>#REF!</v>
      </c>
      <c r="D351" s="364" t="e">
        <f>#REF!</f>
        <v>#REF!</v>
      </c>
      <c r="E351" s="364" t="e">
        <f>#REF!</f>
        <v>#REF!</v>
      </c>
      <c r="F351" s="365" t="e">
        <f>#REF!</f>
        <v>#REF!</v>
      </c>
      <c r="G351" s="366" t="e">
        <f>#REF!</f>
        <v>#REF!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338"/>
      <c r="B352" s="362" t="e">
        <f>#REF!</f>
        <v>#REF!</v>
      </c>
      <c r="C352" s="390" t="e">
        <f>#REF!</f>
        <v>#REF!</v>
      </c>
      <c r="D352" s="364" t="e">
        <f>#REF!</f>
        <v>#REF!</v>
      </c>
      <c r="E352" s="364" t="e">
        <f>#REF!</f>
        <v>#REF!</v>
      </c>
      <c r="F352" s="365" t="e">
        <f>#REF!</f>
        <v>#REF!</v>
      </c>
      <c r="G352" s="366" t="e">
        <f>#REF!</f>
        <v>#REF!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338"/>
      <c r="B353" s="362" t="e">
        <f>#REF!</f>
        <v>#REF!</v>
      </c>
      <c r="C353" s="390" t="e">
        <f>#REF!</f>
        <v>#REF!</v>
      </c>
      <c r="D353" s="364" t="e">
        <f>#REF!</f>
        <v>#REF!</v>
      </c>
      <c r="E353" s="364" t="e">
        <f>#REF!</f>
        <v>#REF!</v>
      </c>
      <c r="F353" s="365" t="e">
        <f>#REF!</f>
        <v>#REF!</v>
      </c>
      <c r="G353" s="366" t="e">
        <f>#REF!</f>
        <v>#REF!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338"/>
      <c r="B354" s="362" t="e">
        <f>#REF!</f>
        <v>#REF!</v>
      </c>
      <c r="C354" s="390" t="e">
        <f>#REF!</f>
        <v>#REF!</v>
      </c>
      <c r="D354" s="364" t="e">
        <f>#REF!</f>
        <v>#REF!</v>
      </c>
      <c r="E354" s="364" t="e">
        <f>#REF!</f>
        <v>#REF!</v>
      </c>
      <c r="F354" s="365" t="e">
        <f>#REF!</f>
        <v>#REF!</v>
      </c>
      <c r="G354" s="366" t="e">
        <f>#REF!</f>
        <v>#REF!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338"/>
      <c r="B355" s="362" t="e">
        <f>#REF!</f>
        <v>#REF!</v>
      </c>
      <c r="C355" s="390" t="e">
        <f>#REF!</f>
        <v>#REF!</v>
      </c>
      <c r="D355" s="364" t="e">
        <f>#REF!</f>
        <v>#REF!</v>
      </c>
      <c r="E355" s="364" t="e">
        <f>#REF!</f>
        <v>#REF!</v>
      </c>
      <c r="F355" s="365" t="e">
        <f>#REF!</f>
        <v>#REF!</v>
      </c>
      <c r="G355" s="366" t="e">
        <f>#REF!</f>
        <v>#REF!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338"/>
      <c r="B356" s="362" t="e">
        <f>#REF!</f>
        <v>#REF!</v>
      </c>
      <c r="C356" s="390" t="e">
        <f>#REF!</f>
        <v>#REF!</v>
      </c>
      <c r="D356" s="364" t="e">
        <f>#REF!</f>
        <v>#REF!</v>
      </c>
      <c r="E356" s="364" t="e">
        <f>#REF!</f>
        <v>#REF!</v>
      </c>
      <c r="F356" s="365" t="e">
        <f>#REF!</f>
        <v>#REF!</v>
      </c>
      <c r="G356" s="366" t="e">
        <f>#REF!</f>
        <v>#REF!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338"/>
      <c r="B357" s="362" t="e">
        <f>#REF!</f>
        <v>#REF!</v>
      </c>
      <c r="C357" s="390" t="e">
        <f>#REF!</f>
        <v>#REF!</v>
      </c>
      <c r="D357" s="364" t="e">
        <f>#REF!</f>
        <v>#REF!</v>
      </c>
      <c r="E357" s="364" t="e">
        <f>#REF!</f>
        <v>#REF!</v>
      </c>
      <c r="F357" s="365" t="e">
        <f>#REF!</f>
        <v>#REF!</v>
      </c>
      <c r="G357" s="366" t="e">
        <f>#REF!</f>
        <v>#REF!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338"/>
      <c r="B358" s="362" t="e">
        <f>#REF!</f>
        <v>#REF!</v>
      </c>
      <c r="C358" s="390" t="e">
        <f>#REF!</f>
        <v>#REF!</v>
      </c>
      <c r="D358" s="364" t="e">
        <f>#REF!</f>
        <v>#REF!</v>
      </c>
      <c r="E358" s="364" t="e">
        <f>#REF!</f>
        <v>#REF!</v>
      </c>
      <c r="F358" s="365" t="e">
        <f>#REF!</f>
        <v>#REF!</v>
      </c>
      <c r="G358" s="366" t="e">
        <f>#REF!</f>
        <v>#REF!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338"/>
      <c r="B359" s="362" t="e">
        <f>#REF!</f>
        <v>#REF!</v>
      </c>
      <c r="C359" s="390" t="e">
        <f>#REF!</f>
        <v>#REF!</v>
      </c>
      <c r="D359" s="364" t="e">
        <f>#REF!</f>
        <v>#REF!</v>
      </c>
      <c r="E359" s="364" t="e">
        <f>#REF!</f>
        <v>#REF!</v>
      </c>
      <c r="F359" s="365" t="e">
        <f>#REF!</f>
        <v>#REF!</v>
      </c>
      <c r="G359" s="366" t="e">
        <f>#REF!</f>
        <v>#REF!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338"/>
      <c r="B360" s="362" t="e">
        <f>#REF!</f>
        <v>#REF!</v>
      </c>
      <c r="C360" s="390" t="e">
        <f>#REF!</f>
        <v>#REF!</v>
      </c>
      <c r="D360" s="364" t="e">
        <f>#REF!</f>
        <v>#REF!</v>
      </c>
      <c r="E360" s="364" t="e">
        <f>#REF!</f>
        <v>#REF!</v>
      </c>
      <c r="F360" s="365" t="e">
        <f>#REF!</f>
        <v>#REF!</v>
      </c>
      <c r="G360" s="366" t="e">
        <f>#REF!</f>
        <v>#REF!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338"/>
      <c r="B361" s="362" t="e">
        <f>#REF!</f>
        <v>#REF!</v>
      </c>
      <c r="C361" s="390" t="e">
        <f>#REF!</f>
        <v>#REF!</v>
      </c>
      <c r="D361" s="364" t="e">
        <f>#REF!</f>
        <v>#REF!</v>
      </c>
      <c r="E361" s="364" t="e">
        <f>#REF!</f>
        <v>#REF!</v>
      </c>
      <c r="F361" s="365" t="e">
        <f>#REF!</f>
        <v>#REF!</v>
      </c>
      <c r="G361" s="366" t="e">
        <f>#REF!</f>
        <v>#REF!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338"/>
      <c r="B362" s="362" t="e">
        <f>#REF!</f>
        <v>#REF!</v>
      </c>
      <c r="C362" s="390" t="e">
        <f>#REF!</f>
        <v>#REF!</v>
      </c>
      <c r="D362" s="364" t="e">
        <f>#REF!</f>
        <v>#REF!</v>
      </c>
      <c r="E362" s="364" t="e">
        <f>#REF!</f>
        <v>#REF!</v>
      </c>
      <c r="F362" s="365" t="e">
        <f>#REF!</f>
        <v>#REF!</v>
      </c>
      <c r="G362" s="366" t="e">
        <f>#REF!</f>
        <v>#REF!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338"/>
      <c r="B363" s="362" t="e">
        <f>#REF!</f>
        <v>#REF!</v>
      </c>
      <c r="C363" s="390" t="e">
        <f>#REF!</f>
        <v>#REF!</v>
      </c>
      <c r="D363" s="364" t="e">
        <f>#REF!</f>
        <v>#REF!</v>
      </c>
      <c r="E363" s="364" t="e">
        <f>#REF!</f>
        <v>#REF!</v>
      </c>
      <c r="F363" s="365" t="e">
        <f>#REF!</f>
        <v>#REF!</v>
      </c>
      <c r="G363" s="366" t="e">
        <f>#REF!</f>
        <v>#REF!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338"/>
      <c r="B364" s="362" t="e">
        <f>#REF!</f>
        <v>#REF!</v>
      </c>
      <c r="C364" s="390" t="e">
        <f>#REF!</f>
        <v>#REF!</v>
      </c>
      <c r="D364" s="364" t="e">
        <f>#REF!</f>
        <v>#REF!</v>
      </c>
      <c r="E364" s="364" t="e">
        <f>#REF!</f>
        <v>#REF!</v>
      </c>
      <c r="F364" s="365" t="e">
        <f>#REF!</f>
        <v>#REF!</v>
      </c>
      <c r="G364" s="366" t="e">
        <f>#REF!</f>
        <v>#REF!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338"/>
      <c r="B365" s="362" t="e">
        <f>#REF!</f>
        <v>#REF!</v>
      </c>
      <c r="C365" s="390" t="e">
        <f>#REF!</f>
        <v>#REF!</v>
      </c>
      <c r="D365" s="364" t="e">
        <f>#REF!</f>
        <v>#REF!</v>
      </c>
      <c r="E365" s="364" t="e">
        <f>#REF!</f>
        <v>#REF!</v>
      </c>
      <c r="F365" s="365" t="e">
        <f>#REF!</f>
        <v>#REF!</v>
      </c>
      <c r="G365" s="366" t="e">
        <f>#REF!</f>
        <v>#REF!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338"/>
      <c r="B366" s="362" t="e">
        <f>#REF!</f>
        <v>#REF!</v>
      </c>
      <c r="C366" s="390" t="e">
        <f>#REF!</f>
        <v>#REF!</v>
      </c>
      <c r="D366" s="364" t="e">
        <f>#REF!</f>
        <v>#REF!</v>
      </c>
      <c r="E366" s="364" t="e">
        <f>#REF!</f>
        <v>#REF!</v>
      </c>
      <c r="F366" s="365" t="e">
        <f>#REF!</f>
        <v>#REF!</v>
      </c>
      <c r="G366" s="366" t="e">
        <f>#REF!</f>
        <v>#REF!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338"/>
      <c r="B367" s="384" t="e">
        <f>#REF!</f>
        <v>#REF!</v>
      </c>
      <c r="C367" s="413" t="e">
        <f>#REF!</f>
        <v>#REF!</v>
      </c>
      <c r="D367" s="386"/>
      <c r="E367" s="386"/>
      <c r="F367" s="370"/>
      <c r="G367" s="387" t="e">
        <f>#REF!</f>
        <v>#REF!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338"/>
      <c r="B368" s="362" t="e">
        <f>#REF!</f>
        <v>#REF!</v>
      </c>
      <c r="C368" s="390" t="e">
        <f>#REF!</f>
        <v>#REF!</v>
      </c>
      <c r="D368" s="364" t="e">
        <f>#REF!</f>
        <v>#REF!</v>
      </c>
      <c r="E368" s="364" t="e">
        <f>#REF!</f>
        <v>#REF!</v>
      </c>
      <c r="F368" s="365" t="e">
        <f>#REF!</f>
        <v>#REF!</v>
      </c>
      <c r="G368" s="366" t="e">
        <f>#REF!</f>
        <v>#REF!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338"/>
      <c r="B369" s="362" t="e">
        <f>#REF!</f>
        <v>#REF!</v>
      </c>
      <c r="C369" s="390" t="e">
        <f>#REF!</f>
        <v>#REF!</v>
      </c>
      <c r="D369" s="364" t="e">
        <f>#REF!</f>
        <v>#REF!</v>
      </c>
      <c r="E369" s="364" t="e">
        <f>#REF!</f>
        <v>#REF!</v>
      </c>
      <c r="F369" s="365" t="e">
        <f>#REF!</f>
        <v>#REF!</v>
      </c>
      <c r="G369" s="366" t="e">
        <f>#REF!</f>
        <v>#REF!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338"/>
      <c r="B370" s="362" t="e">
        <f>#REF!</f>
        <v>#REF!</v>
      </c>
      <c r="C370" s="390" t="e">
        <f>#REF!</f>
        <v>#REF!</v>
      </c>
      <c r="D370" s="364" t="e">
        <f>#REF!</f>
        <v>#REF!</v>
      </c>
      <c r="E370" s="364" t="e">
        <f>#REF!</f>
        <v>#REF!</v>
      </c>
      <c r="F370" s="365" t="e">
        <f>#REF!</f>
        <v>#REF!</v>
      </c>
      <c r="G370" s="366" t="e">
        <f>#REF!</f>
        <v>#REF!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338"/>
      <c r="B371" s="362" t="e">
        <f>#REF!</f>
        <v>#REF!</v>
      </c>
      <c r="C371" s="390" t="e">
        <f>#REF!</f>
        <v>#REF!</v>
      </c>
      <c r="D371" s="364" t="e">
        <f>#REF!</f>
        <v>#REF!</v>
      </c>
      <c r="E371" s="364" t="e">
        <f>#REF!</f>
        <v>#REF!</v>
      </c>
      <c r="F371" s="365" t="e">
        <f>#REF!</f>
        <v>#REF!</v>
      </c>
      <c r="G371" s="366" t="e">
        <f>#REF!</f>
        <v>#REF!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338"/>
      <c r="B372" s="362" t="e">
        <f>#REF!</f>
        <v>#REF!</v>
      </c>
      <c r="C372" s="390" t="e">
        <f>#REF!</f>
        <v>#REF!</v>
      </c>
      <c r="D372" s="364" t="e">
        <f>#REF!</f>
        <v>#REF!</v>
      </c>
      <c r="E372" s="364" t="e">
        <f>#REF!</f>
        <v>#REF!</v>
      </c>
      <c r="F372" s="365" t="e">
        <f>#REF!</f>
        <v>#REF!</v>
      </c>
      <c r="G372" s="366" t="e">
        <f>#REF!</f>
        <v>#REF!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338"/>
      <c r="B373" s="362" t="e">
        <f>#REF!</f>
        <v>#REF!</v>
      </c>
      <c r="C373" s="390" t="e">
        <f>#REF!</f>
        <v>#REF!</v>
      </c>
      <c r="D373" s="364" t="e">
        <f>#REF!</f>
        <v>#REF!</v>
      </c>
      <c r="E373" s="364" t="e">
        <f>#REF!</f>
        <v>#REF!</v>
      </c>
      <c r="F373" s="365" t="e">
        <f>#REF!</f>
        <v>#REF!</v>
      </c>
      <c r="G373" s="366" t="e">
        <f>#REF!</f>
        <v>#REF!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338"/>
      <c r="B374" s="362" t="e">
        <f>#REF!</f>
        <v>#REF!</v>
      </c>
      <c r="C374" s="390" t="e">
        <f>#REF!</f>
        <v>#REF!</v>
      </c>
      <c r="D374" s="364" t="e">
        <f>#REF!</f>
        <v>#REF!</v>
      </c>
      <c r="E374" s="364" t="e">
        <f>#REF!</f>
        <v>#REF!</v>
      </c>
      <c r="F374" s="365" t="e">
        <f>#REF!</f>
        <v>#REF!</v>
      </c>
      <c r="G374" s="366" t="e">
        <f>#REF!</f>
        <v>#REF!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338"/>
      <c r="B375" s="362" t="e">
        <f>#REF!</f>
        <v>#REF!</v>
      </c>
      <c r="C375" s="390" t="e">
        <f>#REF!</f>
        <v>#REF!</v>
      </c>
      <c r="D375" s="364" t="e">
        <f>#REF!</f>
        <v>#REF!</v>
      </c>
      <c r="E375" s="364" t="e">
        <f>#REF!</f>
        <v>#REF!</v>
      </c>
      <c r="F375" s="365" t="e">
        <f>#REF!</f>
        <v>#REF!</v>
      </c>
      <c r="G375" s="366" t="e">
        <f>#REF!</f>
        <v>#REF!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338"/>
      <c r="B376" s="384"/>
      <c r="C376" s="418" t="e">
        <f>#REF!</f>
        <v>#REF!</v>
      </c>
      <c r="D376" s="386"/>
      <c r="E376" s="386"/>
      <c r="F376" s="370"/>
      <c r="G376" s="416" t="e">
        <f>#REF!</f>
        <v>#REF!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338"/>
      <c r="B377" s="357"/>
      <c r="C377" s="358" t="e">
        <f>#REF!</f>
        <v>#REF!</v>
      </c>
      <c r="D377" s="372"/>
      <c r="E377" s="372"/>
      <c r="F377" s="373"/>
      <c r="G377" s="374" t="e">
        <f>#REF!</f>
        <v>#REF!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338"/>
      <c r="B378" s="419"/>
      <c r="C378" s="413" t="e">
        <f>#REF!</f>
        <v>#REF!</v>
      </c>
      <c r="D378" s="420"/>
      <c r="E378" s="420"/>
      <c r="F378" s="421"/>
      <c r="G378" s="422" t="e">
        <f>#REF!</f>
        <v>#REF!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338"/>
      <c r="B379" s="362" t="e">
        <f>#REF!</f>
        <v>#REF!</v>
      </c>
      <c r="C379" s="390" t="e">
        <f>#REF!</f>
        <v>#REF!</v>
      </c>
      <c r="D379" s="364" t="e">
        <f>#REF!</f>
        <v>#REF!</v>
      </c>
      <c r="E379" s="364" t="e">
        <f>#REF!</f>
        <v>#REF!</v>
      </c>
      <c r="F379" s="365" t="e">
        <f>#REF!</f>
        <v>#REF!</v>
      </c>
      <c r="G379" s="366" t="e">
        <f>#REF!</f>
        <v>#REF!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338"/>
      <c r="B380" s="362" t="e">
        <f>#REF!</f>
        <v>#REF!</v>
      </c>
      <c r="C380" s="390" t="e">
        <f>#REF!</f>
        <v>#REF!</v>
      </c>
      <c r="D380" s="364" t="e">
        <f>#REF!</f>
        <v>#REF!</v>
      </c>
      <c r="E380" s="364" t="e">
        <f>#REF!</f>
        <v>#REF!</v>
      </c>
      <c r="F380" s="365" t="e">
        <f>#REF!</f>
        <v>#REF!</v>
      </c>
      <c r="G380" s="366" t="e">
        <f>#REF!</f>
        <v>#REF!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338"/>
      <c r="B381" s="362" t="e">
        <f>#REF!</f>
        <v>#REF!</v>
      </c>
      <c r="C381" s="390" t="e">
        <f>#REF!</f>
        <v>#REF!</v>
      </c>
      <c r="D381" s="364" t="e">
        <f>#REF!</f>
        <v>#REF!</v>
      </c>
      <c r="E381" s="364" t="e">
        <f>#REF!</f>
        <v>#REF!</v>
      </c>
      <c r="F381" s="365" t="e">
        <f>#REF!</f>
        <v>#REF!</v>
      </c>
      <c r="G381" s="366" t="e">
        <f>#REF!</f>
        <v>#REF!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338"/>
      <c r="B382" s="362" t="e">
        <f>#REF!</f>
        <v>#REF!</v>
      </c>
      <c r="C382" s="390" t="e">
        <f>#REF!</f>
        <v>#REF!</v>
      </c>
      <c r="D382" s="364" t="e">
        <f>#REF!</f>
        <v>#REF!</v>
      </c>
      <c r="E382" s="364" t="e">
        <f>#REF!</f>
        <v>#REF!</v>
      </c>
      <c r="F382" s="365" t="e">
        <f>#REF!</f>
        <v>#REF!</v>
      </c>
      <c r="G382" s="366" t="e">
        <f>#REF!</f>
        <v>#REF!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338"/>
      <c r="B383" s="362" t="e">
        <f>#REF!</f>
        <v>#REF!</v>
      </c>
      <c r="C383" s="390" t="e">
        <f>#REF!</f>
        <v>#REF!</v>
      </c>
      <c r="D383" s="364" t="e">
        <f>#REF!</f>
        <v>#REF!</v>
      </c>
      <c r="E383" s="364" t="e">
        <f>#REF!</f>
        <v>#REF!</v>
      </c>
      <c r="F383" s="365" t="e">
        <f>#REF!</f>
        <v>#REF!</v>
      </c>
      <c r="G383" s="366" t="e">
        <f>#REF!</f>
        <v>#REF!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338"/>
      <c r="B384" s="362" t="e">
        <f>#REF!</f>
        <v>#REF!</v>
      </c>
      <c r="C384" s="390" t="e">
        <f>#REF!</f>
        <v>#REF!</v>
      </c>
      <c r="D384" s="364" t="e">
        <f>#REF!</f>
        <v>#REF!</v>
      </c>
      <c r="E384" s="364" t="e">
        <f>#REF!</f>
        <v>#REF!</v>
      </c>
      <c r="F384" s="365" t="e">
        <f>#REF!</f>
        <v>#REF!</v>
      </c>
      <c r="G384" s="366" t="e">
        <f>#REF!</f>
        <v>#REF!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338"/>
      <c r="B385" s="362" t="e">
        <f>#REF!</f>
        <v>#REF!</v>
      </c>
      <c r="C385" s="390" t="e">
        <f>#REF!</f>
        <v>#REF!</v>
      </c>
      <c r="D385" s="364" t="e">
        <f>#REF!</f>
        <v>#REF!</v>
      </c>
      <c r="E385" s="364" t="e">
        <f>#REF!</f>
        <v>#REF!</v>
      </c>
      <c r="F385" s="365" t="e">
        <f>#REF!</f>
        <v>#REF!</v>
      </c>
      <c r="G385" s="366" t="e">
        <f>#REF!</f>
        <v>#REF!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338"/>
      <c r="B386" s="362" t="e">
        <f>#REF!</f>
        <v>#REF!</v>
      </c>
      <c r="C386" s="390" t="e">
        <f>#REF!</f>
        <v>#REF!</v>
      </c>
      <c r="D386" s="364" t="e">
        <f>#REF!</f>
        <v>#REF!</v>
      </c>
      <c r="E386" s="364" t="e">
        <f>#REF!</f>
        <v>#REF!</v>
      </c>
      <c r="F386" s="365" t="e">
        <f>#REF!</f>
        <v>#REF!</v>
      </c>
      <c r="G386" s="366" t="e">
        <f>#REF!</f>
        <v>#REF!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338"/>
      <c r="B387" s="362" t="e">
        <f>#REF!</f>
        <v>#REF!</v>
      </c>
      <c r="C387" s="390" t="e">
        <f>#REF!</f>
        <v>#REF!</v>
      </c>
      <c r="D387" s="364" t="e">
        <f>#REF!</f>
        <v>#REF!</v>
      </c>
      <c r="E387" s="364" t="e">
        <f>#REF!</f>
        <v>#REF!</v>
      </c>
      <c r="F387" s="365" t="e">
        <f>#REF!</f>
        <v>#REF!</v>
      </c>
      <c r="G387" s="366" t="e">
        <f>#REF!</f>
        <v>#REF!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338"/>
      <c r="B388" s="419" t="e">
        <f>#REF!</f>
        <v>#REF!</v>
      </c>
      <c r="C388" s="413" t="e">
        <f>#REF!</f>
        <v>#REF!</v>
      </c>
      <c r="D388" s="420"/>
      <c r="E388" s="420"/>
      <c r="F388" s="421"/>
      <c r="G388" s="387" t="e">
        <f>#REF!</f>
        <v>#REF!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338"/>
      <c r="B389" s="362" t="e">
        <f>#REF!</f>
        <v>#REF!</v>
      </c>
      <c r="C389" s="390" t="e">
        <f>#REF!</f>
        <v>#REF!</v>
      </c>
      <c r="D389" s="364" t="e">
        <f>#REF!</f>
        <v>#REF!</v>
      </c>
      <c r="E389" s="364" t="e">
        <f>#REF!</f>
        <v>#REF!</v>
      </c>
      <c r="F389" s="365" t="e">
        <f>#REF!</f>
        <v>#REF!</v>
      </c>
      <c r="G389" s="366" t="e">
        <f>#REF!</f>
        <v>#REF!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338"/>
      <c r="B390" s="362" t="e">
        <f>#REF!</f>
        <v>#REF!</v>
      </c>
      <c r="C390" s="390" t="e">
        <f>#REF!</f>
        <v>#REF!</v>
      </c>
      <c r="D390" s="364" t="e">
        <f>#REF!</f>
        <v>#REF!</v>
      </c>
      <c r="E390" s="364" t="e">
        <f>#REF!</f>
        <v>#REF!</v>
      </c>
      <c r="F390" s="365" t="e">
        <f>#REF!</f>
        <v>#REF!</v>
      </c>
      <c r="G390" s="366" t="e">
        <f>#REF!</f>
        <v>#REF!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338"/>
      <c r="B391" s="362" t="e">
        <f>#REF!</f>
        <v>#REF!</v>
      </c>
      <c r="C391" s="390" t="e">
        <f>#REF!</f>
        <v>#REF!</v>
      </c>
      <c r="D391" s="364" t="e">
        <f>#REF!</f>
        <v>#REF!</v>
      </c>
      <c r="E391" s="364" t="e">
        <f>#REF!</f>
        <v>#REF!</v>
      </c>
      <c r="F391" s="365" t="e">
        <f>#REF!</f>
        <v>#REF!</v>
      </c>
      <c r="G391" s="366" t="e">
        <f>#REF!</f>
        <v>#REF!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338"/>
      <c r="B392" s="362" t="e">
        <f>#REF!</f>
        <v>#REF!</v>
      </c>
      <c r="C392" s="390" t="e">
        <f>#REF!</f>
        <v>#REF!</v>
      </c>
      <c r="D392" s="364" t="e">
        <f>#REF!</f>
        <v>#REF!</v>
      </c>
      <c r="E392" s="364" t="e">
        <f>#REF!</f>
        <v>#REF!</v>
      </c>
      <c r="F392" s="365" t="e">
        <f>#REF!</f>
        <v>#REF!</v>
      </c>
      <c r="G392" s="366" t="e">
        <f>#REF!</f>
        <v>#REF!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338"/>
      <c r="B393" s="362" t="e">
        <f>#REF!</f>
        <v>#REF!</v>
      </c>
      <c r="C393" s="390" t="e">
        <f>#REF!</f>
        <v>#REF!</v>
      </c>
      <c r="D393" s="364" t="e">
        <f>#REF!</f>
        <v>#REF!</v>
      </c>
      <c r="E393" s="364" t="e">
        <f>#REF!</f>
        <v>#REF!</v>
      </c>
      <c r="F393" s="365" t="e">
        <f>#REF!</f>
        <v>#REF!</v>
      </c>
      <c r="G393" s="366" t="e">
        <f>#REF!</f>
        <v>#REF!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338"/>
      <c r="B394" s="362" t="e">
        <f>#REF!</f>
        <v>#REF!</v>
      </c>
      <c r="C394" s="390" t="e">
        <f>#REF!</f>
        <v>#REF!</v>
      </c>
      <c r="D394" s="364" t="e">
        <f>#REF!</f>
        <v>#REF!</v>
      </c>
      <c r="E394" s="364" t="e">
        <f>#REF!</f>
        <v>#REF!</v>
      </c>
      <c r="F394" s="365" t="e">
        <f>#REF!</f>
        <v>#REF!</v>
      </c>
      <c r="G394" s="366" t="e">
        <f>#REF!</f>
        <v>#REF!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338"/>
      <c r="B395" s="362" t="e">
        <f>#REF!</f>
        <v>#REF!</v>
      </c>
      <c r="C395" s="390" t="e">
        <f>#REF!</f>
        <v>#REF!</v>
      </c>
      <c r="D395" s="364" t="e">
        <f>#REF!</f>
        <v>#REF!</v>
      </c>
      <c r="E395" s="364" t="e">
        <f>#REF!</f>
        <v>#REF!</v>
      </c>
      <c r="F395" s="365" t="e">
        <f>#REF!</f>
        <v>#REF!</v>
      </c>
      <c r="G395" s="366" t="e">
        <f>#REF!</f>
        <v>#REF!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5.5" customHeight="1" x14ac:dyDescent="0.25">
      <c r="A396" s="338"/>
      <c r="B396" s="362" t="e">
        <f>#REF!</f>
        <v>#REF!</v>
      </c>
      <c r="C396" s="390" t="e">
        <f>#REF!</f>
        <v>#REF!</v>
      </c>
      <c r="D396" s="364" t="e">
        <f>#REF!</f>
        <v>#REF!</v>
      </c>
      <c r="E396" s="364" t="e">
        <f>#REF!</f>
        <v>#REF!</v>
      </c>
      <c r="F396" s="365" t="e">
        <f>#REF!</f>
        <v>#REF!</v>
      </c>
      <c r="G396" s="366" t="e">
        <f>#REF!</f>
        <v>#REF!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338"/>
      <c r="B397" s="362" t="e">
        <f>#REF!</f>
        <v>#REF!</v>
      </c>
      <c r="C397" s="390" t="e">
        <f>#REF!</f>
        <v>#REF!</v>
      </c>
      <c r="D397" s="364" t="e">
        <f>#REF!</f>
        <v>#REF!</v>
      </c>
      <c r="E397" s="364" t="e">
        <f>#REF!</f>
        <v>#REF!</v>
      </c>
      <c r="F397" s="365" t="e">
        <f>#REF!</f>
        <v>#REF!</v>
      </c>
      <c r="G397" s="366" t="e">
        <f>#REF!</f>
        <v>#REF!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338"/>
      <c r="B398" s="362" t="e">
        <f>#REF!</f>
        <v>#REF!</v>
      </c>
      <c r="C398" s="390" t="e">
        <f>#REF!</f>
        <v>#REF!</v>
      </c>
      <c r="D398" s="364" t="e">
        <f>#REF!</f>
        <v>#REF!</v>
      </c>
      <c r="E398" s="364" t="e">
        <f>#REF!</f>
        <v>#REF!</v>
      </c>
      <c r="F398" s="365" t="e">
        <f>#REF!</f>
        <v>#REF!</v>
      </c>
      <c r="G398" s="366" t="e">
        <f>#REF!</f>
        <v>#REF!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338"/>
      <c r="B399" s="384" t="e">
        <f>#REF!</f>
        <v>#REF!</v>
      </c>
      <c r="C399" s="413" t="e">
        <f>#REF!</f>
        <v>#REF!</v>
      </c>
      <c r="D399" s="386"/>
      <c r="E399" s="386"/>
      <c r="F399" s="370"/>
      <c r="G399" s="387" t="e">
        <f>#REF!</f>
        <v>#REF!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338"/>
      <c r="B400" s="362" t="e">
        <f>#REF!</f>
        <v>#REF!</v>
      </c>
      <c r="C400" s="390" t="e">
        <f>#REF!</f>
        <v>#REF!</v>
      </c>
      <c r="D400" s="364" t="e">
        <f>#REF!</f>
        <v>#REF!</v>
      </c>
      <c r="E400" s="364" t="e">
        <f>#REF!</f>
        <v>#REF!</v>
      </c>
      <c r="F400" s="365" t="e">
        <f>#REF!</f>
        <v>#REF!</v>
      </c>
      <c r="G400" s="366" t="e">
        <f>#REF!</f>
        <v>#REF!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338"/>
      <c r="B401" s="362" t="e">
        <f>#REF!</f>
        <v>#REF!</v>
      </c>
      <c r="C401" s="390" t="e">
        <f>#REF!</f>
        <v>#REF!</v>
      </c>
      <c r="D401" s="364" t="e">
        <f>#REF!</f>
        <v>#REF!</v>
      </c>
      <c r="E401" s="364" t="e">
        <f>#REF!</f>
        <v>#REF!</v>
      </c>
      <c r="F401" s="365" t="e">
        <f>#REF!</f>
        <v>#REF!</v>
      </c>
      <c r="G401" s="366" t="e">
        <f>#REF!</f>
        <v>#REF!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338"/>
      <c r="B402" s="362" t="e">
        <f>#REF!</f>
        <v>#REF!</v>
      </c>
      <c r="C402" s="390" t="e">
        <f>#REF!</f>
        <v>#REF!</v>
      </c>
      <c r="D402" s="364" t="e">
        <f>#REF!</f>
        <v>#REF!</v>
      </c>
      <c r="E402" s="364" t="e">
        <f>#REF!</f>
        <v>#REF!</v>
      </c>
      <c r="F402" s="365" t="e">
        <f>#REF!</f>
        <v>#REF!</v>
      </c>
      <c r="G402" s="366" t="e">
        <f>#REF!</f>
        <v>#REF!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338"/>
      <c r="B403" s="362" t="e">
        <f>#REF!</f>
        <v>#REF!</v>
      </c>
      <c r="C403" s="390" t="e">
        <f>#REF!</f>
        <v>#REF!</v>
      </c>
      <c r="D403" s="364" t="e">
        <f>#REF!</f>
        <v>#REF!</v>
      </c>
      <c r="E403" s="364" t="e">
        <f>#REF!</f>
        <v>#REF!</v>
      </c>
      <c r="F403" s="365" t="e">
        <f>#REF!</f>
        <v>#REF!</v>
      </c>
      <c r="G403" s="366" t="e">
        <f>#REF!</f>
        <v>#REF!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338"/>
      <c r="B404" s="362" t="e">
        <f>#REF!</f>
        <v>#REF!</v>
      </c>
      <c r="C404" s="390" t="e">
        <f>#REF!</f>
        <v>#REF!</v>
      </c>
      <c r="D404" s="364" t="e">
        <f>#REF!</f>
        <v>#REF!</v>
      </c>
      <c r="E404" s="364" t="e">
        <f>#REF!</f>
        <v>#REF!</v>
      </c>
      <c r="F404" s="365" t="e">
        <f>#REF!</f>
        <v>#REF!</v>
      </c>
      <c r="G404" s="366" t="e">
        <f>#REF!</f>
        <v>#REF!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338"/>
      <c r="B405" s="384" t="e">
        <f>#REF!</f>
        <v>#REF!</v>
      </c>
      <c r="C405" s="413" t="e">
        <f>#REF!</f>
        <v>#REF!</v>
      </c>
      <c r="D405" s="386"/>
      <c r="E405" s="386"/>
      <c r="F405" s="370"/>
      <c r="G405" s="387" t="e">
        <f>#REF!</f>
        <v>#REF!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338"/>
      <c r="B406" s="362" t="e">
        <f>#REF!</f>
        <v>#REF!</v>
      </c>
      <c r="C406" s="390" t="e">
        <f>#REF!</f>
        <v>#REF!</v>
      </c>
      <c r="D406" s="364" t="e">
        <f>#REF!</f>
        <v>#REF!</v>
      </c>
      <c r="E406" s="364" t="e">
        <f>#REF!</f>
        <v>#REF!</v>
      </c>
      <c r="F406" s="365" t="e">
        <f>#REF!</f>
        <v>#REF!</v>
      </c>
      <c r="G406" s="366" t="e">
        <f>#REF!</f>
        <v>#REF!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338"/>
      <c r="B407" s="362" t="e">
        <f>#REF!</f>
        <v>#REF!</v>
      </c>
      <c r="C407" s="390" t="e">
        <f>#REF!</f>
        <v>#REF!</v>
      </c>
      <c r="D407" s="364" t="e">
        <f>#REF!</f>
        <v>#REF!</v>
      </c>
      <c r="E407" s="364" t="e">
        <f>#REF!</f>
        <v>#REF!</v>
      </c>
      <c r="F407" s="365" t="e">
        <f>#REF!</f>
        <v>#REF!</v>
      </c>
      <c r="G407" s="366" t="e">
        <f>#REF!</f>
        <v>#REF!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338"/>
      <c r="B408" s="362" t="e">
        <f>#REF!</f>
        <v>#REF!</v>
      </c>
      <c r="C408" s="390" t="e">
        <f>#REF!</f>
        <v>#REF!</v>
      </c>
      <c r="D408" s="423" t="e">
        <f>#REF!</f>
        <v>#REF!</v>
      </c>
      <c r="E408" s="423" t="e">
        <f>#REF!</f>
        <v>#REF!</v>
      </c>
      <c r="F408" s="365" t="e">
        <f>#REF!</f>
        <v>#REF!</v>
      </c>
      <c r="G408" s="366" t="e">
        <f>#REF!</f>
        <v>#REF!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338"/>
      <c r="B409" s="362" t="e">
        <f>#REF!</f>
        <v>#REF!</v>
      </c>
      <c r="C409" s="424" t="s">
        <v>1863</v>
      </c>
      <c r="D409" s="425" t="e">
        <f>#REF!</f>
        <v>#REF!</v>
      </c>
      <c r="E409" s="426">
        <v>6320</v>
      </c>
      <c r="F409" s="365" t="e">
        <f>#REF!</f>
        <v>#REF!</v>
      </c>
      <c r="G409" s="366" t="e">
        <f>#REF!</f>
        <v>#REF!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338"/>
      <c r="B410" s="362" t="e">
        <f>#REF!</f>
        <v>#REF!</v>
      </c>
      <c r="C410" s="424" t="s">
        <v>1864</v>
      </c>
      <c r="D410" s="425" t="e">
        <f>#REF!</f>
        <v>#REF!</v>
      </c>
      <c r="E410" s="426">
        <v>15575</v>
      </c>
      <c r="F410" s="365" t="e">
        <f>#REF!</f>
        <v>#REF!</v>
      </c>
      <c r="G410" s="366" t="e">
        <f>#REF!</f>
        <v>#REF!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338"/>
      <c r="B411" s="362" t="e">
        <f>#REF!</f>
        <v>#REF!</v>
      </c>
      <c r="C411" s="390" t="e">
        <f>#REF!</f>
        <v>#REF!</v>
      </c>
      <c r="D411" s="364" t="e">
        <f>#REF!</f>
        <v>#REF!</v>
      </c>
      <c r="E411" s="364" t="e">
        <f>#REF!</f>
        <v>#REF!</v>
      </c>
      <c r="F411" s="365" t="e">
        <f>#REF!</f>
        <v>#REF!</v>
      </c>
      <c r="G411" s="366" t="e">
        <f>#REF!</f>
        <v>#REF!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338"/>
      <c r="B412" s="362" t="e">
        <f>#REF!</f>
        <v>#REF!</v>
      </c>
      <c r="C412" s="390" t="e">
        <f>#REF!</f>
        <v>#REF!</v>
      </c>
      <c r="D412" s="364" t="e">
        <f>#REF!</f>
        <v>#REF!</v>
      </c>
      <c r="E412" s="364" t="e">
        <f>#REF!</f>
        <v>#REF!</v>
      </c>
      <c r="F412" s="365" t="e">
        <f>#REF!</f>
        <v>#REF!</v>
      </c>
      <c r="G412" s="366" t="e">
        <f>#REF!</f>
        <v>#REF!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338"/>
      <c r="B413" s="362" t="e">
        <f>#REF!</f>
        <v>#REF!</v>
      </c>
      <c r="C413" s="390" t="e">
        <f>#REF!</f>
        <v>#REF!</v>
      </c>
      <c r="D413" s="364" t="e">
        <f>#REF!</f>
        <v>#REF!</v>
      </c>
      <c r="E413" s="364" t="e">
        <f>#REF!</f>
        <v>#REF!</v>
      </c>
      <c r="F413" s="365" t="e">
        <f>#REF!</f>
        <v>#REF!</v>
      </c>
      <c r="G413" s="366" t="e">
        <f>#REF!</f>
        <v>#REF!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5">
      <c r="A414" s="338"/>
      <c r="B414" s="362" t="e">
        <f>#REF!</f>
        <v>#REF!</v>
      </c>
      <c r="C414" s="390" t="e">
        <f>#REF!</f>
        <v>#REF!</v>
      </c>
      <c r="D414" s="364" t="e">
        <f>#REF!</f>
        <v>#REF!</v>
      </c>
      <c r="E414" s="364" t="e">
        <f>#REF!</f>
        <v>#REF!</v>
      </c>
      <c r="F414" s="365" t="e">
        <f>#REF!</f>
        <v>#REF!</v>
      </c>
      <c r="G414" s="366" t="e">
        <f>#REF!</f>
        <v>#REF!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338"/>
      <c r="B415" s="362" t="e">
        <f>#REF!</f>
        <v>#REF!</v>
      </c>
      <c r="C415" s="390" t="e">
        <f>#REF!</f>
        <v>#REF!</v>
      </c>
      <c r="D415" s="364" t="e">
        <f>#REF!</f>
        <v>#REF!</v>
      </c>
      <c r="E415" s="364" t="e">
        <f>#REF!</f>
        <v>#REF!</v>
      </c>
      <c r="F415" s="365" t="e">
        <f>#REF!</f>
        <v>#REF!</v>
      </c>
      <c r="G415" s="366" t="e">
        <f>#REF!</f>
        <v>#REF!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.75" customHeight="1" x14ac:dyDescent="0.25">
      <c r="A416" s="338"/>
      <c r="B416" s="362" t="e">
        <f>#REF!</f>
        <v>#REF!</v>
      </c>
      <c r="C416" s="390" t="e">
        <f>#REF!</f>
        <v>#REF!</v>
      </c>
      <c r="D416" s="364" t="e">
        <f>#REF!</f>
        <v>#REF!</v>
      </c>
      <c r="E416" s="364" t="e">
        <f>#REF!</f>
        <v>#REF!</v>
      </c>
      <c r="F416" s="365" t="e">
        <f>#REF!</f>
        <v>#REF!</v>
      </c>
      <c r="G416" s="366" t="e">
        <f>#REF!</f>
        <v>#REF!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.75" customHeight="1" x14ac:dyDescent="0.25">
      <c r="A417" s="338"/>
      <c r="B417" s="362" t="e">
        <f>#REF!</f>
        <v>#REF!</v>
      </c>
      <c r="C417" s="390" t="e">
        <f>#REF!</f>
        <v>#REF!</v>
      </c>
      <c r="D417" s="364" t="e">
        <f>#REF!</f>
        <v>#REF!</v>
      </c>
      <c r="E417" s="364" t="e">
        <f>#REF!</f>
        <v>#REF!</v>
      </c>
      <c r="F417" s="365" t="e">
        <f>#REF!</f>
        <v>#REF!</v>
      </c>
      <c r="G417" s="366" t="e">
        <f>#REF!</f>
        <v>#REF!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338"/>
      <c r="B418" s="362" t="e">
        <f>#REF!</f>
        <v>#REF!</v>
      </c>
      <c r="C418" s="390" t="e">
        <f>#REF!</f>
        <v>#REF!</v>
      </c>
      <c r="D418" s="364" t="e">
        <f>#REF!</f>
        <v>#REF!</v>
      </c>
      <c r="E418" s="364" t="e">
        <f>#REF!</f>
        <v>#REF!</v>
      </c>
      <c r="F418" s="365" t="e">
        <f>#REF!</f>
        <v>#REF!</v>
      </c>
      <c r="G418" s="366" t="e">
        <f>#REF!</f>
        <v>#REF!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338"/>
      <c r="B419" s="362" t="e">
        <f>#REF!</f>
        <v>#REF!</v>
      </c>
      <c r="C419" s="390" t="e">
        <f>#REF!</f>
        <v>#REF!</v>
      </c>
      <c r="D419" s="364" t="e">
        <f>#REF!</f>
        <v>#REF!</v>
      </c>
      <c r="E419" s="364" t="e">
        <f>#REF!</f>
        <v>#REF!</v>
      </c>
      <c r="F419" s="365" t="e">
        <f>#REF!</f>
        <v>#REF!</v>
      </c>
      <c r="G419" s="366" t="e">
        <f>#REF!</f>
        <v>#REF!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338"/>
      <c r="B420" s="362" t="e">
        <f>#REF!</f>
        <v>#REF!</v>
      </c>
      <c r="C420" s="390" t="e">
        <f>#REF!</f>
        <v>#REF!</v>
      </c>
      <c r="D420" s="364" t="e">
        <f>#REF!</f>
        <v>#REF!</v>
      </c>
      <c r="E420" s="364" t="e">
        <f>#REF!</f>
        <v>#REF!</v>
      </c>
      <c r="F420" s="365" t="e">
        <f>#REF!</f>
        <v>#REF!</v>
      </c>
      <c r="G420" s="366" t="e">
        <f>#REF!</f>
        <v>#REF!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5">
      <c r="A421" s="338"/>
      <c r="B421" s="362" t="e">
        <f>#REF!</f>
        <v>#REF!</v>
      </c>
      <c r="C421" s="390" t="e">
        <f>#REF!</f>
        <v>#REF!</v>
      </c>
      <c r="D421" s="364" t="e">
        <f>#REF!</f>
        <v>#REF!</v>
      </c>
      <c r="E421" s="364" t="e">
        <f>#REF!</f>
        <v>#REF!</v>
      </c>
      <c r="F421" s="365" t="e">
        <f>#REF!</f>
        <v>#REF!</v>
      </c>
      <c r="G421" s="366" t="e">
        <f>#REF!</f>
        <v>#REF!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25">
      <c r="A422" s="338"/>
      <c r="B422" s="362" t="e">
        <f>#REF!</f>
        <v>#REF!</v>
      </c>
      <c r="C422" s="390" t="e">
        <f>#REF!</f>
        <v>#REF!</v>
      </c>
      <c r="D422" s="364" t="e">
        <f>#REF!</f>
        <v>#REF!</v>
      </c>
      <c r="E422" s="364" t="e">
        <f>#REF!</f>
        <v>#REF!</v>
      </c>
      <c r="F422" s="365" t="e">
        <f>#REF!</f>
        <v>#REF!</v>
      </c>
      <c r="G422" s="366" t="e">
        <f>#REF!</f>
        <v>#REF!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338"/>
      <c r="B423" s="362" t="e">
        <f>#REF!</f>
        <v>#REF!</v>
      </c>
      <c r="C423" s="390" t="e">
        <f>#REF!</f>
        <v>#REF!</v>
      </c>
      <c r="D423" s="364" t="e">
        <f>#REF!</f>
        <v>#REF!</v>
      </c>
      <c r="E423" s="364" t="e">
        <f>#REF!</f>
        <v>#REF!</v>
      </c>
      <c r="F423" s="365" t="e">
        <f>#REF!</f>
        <v>#REF!</v>
      </c>
      <c r="G423" s="366" t="e">
        <f>#REF!</f>
        <v>#REF!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338"/>
      <c r="B424" s="362" t="e">
        <f>#REF!</f>
        <v>#REF!</v>
      </c>
      <c r="C424" s="390" t="e">
        <f>#REF!</f>
        <v>#REF!</v>
      </c>
      <c r="D424" s="364" t="e">
        <f>#REF!</f>
        <v>#REF!</v>
      </c>
      <c r="E424" s="364" t="e">
        <f>#REF!</f>
        <v>#REF!</v>
      </c>
      <c r="F424" s="365" t="e">
        <f>#REF!</f>
        <v>#REF!</v>
      </c>
      <c r="G424" s="366" t="e">
        <f>#REF!</f>
        <v>#REF!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338"/>
      <c r="B425" s="362" t="e">
        <f>#REF!</f>
        <v>#REF!</v>
      </c>
      <c r="C425" s="390" t="e">
        <f>#REF!</f>
        <v>#REF!</v>
      </c>
      <c r="D425" s="364" t="e">
        <f>#REF!</f>
        <v>#REF!</v>
      </c>
      <c r="E425" s="364" t="e">
        <f>#REF!</f>
        <v>#REF!</v>
      </c>
      <c r="F425" s="365" t="e">
        <f>#REF!</f>
        <v>#REF!</v>
      </c>
      <c r="G425" s="366" t="e">
        <f>#REF!</f>
        <v>#REF!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338"/>
      <c r="B426" s="362" t="e">
        <f>#REF!</f>
        <v>#REF!</v>
      </c>
      <c r="C426" s="390" t="e">
        <f>#REF!</f>
        <v>#REF!</v>
      </c>
      <c r="D426" s="364" t="e">
        <f>#REF!</f>
        <v>#REF!</v>
      </c>
      <c r="E426" s="364" t="e">
        <f>#REF!</f>
        <v>#REF!</v>
      </c>
      <c r="F426" s="365" t="e">
        <f>#REF!</f>
        <v>#REF!</v>
      </c>
      <c r="G426" s="366" t="e">
        <f>#REF!</f>
        <v>#REF!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338"/>
      <c r="B427" s="362" t="e">
        <f>#REF!</f>
        <v>#REF!</v>
      </c>
      <c r="C427" s="390" t="e">
        <f>#REF!</f>
        <v>#REF!</v>
      </c>
      <c r="D427" s="364" t="e">
        <f>#REF!</f>
        <v>#REF!</v>
      </c>
      <c r="E427" s="364" t="e">
        <f>#REF!</f>
        <v>#REF!</v>
      </c>
      <c r="F427" s="365" t="e">
        <f>#REF!</f>
        <v>#REF!</v>
      </c>
      <c r="G427" s="366" t="e">
        <f>#REF!</f>
        <v>#REF!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338"/>
      <c r="B428" s="362" t="e">
        <f>#REF!</f>
        <v>#REF!</v>
      </c>
      <c r="C428" s="390" t="e">
        <f>#REF!</f>
        <v>#REF!</v>
      </c>
      <c r="D428" s="364" t="e">
        <f>#REF!</f>
        <v>#REF!</v>
      </c>
      <c r="E428" s="364" t="e">
        <f>#REF!</f>
        <v>#REF!</v>
      </c>
      <c r="F428" s="365" t="e">
        <f>#REF!</f>
        <v>#REF!</v>
      </c>
      <c r="G428" s="366" t="e">
        <f>#REF!</f>
        <v>#REF!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338"/>
      <c r="B429" s="362" t="e">
        <f>#REF!</f>
        <v>#REF!</v>
      </c>
      <c r="C429" s="390" t="e">
        <f>#REF!</f>
        <v>#REF!</v>
      </c>
      <c r="D429" s="364" t="e">
        <f>#REF!</f>
        <v>#REF!</v>
      </c>
      <c r="E429" s="364" t="e">
        <f>#REF!</f>
        <v>#REF!</v>
      </c>
      <c r="F429" s="365" t="e">
        <f>#REF!</f>
        <v>#REF!</v>
      </c>
      <c r="G429" s="366" t="e">
        <f>#REF!</f>
        <v>#REF!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338"/>
      <c r="B430" s="362" t="e">
        <f>#REF!</f>
        <v>#REF!</v>
      </c>
      <c r="C430" s="390" t="e">
        <f>#REF!</f>
        <v>#REF!</v>
      </c>
      <c r="D430" s="364" t="e">
        <f>#REF!</f>
        <v>#REF!</v>
      </c>
      <c r="E430" s="364" t="e">
        <f>#REF!</f>
        <v>#REF!</v>
      </c>
      <c r="F430" s="365" t="e">
        <f>#REF!</f>
        <v>#REF!</v>
      </c>
      <c r="G430" s="366" t="e">
        <f>#REF!</f>
        <v>#REF!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338"/>
      <c r="B431" s="362" t="e">
        <f>#REF!</f>
        <v>#REF!</v>
      </c>
      <c r="C431" s="390" t="e">
        <f>#REF!</f>
        <v>#REF!</v>
      </c>
      <c r="D431" s="364" t="e">
        <f>#REF!</f>
        <v>#REF!</v>
      </c>
      <c r="E431" s="364" t="e">
        <f>#REF!</f>
        <v>#REF!</v>
      </c>
      <c r="F431" s="365" t="e">
        <f>#REF!</f>
        <v>#REF!</v>
      </c>
      <c r="G431" s="366" t="e">
        <f>#REF!</f>
        <v>#REF!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338"/>
      <c r="B432" s="419" t="e">
        <f>#REF!</f>
        <v>#REF!</v>
      </c>
      <c r="C432" s="413" t="e">
        <f>#REF!</f>
        <v>#REF!</v>
      </c>
      <c r="D432" s="420"/>
      <c r="E432" s="420"/>
      <c r="F432" s="421"/>
      <c r="G432" s="387" t="e">
        <f>#REF!</f>
        <v>#REF!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338"/>
      <c r="B433" s="362" t="e">
        <f>#REF!</f>
        <v>#REF!</v>
      </c>
      <c r="C433" s="390" t="e">
        <f>#REF!</f>
        <v>#REF!</v>
      </c>
      <c r="D433" s="364" t="e">
        <f>#REF!</f>
        <v>#REF!</v>
      </c>
      <c r="E433" s="364" t="e">
        <f>#REF!</f>
        <v>#REF!</v>
      </c>
      <c r="F433" s="365" t="e">
        <f>#REF!</f>
        <v>#REF!</v>
      </c>
      <c r="G433" s="366" t="e">
        <f>#REF!</f>
        <v>#REF!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338"/>
      <c r="B434" s="362" t="e">
        <f>#REF!</f>
        <v>#REF!</v>
      </c>
      <c r="C434" s="390" t="e">
        <f>#REF!</f>
        <v>#REF!</v>
      </c>
      <c r="D434" s="364" t="e">
        <f>#REF!</f>
        <v>#REF!</v>
      </c>
      <c r="E434" s="364" t="e">
        <f>#REF!</f>
        <v>#REF!</v>
      </c>
      <c r="F434" s="365" t="e">
        <f>#REF!</f>
        <v>#REF!</v>
      </c>
      <c r="G434" s="366" t="e">
        <f>#REF!</f>
        <v>#REF!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338"/>
      <c r="B435" s="362" t="e">
        <f>#REF!</f>
        <v>#REF!</v>
      </c>
      <c r="C435" s="390" t="e">
        <f>#REF!</f>
        <v>#REF!</v>
      </c>
      <c r="D435" s="364" t="e">
        <f>#REF!</f>
        <v>#REF!</v>
      </c>
      <c r="E435" s="364" t="e">
        <f>#REF!</f>
        <v>#REF!</v>
      </c>
      <c r="F435" s="365" t="e">
        <f>#REF!</f>
        <v>#REF!</v>
      </c>
      <c r="G435" s="366" t="e">
        <f>#REF!</f>
        <v>#REF!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338"/>
      <c r="B436" s="384" t="e">
        <f>#REF!</f>
        <v>#REF!</v>
      </c>
      <c r="C436" s="413" t="e">
        <f>#REF!</f>
        <v>#REF!</v>
      </c>
      <c r="D436" s="386"/>
      <c r="E436" s="386"/>
      <c r="F436" s="370"/>
      <c r="G436" s="387" t="e">
        <f>#REF!</f>
        <v>#REF!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338"/>
      <c r="B437" s="362" t="e">
        <f>#REF!</f>
        <v>#REF!</v>
      </c>
      <c r="C437" s="390" t="e">
        <f>#REF!</f>
        <v>#REF!</v>
      </c>
      <c r="D437" s="364" t="e">
        <f>#REF!</f>
        <v>#REF!</v>
      </c>
      <c r="E437" s="364" t="e">
        <f>#REF!</f>
        <v>#REF!</v>
      </c>
      <c r="F437" s="365" t="e">
        <f>#REF!</f>
        <v>#REF!</v>
      </c>
      <c r="G437" s="366" t="e">
        <f>#REF!</f>
        <v>#REF!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338"/>
      <c r="B438" s="362" t="e">
        <f>#REF!</f>
        <v>#REF!</v>
      </c>
      <c r="C438" s="390" t="e">
        <f>#REF!</f>
        <v>#REF!</v>
      </c>
      <c r="D438" s="364" t="e">
        <f>#REF!</f>
        <v>#REF!</v>
      </c>
      <c r="E438" s="364" t="e">
        <f>#REF!</f>
        <v>#REF!</v>
      </c>
      <c r="F438" s="365" t="e">
        <f>#REF!</f>
        <v>#REF!</v>
      </c>
      <c r="G438" s="366" t="e">
        <f>#REF!</f>
        <v>#REF!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338"/>
      <c r="B439" s="362" t="e">
        <f>#REF!</f>
        <v>#REF!</v>
      </c>
      <c r="C439" s="390" t="e">
        <f>#REF!</f>
        <v>#REF!</v>
      </c>
      <c r="D439" s="364" t="e">
        <f>#REF!</f>
        <v>#REF!</v>
      </c>
      <c r="E439" s="364" t="e">
        <f>#REF!</f>
        <v>#REF!</v>
      </c>
      <c r="F439" s="365" t="e">
        <f>#REF!</f>
        <v>#REF!</v>
      </c>
      <c r="G439" s="366" t="e">
        <f>#REF!</f>
        <v>#REF!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338"/>
      <c r="B440" s="362" t="e">
        <f>#REF!</f>
        <v>#REF!</v>
      </c>
      <c r="C440" s="390" t="e">
        <f>#REF!</f>
        <v>#REF!</v>
      </c>
      <c r="D440" s="364" t="e">
        <f>#REF!</f>
        <v>#REF!</v>
      </c>
      <c r="E440" s="364" t="e">
        <f>#REF!</f>
        <v>#REF!</v>
      </c>
      <c r="F440" s="365" t="e">
        <f>#REF!</f>
        <v>#REF!</v>
      </c>
      <c r="G440" s="366" t="e">
        <f>#REF!</f>
        <v>#REF!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338"/>
      <c r="B441" s="362" t="e">
        <f>#REF!</f>
        <v>#REF!</v>
      </c>
      <c r="C441" s="390" t="e">
        <f>#REF!</f>
        <v>#REF!</v>
      </c>
      <c r="D441" s="364" t="e">
        <f>#REF!</f>
        <v>#REF!</v>
      </c>
      <c r="E441" s="364" t="e">
        <f>#REF!</f>
        <v>#REF!</v>
      </c>
      <c r="F441" s="365" t="e">
        <f>#REF!</f>
        <v>#REF!</v>
      </c>
      <c r="G441" s="366" t="e">
        <f>#REF!</f>
        <v>#REF!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338"/>
      <c r="B442" s="362" t="e">
        <f>#REF!</f>
        <v>#REF!</v>
      </c>
      <c r="C442" s="390" t="e">
        <f>#REF!</f>
        <v>#REF!</v>
      </c>
      <c r="D442" s="364" t="e">
        <f>#REF!</f>
        <v>#REF!</v>
      </c>
      <c r="E442" s="364" t="e">
        <f>#REF!</f>
        <v>#REF!</v>
      </c>
      <c r="F442" s="365" t="e">
        <f>#REF!</f>
        <v>#REF!</v>
      </c>
      <c r="G442" s="366" t="e">
        <f>#REF!</f>
        <v>#REF!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338"/>
      <c r="B443" s="362" t="e">
        <f>#REF!</f>
        <v>#REF!</v>
      </c>
      <c r="C443" s="390" t="e">
        <f>#REF!</f>
        <v>#REF!</v>
      </c>
      <c r="D443" s="364" t="e">
        <f>#REF!</f>
        <v>#REF!</v>
      </c>
      <c r="E443" s="364" t="e">
        <f>#REF!</f>
        <v>#REF!</v>
      </c>
      <c r="F443" s="365" t="e">
        <f>#REF!</f>
        <v>#REF!</v>
      </c>
      <c r="G443" s="366" t="e">
        <f>#REF!</f>
        <v>#REF!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338"/>
      <c r="B444" s="384" t="e">
        <f>#REF!</f>
        <v>#REF!</v>
      </c>
      <c r="C444" s="413" t="e">
        <f>#REF!</f>
        <v>#REF!</v>
      </c>
      <c r="D444" s="386"/>
      <c r="E444" s="386"/>
      <c r="F444" s="370"/>
      <c r="G444" s="387" t="e">
        <f>#REF!</f>
        <v>#REF!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338"/>
      <c r="B445" s="362" t="e">
        <f>#REF!</f>
        <v>#REF!</v>
      </c>
      <c r="C445" s="390" t="e">
        <f>#REF!</f>
        <v>#REF!</v>
      </c>
      <c r="D445" s="364" t="e">
        <f>#REF!</f>
        <v>#REF!</v>
      </c>
      <c r="E445" s="364" t="e">
        <f>#REF!</f>
        <v>#REF!</v>
      </c>
      <c r="F445" s="365" t="e">
        <f>#REF!</f>
        <v>#REF!</v>
      </c>
      <c r="G445" s="366" t="e">
        <f>#REF!</f>
        <v>#REF!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338"/>
      <c r="B446" s="362" t="e">
        <f>#REF!</f>
        <v>#REF!</v>
      </c>
      <c r="C446" s="390" t="e">
        <f>#REF!</f>
        <v>#REF!</v>
      </c>
      <c r="D446" s="364" t="e">
        <f>#REF!</f>
        <v>#REF!</v>
      </c>
      <c r="E446" s="364" t="e">
        <f>#REF!</f>
        <v>#REF!</v>
      </c>
      <c r="F446" s="365" t="e">
        <f>#REF!</f>
        <v>#REF!</v>
      </c>
      <c r="G446" s="366" t="e">
        <f>#REF!</f>
        <v>#REF!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338"/>
      <c r="B447" s="362" t="e">
        <f>#REF!</f>
        <v>#REF!</v>
      </c>
      <c r="C447" s="390" t="e">
        <f>#REF!</f>
        <v>#REF!</v>
      </c>
      <c r="D447" s="364" t="e">
        <f>#REF!</f>
        <v>#REF!</v>
      </c>
      <c r="E447" s="364" t="e">
        <f>#REF!</f>
        <v>#REF!</v>
      </c>
      <c r="F447" s="365" t="e">
        <f>#REF!</f>
        <v>#REF!</v>
      </c>
      <c r="G447" s="366" t="e">
        <f>#REF!</f>
        <v>#REF!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338"/>
      <c r="B448" s="362" t="e">
        <f>#REF!</f>
        <v>#REF!</v>
      </c>
      <c r="C448" s="390" t="e">
        <f>#REF!</f>
        <v>#REF!</v>
      </c>
      <c r="D448" s="364" t="e">
        <f>#REF!</f>
        <v>#REF!</v>
      </c>
      <c r="E448" s="364" t="e">
        <f>#REF!</f>
        <v>#REF!</v>
      </c>
      <c r="F448" s="365" t="e">
        <f>#REF!</f>
        <v>#REF!</v>
      </c>
      <c r="G448" s="366" t="e">
        <f>#REF!</f>
        <v>#REF!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338"/>
      <c r="B449" s="362" t="e">
        <f>#REF!</f>
        <v>#REF!</v>
      </c>
      <c r="C449" s="390" t="e">
        <f>#REF!</f>
        <v>#REF!</v>
      </c>
      <c r="D449" s="364" t="e">
        <f>#REF!</f>
        <v>#REF!</v>
      </c>
      <c r="E449" s="364" t="e">
        <f>#REF!</f>
        <v>#REF!</v>
      </c>
      <c r="F449" s="365" t="e">
        <f>#REF!</f>
        <v>#REF!</v>
      </c>
      <c r="G449" s="366" t="e">
        <f>#REF!</f>
        <v>#REF!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338"/>
      <c r="B450" s="362" t="e">
        <f>#REF!</f>
        <v>#REF!</v>
      </c>
      <c r="C450" s="390" t="e">
        <f>#REF!</f>
        <v>#REF!</v>
      </c>
      <c r="D450" s="364" t="e">
        <f>#REF!</f>
        <v>#REF!</v>
      </c>
      <c r="E450" s="364" t="e">
        <f>#REF!</f>
        <v>#REF!</v>
      </c>
      <c r="F450" s="365" t="e">
        <f>#REF!</f>
        <v>#REF!</v>
      </c>
      <c r="G450" s="366" t="e">
        <f>#REF!</f>
        <v>#REF!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338"/>
      <c r="B451" s="362" t="e">
        <f>#REF!</f>
        <v>#REF!</v>
      </c>
      <c r="C451" s="390" t="e">
        <f>#REF!</f>
        <v>#REF!</v>
      </c>
      <c r="D451" s="364" t="e">
        <f>#REF!</f>
        <v>#REF!</v>
      </c>
      <c r="E451" s="364" t="e">
        <f>#REF!</f>
        <v>#REF!</v>
      </c>
      <c r="F451" s="365" t="e">
        <f>#REF!</f>
        <v>#REF!</v>
      </c>
      <c r="G451" s="366" t="e">
        <f>#REF!</f>
        <v>#REF!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338"/>
      <c r="B452" s="362" t="e">
        <f>#REF!</f>
        <v>#REF!</v>
      </c>
      <c r="C452" s="390" t="e">
        <f>#REF!</f>
        <v>#REF!</v>
      </c>
      <c r="D452" s="364" t="e">
        <f>#REF!</f>
        <v>#REF!</v>
      </c>
      <c r="E452" s="364" t="e">
        <f>#REF!</f>
        <v>#REF!</v>
      </c>
      <c r="F452" s="365" t="e">
        <f>#REF!</f>
        <v>#REF!</v>
      </c>
      <c r="G452" s="366" t="e">
        <f>#REF!</f>
        <v>#REF!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338"/>
      <c r="B453" s="362" t="e">
        <f>#REF!</f>
        <v>#REF!</v>
      </c>
      <c r="C453" s="390" t="e">
        <f>#REF!</f>
        <v>#REF!</v>
      </c>
      <c r="D453" s="364" t="e">
        <f>#REF!</f>
        <v>#REF!</v>
      </c>
      <c r="E453" s="364" t="e">
        <f>#REF!</f>
        <v>#REF!</v>
      </c>
      <c r="F453" s="365" t="e">
        <f>#REF!</f>
        <v>#REF!</v>
      </c>
      <c r="G453" s="366" t="e">
        <f>#REF!</f>
        <v>#REF!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338"/>
      <c r="B454" s="384" t="e">
        <f>#REF!</f>
        <v>#REF!</v>
      </c>
      <c r="C454" s="413" t="e">
        <f>#REF!</f>
        <v>#REF!</v>
      </c>
      <c r="D454" s="386"/>
      <c r="E454" s="386"/>
      <c r="F454" s="370"/>
      <c r="G454" s="387" t="e">
        <f>#REF!</f>
        <v>#REF!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338"/>
      <c r="B455" s="362" t="e">
        <f>#REF!</f>
        <v>#REF!</v>
      </c>
      <c r="C455" s="390" t="e">
        <f>#REF!</f>
        <v>#REF!</v>
      </c>
      <c r="D455" s="364" t="e">
        <f>#REF!</f>
        <v>#REF!</v>
      </c>
      <c r="E455" s="364" t="e">
        <f>#REF!</f>
        <v>#REF!</v>
      </c>
      <c r="F455" s="365" t="e">
        <f>#REF!</f>
        <v>#REF!</v>
      </c>
      <c r="G455" s="366" t="e">
        <f>#REF!</f>
        <v>#REF!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338"/>
      <c r="B456" s="384" t="e">
        <f>#REF!</f>
        <v>#REF!</v>
      </c>
      <c r="C456" s="413" t="e">
        <f>#REF!</f>
        <v>#REF!</v>
      </c>
      <c r="D456" s="386"/>
      <c r="E456" s="386"/>
      <c r="F456" s="370"/>
      <c r="G456" s="387" t="e">
        <f>#REF!</f>
        <v>#REF!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338"/>
      <c r="B457" s="362" t="e">
        <f>#REF!</f>
        <v>#REF!</v>
      </c>
      <c r="C457" s="390" t="e">
        <f>#REF!</f>
        <v>#REF!</v>
      </c>
      <c r="D457" s="364" t="e">
        <f>#REF!</f>
        <v>#REF!</v>
      </c>
      <c r="E457" s="364" t="e">
        <f>#REF!</f>
        <v>#REF!</v>
      </c>
      <c r="F457" s="365" t="e">
        <f>#REF!</f>
        <v>#REF!</v>
      </c>
      <c r="G457" s="366" t="e">
        <f>#REF!</f>
        <v>#REF!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338"/>
      <c r="B458" s="362" t="e">
        <f>#REF!</f>
        <v>#REF!</v>
      </c>
      <c r="C458" s="390" t="e">
        <f>#REF!</f>
        <v>#REF!</v>
      </c>
      <c r="D458" s="364" t="e">
        <f>#REF!</f>
        <v>#REF!</v>
      </c>
      <c r="E458" s="364" t="e">
        <f>#REF!</f>
        <v>#REF!</v>
      </c>
      <c r="F458" s="365" t="e">
        <f>#REF!</f>
        <v>#REF!</v>
      </c>
      <c r="G458" s="366" t="e">
        <f>#REF!</f>
        <v>#REF!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338"/>
      <c r="B459" s="362" t="e">
        <f>#REF!</f>
        <v>#REF!</v>
      </c>
      <c r="C459" s="390" t="e">
        <f>#REF!</f>
        <v>#REF!</v>
      </c>
      <c r="D459" s="364" t="e">
        <f>#REF!</f>
        <v>#REF!</v>
      </c>
      <c r="E459" s="364" t="e">
        <f>#REF!</f>
        <v>#REF!</v>
      </c>
      <c r="F459" s="365" t="e">
        <f>#REF!</f>
        <v>#REF!</v>
      </c>
      <c r="G459" s="366" t="e">
        <f>#REF!</f>
        <v>#REF!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338"/>
      <c r="B460" s="362" t="e">
        <f>#REF!</f>
        <v>#REF!</v>
      </c>
      <c r="C460" s="390" t="e">
        <f>#REF!</f>
        <v>#REF!</v>
      </c>
      <c r="D460" s="364" t="e">
        <f>#REF!</f>
        <v>#REF!</v>
      </c>
      <c r="E460" s="364" t="e">
        <f>#REF!</f>
        <v>#REF!</v>
      </c>
      <c r="F460" s="365" t="e">
        <f>#REF!</f>
        <v>#REF!</v>
      </c>
      <c r="G460" s="366" t="e">
        <f>#REF!</f>
        <v>#REF!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338"/>
      <c r="B461" s="362" t="e">
        <f>#REF!</f>
        <v>#REF!</v>
      </c>
      <c r="C461" s="390" t="e">
        <f>#REF!</f>
        <v>#REF!</v>
      </c>
      <c r="D461" s="364" t="e">
        <f>#REF!</f>
        <v>#REF!</v>
      </c>
      <c r="E461" s="364" t="e">
        <f>#REF!</f>
        <v>#REF!</v>
      </c>
      <c r="F461" s="365" t="e">
        <f>#REF!</f>
        <v>#REF!</v>
      </c>
      <c r="G461" s="366" t="e">
        <f>#REF!</f>
        <v>#REF!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338"/>
      <c r="B462" s="362" t="e">
        <f>#REF!</f>
        <v>#REF!</v>
      </c>
      <c r="C462" s="390" t="e">
        <f>#REF!</f>
        <v>#REF!</v>
      </c>
      <c r="D462" s="364" t="e">
        <f>#REF!</f>
        <v>#REF!</v>
      </c>
      <c r="E462" s="364" t="e">
        <f>#REF!</f>
        <v>#REF!</v>
      </c>
      <c r="F462" s="365" t="e">
        <f>#REF!</f>
        <v>#REF!</v>
      </c>
      <c r="G462" s="366" t="e">
        <f>#REF!</f>
        <v>#REF!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338"/>
      <c r="B463" s="362" t="e">
        <f>#REF!</f>
        <v>#REF!</v>
      </c>
      <c r="C463" s="390" t="e">
        <f>#REF!</f>
        <v>#REF!</v>
      </c>
      <c r="D463" s="364" t="e">
        <f>#REF!</f>
        <v>#REF!</v>
      </c>
      <c r="E463" s="364" t="e">
        <f>#REF!</f>
        <v>#REF!</v>
      </c>
      <c r="F463" s="365" t="e">
        <f>#REF!</f>
        <v>#REF!</v>
      </c>
      <c r="G463" s="366" t="e">
        <f>#REF!</f>
        <v>#REF!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338"/>
      <c r="B464" s="362" t="e">
        <f>#REF!</f>
        <v>#REF!</v>
      </c>
      <c r="C464" s="390" t="e">
        <f>#REF!</f>
        <v>#REF!</v>
      </c>
      <c r="D464" s="364" t="e">
        <f>#REF!</f>
        <v>#REF!</v>
      </c>
      <c r="E464" s="364" t="e">
        <f>#REF!</f>
        <v>#REF!</v>
      </c>
      <c r="F464" s="365" t="e">
        <f>#REF!</f>
        <v>#REF!</v>
      </c>
      <c r="G464" s="366" t="e">
        <f>#REF!</f>
        <v>#REF!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338"/>
      <c r="B465" s="362" t="e">
        <f>#REF!</f>
        <v>#REF!</v>
      </c>
      <c r="C465" s="390" t="e">
        <f>#REF!</f>
        <v>#REF!</v>
      </c>
      <c r="D465" s="364" t="e">
        <f>#REF!</f>
        <v>#REF!</v>
      </c>
      <c r="E465" s="364" t="e">
        <f>#REF!</f>
        <v>#REF!</v>
      </c>
      <c r="F465" s="365" t="e">
        <f>#REF!</f>
        <v>#REF!</v>
      </c>
      <c r="G465" s="366" t="e">
        <f>#REF!</f>
        <v>#REF!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338"/>
      <c r="B466" s="362" t="e">
        <f>#REF!</f>
        <v>#REF!</v>
      </c>
      <c r="C466" s="390" t="e">
        <f>#REF!</f>
        <v>#REF!</v>
      </c>
      <c r="D466" s="364" t="e">
        <f>#REF!</f>
        <v>#REF!</v>
      </c>
      <c r="E466" s="364" t="e">
        <f>#REF!</f>
        <v>#REF!</v>
      </c>
      <c r="F466" s="365" t="e">
        <f>#REF!</f>
        <v>#REF!</v>
      </c>
      <c r="G466" s="366" t="e">
        <f>#REF!</f>
        <v>#REF!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338"/>
      <c r="B467" s="384"/>
      <c r="C467" s="418" t="e">
        <f>#REF!</f>
        <v>#REF!</v>
      </c>
      <c r="D467" s="386"/>
      <c r="E467" s="386"/>
      <c r="F467" s="370"/>
      <c r="G467" s="416" t="e">
        <f>#REF!</f>
        <v>#REF!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338"/>
      <c r="B468" s="357"/>
      <c r="C468" s="358" t="e">
        <f>#REF!</f>
        <v>#REF!</v>
      </c>
      <c r="D468" s="372"/>
      <c r="E468" s="372"/>
      <c r="F468" s="373"/>
      <c r="G468" s="374" t="e">
        <f>#REF!</f>
        <v>#REF!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338"/>
      <c r="B469" s="419"/>
      <c r="C469" s="413" t="e">
        <f>#REF!</f>
        <v>#REF!</v>
      </c>
      <c r="D469" s="420"/>
      <c r="E469" s="420"/>
      <c r="F469" s="421"/>
      <c r="G469" s="422" t="e">
        <f>#REF!</f>
        <v>#REF!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338"/>
      <c r="B470" s="362" t="e">
        <f>#REF!</f>
        <v>#REF!</v>
      </c>
      <c r="C470" s="390" t="e">
        <f>#REF!</f>
        <v>#REF!</v>
      </c>
      <c r="D470" s="364" t="e">
        <f>#REF!</f>
        <v>#REF!</v>
      </c>
      <c r="E470" s="364" t="e">
        <f>#REF!</f>
        <v>#REF!</v>
      </c>
      <c r="F470" s="365" t="e">
        <f>#REF!</f>
        <v>#REF!</v>
      </c>
      <c r="G470" s="366" t="e">
        <f>#REF!</f>
        <v>#REF!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338"/>
      <c r="B471" s="362" t="e">
        <f>#REF!</f>
        <v>#REF!</v>
      </c>
      <c r="C471" s="390" t="e">
        <f>#REF!</f>
        <v>#REF!</v>
      </c>
      <c r="D471" s="364" t="e">
        <f>#REF!</f>
        <v>#REF!</v>
      </c>
      <c r="E471" s="364" t="e">
        <f>#REF!</f>
        <v>#REF!</v>
      </c>
      <c r="F471" s="365" t="e">
        <f>#REF!</f>
        <v>#REF!</v>
      </c>
      <c r="G471" s="366" t="e">
        <f>#REF!</f>
        <v>#REF!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338"/>
      <c r="B472" s="362" t="e">
        <f>#REF!</f>
        <v>#REF!</v>
      </c>
      <c r="C472" s="427" t="e">
        <f>#REF!</f>
        <v>#REF!</v>
      </c>
      <c r="D472" s="364" t="e">
        <f>#REF!</f>
        <v>#REF!</v>
      </c>
      <c r="E472" s="364" t="e">
        <f>#REF!</f>
        <v>#REF!</v>
      </c>
      <c r="F472" s="365" t="e">
        <f>#REF!</f>
        <v>#REF!</v>
      </c>
      <c r="G472" s="366" t="e">
        <f>#REF!</f>
        <v>#REF!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338"/>
      <c r="B473" s="384"/>
      <c r="C473" s="413" t="e">
        <f>#REF!</f>
        <v>#REF!</v>
      </c>
      <c r="D473" s="386"/>
      <c r="E473" s="386"/>
      <c r="F473" s="370"/>
      <c r="G473" s="387" t="e">
        <f>#REF!</f>
        <v>#REF!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338"/>
      <c r="B474" s="362" t="e">
        <f>#REF!</f>
        <v>#REF!</v>
      </c>
      <c r="C474" s="390" t="e">
        <f>#REF!</f>
        <v>#REF!</v>
      </c>
      <c r="D474" s="364" t="e">
        <f>#REF!</f>
        <v>#REF!</v>
      </c>
      <c r="E474" s="364" t="e">
        <f>#REF!</f>
        <v>#REF!</v>
      </c>
      <c r="F474" s="365" t="e">
        <f>#REF!</f>
        <v>#REF!</v>
      </c>
      <c r="G474" s="366" t="e">
        <f>#REF!</f>
        <v>#REF!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338"/>
      <c r="B475" s="362" t="e">
        <f>#REF!</f>
        <v>#REF!</v>
      </c>
      <c r="C475" s="390" t="e">
        <f>#REF!</f>
        <v>#REF!</v>
      </c>
      <c r="D475" s="364" t="e">
        <f>#REF!</f>
        <v>#REF!</v>
      </c>
      <c r="E475" s="364" t="e">
        <f>#REF!</f>
        <v>#REF!</v>
      </c>
      <c r="F475" s="365" t="e">
        <f>#REF!</f>
        <v>#REF!</v>
      </c>
      <c r="G475" s="366" t="e">
        <f>#REF!</f>
        <v>#REF!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338"/>
      <c r="B476" s="362" t="e">
        <f>#REF!</f>
        <v>#REF!</v>
      </c>
      <c r="C476" s="390" t="e">
        <f>#REF!</f>
        <v>#REF!</v>
      </c>
      <c r="D476" s="364" t="e">
        <f>#REF!</f>
        <v>#REF!</v>
      </c>
      <c r="E476" s="364" t="e">
        <f>#REF!</f>
        <v>#REF!</v>
      </c>
      <c r="F476" s="365" t="e">
        <f>#REF!</f>
        <v>#REF!</v>
      </c>
      <c r="G476" s="366" t="e">
        <f>#REF!</f>
        <v>#REF!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338"/>
      <c r="B477" s="384"/>
      <c r="C477" s="413" t="e">
        <f>#REF!</f>
        <v>#REF!</v>
      </c>
      <c r="D477" s="386"/>
      <c r="E477" s="386"/>
      <c r="F477" s="370"/>
      <c r="G477" s="387" t="e">
        <f>#REF!</f>
        <v>#REF!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338"/>
      <c r="B478" s="362" t="e">
        <f>#REF!</f>
        <v>#REF!</v>
      </c>
      <c r="C478" s="390" t="e">
        <f>#REF!</f>
        <v>#REF!</v>
      </c>
      <c r="D478" s="364" t="e">
        <f>#REF!</f>
        <v>#REF!</v>
      </c>
      <c r="E478" s="364" t="e">
        <f>#REF!</f>
        <v>#REF!</v>
      </c>
      <c r="F478" s="365" t="e">
        <f>#REF!</f>
        <v>#REF!</v>
      </c>
      <c r="G478" s="366" t="e">
        <f>#REF!</f>
        <v>#REF!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338"/>
      <c r="B479" s="362" t="e">
        <f>#REF!</f>
        <v>#REF!</v>
      </c>
      <c r="C479" s="390" t="e">
        <f>#REF!</f>
        <v>#REF!</v>
      </c>
      <c r="D479" s="364" t="e">
        <f>#REF!</f>
        <v>#REF!</v>
      </c>
      <c r="E479" s="364" t="e">
        <f>#REF!</f>
        <v>#REF!</v>
      </c>
      <c r="F479" s="365" t="e">
        <f>#REF!</f>
        <v>#REF!</v>
      </c>
      <c r="G479" s="366" t="e">
        <f>#REF!</f>
        <v>#REF!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338"/>
      <c r="B480" s="362" t="e">
        <f>#REF!</f>
        <v>#REF!</v>
      </c>
      <c r="C480" s="390" t="e">
        <f>#REF!</f>
        <v>#REF!</v>
      </c>
      <c r="D480" s="364" t="e">
        <f>#REF!</f>
        <v>#REF!</v>
      </c>
      <c r="E480" s="364" t="e">
        <f>#REF!</f>
        <v>#REF!</v>
      </c>
      <c r="F480" s="365" t="e">
        <f>#REF!</f>
        <v>#REF!</v>
      </c>
      <c r="G480" s="366" t="e">
        <f>#REF!</f>
        <v>#REF!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338"/>
      <c r="B481" s="384"/>
      <c r="C481" s="413" t="e">
        <f>#REF!</f>
        <v>#REF!</v>
      </c>
      <c r="D481" s="386"/>
      <c r="E481" s="386"/>
      <c r="F481" s="370"/>
      <c r="G481" s="387" t="e">
        <f>#REF!</f>
        <v>#REF!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338"/>
      <c r="B482" s="362" t="e">
        <f>#REF!</f>
        <v>#REF!</v>
      </c>
      <c r="C482" s="390" t="e">
        <f>#REF!</f>
        <v>#REF!</v>
      </c>
      <c r="D482" s="364" t="e">
        <f>#REF!</f>
        <v>#REF!</v>
      </c>
      <c r="E482" s="364" t="e">
        <f>#REF!</f>
        <v>#REF!</v>
      </c>
      <c r="F482" s="365" t="e">
        <f>#REF!</f>
        <v>#REF!</v>
      </c>
      <c r="G482" s="366" t="e">
        <f>#REF!</f>
        <v>#REF!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338"/>
      <c r="B483" s="362" t="e">
        <f>#REF!</f>
        <v>#REF!</v>
      </c>
      <c r="C483" s="390" t="e">
        <f>#REF!</f>
        <v>#REF!</v>
      </c>
      <c r="D483" s="364" t="e">
        <f>#REF!</f>
        <v>#REF!</v>
      </c>
      <c r="E483" s="364" t="e">
        <f>#REF!</f>
        <v>#REF!</v>
      </c>
      <c r="F483" s="365" t="e">
        <f>#REF!</f>
        <v>#REF!</v>
      </c>
      <c r="G483" s="366" t="e">
        <f>#REF!</f>
        <v>#REF!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338"/>
      <c r="B484" s="362" t="e">
        <f>#REF!</f>
        <v>#REF!</v>
      </c>
      <c r="C484" s="390" t="e">
        <f>#REF!</f>
        <v>#REF!</v>
      </c>
      <c r="D484" s="364" t="e">
        <f>#REF!</f>
        <v>#REF!</v>
      </c>
      <c r="E484" s="364" t="e">
        <f>#REF!</f>
        <v>#REF!</v>
      </c>
      <c r="F484" s="365" t="e">
        <f>#REF!</f>
        <v>#REF!</v>
      </c>
      <c r="G484" s="366" t="e">
        <f>#REF!</f>
        <v>#REF!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338"/>
      <c r="B485" s="362" t="e">
        <f>#REF!</f>
        <v>#REF!</v>
      </c>
      <c r="C485" s="390" t="e">
        <f>#REF!</f>
        <v>#REF!</v>
      </c>
      <c r="D485" s="364" t="e">
        <f>#REF!</f>
        <v>#REF!</v>
      </c>
      <c r="E485" s="364" t="e">
        <f>#REF!</f>
        <v>#REF!</v>
      </c>
      <c r="F485" s="365" t="e">
        <f>#REF!</f>
        <v>#REF!</v>
      </c>
      <c r="G485" s="366" t="e">
        <f>#REF!</f>
        <v>#REF!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338"/>
      <c r="B486" s="362" t="e">
        <f>#REF!</f>
        <v>#REF!</v>
      </c>
      <c r="C486" s="390" t="e">
        <f>#REF!</f>
        <v>#REF!</v>
      </c>
      <c r="D486" s="364" t="e">
        <f>#REF!</f>
        <v>#REF!</v>
      </c>
      <c r="E486" s="364" t="e">
        <f>#REF!</f>
        <v>#REF!</v>
      </c>
      <c r="F486" s="365" t="e">
        <f>#REF!</f>
        <v>#REF!</v>
      </c>
      <c r="G486" s="366" t="e">
        <f>#REF!</f>
        <v>#REF!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338"/>
      <c r="B487" s="362" t="e">
        <f>#REF!</f>
        <v>#REF!</v>
      </c>
      <c r="C487" s="390" t="e">
        <f>#REF!</f>
        <v>#REF!</v>
      </c>
      <c r="D487" s="364" t="e">
        <f>#REF!</f>
        <v>#REF!</v>
      </c>
      <c r="E487" s="364" t="e">
        <f>#REF!</f>
        <v>#REF!</v>
      </c>
      <c r="F487" s="365" t="e">
        <f>#REF!</f>
        <v>#REF!</v>
      </c>
      <c r="G487" s="366" t="e">
        <f>#REF!</f>
        <v>#REF!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338"/>
      <c r="B488" s="362" t="e">
        <f>#REF!</f>
        <v>#REF!</v>
      </c>
      <c r="C488" s="390" t="e">
        <f>#REF!</f>
        <v>#REF!</v>
      </c>
      <c r="D488" s="364" t="e">
        <f>#REF!</f>
        <v>#REF!</v>
      </c>
      <c r="E488" s="364" t="e">
        <f>#REF!</f>
        <v>#REF!</v>
      </c>
      <c r="F488" s="365" t="e">
        <f>#REF!</f>
        <v>#REF!</v>
      </c>
      <c r="G488" s="366" t="e">
        <f>#REF!</f>
        <v>#REF!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338"/>
      <c r="B489" s="362" t="e">
        <f>#REF!</f>
        <v>#REF!</v>
      </c>
      <c r="C489" s="390" t="e">
        <f>#REF!</f>
        <v>#REF!</v>
      </c>
      <c r="D489" s="364" t="e">
        <f>#REF!</f>
        <v>#REF!</v>
      </c>
      <c r="E489" s="364" t="e">
        <f>#REF!</f>
        <v>#REF!</v>
      </c>
      <c r="F489" s="365" t="e">
        <f>#REF!</f>
        <v>#REF!</v>
      </c>
      <c r="G489" s="366" t="e">
        <f>#REF!</f>
        <v>#REF!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338"/>
      <c r="B490" s="362" t="e">
        <f>#REF!</f>
        <v>#REF!</v>
      </c>
      <c r="C490" s="390" t="e">
        <f>#REF!</f>
        <v>#REF!</v>
      </c>
      <c r="D490" s="364" t="e">
        <f>#REF!</f>
        <v>#REF!</v>
      </c>
      <c r="E490" s="364" t="e">
        <f>#REF!</f>
        <v>#REF!</v>
      </c>
      <c r="F490" s="365" t="e">
        <f>#REF!</f>
        <v>#REF!</v>
      </c>
      <c r="G490" s="366" t="e">
        <f>#REF!</f>
        <v>#REF!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338"/>
      <c r="B491" s="384"/>
      <c r="C491" s="418" t="e">
        <f>#REF!</f>
        <v>#REF!</v>
      </c>
      <c r="D491" s="386"/>
      <c r="E491" s="386"/>
      <c r="F491" s="370"/>
      <c r="G491" s="416" t="e">
        <f>#REF!</f>
        <v>#REF!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338"/>
      <c r="B492" s="357"/>
      <c r="C492" s="358" t="e">
        <f>#REF!</f>
        <v>#REF!</v>
      </c>
      <c r="D492" s="372"/>
      <c r="E492" s="372"/>
      <c r="F492" s="373"/>
      <c r="G492" s="374" t="e">
        <f>#REF!</f>
        <v>#REF!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338"/>
      <c r="B493" s="362" t="e">
        <f>#REF!</f>
        <v>#REF!</v>
      </c>
      <c r="C493" s="390" t="e">
        <f>#REF!</f>
        <v>#REF!</v>
      </c>
      <c r="D493" s="364" t="e">
        <f>#REF!</f>
        <v>#REF!</v>
      </c>
      <c r="E493" s="364" t="e">
        <f>#REF!</f>
        <v>#REF!</v>
      </c>
      <c r="F493" s="365" t="e">
        <f>#REF!</f>
        <v>#REF!</v>
      </c>
      <c r="G493" s="366" t="e">
        <f>#REF!</f>
        <v>#REF!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338"/>
      <c r="B494" s="362" t="e">
        <f>#REF!</f>
        <v>#REF!</v>
      </c>
      <c r="C494" s="390" t="e">
        <f>#REF!</f>
        <v>#REF!</v>
      </c>
      <c r="D494" s="364" t="e">
        <f>#REF!</f>
        <v>#REF!</v>
      </c>
      <c r="E494" s="364" t="e">
        <f>#REF!</f>
        <v>#REF!</v>
      </c>
      <c r="F494" s="365" t="e">
        <f>#REF!</f>
        <v>#REF!</v>
      </c>
      <c r="G494" s="366" t="e">
        <f>#REF!</f>
        <v>#REF!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338"/>
      <c r="B495" s="362" t="e">
        <f>#REF!</f>
        <v>#REF!</v>
      </c>
      <c r="C495" s="390" t="e">
        <f>#REF!</f>
        <v>#REF!</v>
      </c>
      <c r="D495" s="364" t="e">
        <f>#REF!</f>
        <v>#REF!</v>
      </c>
      <c r="E495" s="364" t="e">
        <f>#REF!</f>
        <v>#REF!</v>
      </c>
      <c r="F495" s="365" t="e">
        <f>#REF!</f>
        <v>#REF!</v>
      </c>
      <c r="G495" s="366" t="e">
        <f>#REF!</f>
        <v>#REF!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338"/>
      <c r="B496" s="362" t="e">
        <f>#REF!</f>
        <v>#REF!</v>
      </c>
      <c r="C496" s="390" t="e">
        <f>#REF!</f>
        <v>#REF!</v>
      </c>
      <c r="D496" s="364" t="e">
        <f>#REF!</f>
        <v>#REF!</v>
      </c>
      <c r="E496" s="364" t="e">
        <f>#REF!</f>
        <v>#REF!</v>
      </c>
      <c r="F496" s="365" t="e">
        <f>#REF!</f>
        <v>#REF!</v>
      </c>
      <c r="G496" s="366" t="e">
        <f>#REF!</f>
        <v>#REF!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338"/>
      <c r="B497" s="362" t="e">
        <f>#REF!</f>
        <v>#REF!</v>
      </c>
      <c r="C497" s="390" t="e">
        <f>#REF!</f>
        <v>#REF!</v>
      </c>
      <c r="D497" s="364" t="e">
        <f>#REF!</f>
        <v>#REF!</v>
      </c>
      <c r="E497" s="364" t="e">
        <f>#REF!</f>
        <v>#REF!</v>
      </c>
      <c r="F497" s="365" t="e">
        <f>#REF!</f>
        <v>#REF!</v>
      </c>
      <c r="G497" s="366" t="e">
        <f>#REF!</f>
        <v>#REF!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338"/>
      <c r="B498" s="362" t="e">
        <f>#REF!</f>
        <v>#REF!</v>
      </c>
      <c r="C498" s="390" t="e">
        <f>#REF!</f>
        <v>#REF!</v>
      </c>
      <c r="D498" s="364" t="e">
        <f>#REF!</f>
        <v>#REF!</v>
      </c>
      <c r="E498" s="364" t="e">
        <f>#REF!</f>
        <v>#REF!</v>
      </c>
      <c r="F498" s="365" t="e">
        <f>#REF!</f>
        <v>#REF!</v>
      </c>
      <c r="G498" s="366" t="e">
        <f>#REF!</f>
        <v>#REF!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338"/>
      <c r="B499" s="362" t="e">
        <f>#REF!</f>
        <v>#REF!</v>
      </c>
      <c r="C499" s="390" t="e">
        <f>#REF!</f>
        <v>#REF!</v>
      </c>
      <c r="D499" s="364" t="e">
        <f>#REF!</f>
        <v>#REF!</v>
      </c>
      <c r="E499" s="364" t="e">
        <f>#REF!</f>
        <v>#REF!</v>
      </c>
      <c r="F499" s="365" t="e">
        <f>#REF!</f>
        <v>#REF!</v>
      </c>
      <c r="G499" s="366" t="e">
        <f>#REF!</f>
        <v>#REF!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338"/>
      <c r="B500" s="362" t="e">
        <f>#REF!</f>
        <v>#REF!</v>
      </c>
      <c r="C500" s="390" t="e">
        <f>#REF!</f>
        <v>#REF!</v>
      </c>
      <c r="D500" s="364" t="e">
        <f>#REF!</f>
        <v>#REF!</v>
      </c>
      <c r="E500" s="364" t="e">
        <f>#REF!</f>
        <v>#REF!</v>
      </c>
      <c r="F500" s="365" t="e">
        <f>#REF!</f>
        <v>#REF!</v>
      </c>
      <c r="G500" s="366" t="e">
        <f>#REF!</f>
        <v>#REF!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338"/>
      <c r="B501" s="362" t="e">
        <f>#REF!</f>
        <v>#REF!</v>
      </c>
      <c r="C501" s="390" t="e">
        <f>#REF!</f>
        <v>#REF!</v>
      </c>
      <c r="D501" s="364" t="e">
        <f>#REF!</f>
        <v>#REF!</v>
      </c>
      <c r="E501" s="364" t="e">
        <f>#REF!</f>
        <v>#REF!</v>
      </c>
      <c r="F501" s="365" t="e">
        <f>#REF!</f>
        <v>#REF!</v>
      </c>
      <c r="G501" s="366" t="e">
        <f>#REF!</f>
        <v>#REF!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338"/>
      <c r="B502" s="362" t="e">
        <f>#REF!</f>
        <v>#REF!</v>
      </c>
      <c r="C502" s="390" t="e">
        <f>#REF!</f>
        <v>#REF!</v>
      </c>
      <c r="D502" s="364" t="e">
        <f>#REF!</f>
        <v>#REF!</v>
      </c>
      <c r="E502" s="364" t="e">
        <f>#REF!</f>
        <v>#REF!</v>
      </c>
      <c r="F502" s="365" t="e">
        <f>#REF!</f>
        <v>#REF!</v>
      </c>
      <c r="G502" s="366" t="e">
        <f>#REF!</f>
        <v>#REF!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338"/>
      <c r="B503" s="362" t="e">
        <f>#REF!</f>
        <v>#REF!</v>
      </c>
      <c r="C503" s="390" t="e">
        <f>#REF!</f>
        <v>#REF!</v>
      </c>
      <c r="D503" s="364" t="e">
        <f>#REF!</f>
        <v>#REF!</v>
      </c>
      <c r="E503" s="364" t="e">
        <f>#REF!</f>
        <v>#REF!</v>
      </c>
      <c r="F503" s="365" t="e">
        <f>#REF!</f>
        <v>#REF!</v>
      </c>
      <c r="G503" s="366" t="e">
        <f>#REF!</f>
        <v>#REF!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338"/>
      <c r="B504" s="362" t="e">
        <f>#REF!</f>
        <v>#REF!</v>
      </c>
      <c r="C504" s="390" t="e">
        <f>#REF!</f>
        <v>#REF!</v>
      </c>
      <c r="D504" s="364" t="e">
        <f>#REF!</f>
        <v>#REF!</v>
      </c>
      <c r="E504" s="364" t="e">
        <f>#REF!</f>
        <v>#REF!</v>
      </c>
      <c r="F504" s="365" t="e">
        <f>#REF!</f>
        <v>#REF!</v>
      </c>
      <c r="G504" s="366" t="e">
        <f>#REF!</f>
        <v>#REF!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338"/>
      <c r="B505" s="362" t="e">
        <f>#REF!</f>
        <v>#REF!</v>
      </c>
      <c r="C505" s="390" t="e">
        <f>#REF!</f>
        <v>#REF!</v>
      </c>
      <c r="D505" s="364" t="e">
        <f>#REF!</f>
        <v>#REF!</v>
      </c>
      <c r="E505" s="364" t="e">
        <f>#REF!</f>
        <v>#REF!</v>
      </c>
      <c r="F505" s="365" t="e">
        <f>#REF!</f>
        <v>#REF!</v>
      </c>
      <c r="G505" s="366" t="e">
        <f>#REF!</f>
        <v>#REF!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338"/>
      <c r="B506" s="362" t="e">
        <f>#REF!</f>
        <v>#REF!</v>
      </c>
      <c r="C506" s="390" t="e">
        <f>#REF!</f>
        <v>#REF!</v>
      </c>
      <c r="D506" s="364" t="e">
        <f>#REF!</f>
        <v>#REF!</v>
      </c>
      <c r="E506" s="364" t="e">
        <f>#REF!</f>
        <v>#REF!</v>
      </c>
      <c r="F506" s="365" t="e">
        <f>#REF!</f>
        <v>#REF!</v>
      </c>
      <c r="G506" s="366" t="e">
        <f>#REF!</f>
        <v>#REF!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338"/>
      <c r="B507" s="362" t="e">
        <f>#REF!</f>
        <v>#REF!</v>
      </c>
      <c r="C507" s="390" t="e">
        <f>#REF!</f>
        <v>#REF!</v>
      </c>
      <c r="D507" s="364" t="e">
        <f>#REF!</f>
        <v>#REF!</v>
      </c>
      <c r="E507" s="364" t="e">
        <f>#REF!</f>
        <v>#REF!</v>
      </c>
      <c r="F507" s="365" t="e">
        <f>#REF!</f>
        <v>#REF!</v>
      </c>
      <c r="G507" s="366" t="e">
        <f>#REF!</f>
        <v>#REF!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338"/>
      <c r="B508" s="362" t="e">
        <f>#REF!</f>
        <v>#REF!</v>
      </c>
      <c r="C508" s="390" t="e">
        <f>#REF!</f>
        <v>#REF!</v>
      </c>
      <c r="D508" s="364" t="e">
        <f>#REF!</f>
        <v>#REF!</v>
      </c>
      <c r="E508" s="364" t="e">
        <f>#REF!</f>
        <v>#REF!</v>
      </c>
      <c r="F508" s="365" t="e">
        <f>#REF!</f>
        <v>#REF!</v>
      </c>
      <c r="G508" s="366" t="e">
        <f>#REF!</f>
        <v>#REF!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338"/>
      <c r="B509" s="362" t="e">
        <f>#REF!</f>
        <v>#REF!</v>
      </c>
      <c r="C509" s="390" t="e">
        <f>#REF!</f>
        <v>#REF!</v>
      </c>
      <c r="D509" s="364" t="e">
        <f>#REF!</f>
        <v>#REF!</v>
      </c>
      <c r="E509" s="364" t="e">
        <f>#REF!</f>
        <v>#REF!</v>
      </c>
      <c r="F509" s="365" t="e">
        <f>#REF!</f>
        <v>#REF!</v>
      </c>
      <c r="G509" s="366" t="e">
        <f>#REF!</f>
        <v>#REF!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338"/>
      <c r="B510" s="362" t="e">
        <f>#REF!</f>
        <v>#REF!</v>
      </c>
      <c r="C510" s="390" t="e">
        <f>#REF!</f>
        <v>#REF!</v>
      </c>
      <c r="D510" s="364" t="e">
        <f>#REF!</f>
        <v>#REF!</v>
      </c>
      <c r="E510" s="364" t="e">
        <f>#REF!</f>
        <v>#REF!</v>
      </c>
      <c r="F510" s="365" t="e">
        <f>#REF!</f>
        <v>#REF!</v>
      </c>
      <c r="G510" s="366" t="e">
        <f>#REF!</f>
        <v>#REF!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338"/>
      <c r="B511" s="362" t="e">
        <f>#REF!</f>
        <v>#REF!</v>
      </c>
      <c r="C511" s="390" t="e">
        <f>#REF!</f>
        <v>#REF!</v>
      </c>
      <c r="D511" s="364" t="e">
        <f>#REF!</f>
        <v>#REF!</v>
      </c>
      <c r="E511" s="364" t="e">
        <f>#REF!</f>
        <v>#REF!</v>
      </c>
      <c r="F511" s="365" t="e">
        <f>#REF!</f>
        <v>#REF!</v>
      </c>
      <c r="G511" s="366" t="e">
        <f>#REF!</f>
        <v>#REF!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338"/>
      <c r="B512" s="362" t="e">
        <f>#REF!</f>
        <v>#REF!</v>
      </c>
      <c r="C512" s="390" t="e">
        <f>#REF!</f>
        <v>#REF!</v>
      </c>
      <c r="D512" s="364" t="e">
        <f>#REF!</f>
        <v>#REF!</v>
      </c>
      <c r="E512" s="364" t="e">
        <f>#REF!</f>
        <v>#REF!</v>
      </c>
      <c r="F512" s="365" t="e">
        <f>#REF!</f>
        <v>#REF!</v>
      </c>
      <c r="G512" s="366" t="e">
        <f>#REF!</f>
        <v>#REF!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338"/>
      <c r="B513" s="362" t="e">
        <f>#REF!</f>
        <v>#REF!</v>
      </c>
      <c r="C513" s="390" t="e">
        <f>#REF!</f>
        <v>#REF!</v>
      </c>
      <c r="D513" s="364" t="e">
        <f>#REF!</f>
        <v>#REF!</v>
      </c>
      <c r="E513" s="364" t="e">
        <f>#REF!</f>
        <v>#REF!</v>
      </c>
      <c r="F513" s="365" t="e">
        <f>#REF!</f>
        <v>#REF!</v>
      </c>
      <c r="G513" s="366" t="e">
        <f>#REF!</f>
        <v>#REF!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338"/>
      <c r="B514" s="362" t="e">
        <f>#REF!</f>
        <v>#REF!</v>
      </c>
      <c r="C514" s="390" t="e">
        <f>#REF!</f>
        <v>#REF!</v>
      </c>
      <c r="D514" s="364" t="e">
        <f>#REF!</f>
        <v>#REF!</v>
      </c>
      <c r="E514" s="364" t="e">
        <f>#REF!</f>
        <v>#REF!</v>
      </c>
      <c r="F514" s="365" t="e">
        <f>#REF!</f>
        <v>#REF!</v>
      </c>
      <c r="G514" s="366" t="e">
        <f>#REF!</f>
        <v>#REF!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338"/>
      <c r="B515" s="362" t="e">
        <f>#REF!</f>
        <v>#REF!</v>
      </c>
      <c r="C515" s="390" t="e">
        <f>#REF!</f>
        <v>#REF!</v>
      </c>
      <c r="D515" s="364" t="e">
        <f>#REF!</f>
        <v>#REF!</v>
      </c>
      <c r="E515" s="364" t="e">
        <f>#REF!</f>
        <v>#REF!</v>
      </c>
      <c r="F515" s="365" t="e">
        <f>#REF!</f>
        <v>#REF!</v>
      </c>
      <c r="G515" s="366" t="e">
        <f>#REF!</f>
        <v>#REF!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338"/>
      <c r="B516" s="362" t="e">
        <f>#REF!</f>
        <v>#REF!</v>
      </c>
      <c r="C516" s="390" t="e">
        <f>#REF!</f>
        <v>#REF!</v>
      </c>
      <c r="D516" s="364" t="e">
        <f>#REF!</f>
        <v>#REF!</v>
      </c>
      <c r="E516" s="364" t="e">
        <f>#REF!</f>
        <v>#REF!</v>
      </c>
      <c r="F516" s="365" t="e">
        <f>#REF!</f>
        <v>#REF!</v>
      </c>
      <c r="G516" s="366" t="e">
        <f>#REF!</f>
        <v>#REF!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338"/>
      <c r="B517" s="362" t="e">
        <f>#REF!</f>
        <v>#REF!</v>
      </c>
      <c r="C517" s="390" t="e">
        <f>#REF!</f>
        <v>#REF!</v>
      </c>
      <c r="D517" s="364" t="e">
        <f>#REF!</f>
        <v>#REF!</v>
      </c>
      <c r="E517" s="364" t="e">
        <f>#REF!</f>
        <v>#REF!</v>
      </c>
      <c r="F517" s="365" t="e">
        <f>#REF!</f>
        <v>#REF!</v>
      </c>
      <c r="G517" s="366" t="e">
        <f>#REF!</f>
        <v>#REF!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338"/>
      <c r="B518" s="362" t="e">
        <f>#REF!</f>
        <v>#REF!</v>
      </c>
      <c r="C518" s="390" t="e">
        <f>#REF!</f>
        <v>#REF!</v>
      </c>
      <c r="D518" s="364" t="e">
        <f>#REF!</f>
        <v>#REF!</v>
      </c>
      <c r="E518" s="364" t="e">
        <f>#REF!</f>
        <v>#REF!</v>
      </c>
      <c r="F518" s="365" t="e">
        <f>#REF!</f>
        <v>#REF!</v>
      </c>
      <c r="G518" s="366" t="e">
        <f>#REF!</f>
        <v>#REF!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338"/>
      <c r="B519" s="362" t="e">
        <f>#REF!</f>
        <v>#REF!</v>
      </c>
      <c r="C519" s="390" t="e">
        <f>#REF!</f>
        <v>#REF!</v>
      </c>
      <c r="D519" s="364" t="e">
        <f>#REF!</f>
        <v>#REF!</v>
      </c>
      <c r="E519" s="364" t="e">
        <f>#REF!</f>
        <v>#REF!</v>
      </c>
      <c r="F519" s="365" t="e">
        <f>#REF!</f>
        <v>#REF!</v>
      </c>
      <c r="G519" s="366" t="e">
        <f>#REF!</f>
        <v>#REF!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338"/>
      <c r="B520" s="362" t="e">
        <f>#REF!</f>
        <v>#REF!</v>
      </c>
      <c r="C520" s="390" t="e">
        <f>#REF!</f>
        <v>#REF!</v>
      </c>
      <c r="D520" s="364" t="e">
        <f>#REF!</f>
        <v>#REF!</v>
      </c>
      <c r="E520" s="364" t="e">
        <f>#REF!</f>
        <v>#REF!</v>
      </c>
      <c r="F520" s="365" t="e">
        <f>#REF!</f>
        <v>#REF!</v>
      </c>
      <c r="G520" s="366" t="e">
        <f>#REF!</f>
        <v>#REF!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338"/>
      <c r="B521" s="362" t="e">
        <f>#REF!</f>
        <v>#REF!</v>
      </c>
      <c r="C521" s="390" t="e">
        <f>#REF!</f>
        <v>#REF!</v>
      </c>
      <c r="D521" s="364" t="e">
        <f>#REF!</f>
        <v>#REF!</v>
      </c>
      <c r="E521" s="364" t="e">
        <f>#REF!</f>
        <v>#REF!</v>
      </c>
      <c r="F521" s="365" t="e">
        <f>#REF!</f>
        <v>#REF!</v>
      </c>
      <c r="G521" s="366" t="e">
        <f>#REF!</f>
        <v>#REF!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338"/>
      <c r="B522" s="362" t="e">
        <f>#REF!</f>
        <v>#REF!</v>
      </c>
      <c r="C522" s="390" t="e">
        <f>#REF!</f>
        <v>#REF!</v>
      </c>
      <c r="D522" s="364" t="e">
        <f>#REF!</f>
        <v>#REF!</v>
      </c>
      <c r="E522" s="364" t="e">
        <f>#REF!</f>
        <v>#REF!</v>
      </c>
      <c r="F522" s="365" t="e">
        <f>#REF!</f>
        <v>#REF!</v>
      </c>
      <c r="G522" s="366" t="e">
        <f>#REF!</f>
        <v>#REF!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338"/>
      <c r="B523" s="362" t="e">
        <f>#REF!</f>
        <v>#REF!</v>
      </c>
      <c r="C523" s="390" t="e">
        <f>#REF!</f>
        <v>#REF!</v>
      </c>
      <c r="D523" s="364" t="e">
        <f>#REF!</f>
        <v>#REF!</v>
      </c>
      <c r="E523" s="364" t="e">
        <f>#REF!</f>
        <v>#REF!</v>
      </c>
      <c r="F523" s="365" t="e">
        <f>#REF!</f>
        <v>#REF!</v>
      </c>
      <c r="G523" s="366" t="e">
        <f>#REF!</f>
        <v>#REF!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338"/>
      <c r="B524" s="362" t="e">
        <f>#REF!</f>
        <v>#REF!</v>
      </c>
      <c r="C524" s="390" t="e">
        <f>#REF!</f>
        <v>#REF!</v>
      </c>
      <c r="D524" s="364" t="e">
        <f>#REF!</f>
        <v>#REF!</v>
      </c>
      <c r="E524" s="364" t="e">
        <f>#REF!</f>
        <v>#REF!</v>
      </c>
      <c r="F524" s="365" t="e">
        <f>#REF!</f>
        <v>#REF!</v>
      </c>
      <c r="G524" s="366" t="e">
        <f>#REF!</f>
        <v>#REF!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338"/>
      <c r="B525" s="362" t="e">
        <f>#REF!</f>
        <v>#REF!</v>
      </c>
      <c r="C525" s="390" t="e">
        <f>#REF!</f>
        <v>#REF!</v>
      </c>
      <c r="D525" s="364" t="e">
        <f>#REF!</f>
        <v>#REF!</v>
      </c>
      <c r="E525" s="364" t="e">
        <f>#REF!</f>
        <v>#REF!</v>
      </c>
      <c r="F525" s="365" t="e">
        <f>#REF!</f>
        <v>#REF!</v>
      </c>
      <c r="G525" s="366" t="e">
        <f>#REF!</f>
        <v>#REF!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338"/>
      <c r="B526" s="362" t="e">
        <f>#REF!</f>
        <v>#REF!</v>
      </c>
      <c r="C526" s="390" t="e">
        <f>#REF!</f>
        <v>#REF!</v>
      </c>
      <c r="D526" s="364" t="e">
        <f>#REF!</f>
        <v>#REF!</v>
      </c>
      <c r="E526" s="364" t="e">
        <f>#REF!</f>
        <v>#REF!</v>
      </c>
      <c r="F526" s="365" t="e">
        <f>#REF!</f>
        <v>#REF!</v>
      </c>
      <c r="G526" s="366" t="e">
        <f>#REF!</f>
        <v>#REF!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customHeight="1" x14ac:dyDescent="0.25">
      <c r="A527" s="338"/>
      <c r="B527" s="362" t="e">
        <f>#REF!</f>
        <v>#REF!</v>
      </c>
      <c r="C527" s="390" t="e">
        <f>#REF!</f>
        <v>#REF!</v>
      </c>
      <c r="D527" s="364" t="e">
        <f>#REF!</f>
        <v>#REF!</v>
      </c>
      <c r="E527" s="364" t="e">
        <f>#REF!</f>
        <v>#REF!</v>
      </c>
      <c r="F527" s="365" t="e">
        <f>#REF!</f>
        <v>#REF!</v>
      </c>
      <c r="G527" s="366" t="e">
        <f>#REF!</f>
        <v>#REF!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0" customHeight="1" x14ac:dyDescent="0.25">
      <c r="A528" s="338"/>
      <c r="B528" s="362" t="e">
        <f>#REF!</f>
        <v>#REF!</v>
      </c>
      <c r="C528" s="390" t="e">
        <f>#REF!</f>
        <v>#REF!</v>
      </c>
      <c r="D528" s="364" t="e">
        <f>#REF!</f>
        <v>#REF!</v>
      </c>
      <c r="E528" s="364" t="e">
        <f>#REF!</f>
        <v>#REF!</v>
      </c>
      <c r="F528" s="365" t="e">
        <f>#REF!</f>
        <v>#REF!</v>
      </c>
      <c r="G528" s="366" t="e">
        <f>#REF!</f>
        <v>#REF!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customHeight="1" x14ac:dyDescent="0.25">
      <c r="A529" s="338"/>
      <c r="B529" s="362" t="e">
        <f>#REF!</f>
        <v>#REF!</v>
      </c>
      <c r="C529" s="390" t="e">
        <f>#REF!</f>
        <v>#REF!</v>
      </c>
      <c r="D529" s="364" t="e">
        <f>#REF!</f>
        <v>#REF!</v>
      </c>
      <c r="E529" s="364" t="e">
        <f>#REF!</f>
        <v>#REF!</v>
      </c>
      <c r="F529" s="365" t="e">
        <f>#REF!</f>
        <v>#REF!</v>
      </c>
      <c r="G529" s="366" t="e">
        <f>#REF!</f>
        <v>#REF!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customHeight="1" x14ac:dyDescent="0.25">
      <c r="A530" s="338"/>
      <c r="B530" s="362" t="e">
        <f>#REF!</f>
        <v>#REF!</v>
      </c>
      <c r="C530" s="390" t="e">
        <f>#REF!</f>
        <v>#REF!</v>
      </c>
      <c r="D530" s="364" t="e">
        <f>#REF!</f>
        <v>#REF!</v>
      </c>
      <c r="E530" s="364" t="e">
        <f>#REF!</f>
        <v>#REF!</v>
      </c>
      <c r="F530" s="365" t="e">
        <f>#REF!</f>
        <v>#REF!</v>
      </c>
      <c r="G530" s="366" t="e">
        <f>#REF!</f>
        <v>#REF!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customHeight="1" x14ac:dyDescent="0.25">
      <c r="A531" s="338"/>
      <c r="B531" s="362" t="e">
        <f>#REF!</f>
        <v>#REF!</v>
      </c>
      <c r="C531" s="390" t="e">
        <f>#REF!</f>
        <v>#REF!</v>
      </c>
      <c r="D531" s="364" t="e">
        <f>#REF!</f>
        <v>#REF!</v>
      </c>
      <c r="E531" s="364" t="e">
        <f>#REF!</f>
        <v>#REF!</v>
      </c>
      <c r="F531" s="365" t="e">
        <f>#REF!</f>
        <v>#REF!</v>
      </c>
      <c r="G531" s="366" t="e">
        <f>#REF!</f>
        <v>#REF!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customHeight="1" x14ac:dyDescent="0.25">
      <c r="A532" s="338"/>
      <c r="B532" s="362" t="e">
        <f>#REF!</f>
        <v>#REF!</v>
      </c>
      <c r="C532" s="390" t="e">
        <f>#REF!</f>
        <v>#REF!</v>
      </c>
      <c r="D532" s="364" t="e">
        <f>#REF!</f>
        <v>#REF!</v>
      </c>
      <c r="E532" s="364" t="e">
        <f>#REF!</f>
        <v>#REF!</v>
      </c>
      <c r="F532" s="365" t="e">
        <f>#REF!</f>
        <v>#REF!</v>
      </c>
      <c r="G532" s="366" t="e">
        <f>#REF!</f>
        <v>#REF!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customHeight="1" x14ac:dyDescent="0.25">
      <c r="A533" s="338"/>
      <c r="B533" s="362" t="e">
        <f>#REF!</f>
        <v>#REF!</v>
      </c>
      <c r="C533" s="390" t="e">
        <f>#REF!</f>
        <v>#REF!</v>
      </c>
      <c r="D533" s="364" t="e">
        <f>#REF!</f>
        <v>#REF!</v>
      </c>
      <c r="E533" s="364" t="e">
        <f>#REF!</f>
        <v>#REF!</v>
      </c>
      <c r="F533" s="365" t="e">
        <f>#REF!</f>
        <v>#REF!</v>
      </c>
      <c r="G533" s="366" t="e">
        <f>#REF!</f>
        <v>#REF!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0" customHeight="1" x14ac:dyDescent="0.25">
      <c r="A534" s="338"/>
      <c r="B534" s="362" t="e">
        <f>#REF!</f>
        <v>#REF!</v>
      </c>
      <c r="C534" s="390" t="e">
        <f>#REF!</f>
        <v>#REF!</v>
      </c>
      <c r="D534" s="364" t="e">
        <f>#REF!</f>
        <v>#REF!</v>
      </c>
      <c r="E534" s="364" t="e">
        <f>#REF!</f>
        <v>#REF!</v>
      </c>
      <c r="F534" s="365" t="e">
        <f>#REF!</f>
        <v>#REF!</v>
      </c>
      <c r="G534" s="366" t="e">
        <f>#REF!</f>
        <v>#REF!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customHeight="1" x14ac:dyDescent="0.25">
      <c r="A535" s="338"/>
      <c r="B535" s="362" t="e">
        <f>#REF!</f>
        <v>#REF!</v>
      </c>
      <c r="C535" s="390" t="e">
        <f>#REF!</f>
        <v>#REF!</v>
      </c>
      <c r="D535" s="364" t="e">
        <f>#REF!</f>
        <v>#REF!</v>
      </c>
      <c r="E535" s="364" t="e">
        <f>#REF!</f>
        <v>#REF!</v>
      </c>
      <c r="F535" s="365" t="e">
        <f>#REF!</f>
        <v>#REF!</v>
      </c>
      <c r="G535" s="366" t="e">
        <f>#REF!</f>
        <v>#REF!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customHeight="1" x14ac:dyDescent="0.25">
      <c r="A536" s="338"/>
      <c r="B536" s="362" t="e">
        <f>#REF!</f>
        <v>#REF!</v>
      </c>
      <c r="C536" s="390" t="e">
        <f>#REF!</f>
        <v>#REF!</v>
      </c>
      <c r="D536" s="364" t="e">
        <f>#REF!</f>
        <v>#REF!</v>
      </c>
      <c r="E536" s="364" t="e">
        <f>#REF!</f>
        <v>#REF!</v>
      </c>
      <c r="F536" s="365" t="e">
        <f>#REF!</f>
        <v>#REF!</v>
      </c>
      <c r="G536" s="366" t="e">
        <f>#REF!</f>
        <v>#REF!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customHeight="1" x14ac:dyDescent="0.25">
      <c r="A537" s="338"/>
      <c r="B537" s="362" t="e">
        <f>#REF!</f>
        <v>#REF!</v>
      </c>
      <c r="C537" s="390" t="e">
        <f>#REF!</f>
        <v>#REF!</v>
      </c>
      <c r="D537" s="364" t="e">
        <f>#REF!</f>
        <v>#REF!</v>
      </c>
      <c r="E537" s="364" t="e">
        <f>#REF!</f>
        <v>#REF!</v>
      </c>
      <c r="F537" s="365" t="e">
        <f>#REF!</f>
        <v>#REF!</v>
      </c>
      <c r="G537" s="366" t="e">
        <f>#REF!</f>
        <v>#REF!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customHeight="1" x14ac:dyDescent="0.25">
      <c r="A538" s="338"/>
      <c r="B538" s="362" t="e">
        <f>#REF!</f>
        <v>#REF!</v>
      </c>
      <c r="C538" s="390" t="e">
        <f>#REF!</f>
        <v>#REF!</v>
      </c>
      <c r="D538" s="364" t="e">
        <f>#REF!</f>
        <v>#REF!</v>
      </c>
      <c r="E538" s="364" t="e">
        <f>#REF!</f>
        <v>#REF!</v>
      </c>
      <c r="F538" s="365" t="e">
        <f>#REF!</f>
        <v>#REF!</v>
      </c>
      <c r="G538" s="366" t="e">
        <f>#REF!</f>
        <v>#REF!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338"/>
      <c r="B539" s="362" t="e">
        <f>#REF!</f>
        <v>#REF!</v>
      </c>
      <c r="C539" s="390" t="e">
        <f>#REF!</f>
        <v>#REF!</v>
      </c>
      <c r="D539" s="364" t="e">
        <f>#REF!</f>
        <v>#REF!</v>
      </c>
      <c r="E539" s="364" t="e">
        <f>#REF!</f>
        <v>#REF!</v>
      </c>
      <c r="F539" s="365" t="e">
        <f>#REF!</f>
        <v>#REF!</v>
      </c>
      <c r="G539" s="366" t="e">
        <f>#REF!</f>
        <v>#REF!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338"/>
      <c r="B540" s="362" t="e">
        <f>#REF!</f>
        <v>#REF!</v>
      </c>
      <c r="C540" s="390" t="e">
        <f>#REF!</f>
        <v>#REF!</v>
      </c>
      <c r="D540" s="364" t="e">
        <f>#REF!</f>
        <v>#REF!</v>
      </c>
      <c r="E540" s="364" t="e">
        <f>#REF!</f>
        <v>#REF!</v>
      </c>
      <c r="F540" s="365" t="e">
        <f>#REF!</f>
        <v>#REF!</v>
      </c>
      <c r="G540" s="366" t="e">
        <f>#REF!</f>
        <v>#REF!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338"/>
      <c r="B541" s="362" t="e">
        <f>#REF!</f>
        <v>#REF!</v>
      </c>
      <c r="C541" s="390" t="e">
        <f>#REF!</f>
        <v>#REF!</v>
      </c>
      <c r="D541" s="364" t="e">
        <f>#REF!</f>
        <v>#REF!</v>
      </c>
      <c r="E541" s="364" t="e">
        <f>#REF!</f>
        <v>#REF!</v>
      </c>
      <c r="F541" s="365" t="e">
        <f>#REF!</f>
        <v>#REF!</v>
      </c>
      <c r="G541" s="366" t="e">
        <f>#REF!</f>
        <v>#REF!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.75" customHeight="1" x14ac:dyDescent="0.25">
      <c r="A542" s="338"/>
      <c r="B542" s="362" t="e">
        <f>#REF!</f>
        <v>#REF!</v>
      </c>
      <c r="C542" s="390" t="e">
        <f>#REF!</f>
        <v>#REF!</v>
      </c>
      <c r="D542" s="364" t="e">
        <f>#REF!</f>
        <v>#REF!</v>
      </c>
      <c r="E542" s="364" t="e">
        <f>#REF!</f>
        <v>#REF!</v>
      </c>
      <c r="F542" s="365" t="e">
        <f>#REF!</f>
        <v>#REF!</v>
      </c>
      <c r="G542" s="366" t="e">
        <f>#REF!</f>
        <v>#REF!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9.25" customHeight="1" x14ac:dyDescent="0.25">
      <c r="A543" s="338"/>
      <c r="B543" s="362" t="e">
        <f>#REF!</f>
        <v>#REF!</v>
      </c>
      <c r="C543" s="390" t="e">
        <f>#REF!</f>
        <v>#REF!</v>
      </c>
      <c r="D543" s="364" t="e">
        <f>#REF!</f>
        <v>#REF!</v>
      </c>
      <c r="E543" s="364" t="e">
        <f>#REF!</f>
        <v>#REF!</v>
      </c>
      <c r="F543" s="365" t="e">
        <f>#REF!</f>
        <v>#REF!</v>
      </c>
      <c r="G543" s="366" t="e">
        <f>#REF!</f>
        <v>#REF!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9.25" customHeight="1" x14ac:dyDescent="0.25">
      <c r="A544" s="338"/>
      <c r="B544" s="362" t="e">
        <f>#REF!</f>
        <v>#REF!</v>
      </c>
      <c r="C544" s="390" t="e">
        <f>#REF!</f>
        <v>#REF!</v>
      </c>
      <c r="D544" s="364" t="e">
        <f>#REF!</f>
        <v>#REF!</v>
      </c>
      <c r="E544" s="364" t="e">
        <f>#REF!</f>
        <v>#REF!</v>
      </c>
      <c r="F544" s="365" t="e">
        <f>#REF!</f>
        <v>#REF!</v>
      </c>
      <c r="G544" s="366" t="e">
        <f>#REF!</f>
        <v>#REF!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.75" customHeight="1" x14ac:dyDescent="0.25">
      <c r="A545" s="338"/>
      <c r="B545" s="362" t="e">
        <f>#REF!</f>
        <v>#REF!</v>
      </c>
      <c r="C545" s="390" t="e">
        <f>#REF!</f>
        <v>#REF!</v>
      </c>
      <c r="D545" s="364" t="e">
        <f>#REF!</f>
        <v>#REF!</v>
      </c>
      <c r="E545" s="364" t="e">
        <f>#REF!</f>
        <v>#REF!</v>
      </c>
      <c r="F545" s="365" t="e">
        <f>#REF!</f>
        <v>#REF!</v>
      </c>
      <c r="G545" s="366" t="e">
        <f>#REF!</f>
        <v>#REF!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338"/>
      <c r="B546" s="362" t="e">
        <f>#REF!</f>
        <v>#REF!</v>
      </c>
      <c r="C546" s="390" t="e">
        <f>#REF!</f>
        <v>#REF!</v>
      </c>
      <c r="D546" s="364" t="e">
        <f>#REF!</f>
        <v>#REF!</v>
      </c>
      <c r="E546" s="364" t="e">
        <f>#REF!</f>
        <v>#REF!</v>
      </c>
      <c r="F546" s="365" t="e">
        <f>#REF!</f>
        <v>#REF!</v>
      </c>
      <c r="G546" s="366" t="e">
        <f>#REF!</f>
        <v>#REF!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338"/>
      <c r="B547" s="362" t="e">
        <f>#REF!</f>
        <v>#REF!</v>
      </c>
      <c r="C547" s="390" t="e">
        <f>#REF!</f>
        <v>#REF!</v>
      </c>
      <c r="D547" s="364" t="e">
        <f>#REF!</f>
        <v>#REF!</v>
      </c>
      <c r="E547" s="364" t="e">
        <f>#REF!</f>
        <v>#REF!</v>
      </c>
      <c r="F547" s="365" t="e">
        <f>#REF!</f>
        <v>#REF!</v>
      </c>
      <c r="G547" s="366" t="e">
        <f>#REF!</f>
        <v>#REF!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338"/>
      <c r="B548" s="384"/>
      <c r="C548" s="418" t="e">
        <f>#REF!</f>
        <v>#REF!</v>
      </c>
      <c r="D548" s="386"/>
      <c r="E548" s="386"/>
      <c r="F548" s="370"/>
      <c r="G548" s="416" t="e">
        <f>#REF!</f>
        <v>#REF!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338"/>
      <c r="B549" s="357"/>
      <c r="C549" s="358" t="e">
        <f>#REF!</f>
        <v>#REF!</v>
      </c>
      <c r="D549" s="372"/>
      <c r="E549" s="372"/>
      <c r="F549" s="373"/>
      <c r="G549" s="374" t="e">
        <f>#REF!</f>
        <v>#REF!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338"/>
      <c r="B550" s="362" t="e">
        <f>#REF!</f>
        <v>#REF!</v>
      </c>
      <c r="C550" s="390" t="e">
        <f>#REF!</f>
        <v>#REF!</v>
      </c>
      <c r="D550" s="364" t="e">
        <f>#REF!</f>
        <v>#REF!</v>
      </c>
      <c r="E550" s="364" t="e">
        <f>#REF!</f>
        <v>#REF!</v>
      </c>
      <c r="F550" s="365" t="e">
        <f>#REF!</f>
        <v>#REF!</v>
      </c>
      <c r="G550" s="366" t="e">
        <f>#REF!</f>
        <v>#REF!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338"/>
      <c r="B551" s="362" t="e">
        <f>#REF!</f>
        <v>#REF!</v>
      </c>
      <c r="C551" s="390" t="e">
        <f>#REF!</f>
        <v>#REF!</v>
      </c>
      <c r="D551" s="364" t="e">
        <f>#REF!</f>
        <v>#REF!</v>
      </c>
      <c r="E551" s="364" t="e">
        <f>#REF!</f>
        <v>#REF!</v>
      </c>
      <c r="F551" s="365" t="e">
        <f>#REF!</f>
        <v>#REF!</v>
      </c>
      <c r="G551" s="366" t="e">
        <f>#REF!</f>
        <v>#REF!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338"/>
      <c r="B552" s="362" t="e">
        <f>#REF!</f>
        <v>#REF!</v>
      </c>
      <c r="C552" s="390" t="e">
        <f>#REF!</f>
        <v>#REF!</v>
      </c>
      <c r="D552" s="364" t="e">
        <f>#REF!</f>
        <v>#REF!</v>
      </c>
      <c r="E552" s="364" t="e">
        <f>#REF!</f>
        <v>#REF!</v>
      </c>
      <c r="F552" s="365" t="e">
        <f>#REF!</f>
        <v>#REF!</v>
      </c>
      <c r="G552" s="366" t="e">
        <f>#REF!</f>
        <v>#REF!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338"/>
      <c r="B553" s="362" t="e">
        <f>#REF!</f>
        <v>#REF!</v>
      </c>
      <c r="C553" s="390" t="e">
        <f>#REF!</f>
        <v>#REF!</v>
      </c>
      <c r="D553" s="364" t="e">
        <f>#REF!</f>
        <v>#REF!</v>
      </c>
      <c r="E553" s="364" t="e">
        <f>#REF!</f>
        <v>#REF!</v>
      </c>
      <c r="F553" s="365" t="e">
        <f>#REF!</f>
        <v>#REF!</v>
      </c>
      <c r="G553" s="366" t="e">
        <f>#REF!</f>
        <v>#REF!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338"/>
      <c r="B554" s="362" t="e">
        <f>#REF!</f>
        <v>#REF!</v>
      </c>
      <c r="C554" s="390" t="e">
        <f>#REF!</f>
        <v>#REF!</v>
      </c>
      <c r="D554" s="364" t="e">
        <f>#REF!</f>
        <v>#REF!</v>
      </c>
      <c r="E554" s="364" t="e">
        <f>#REF!</f>
        <v>#REF!</v>
      </c>
      <c r="F554" s="365" t="e">
        <f>#REF!</f>
        <v>#REF!</v>
      </c>
      <c r="G554" s="366" t="e">
        <f>#REF!</f>
        <v>#REF!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338"/>
      <c r="B555" s="362" t="e">
        <f>#REF!</f>
        <v>#REF!</v>
      </c>
      <c r="C555" s="390" t="e">
        <f>#REF!</f>
        <v>#REF!</v>
      </c>
      <c r="D555" s="364" t="e">
        <f>#REF!</f>
        <v>#REF!</v>
      </c>
      <c r="E555" s="364" t="e">
        <f>#REF!</f>
        <v>#REF!</v>
      </c>
      <c r="F555" s="365" t="e">
        <f>#REF!</f>
        <v>#REF!</v>
      </c>
      <c r="G555" s="366" t="e">
        <f>#REF!</f>
        <v>#REF!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338"/>
      <c r="B556" s="362" t="e">
        <f>#REF!</f>
        <v>#REF!</v>
      </c>
      <c r="C556" s="390" t="e">
        <f>#REF!</f>
        <v>#REF!</v>
      </c>
      <c r="D556" s="364" t="e">
        <f>#REF!</f>
        <v>#REF!</v>
      </c>
      <c r="E556" s="364" t="e">
        <f>#REF!</f>
        <v>#REF!</v>
      </c>
      <c r="F556" s="365" t="e">
        <f>#REF!</f>
        <v>#REF!</v>
      </c>
      <c r="G556" s="366" t="e">
        <f>#REF!</f>
        <v>#REF!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338"/>
      <c r="B557" s="362" t="e">
        <f>#REF!</f>
        <v>#REF!</v>
      </c>
      <c r="C557" s="390" t="e">
        <f>#REF!</f>
        <v>#REF!</v>
      </c>
      <c r="D557" s="364" t="e">
        <f>#REF!</f>
        <v>#REF!</v>
      </c>
      <c r="E557" s="364" t="e">
        <f>#REF!</f>
        <v>#REF!</v>
      </c>
      <c r="F557" s="365" t="e">
        <f>#REF!</f>
        <v>#REF!</v>
      </c>
      <c r="G557" s="366" t="e">
        <f>#REF!</f>
        <v>#REF!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338"/>
      <c r="B558" s="362" t="e">
        <f>#REF!</f>
        <v>#REF!</v>
      </c>
      <c r="C558" s="390" t="e">
        <f>#REF!</f>
        <v>#REF!</v>
      </c>
      <c r="D558" s="364" t="e">
        <f>#REF!</f>
        <v>#REF!</v>
      </c>
      <c r="E558" s="364" t="e">
        <f>#REF!</f>
        <v>#REF!</v>
      </c>
      <c r="F558" s="365" t="e">
        <f>#REF!</f>
        <v>#REF!</v>
      </c>
      <c r="G558" s="366" t="e">
        <f>#REF!</f>
        <v>#REF!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338"/>
      <c r="B559" s="362" t="e">
        <f>#REF!</f>
        <v>#REF!</v>
      </c>
      <c r="C559" s="390" t="e">
        <f>#REF!</f>
        <v>#REF!</v>
      </c>
      <c r="D559" s="364" t="e">
        <f>#REF!</f>
        <v>#REF!</v>
      </c>
      <c r="E559" s="364" t="e">
        <f>#REF!</f>
        <v>#REF!</v>
      </c>
      <c r="F559" s="365" t="e">
        <f>#REF!</f>
        <v>#REF!</v>
      </c>
      <c r="G559" s="366" t="e">
        <f>#REF!</f>
        <v>#REF!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338"/>
      <c r="B560" s="362" t="e">
        <f>#REF!</f>
        <v>#REF!</v>
      </c>
      <c r="C560" s="390" t="e">
        <f>#REF!</f>
        <v>#REF!</v>
      </c>
      <c r="D560" s="364" t="e">
        <f>#REF!</f>
        <v>#REF!</v>
      </c>
      <c r="E560" s="364" t="e">
        <f>#REF!</f>
        <v>#REF!</v>
      </c>
      <c r="F560" s="365" t="e">
        <f>#REF!</f>
        <v>#REF!</v>
      </c>
      <c r="G560" s="366" t="e">
        <f>#REF!</f>
        <v>#REF!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338"/>
      <c r="B561" s="362" t="e">
        <f>#REF!</f>
        <v>#REF!</v>
      </c>
      <c r="C561" s="390" t="e">
        <f>#REF!</f>
        <v>#REF!</v>
      </c>
      <c r="D561" s="364" t="e">
        <f>#REF!</f>
        <v>#REF!</v>
      </c>
      <c r="E561" s="364" t="e">
        <f>#REF!</f>
        <v>#REF!</v>
      </c>
      <c r="F561" s="365" t="e">
        <f>#REF!</f>
        <v>#REF!</v>
      </c>
      <c r="G561" s="366" t="e">
        <f>#REF!</f>
        <v>#REF!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338"/>
      <c r="B562" s="362" t="e">
        <f>#REF!</f>
        <v>#REF!</v>
      </c>
      <c r="C562" s="390" t="e">
        <f>#REF!</f>
        <v>#REF!</v>
      </c>
      <c r="D562" s="364" t="e">
        <f>#REF!</f>
        <v>#REF!</v>
      </c>
      <c r="E562" s="364" t="e">
        <f>#REF!</f>
        <v>#REF!</v>
      </c>
      <c r="F562" s="365" t="e">
        <f>#REF!</f>
        <v>#REF!</v>
      </c>
      <c r="G562" s="366" t="e">
        <f>#REF!</f>
        <v>#REF!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338"/>
      <c r="B563" s="362" t="e">
        <f>#REF!</f>
        <v>#REF!</v>
      </c>
      <c r="C563" s="390" t="e">
        <f>#REF!</f>
        <v>#REF!</v>
      </c>
      <c r="D563" s="364" t="e">
        <f>#REF!</f>
        <v>#REF!</v>
      </c>
      <c r="E563" s="364" t="e">
        <f>#REF!</f>
        <v>#REF!</v>
      </c>
      <c r="F563" s="365" t="e">
        <f>#REF!</f>
        <v>#REF!</v>
      </c>
      <c r="G563" s="366" t="e">
        <f>#REF!</f>
        <v>#REF!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338"/>
      <c r="B564" s="362" t="e">
        <f>#REF!</f>
        <v>#REF!</v>
      </c>
      <c r="C564" s="390" t="e">
        <f>#REF!</f>
        <v>#REF!</v>
      </c>
      <c r="D564" s="364" t="e">
        <f>#REF!</f>
        <v>#REF!</v>
      </c>
      <c r="E564" s="364" t="e">
        <f>#REF!</f>
        <v>#REF!</v>
      </c>
      <c r="F564" s="365" t="e">
        <f>#REF!</f>
        <v>#REF!</v>
      </c>
      <c r="G564" s="366" t="e">
        <f>#REF!</f>
        <v>#REF!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338"/>
      <c r="B565" s="362" t="e">
        <f>#REF!</f>
        <v>#REF!</v>
      </c>
      <c r="C565" s="390" t="e">
        <f>#REF!</f>
        <v>#REF!</v>
      </c>
      <c r="D565" s="364" t="e">
        <f>#REF!</f>
        <v>#REF!</v>
      </c>
      <c r="E565" s="364" t="e">
        <f>#REF!</f>
        <v>#REF!</v>
      </c>
      <c r="F565" s="365" t="e">
        <f>#REF!</f>
        <v>#REF!</v>
      </c>
      <c r="G565" s="366" t="e">
        <f>#REF!</f>
        <v>#REF!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338"/>
      <c r="B566" s="362" t="e">
        <f>#REF!</f>
        <v>#REF!</v>
      </c>
      <c r="C566" s="390" t="e">
        <f>#REF!</f>
        <v>#REF!</v>
      </c>
      <c r="D566" s="364" t="e">
        <f>#REF!</f>
        <v>#REF!</v>
      </c>
      <c r="E566" s="364" t="e">
        <f>#REF!</f>
        <v>#REF!</v>
      </c>
      <c r="F566" s="365" t="e">
        <f>#REF!</f>
        <v>#REF!</v>
      </c>
      <c r="G566" s="366" t="e">
        <f>#REF!</f>
        <v>#REF!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9.25" customHeight="1" x14ac:dyDescent="0.25">
      <c r="A567" s="338"/>
      <c r="B567" s="362" t="e">
        <f>#REF!</f>
        <v>#REF!</v>
      </c>
      <c r="C567" s="390" t="e">
        <f>#REF!</f>
        <v>#REF!</v>
      </c>
      <c r="D567" s="364" t="e">
        <f>#REF!</f>
        <v>#REF!</v>
      </c>
      <c r="E567" s="364" t="e">
        <f>#REF!</f>
        <v>#REF!</v>
      </c>
      <c r="F567" s="365" t="e">
        <f>#REF!</f>
        <v>#REF!</v>
      </c>
      <c r="G567" s="366" t="e">
        <f>#REF!</f>
        <v>#REF!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338"/>
      <c r="B568" s="362" t="e">
        <f>#REF!</f>
        <v>#REF!</v>
      </c>
      <c r="C568" s="390" t="e">
        <f>#REF!</f>
        <v>#REF!</v>
      </c>
      <c r="D568" s="364" t="e">
        <f>#REF!</f>
        <v>#REF!</v>
      </c>
      <c r="E568" s="364" t="e">
        <f>#REF!</f>
        <v>#REF!</v>
      </c>
      <c r="F568" s="365" t="e">
        <f>#REF!</f>
        <v>#REF!</v>
      </c>
      <c r="G568" s="366" t="e">
        <f>#REF!</f>
        <v>#REF!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1.5" customHeight="1" x14ac:dyDescent="0.25">
      <c r="A569" s="338"/>
      <c r="B569" s="362" t="e">
        <f>#REF!</f>
        <v>#REF!</v>
      </c>
      <c r="C569" s="390" t="e">
        <f>#REF!</f>
        <v>#REF!</v>
      </c>
      <c r="D569" s="364" t="e">
        <f>#REF!</f>
        <v>#REF!</v>
      </c>
      <c r="E569" s="364" t="e">
        <f>#REF!</f>
        <v>#REF!</v>
      </c>
      <c r="F569" s="365" t="e">
        <f>#REF!</f>
        <v>#REF!</v>
      </c>
      <c r="G569" s="366" t="e">
        <f>#REF!</f>
        <v>#REF!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338"/>
      <c r="B570" s="362" t="e">
        <f>#REF!</f>
        <v>#REF!</v>
      </c>
      <c r="C570" s="390" t="e">
        <f>#REF!</f>
        <v>#REF!</v>
      </c>
      <c r="D570" s="364" t="e">
        <f>#REF!</f>
        <v>#REF!</v>
      </c>
      <c r="E570" s="364" t="e">
        <f>#REF!</f>
        <v>#REF!</v>
      </c>
      <c r="F570" s="365" t="e">
        <f>#REF!</f>
        <v>#REF!</v>
      </c>
      <c r="G570" s="366" t="e">
        <f>#REF!</f>
        <v>#REF!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338"/>
      <c r="B571" s="362" t="e">
        <f>#REF!</f>
        <v>#REF!</v>
      </c>
      <c r="C571" s="390" t="e">
        <f>#REF!</f>
        <v>#REF!</v>
      </c>
      <c r="D571" s="364" t="e">
        <f>#REF!</f>
        <v>#REF!</v>
      </c>
      <c r="E571" s="364" t="e">
        <f>#REF!</f>
        <v>#REF!</v>
      </c>
      <c r="F571" s="365" t="e">
        <f>#REF!</f>
        <v>#REF!</v>
      </c>
      <c r="G571" s="366" t="e">
        <f>#REF!</f>
        <v>#REF!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338"/>
      <c r="B572" s="362" t="e">
        <f>#REF!</f>
        <v>#REF!</v>
      </c>
      <c r="C572" s="390" t="e">
        <f>#REF!</f>
        <v>#REF!</v>
      </c>
      <c r="D572" s="364" t="e">
        <f>#REF!</f>
        <v>#REF!</v>
      </c>
      <c r="E572" s="364" t="e">
        <f>#REF!</f>
        <v>#REF!</v>
      </c>
      <c r="F572" s="365" t="e">
        <f>#REF!</f>
        <v>#REF!</v>
      </c>
      <c r="G572" s="366" t="e">
        <f>#REF!</f>
        <v>#REF!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338"/>
      <c r="B573" s="362" t="e">
        <f>#REF!</f>
        <v>#REF!</v>
      </c>
      <c r="C573" s="390" t="e">
        <f>#REF!</f>
        <v>#REF!</v>
      </c>
      <c r="D573" s="364" t="e">
        <f>#REF!</f>
        <v>#REF!</v>
      </c>
      <c r="E573" s="364" t="e">
        <f>#REF!</f>
        <v>#REF!</v>
      </c>
      <c r="F573" s="365" t="e">
        <f>#REF!</f>
        <v>#REF!</v>
      </c>
      <c r="G573" s="366" t="e">
        <f>#REF!</f>
        <v>#REF!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338"/>
      <c r="B574" s="362" t="e">
        <f>#REF!</f>
        <v>#REF!</v>
      </c>
      <c r="C574" s="390" t="e">
        <f>#REF!</f>
        <v>#REF!</v>
      </c>
      <c r="D574" s="364" t="e">
        <f>#REF!</f>
        <v>#REF!</v>
      </c>
      <c r="E574" s="364" t="e">
        <f>#REF!</f>
        <v>#REF!</v>
      </c>
      <c r="F574" s="365" t="e">
        <f>#REF!</f>
        <v>#REF!</v>
      </c>
      <c r="G574" s="366" t="e">
        <f>#REF!</f>
        <v>#REF!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338"/>
      <c r="B575" s="362" t="e">
        <f>#REF!</f>
        <v>#REF!</v>
      </c>
      <c r="C575" s="390" t="e">
        <f>#REF!</f>
        <v>#REF!</v>
      </c>
      <c r="D575" s="364" t="e">
        <f>#REF!</f>
        <v>#REF!</v>
      </c>
      <c r="E575" s="364" t="e">
        <f>#REF!</f>
        <v>#REF!</v>
      </c>
      <c r="F575" s="365" t="e">
        <f>#REF!</f>
        <v>#REF!</v>
      </c>
      <c r="G575" s="366" t="e">
        <f>#REF!</f>
        <v>#REF!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338"/>
      <c r="B576" s="362" t="e">
        <f>#REF!</f>
        <v>#REF!</v>
      </c>
      <c r="C576" s="390" t="e">
        <f>#REF!</f>
        <v>#REF!</v>
      </c>
      <c r="D576" s="364" t="e">
        <f>#REF!</f>
        <v>#REF!</v>
      </c>
      <c r="E576" s="364" t="e">
        <f>#REF!</f>
        <v>#REF!</v>
      </c>
      <c r="F576" s="365" t="e">
        <f>#REF!</f>
        <v>#REF!</v>
      </c>
      <c r="G576" s="366" t="e">
        <f>#REF!</f>
        <v>#REF!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338"/>
      <c r="B577" s="384"/>
      <c r="C577" s="418" t="e">
        <f>#REF!</f>
        <v>#REF!</v>
      </c>
      <c r="D577" s="386"/>
      <c r="E577" s="386"/>
      <c r="F577" s="370"/>
      <c r="G577" s="416" t="e">
        <f>#REF!</f>
        <v>#REF!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5">
      <c r="A578" s="338"/>
      <c r="B578" s="357"/>
      <c r="C578" s="358" t="e">
        <f>#REF!</f>
        <v>#REF!</v>
      </c>
      <c r="D578" s="372"/>
      <c r="E578" s="372"/>
      <c r="F578" s="373"/>
      <c r="G578" s="374" t="e">
        <f>#REF!</f>
        <v>#REF!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338"/>
      <c r="B579" s="362" t="e">
        <f>#REF!</f>
        <v>#REF!</v>
      </c>
      <c r="C579" s="390" t="e">
        <f>#REF!</f>
        <v>#REF!</v>
      </c>
      <c r="D579" s="364" t="e">
        <f>#REF!</f>
        <v>#REF!</v>
      </c>
      <c r="E579" s="364" t="e">
        <f>#REF!</f>
        <v>#REF!</v>
      </c>
      <c r="F579" s="365" t="e">
        <f>#REF!</f>
        <v>#REF!</v>
      </c>
      <c r="G579" s="366" t="e">
        <f>#REF!</f>
        <v>#REF!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338"/>
      <c r="B580" s="362" t="e">
        <f>#REF!</f>
        <v>#REF!</v>
      </c>
      <c r="C580" s="390" t="e">
        <f>#REF!</f>
        <v>#REF!</v>
      </c>
      <c r="D580" s="364" t="e">
        <f>#REF!</f>
        <v>#REF!</v>
      </c>
      <c r="E580" s="364" t="e">
        <f>#REF!</f>
        <v>#REF!</v>
      </c>
      <c r="F580" s="365" t="e">
        <f>#REF!</f>
        <v>#REF!</v>
      </c>
      <c r="G580" s="366" t="e">
        <f>#REF!</f>
        <v>#REF!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.75" customHeight="1" x14ac:dyDescent="0.25">
      <c r="A581" s="338"/>
      <c r="B581" s="362" t="e">
        <f>#REF!</f>
        <v>#REF!</v>
      </c>
      <c r="C581" s="390" t="e">
        <f>#REF!</f>
        <v>#REF!</v>
      </c>
      <c r="D581" s="364" t="e">
        <f>#REF!</f>
        <v>#REF!</v>
      </c>
      <c r="E581" s="364" t="e">
        <f>#REF!</f>
        <v>#REF!</v>
      </c>
      <c r="F581" s="365" t="e">
        <f>#REF!</f>
        <v>#REF!</v>
      </c>
      <c r="G581" s="366" t="e">
        <f>#REF!</f>
        <v>#REF!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8.5" customHeight="1" x14ac:dyDescent="0.25">
      <c r="A582" s="338"/>
      <c r="B582" s="362" t="e">
        <f>#REF!</f>
        <v>#REF!</v>
      </c>
      <c r="C582" s="390" t="e">
        <f>#REF!</f>
        <v>#REF!</v>
      </c>
      <c r="D582" s="364" t="e">
        <f>#REF!</f>
        <v>#REF!</v>
      </c>
      <c r="E582" s="364" t="e">
        <f>#REF!</f>
        <v>#REF!</v>
      </c>
      <c r="F582" s="365" t="e">
        <f>#REF!</f>
        <v>#REF!</v>
      </c>
      <c r="G582" s="366" t="e">
        <f>#REF!</f>
        <v>#REF!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8.5" customHeight="1" x14ac:dyDescent="0.25">
      <c r="A583" s="338"/>
      <c r="B583" s="362" t="e">
        <f>#REF!</f>
        <v>#REF!</v>
      </c>
      <c r="C583" s="390" t="e">
        <f>#REF!</f>
        <v>#REF!</v>
      </c>
      <c r="D583" s="364" t="e">
        <f>#REF!</f>
        <v>#REF!</v>
      </c>
      <c r="E583" s="364" t="e">
        <f>#REF!</f>
        <v>#REF!</v>
      </c>
      <c r="F583" s="365" t="e">
        <f>#REF!</f>
        <v>#REF!</v>
      </c>
      <c r="G583" s="366" t="e">
        <f>#REF!</f>
        <v>#REF!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9.25" customHeight="1" x14ac:dyDescent="0.25">
      <c r="A584" s="338"/>
      <c r="B584" s="362" t="e">
        <f>#REF!</f>
        <v>#REF!</v>
      </c>
      <c r="C584" s="390" t="e">
        <f>#REF!</f>
        <v>#REF!</v>
      </c>
      <c r="D584" s="364" t="e">
        <f>#REF!</f>
        <v>#REF!</v>
      </c>
      <c r="E584" s="364" t="e">
        <f>#REF!</f>
        <v>#REF!</v>
      </c>
      <c r="F584" s="365" t="e">
        <f>#REF!</f>
        <v>#REF!</v>
      </c>
      <c r="G584" s="366" t="e">
        <f>#REF!</f>
        <v>#REF!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9.25" customHeight="1" x14ac:dyDescent="0.25">
      <c r="A585" s="338"/>
      <c r="B585" s="362" t="e">
        <f>#REF!</f>
        <v>#REF!</v>
      </c>
      <c r="C585" s="390" t="e">
        <f>#REF!</f>
        <v>#REF!</v>
      </c>
      <c r="D585" s="364" t="e">
        <f>#REF!</f>
        <v>#REF!</v>
      </c>
      <c r="E585" s="364" t="e">
        <f>#REF!</f>
        <v>#REF!</v>
      </c>
      <c r="F585" s="365" t="e">
        <f>#REF!</f>
        <v>#REF!</v>
      </c>
      <c r="G585" s="366" t="e">
        <f>#REF!</f>
        <v>#REF!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9.25" customHeight="1" x14ac:dyDescent="0.25">
      <c r="A586" s="338"/>
      <c r="B586" s="362" t="e">
        <f>#REF!</f>
        <v>#REF!</v>
      </c>
      <c r="C586" s="390" t="e">
        <f>#REF!</f>
        <v>#REF!</v>
      </c>
      <c r="D586" s="364" t="e">
        <f>#REF!</f>
        <v>#REF!</v>
      </c>
      <c r="E586" s="364" t="e">
        <f>#REF!</f>
        <v>#REF!</v>
      </c>
      <c r="F586" s="365" t="e">
        <f>#REF!</f>
        <v>#REF!</v>
      </c>
      <c r="G586" s="366" t="e">
        <f>#REF!</f>
        <v>#REF!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9.25" customHeight="1" x14ac:dyDescent="0.25">
      <c r="A587" s="338"/>
      <c r="B587" s="362" t="e">
        <f>#REF!</f>
        <v>#REF!</v>
      </c>
      <c r="C587" s="390" t="e">
        <f>#REF!</f>
        <v>#REF!</v>
      </c>
      <c r="D587" s="364" t="e">
        <f>#REF!</f>
        <v>#REF!</v>
      </c>
      <c r="E587" s="364" t="e">
        <f>#REF!</f>
        <v>#REF!</v>
      </c>
      <c r="F587" s="365" t="e">
        <f>#REF!</f>
        <v>#REF!</v>
      </c>
      <c r="G587" s="366" t="e">
        <f>#REF!</f>
        <v>#REF!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338"/>
      <c r="B588" s="384"/>
      <c r="C588" s="418" t="e">
        <f>#REF!</f>
        <v>#REF!</v>
      </c>
      <c r="D588" s="386"/>
      <c r="E588" s="386"/>
      <c r="F588" s="370"/>
      <c r="G588" s="416" t="e">
        <f>#REF!</f>
        <v>#REF!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338"/>
      <c r="B589" s="357"/>
      <c r="C589" s="358" t="e">
        <f>#REF!</f>
        <v>#REF!</v>
      </c>
      <c r="D589" s="372"/>
      <c r="E589" s="372"/>
      <c r="F589" s="373"/>
      <c r="G589" s="374" t="e">
        <f>#REF!</f>
        <v>#REF!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338"/>
      <c r="B590" s="362" t="e">
        <f>#REF!</f>
        <v>#REF!</v>
      </c>
      <c r="C590" s="390" t="e">
        <f>#REF!</f>
        <v>#REF!</v>
      </c>
      <c r="D590" s="364" t="e">
        <f>#REF!</f>
        <v>#REF!</v>
      </c>
      <c r="E590" s="364" t="e">
        <f>#REF!</f>
        <v>#REF!</v>
      </c>
      <c r="F590" s="365" t="e">
        <f>#REF!</f>
        <v>#REF!</v>
      </c>
      <c r="G590" s="366" t="e">
        <f>#REF!</f>
        <v>#REF!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338"/>
      <c r="B591" s="362" t="e">
        <f>#REF!</f>
        <v>#REF!</v>
      </c>
      <c r="C591" s="390" t="e">
        <f>#REF!</f>
        <v>#REF!</v>
      </c>
      <c r="D591" s="364" t="e">
        <f>#REF!</f>
        <v>#REF!</v>
      </c>
      <c r="E591" s="364" t="e">
        <f>#REF!</f>
        <v>#REF!</v>
      </c>
      <c r="F591" s="365" t="e">
        <f>#REF!</f>
        <v>#REF!</v>
      </c>
      <c r="G591" s="366" t="e">
        <f>#REF!</f>
        <v>#REF!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338"/>
      <c r="B592" s="362" t="e">
        <f>#REF!</f>
        <v>#REF!</v>
      </c>
      <c r="C592" s="390" t="e">
        <f>#REF!</f>
        <v>#REF!</v>
      </c>
      <c r="D592" s="364" t="e">
        <f>#REF!</f>
        <v>#REF!</v>
      </c>
      <c r="E592" s="364" t="e">
        <f>#REF!</f>
        <v>#REF!</v>
      </c>
      <c r="F592" s="365" t="e">
        <f>#REF!</f>
        <v>#REF!</v>
      </c>
      <c r="G592" s="366" t="e">
        <f>#REF!</f>
        <v>#REF!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338"/>
      <c r="B593" s="362" t="e">
        <f>#REF!</f>
        <v>#REF!</v>
      </c>
      <c r="C593" s="390" t="e">
        <f>#REF!</f>
        <v>#REF!</v>
      </c>
      <c r="D593" s="364" t="e">
        <f>#REF!</f>
        <v>#REF!</v>
      </c>
      <c r="E593" s="364" t="e">
        <f>#REF!</f>
        <v>#REF!</v>
      </c>
      <c r="F593" s="365" t="e">
        <f>#REF!</f>
        <v>#REF!</v>
      </c>
      <c r="G593" s="366" t="e">
        <f>#REF!</f>
        <v>#REF!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338"/>
      <c r="B594" s="362" t="e">
        <f>#REF!</f>
        <v>#REF!</v>
      </c>
      <c r="C594" s="390" t="e">
        <f>#REF!</f>
        <v>#REF!</v>
      </c>
      <c r="D594" s="364" t="e">
        <f>#REF!</f>
        <v>#REF!</v>
      </c>
      <c r="E594" s="364" t="e">
        <f>#REF!</f>
        <v>#REF!</v>
      </c>
      <c r="F594" s="365" t="e">
        <f>#REF!</f>
        <v>#REF!</v>
      </c>
      <c r="G594" s="366" t="e">
        <f>#REF!</f>
        <v>#REF!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338"/>
      <c r="B595" s="362" t="e">
        <f>#REF!</f>
        <v>#REF!</v>
      </c>
      <c r="C595" s="390" t="e">
        <f>#REF!</f>
        <v>#REF!</v>
      </c>
      <c r="D595" s="364" t="e">
        <f>#REF!</f>
        <v>#REF!</v>
      </c>
      <c r="E595" s="364" t="e">
        <f>#REF!</f>
        <v>#REF!</v>
      </c>
      <c r="F595" s="365" t="e">
        <f>#REF!</f>
        <v>#REF!</v>
      </c>
      <c r="G595" s="366" t="e">
        <f>#REF!</f>
        <v>#REF!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338"/>
      <c r="B596" s="362" t="e">
        <f>#REF!</f>
        <v>#REF!</v>
      </c>
      <c r="C596" s="390" t="e">
        <f>#REF!</f>
        <v>#REF!</v>
      </c>
      <c r="D596" s="364" t="e">
        <f>#REF!</f>
        <v>#REF!</v>
      </c>
      <c r="E596" s="364" t="e">
        <f>#REF!</f>
        <v>#REF!</v>
      </c>
      <c r="F596" s="365" t="e">
        <f>#REF!</f>
        <v>#REF!</v>
      </c>
      <c r="G596" s="366" t="e">
        <f>#REF!</f>
        <v>#REF!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338"/>
      <c r="B597" s="362" t="e">
        <f>#REF!</f>
        <v>#REF!</v>
      </c>
      <c r="C597" s="390" t="e">
        <f>#REF!</f>
        <v>#REF!</v>
      </c>
      <c r="D597" s="364" t="e">
        <f>#REF!</f>
        <v>#REF!</v>
      </c>
      <c r="E597" s="364" t="e">
        <f>#REF!</f>
        <v>#REF!</v>
      </c>
      <c r="F597" s="365" t="e">
        <f>#REF!</f>
        <v>#REF!</v>
      </c>
      <c r="G597" s="366" t="e">
        <f>#REF!</f>
        <v>#REF!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338"/>
      <c r="B598" s="362" t="e">
        <f>#REF!</f>
        <v>#REF!</v>
      </c>
      <c r="C598" s="390" t="e">
        <f>#REF!</f>
        <v>#REF!</v>
      </c>
      <c r="D598" s="364" t="e">
        <f>#REF!</f>
        <v>#REF!</v>
      </c>
      <c r="E598" s="364" t="e">
        <f>#REF!</f>
        <v>#REF!</v>
      </c>
      <c r="F598" s="365" t="e">
        <f>#REF!</f>
        <v>#REF!</v>
      </c>
      <c r="G598" s="366" t="e">
        <f>#REF!</f>
        <v>#REF!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338"/>
      <c r="B599" s="362" t="e">
        <f>#REF!</f>
        <v>#REF!</v>
      </c>
      <c r="C599" s="390" t="e">
        <f>#REF!</f>
        <v>#REF!</v>
      </c>
      <c r="D599" s="364" t="e">
        <f>#REF!</f>
        <v>#REF!</v>
      </c>
      <c r="E599" s="364" t="e">
        <f>#REF!</f>
        <v>#REF!</v>
      </c>
      <c r="F599" s="365" t="e">
        <f>#REF!</f>
        <v>#REF!</v>
      </c>
      <c r="G599" s="366" t="e">
        <f>#REF!</f>
        <v>#REF!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338"/>
      <c r="B600" s="384"/>
      <c r="C600" s="418" t="e">
        <f>#REF!</f>
        <v>#REF!</v>
      </c>
      <c r="D600" s="386"/>
      <c r="E600" s="386"/>
      <c r="F600" s="370"/>
      <c r="G600" s="416" t="e">
        <f>#REF!</f>
        <v>#REF!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338"/>
      <c r="B601" s="357"/>
      <c r="C601" s="358" t="e">
        <f>#REF!</f>
        <v>#REF!</v>
      </c>
      <c r="D601" s="372"/>
      <c r="E601" s="372"/>
      <c r="F601" s="373"/>
      <c r="G601" s="374" t="e">
        <f>#REF!</f>
        <v>#REF!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338"/>
      <c r="B602" s="362" t="e">
        <f>#REF!</f>
        <v>#REF!</v>
      </c>
      <c r="C602" s="390" t="e">
        <f>#REF!</f>
        <v>#REF!</v>
      </c>
      <c r="D602" s="364" t="e">
        <f>#REF!</f>
        <v>#REF!</v>
      </c>
      <c r="E602" s="364" t="e">
        <f>#REF!</f>
        <v>#REF!</v>
      </c>
      <c r="F602" s="365" t="e">
        <f>#REF!</f>
        <v>#REF!</v>
      </c>
      <c r="G602" s="366" t="e">
        <f>#REF!</f>
        <v>#REF!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338"/>
      <c r="B603" s="362" t="e">
        <f>#REF!</f>
        <v>#REF!</v>
      </c>
      <c r="C603" s="390" t="e">
        <f>#REF!</f>
        <v>#REF!</v>
      </c>
      <c r="D603" s="364" t="e">
        <f>#REF!</f>
        <v>#REF!</v>
      </c>
      <c r="E603" s="364" t="e">
        <f>#REF!</f>
        <v>#REF!</v>
      </c>
      <c r="F603" s="365" t="e">
        <f>#REF!</f>
        <v>#REF!</v>
      </c>
      <c r="G603" s="366" t="e">
        <f>#REF!</f>
        <v>#REF!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338"/>
      <c r="B604" s="362" t="e">
        <f>#REF!</f>
        <v>#REF!</v>
      </c>
      <c r="C604" s="390" t="e">
        <f>#REF!</f>
        <v>#REF!</v>
      </c>
      <c r="D604" s="364" t="e">
        <f>#REF!</f>
        <v>#REF!</v>
      </c>
      <c r="E604" s="364" t="e">
        <f>#REF!</f>
        <v>#REF!</v>
      </c>
      <c r="F604" s="365" t="e">
        <f>#REF!</f>
        <v>#REF!</v>
      </c>
      <c r="G604" s="366" t="e">
        <f>#REF!</f>
        <v>#REF!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338"/>
      <c r="B605" s="362" t="e">
        <f>#REF!</f>
        <v>#REF!</v>
      </c>
      <c r="C605" s="390" t="e">
        <f>#REF!</f>
        <v>#REF!</v>
      </c>
      <c r="D605" s="364" t="e">
        <f>#REF!</f>
        <v>#REF!</v>
      </c>
      <c r="E605" s="364" t="e">
        <f>#REF!</f>
        <v>#REF!</v>
      </c>
      <c r="F605" s="365" t="e">
        <f>#REF!</f>
        <v>#REF!</v>
      </c>
      <c r="G605" s="366" t="e">
        <f>#REF!</f>
        <v>#REF!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338"/>
      <c r="B606" s="362" t="e">
        <f>#REF!</f>
        <v>#REF!</v>
      </c>
      <c r="C606" s="390" t="e">
        <f>#REF!</f>
        <v>#REF!</v>
      </c>
      <c r="D606" s="364" t="e">
        <f>#REF!</f>
        <v>#REF!</v>
      </c>
      <c r="E606" s="364" t="e">
        <f>#REF!</f>
        <v>#REF!</v>
      </c>
      <c r="F606" s="365" t="e">
        <f>#REF!</f>
        <v>#REF!</v>
      </c>
      <c r="G606" s="366" t="e">
        <f>#REF!</f>
        <v>#REF!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338"/>
      <c r="B607" s="362" t="e">
        <f>#REF!</f>
        <v>#REF!</v>
      </c>
      <c r="C607" s="390" t="e">
        <f>#REF!</f>
        <v>#REF!</v>
      </c>
      <c r="D607" s="364" t="e">
        <f>#REF!</f>
        <v>#REF!</v>
      </c>
      <c r="E607" s="364" t="e">
        <f>#REF!</f>
        <v>#REF!</v>
      </c>
      <c r="F607" s="365" t="e">
        <f>#REF!</f>
        <v>#REF!</v>
      </c>
      <c r="G607" s="366" t="e">
        <f>#REF!</f>
        <v>#REF!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338"/>
      <c r="B608" s="362" t="e">
        <f>#REF!</f>
        <v>#REF!</v>
      </c>
      <c r="C608" s="390" t="e">
        <f>#REF!</f>
        <v>#REF!</v>
      </c>
      <c r="D608" s="364" t="e">
        <f>#REF!</f>
        <v>#REF!</v>
      </c>
      <c r="E608" s="364" t="e">
        <f>#REF!</f>
        <v>#REF!</v>
      </c>
      <c r="F608" s="365" t="e">
        <f>#REF!</f>
        <v>#REF!</v>
      </c>
      <c r="G608" s="366" t="e">
        <f>#REF!</f>
        <v>#REF!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338"/>
      <c r="B609" s="362" t="e">
        <f>#REF!</f>
        <v>#REF!</v>
      </c>
      <c r="C609" s="390" t="e">
        <f>#REF!</f>
        <v>#REF!</v>
      </c>
      <c r="D609" s="364" t="e">
        <f>#REF!</f>
        <v>#REF!</v>
      </c>
      <c r="E609" s="364" t="e">
        <f>#REF!</f>
        <v>#REF!</v>
      </c>
      <c r="F609" s="365" t="e">
        <f>#REF!</f>
        <v>#REF!</v>
      </c>
      <c r="G609" s="366" t="e">
        <f>#REF!</f>
        <v>#REF!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338"/>
      <c r="B610" s="362" t="e">
        <f>#REF!</f>
        <v>#REF!</v>
      </c>
      <c r="C610" s="390" t="e">
        <f>#REF!</f>
        <v>#REF!</v>
      </c>
      <c r="D610" s="364" t="e">
        <f>#REF!</f>
        <v>#REF!</v>
      </c>
      <c r="E610" s="364" t="e">
        <f>#REF!</f>
        <v>#REF!</v>
      </c>
      <c r="F610" s="365" t="e">
        <f>#REF!</f>
        <v>#REF!</v>
      </c>
      <c r="G610" s="366" t="e">
        <f>#REF!</f>
        <v>#REF!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338"/>
      <c r="B611" s="362" t="e">
        <f>#REF!</f>
        <v>#REF!</v>
      </c>
      <c r="C611" s="390" t="e">
        <f>#REF!</f>
        <v>#REF!</v>
      </c>
      <c r="D611" s="364" t="e">
        <f>#REF!</f>
        <v>#REF!</v>
      </c>
      <c r="E611" s="364" t="e">
        <f>#REF!</f>
        <v>#REF!</v>
      </c>
      <c r="F611" s="365" t="e">
        <f>#REF!</f>
        <v>#REF!</v>
      </c>
      <c r="G611" s="366" t="e">
        <f>#REF!</f>
        <v>#REF!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338"/>
      <c r="B612" s="362" t="e">
        <f>#REF!</f>
        <v>#REF!</v>
      </c>
      <c r="C612" s="390" t="e">
        <f>#REF!</f>
        <v>#REF!</v>
      </c>
      <c r="D612" s="364" t="e">
        <f>#REF!</f>
        <v>#REF!</v>
      </c>
      <c r="E612" s="364" t="e">
        <f>#REF!</f>
        <v>#REF!</v>
      </c>
      <c r="F612" s="365" t="e">
        <f>#REF!</f>
        <v>#REF!</v>
      </c>
      <c r="G612" s="366" t="e">
        <f>#REF!</f>
        <v>#REF!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338"/>
      <c r="B613" s="362" t="e">
        <f>#REF!</f>
        <v>#REF!</v>
      </c>
      <c r="C613" s="390" t="e">
        <f>#REF!</f>
        <v>#REF!</v>
      </c>
      <c r="D613" s="364" t="e">
        <f>#REF!</f>
        <v>#REF!</v>
      </c>
      <c r="E613" s="364" t="e">
        <f>#REF!</f>
        <v>#REF!</v>
      </c>
      <c r="F613" s="365" t="e">
        <f>#REF!</f>
        <v>#REF!</v>
      </c>
      <c r="G613" s="366" t="e">
        <f>#REF!</f>
        <v>#REF!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338"/>
      <c r="B614" s="362" t="e">
        <f>#REF!</f>
        <v>#REF!</v>
      </c>
      <c r="C614" s="390" t="e">
        <f>#REF!</f>
        <v>#REF!</v>
      </c>
      <c r="D614" s="364" t="e">
        <f>#REF!</f>
        <v>#REF!</v>
      </c>
      <c r="E614" s="364" t="e">
        <f>#REF!</f>
        <v>#REF!</v>
      </c>
      <c r="F614" s="365" t="e">
        <f>#REF!</f>
        <v>#REF!</v>
      </c>
      <c r="G614" s="366" t="e">
        <f>#REF!</f>
        <v>#REF!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338"/>
      <c r="B615" s="362" t="e">
        <f>#REF!</f>
        <v>#REF!</v>
      </c>
      <c r="C615" s="390" t="e">
        <f>#REF!</f>
        <v>#REF!</v>
      </c>
      <c r="D615" s="364" t="e">
        <f>#REF!</f>
        <v>#REF!</v>
      </c>
      <c r="E615" s="364" t="e">
        <f>#REF!</f>
        <v>#REF!</v>
      </c>
      <c r="F615" s="365" t="e">
        <f>#REF!</f>
        <v>#REF!</v>
      </c>
      <c r="G615" s="366" t="e">
        <f>#REF!</f>
        <v>#REF!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338"/>
      <c r="B616" s="362" t="e">
        <f>#REF!</f>
        <v>#REF!</v>
      </c>
      <c r="C616" s="390" t="e">
        <f>#REF!</f>
        <v>#REF!</v>
      </c>
      <c r="D616" s="364" t="e">
        <f>#REF!</f>
        <v>#REF!</v>
      </c>
      <c r="E616" s="364" t="e">
        <f>#REF!</f>
        <v>#REF!</v>
      </c>
      <c r="F616" s="365" t="e">
        <f>#REF!</f>
        <v>#REF!</v>
      </c>
      <c r="G616" s="366" t="e">
        <f>#REF!</f>
        <v>#REF!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338"/>
      <c r="B617" s="362" t="e">
        <f>#REF!</f>
        <v>#REF!</v>
      </c>
      <c r="C617" s="390" t="e">
        <f>#REF!</f>
        <v>#REF!</v>
      </c>
      <c r="D617" s="364" t="e">
        <f>#REF!</f>
        <v>#REF!</v>
      </c>
      <c r="E617" s="364" t="e">
        <f>#REF!</f>
        <v>#REF!</v>
      </c>
      <c r="F617" s="365" t="e">
        <f>#REF!</f>
        <v>#REF!</v>
      </c>
      <c r="G617" s="366" t="e">
        <f>#REF!</f>
        <v>#REF!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338"/>
      <c r="B618" s="362" t="e">
        <f>#REF!</f>
        <v>#REF!</v>
      </c>
      <c r="C618" s="390" t="e">
        <f>#REF!</f>
        <v>#REF!</v>
      </c>
      <c r="D618" s="364" t="e">
        <f>#REF!</f>
        <v>#REF!</v>
      </c>
      <c r="E618" s="364" t="e">
        <f>#REF!</f>
        <v>#REF!</v>
      </c>
      <c r="F618" s="365" t="e">
        <f>#REF!</f>
        <v>#REF!</v>
      </c>
      <c r="G618" s="366" t="e">
        <f>#REF!</f>
        <v>#REF!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338"/>
      <c r="B619" s="362" t="e">
        <f>#REF!</f>
        <v>#REF!</v>
      </c>
      <c r="C619" s="390" t="e">
        <f>#REF!</f>
        <v>#REF!</v>
      </c>
      <c r="D619" s="364" t="e">
        <f>#REF!</f>
        <v>#REF!</v>
      </c>
      <c r="E619" s="364" t="e">
        <f>#REF!</f>
        <v>#REF!</v>
      </c>
      <c r="F619" s="365" t="e">
        <f>#REF!</f>
        <v>#REF!</v>
      </c>
      <c r="G619" s="366" t="e">
        <f>#REF!</f>
        <v>#REF!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338"/>
      <c r="B620" s="362" t="e">
        <f>#REF!</f>
        <v>#REF!</v>
      </c>
      <c r="C620" s="390" t="e">
        <f>#REF!</f>
        <v>#REF!</v>
      </c>
      <c r="D620" s="364" t="e">
        <f>#REF!</f>
        <v>#REF!</v>
      </c>
      <c r="E620" s="364" t="e">
        <f>#REF!</f>
        <v>#REF!</v>
      </c>
      <c r="F620" s="365" t="e">
        <f>#REF!</f>
        <v>#REF!</v>
      </c>
      <c r="G620" s="366" t="e">
        <f>#REF!</f>
        <v>#REF!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338"/>
      <c r="B621" s="362" t="e">
        <f>#REF!</f>
        <v>#REF!</v>
      </c>
      <c r="C621" s="390" t="e">
        <f>#REF!</f>
        <v>#REF!</v>
      </c>
      <c r="D621" s="364" t="e">
        <f>#REF!</f>
        <v>#REF!</v>
      </c>
      <c r="E621" s="364" t="e">
        <f>#REF!</f>
        <v>#REF!</v>
      </c>
      <c r="F621" s="365" t="e">
        <f>#REF!</f>
        <v>#REF!</v>
      </c>
      <c r="G621" s="366" t="e">
        <f>#REF!</f>
        <v>#REF!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338"/>
      <c r="B622" s="362" t="e">
        <f>#REF!</f>
        <v>#REF!</v>
      </c>
      <c r="C622" s="390" t="e">
        <f>#REF!</f>
        <v>#REF!</v>
      </c>
      <c r="D622" s="364" t="e">
        <f>#REF!</f>
        <v>#REF!</v>
      </c>
      <c r="E622" s="364" t="e">
        <f>#REF!</f>
        <v>#REF!</v>
      </c>
      <c r="F622" s="365" t="e">
        <f>#REF!</f>
        <v>#REF!</v>
      </c>
      <c r="G622" s="366" t="e">
        <f>#REF!</f>
        <v>#REF!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338"/>
      <c r="B623" s="362" t="e">
        <f>#REF!</f>
        <v>#REF!</v>
      </c>
      <c r="C623" s="390" t="e">
        <f>#REF!</f>
        <v>#REF!</v>
      </c>
      <c r="D623" s="364" t="e">
        <f>#REF!</f>
        <v>#REF!</v>
      </c>
      <c r="E623" s="364" t="e">
        <f>#REF!</f>
        <v>#REF!</v>
      </c>
      <c r="F623" s="365" t="e">
        <f>#REF!</f>
        <v>#REF!</v>
      </c>
      <c r="G623" s="366" t="e">
        <f>#REF!</f>
        <v>#REF!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338"/>
      <c r="B624" s="428"/>
      <c r="C624" s="429" t="e">
        <f>#REF!</f>
        <v>#REF!</v>
      </c>
      <c r="D624" s="369"/>
      <c r="E624" s="369"/>
      <c r="F624" s="430"/>
      <c r="G624" s="371" t="e">
        <f>#REF!</f>
        <v>#REF!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50.25" customHeight="1" x14ac:dyDescent="0.25">
      <c r="A625" s="1"/>
      <c r="B625" s="431"/>
      <c r="C625" s="432" t="e">
        <f>#REF!</f>
        <v>#REF!</v>
      </c>
      <c r="D625" s="433" t="e">
        <f>#REF!</f>
        <v>#REF!</v>
      </c>
      <c r="E625" s="433"/>
      <c r="F625" s="434" t="e">
        <f>#REF!</f>
        <v>#REF!</v>
      </c>
      <c r="G625" s="434" t="e">
        <f>#REF!</f>
        <v>#REF!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435"/>
      <c r="C626" s="432" t="e">
        <f>#REF!</f>
        <v>#REF!</v>
      </c>
      <c r="D626" s="433"/>
      <c r="E626" s="433"/>
      <c r="F626" s="436"/>
      <c r="G626" s="437" t="e">
        <f>#REF!</f>
        <v>#REF!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0.75" customHeight="1" x14ac:dyDescent="0.25">
      <c r="A627" s="1"/>
      <c r="B627" s="431"/>
      <c r="C627" s="432" t="e">
        <f>#REF!</f>
        <v>#REF!</v>
      </c>
      <c r="D627" s="433" t="e">
        <f>#REF!</f>
        <v>#REF!</v>
      </c>
      <c r="E627" s="433"/>
      <c r="F627" s="436" t="e">
        <f>#REF!</f>
        <v>#REF!</v>
      </c>
      <c r="G627" s="437" t="e">
        <f>#REF!</f>
        <v>#REF!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431"/>
      <c r="C628" s="432" t="e">
        <f>#REF!</f>
        <v>#REF!</v>
      </c>
      <c r="D628" s="438"/>
      <c r="E628" s="438"/>
      <c r="F628" s="436"/>
      <c r="G628" s="437" t="e">
        <f>#REF!</f>
        <v>#REF!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439"/>
      <c r="C629" s="440"/>
      <c r="D629" s="425"/>
      <c r="E629" s="425"/>
      <c r="F629" s="389"/>
      <c r="G629" s="44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439"/>
      <c r="C630" s="442" t="e">
        <f>#REF!</f>
        <v>#REF!</v>
      </c>
      <c r="D630" s="425"/>
      <c r="E630" s="425"/>
      <c r="F630" s="389"/>
      <c r="G630" s="44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439"/>
      <c r="C631" s="440"/>
      <c r="D631" s="425"/>
      <c r="E631" s="425"/>
      <c r="F631" s="389"/>
      <c r="G631" s="44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5">
      <c r="A632" s="1"/>
      <c r="B632" s="666" t="s">
        <v>1865</v>
      </c>
      <c r="C632" s="648"/>
      <c r="D632" s="648"/>
      <c r="E632" s="648"/>
      <c r="F632" s="648"/>
      <c r="G632" s="64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439"/>
      <c r="C633" s="60"/>
      <c r="D633" s="425"/>
      <c r="E633" s="425"/>
      <c r="F633" s="389"/>
      <c r="G633" s="44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439"/>
      <c r="C634" s="443" t="s">
        <v>1866</v>
      </c>
      <c r="D634" s="425"/>
      <c r="E634" s="444" t="s">
        <v>1821</v>
      </c>
      <c r="F634" s="389"/>
      <c r="G634" s="44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439"/>
      <c r="C635" s="440"/>
      <c r="D635" s="425"/>
      <c r="E635" s="425"/>
      <c r="F635" s="389"/>
      <c r="G635" s="44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439"/>
      <c r="C636" s="440"/>
      <c r="D636" s="425"/>
      <c r="E636" s="425"/>
      <c r="F636" s="389"/>
      <c r="G636" s="44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340"/>
      <c r="C637" s="60"/>
      <c r="D637" s="8"/>
      <c r="E637" s="342"/>
      <c r="F637" s="245"/>
      <c r="G637" s="9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340"/>
      <c r="C638" s="60"/>
      <c r="D638" s="8"/>
      <c r="E638" s="342"/>
      <c r="F638" s="245"/>
      <c r="G638" s="9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340"/>
      <c r="C639" s="60"/>
      <c r="D639" s="8"/>
      <c r="E639" s="342"/>
      <c r="F639" s="245"/>
      <c r="G639" s="9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340"/>
      <c r="C640" s="60"/>
      <c r="D640" s="8"/>
      <c r="E640" s="342"/>
      <c r="F640" s="245"/>
      <c r="G640" s="9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340"/>
      <c r="C641" s="60"/>
      <c r="D641" s="8"/>
      <c r="E641" s="342"/>
      <c r="F641" s="245"/>
      <c r="G641" s="9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340"/>
      <c r="C642" s="60"/>
      <c r="D642" s="8"/>
      <c r="E642" s="342"/>
      <c r="F642" s="245"/>
      <c r="G642" s="9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340"/>
      <c r="C643" s="60"/>
      <c r="D643" s="8"/>
      <c r="E643" s="342"/>
      <c r="F643" s="245"/>
      <c r="G643" s="9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340"/>
      <c r="C644" s="60"/>
      <c r="D644" s="8"/>
      <c r="E644" s="342"/>
      <c r="F644" s="245"/>
      <c r="G644" s="9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340"/>
      <c r="C645" s="60"/>
      <c r="D645" s="8"/>
      <c r="E645" s="342"/>
      <c r="F645" s="245"/>
      <c r="G645" s="9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340"/>
      <c r="C646" s="60"/>
      <c r="D646" s="8"/>
      <c r="E646" s="342"/>
      <c r="F646" s="245"/>
      <c r="G646" s="9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340"/>
      <c r="C647" s="60"/>
      <c r="D647" s="8"/>
      <c r="E647" s="342"/>
      <c r="F647" s="245"/>
      <c r="G647" s="9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340"/>
      <c r="C648" s="60"/>
      <c r="D648" s="8"/>
      <c r="E648" s="342"/>
      <c r="F648" s="245"/>
      <c r="G648" s="9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340"/>
      <c r="C649" s="60"/>
      <c r="D649" s="8"/>
      <c r="E649" s="342"/>
      <c r="F649" s="245"/>
      <c r="G649" s="9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340"/>
      <c r="C650" s="60"/>
      <c r="D650" s="8"/>
      <c r="E650" s="342"/>
      <c r="F650" s="245"/>
      <c r="G650" s="9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340"/>
      <c r="C651" s="60"/>
      <c r="D651" s="8"/>
      <c r="E651" s="342"/>
      <c r="F651" s="245"/>
      <c r="G651" s="9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340"/>
      <c r="C652" s="60"/>
      <c r="D652" s="8"/>
      <c r="E652" s="342"/>
      <c r="F652" s="245"/>
      <c r="G652" s="9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340"/>
      <c r="C653" s="60"/>
      <c r="D653" s="8"/>
      <c r="E653" s="342"/>
      <c r="F653" s="245"/>
      <c r="G653" s="9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340"/>
      <c r="C654" s="60"/>
      <c r="D654" s="8"/>
      <c r="E654" s="342"/>
      <c r="F654" s="245"/>
      <c r="G654" s="9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340"/>
      <c r="C655" s="60"/>
      <c r="D655" s="8"/>
      <c r="E655" s="342"/>
      <c r="F655" s="245"/>
      <c r="G655" s="9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340"/>
      <c r="C656" s="60"/>
      <c r="D656" s="8"/>
      <c r="E656" s="342"/>
      <c r="F656" s="245"/>
      <c r="G656" s="9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340"/>
      <c r="C657" s="60"/>
      <c r="D657" s="8"/>
      <c r="E657" s="342"/>
      <c r="F657" s="245"/>
      <c r="G657" s="9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340"/>
      <c r="C658" s="60"/>
      <c r="D658" s="8"/>
      <c r="E658" s="342"/>
      <c r="F658" s="245"/>
      <c r="G658" s="9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340"/>
      <c r="C659" s="60"/>
      <c r="D659" s="8"/>
      <c r="E659" s="342"/>
      <c r="F659" s="245"/>
      <c r="G659" s="9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340"/>
      <c r="C660" s="60"/>
      <c r="D660" s="8"/>
      <c r="E660" s="342"/>
      <c r="F660" s="245"/>
      <c r="G660" s="9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340"/>
      <c r="C661" s="60"/>
      <c r="D661" s="8"/>
      <c r="E661" s="342"/>
      <c r="F661" s="245"/>
      <c r="G661" s="9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340"/>
      <c r="C662" s="60"/>
      <c r="D662" s="8"/>
      <c r="E662" s="342"/>
      <c r="F662" s="245"/>
      <c r="G662" s="9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340"/>
      <c r="C663" s="60"/>
      <c r="D663" s="8"/>
      <c r="E663" s="342"/>
      <c r="F663" s="245"/>
      <c r="G663" s="9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340"/>
      <c r="C664" s="60"/>
      <c r="D664" s="8"/>
      <c r="E664" s="342"/>
      <c r="F664" s="245"/>
      <c r="G664" s="9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340"/>
      <c r="C665" s="60"/>
      <c r="D665" s="8"/>
      <c r="E665" s="342"/>
      <c r="F665" s="245"/>
      <c r="G665" s="9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340"/>
      <c r="C666" s="60"/>
      <c r="D666" s="8"/>
      <c r="E666" s="342"/>
      <c r="F666" s="245"/>
      <c r="G666" s="9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340"/>
      <c r="C667" s="60"/>
      <c r="D667" s="8"/>
      <c r="E667" s="342"/>
      <c r="F667" s="245"/>
      <c r="G667" s="9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340"/>
      <c r="C668" s="60"/>
      <c r="D668" s="8"/>
      <c r="E668" s="342"/>
      <c r="F668" s="245"/>
      <c r="G668" s="9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340"/>
      <c r="C669" s="60"/>
      <c r="D669" s="8"/>
      <c r="E669" s="342"/>
      <c r="F669" s="245"/>
      <c r="G669" s="9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340"/>
      <c r="C670" s="60"/>
      <c r="D670" s="8"/>
      <c r="E670" s="342"/>
      <c r="F670" s="245"/>
      <c r="G670" s="9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340"/>
      <c r="C671" s="60"/>
      <c r="D671" s="8"/>
      <c r="E671" s="342"/>
      <c r="F671" s="245"/>
      <c r="G671" s="9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340"/>
      <c r="C672" s="60"/>
      <c r="D672" s="8"/>
      <c r="E672" s="342"/>
      <c r="F672" s="245"/>
      <c r="G672" s="9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340"/>
      <c r="C673" s="60"/>
      <c r="D673" s="8"/>
      <c r="E673" s="342"/>
      <c r="F673" s="245"/>
      <c r="G673" s="9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340"/>
      <c r="C674" s="60"/>
      <c r="D674" s="8"/>
      <c r="E674" s="342"/>
      <c r="F674" s="245"/>
      <c r="G674" s="9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340"/>
      <c r="C675" s="60"/>
      <c r="D675" s="8"/>
      <c r="E675" s="342"/>
      <c r="F675" s="245"/>
      <c r="G675" s="9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340"/>
      <c r="C676" s="60"/>
      <c r="D676" s="8"/>
      <c r="E676" s="342"/>
      <c r="F676" s="245"/>
      <c r="G676" s="9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340"/>
      <c r="C677" s="60"/>
      <c r="D677" s="8"/>
      <c r="E677" s="342"/>
      <c r="F677" s="245"/>
      <c r="G677" s="9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340"/>
      <c r="C678" s="60"/>
      <c r="D678" s="8"/>
      <c r="E678" s="342"/>
      <c r="F678" s="245"/>
      <c r="G678" s="9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340"/>
      <c r="C679" s="60"/>
      <c r="D679" s="8"/>
      <c r="E679" s="342"/>
      <c r="F679" s="245"/>
      <c r="G679" s="9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340"/>
      <c r="C680" s="60"/>
      <c r="D680" s="8"/>
      <c r="E680" s="342"/>
      <c r="F680" s="245"/>
      <c r="G680" s="9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340"/>
      <c r="C681" s="60"/>
      <c r="D681" s="8"/>
      <c r="E681" s="342"/>
      <c r="F681" s="245"/>
      <c r="G681" s="9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340"/>
      <c r="C682" s="60"/>
      <c r="D682" s="8"/>
      <c r="E682" s="342"/>
      <c r="F682" s="245"/>
      <c r="G682" s="9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340"/>
      <c r="C683" s="60"/>
      <c r="D683" s="8"/>
      <c r="E683" s="342"/>
      <c r="F683" s="245"/>
      <c r="G683" s="9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340"/>
      <c r="C684" s="60"/>
      <c r="D684" s="8"/>
      <c r="E684" s="342"/>
      <c r="F684" s="245"/>
      <c r="G684" s="9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340"/>
      <c r="C685" s="60"/>
      <c r="D685" s="8"/>
      <c r="E685" s="342"/>
      <c r="F685" s="245"/>
      <c r="G685" s="9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340"/>
      <c r="C686" s="60"/>
      <c r="D686" s="8"/>
      <c r="E686" s="342"/>
      <c r="F686" s="245"/>
      <c r="G686" s="9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340"/>
      <c r="C687" s="60"/>
      <c r="D687" s="8"/>
      <c r="E687" s="342"/>
      <c r="F687" s="245"/>
      <c r="G687" s="9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340"/>
      <c r="C688" s="60"/>
      <c r="D688" s="8"/>
      <c r="E688" s="342"/>
      <c r="F688" s="245"/>
      <c r="G688" s="9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340"/>
      <c r="C689" s="60"/>
      <c r="D689" s="8"/>
      <c r="E689" s="342"/>
      <c r="F689" s="245"/>
      <c r="G689" s="9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340"/>
      <c r="C690" s="60"/>
      <c r="D690" s="8"/>
      <c r="E690" s="342"/>
      <c r="F690" s="245"/>
      <c r="G690" s="9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340"/>
      <c r="C691" s="60"/>
      <c r="D691" s="8"/>
      <c r="E691" s="342"/>
      <c r="F691" s="245"/>
      <c r="G691" s="9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340"/>
      <c r="C692" s="60"/>
      <c r="D692" s="8"/>
      <c r="E692" s="342"/>
      <c r="F692" s="245"/>
      <c r="G692" s="9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340"/>
      <c r="C693" s="60"/>
      <c r="D693" s="8"/>
      <c r="E693" s="342"/>
      <c r="F693" s="245"/>
      <c r="G693" s="9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340"/>
      <c r="C694" s="60"/>
      <c r="D694" s="8"/>
      <c r="E694" s="342"/>
      <c r="F694" s="245"/>
      <c r="G694" s="9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340"/>
      <c r="C695" s="60"/>
      <c r="D695" s="8"/>
      <c r="E695" s="342"/>
      <c r="F695" s="245"/>
      <c r="G695" s="9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340"/>
      <c r="C696" s="60"/>
      <c r="D696" s="8"/>
      <c r="E696" s="342"/>
      <c r="F696" s="245"/>
      <c r="G696" s="9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340"/>
      <c r="C697" s="60"/>
      <c r="D697" s="8"/>
      <c r="E697" s="342"/>
      <c r="F697" s="245"/>
      <c r="G697" s="9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340"/>
      <c r="C698" s="60"/>
      <c r="D698" s="8"/>
      <c r="E698" s="342"/>
      <c r="F698" s="245"/>
      <c r="G698" s="9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340"/>
      <c r="C699" s="60"/>
      <c r="D699" s="8"/>
      <c r="E699" s="342"/>
      <c r="F699" s="245"/>
      <c r="G699" s="9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340"/>
      <c r="C700" s="60"/>
      <c r="D700" s="8"/>
      <c r="E700" s="342"/>
      <c r="F700" s="245"/>
      <c r="G700" s="9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340"/>
      <c r="C701" s="60"/>
      <c r="D701" s="8"/>
      <c r="E701" s="342"/>
      <c r="F701" s="245"/>
      <c r="G701" s="9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340"/>
      <c r="C702" s="60"/>
      <c r="D702" s="8"/>
      <c r="E702" s="342"/>
      <c r="F702" s="245"/>
      <c r="G702" s="9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340"/>
      <c r="C703" s="60"/>
      <c r="D703" s="8"/>
      <c r="E703" s="342"/>
      <c r="F703" s="245"/>
      <c r="G703" s="9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340"/>
      <c r="C704" s="60"/>
      <c r="D704" s="8"/>
      <c r="E704" s="342"/>
      <c r="F704" s="245"/>
      <c r="G704" s="9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340"/>
      <c r="C705" s="60"/>
      <c r="D705" s="8"/>
      <c r="E705" s="342"/>
      <c r="F705" s="245"/>
      <c r="G705" s="9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340"/>
      <c r="C706" s="60"/>
      <c r="D706" s="8"/>
      <c r="E706" s="342"/>
      <c r="F706" s="245"/>
      <c r="G706" s="9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340"/>
      <c r="C707" s="60"/>
      <c r="D707" s="8"/>
      <c r="E707" s="342"/>
      <c r="F707" s="245"/>
      <c r="G707" s="9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340"/>
      <c r="C708" s="60"/>
      <c r="D708" s="8"/>
      <c r="E708" s="342"/>
      <c r="F708" s="245"/>
      <c r="G708" s="9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340"/>
      <c r="C709" s="60"/>
      <c r="D709" s="8"/>
      <c r="E709" s="342"/>
      <c r="F709" s="245"/>
      <c r="G709" s="9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340"/>
      <c r="C710" s="60"/>
      <c r="D710" s="8"/>
      <c r="E710" s="342"/>
      <c r="F710" s="245"/>
      <c r="G710" s="9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340"/>
      <c r="C711" s="60"/>
      <c r="D711" s="8"/>
      <c r="E711" s="342"/>
      <c r="F711" s="245"/>
      <c r="G711" s="9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340"/>
      <c r="C712" s="60"/>
      <c r="D712" s="8"/>
      <c r="E712" s="342"/>
      <c r="F712" s="245"/>
      <c r="G712" s="9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340"/>
      <c r="C713" s="60"/>
      <c r="D713" s="8"/>
      <c r="E713" s="342"/>
      <c r="F713" s="245"/>
      <c r="G713" s="9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340"/>
      <c r="C714" s="60"/>
      <c r="D714" s="8"/>
      <c r="E714" s="342"/>
      <c r="F714" s="245"/>
      <c r="G714" s="9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340"/>
      <c r="C715" s="60"/>
      <c r="D715" s="8"/>
      <c r="E715" s="342"/>
      <c r="F715" s="245"/>
      <c r="G715" s="9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340"/>
      <c r="C716" s="60"/>
      <c r="D716" s="8"/>
      <c r="E716" s="342"/>
      <c r="F716" s="245"/>
      <c r="G716" s="9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340"/>
      <c r="C717" s="60"/>
      <c r="D717" s="8"/>
      <c r="E717" s="342"/>
      <c r="F717" s="245"/>
      <c r="G717" s="9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340"/>
      <c r="C718" s="60"/>
      <c r="D718" s="8"/>
      <c r="E718" s="342"/>
      <c r="F718" s="245"/>
      <c r="G718" s="9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340"/>
      <c r="C719" s="60"/>
      <c r="D719" s="8"/>
      <c r="E719" s="342"/>
      <c r="F719" s="245"/>
      <c r="G719" s="9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340"/>
      <c r="C720" s="60"/>
      <c r="D720" s="8"/>
      <c r="E720" s="342"/>
      <c r="F720" s="245"/>
      <c r="G720" s="9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340"/>
      <c r="C721" s="60"/>
      <c r="D721" s="8"/>
      <c r="E721" s="342"/>
      <c r="F721" s="245"/>
      <c r="G721" s="9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340"/>
      <c r="C722" s="60"/>
      <c r="D722" s="8"/>
      <c r="E722" s="342"/>
      <c r="F722" s="245"/>
      <c r="G722" s="9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340"/>
      <c r="C723" s="60"/>
      <c r="D723" s="8"/>
      <c r="E723" s="342"/>
      <c r="F723" s="245"/>
      <c r="G723" s="9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340"/>
      <c r="C724" s="60"/>
      <c r="D724" s="8"/>
      <c r="E724" s="342"/>
      <c r="F724" s="245"/>
      <c r="G724" s="9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340"/>
      <c r="C725" s="60"/>
      <c r="D725" s="8"/>
      <c r="E725" s="342"/>
      <c r="F725" s="245"/>
      <c r="G725" s="9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340"/>
      <c r="C726" s="60"/>
      <c r="D726" s="8"/>
      <c r="E726" s="342"/>
      <c r="F726" s="245"/>
      <c r="G726" s="9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340"/>
      <c r="C727" s="60"/>
      <c r="D727" s="8"/>
      <c r="E727" s="342"/>
      <c r="F727" s="245"/>
      <c r="G727" s="9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340"/>
      <c r="C728" s="60"/>
      <c r="D728" s="8"/>
      <c r="E728" s="342"/>
      <c r="F728" s="245"/>
      <c r="G728" s="9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340"/>
      <c r="C729" s="60"/>
      <c r="D729" s="8"/>
      <c r="E729" s="342"/>
      <c r="F729" s="245"/>
      <c r="G729" s="9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340"/>
      <c r="C730" s="60"/>
      <c r="D730" s="8"/>
      <c r="E730" s="342"/>
      <c r="F730" s="245"/>
      <c r="G730" s="9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340"/>
      <c r="C731" s="60"/>
      <c r="D731" s="8"/>
      <c r="E731" s="342"/>
      <c r="F731" s="245"/>
      <c r="G731" s="9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340"/>
      <c r="C732" s="60"/>
      <c r="D732" s="8"/>
      <c r="E732" s="342"/>
      <c r="F732" s="245"/>
      <c r="G732" s="9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340"/>
      <c r="C733" s="60"/>
      <c r="D733" s="8"/>
      <c r="E733" s="342"/>
      <c r="F733" s="245"/>
      <c r="G733" s="9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340"/>
      <c r="C734" s="60"/>
      <c r="D734" s="8"/>
      <c r="E734" s="342"/>
      <c r="F734" s="245"/>
      <c r="G734" s="9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340"/>
      <c r="C735" s="60"/>
      <c r="D735" s="8"/>
      <c r="E735" s="342"/>
      <c r="F735" s="245"/>
      <c r="G735" s="9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340"/>
      <c r="C736" s="60"/>
      <c r="D736" s="8"/>
      <c r="E736" s="342"/>
      <c r="F736" s="245"/>
      <c r="G736" s="9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340"/>
      <c r="C737" s="60"/>
      <c r="D737" s="8"/>
      <c r="E737" s="342"/>
      <c r="F737" s="245"/>
      <c r="G737" s="9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340"/>
      <c r="C738" s="60"/>
      <c r="D738" s="8"/>
      <c r="E738" s="342"/>
      <c r="F738" s="245"/>
      <c r="G738" s="9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340"/>
      <c r="C739" s="60"/>
      <c r="D739" s="8"/>
      <c r="E739" s="342"/>
      <c r="F739" s="245"/>
      <c r="G739" s="9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340"/>
      <c r="C740" s="60"/>
      <c r="D740" s="8"/>
      <c r="E740" s="342"/>
      <c r="F740" s="245"/>
      <c r="G740" s="9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340"/>
      <c r="C741" s="60"/>
      <c r="D741" s="8"/>
      <c r="E741" s="342"/>
      <c r="F741" s="245"/>
      <c r="G741" s="9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340"/>
      <c r="C742" s="60"/>
      <c r="D742" s="8"/>
      <c r="E742" s="342"/>
      <c r="F742" s="245"/>
      <c r="G742" s="9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340"/>
      <c r="C743" s="60"/>
      <c r="D743" s="8"/>
      <c r="E743" s="342"/>
      <c r="F743" s="245"/>
      <c r="G743" s="9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340"/>
      <c r="C744" s="60"/>
      <c r="D744" s="8"/>
      <c r="E744" s="342"/>
      <c r="F744" s="245"/>
      <c r="G744" s="9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340"/>
      <c r="C745" s="60"/>
      <c r="D745" s="8"/>
      <c r="E745" s="342"/>
      <c r="F745" s="245"/>
      <c r="G745" s="9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340"/>
      <c r="C746" s="60"/>
      <c r="D746" s="8"/>
      <c r="E746" s="342"/>
      <c r="F746" s="245"/>
      <c r="G746" s="9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340"/>
      <c r="C747" s="60"/>
      <c r="D747" s="8"/>
      <c r="E747" s="342"/>
      <c r="F747" s="245"/>
      <c r="G747" s="9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340"/>
      <c r="C748" s="60"/>
      <c r="D748" s="8"/>
      <c r="E748" s="342"/>
      <c r="F748" s="245"/>
      <c r="G748" s="9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340"/>
      <c r="C749" s="60"/>
      <c r="D749" s="8"/>
      <c r="E749" s="342"/>
      <c r="F749" s="245"/>
      <c r="G749" s="9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340"/>
      <c r="C750" s="60"/>
      <c r="D750" s="8"/>
      <c r="E750" s="342"/>
      <c r="F750" s="245"/>
      <c r="G750" s="9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340"/>
      <c r="C751" s="60"/>
      <c r="D751" s="8"/>
      <c r="E751" s="342"/>
      <c r="F751" s="245"/>
      <c r="G751" s="9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spans="1:26" ht="15.75" customHeight="1" x14ac:dyDescent="0.25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spans="1:26" ht="15.75" customHeight="1" x14ac:dyDescent="0.25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spans="1:26" ht="15.75" customHeight="1" x14ac:dyDescent="0.2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spans="1:26" ht="15.75" customHeight="1" x14ac:dyDescent="0.25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spans="1:26" ht="15.75" customHeight="1" x14ac:dyDescent="0.25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spans="1:26" ht="15.75" customHeight="1" x14ac:dyDescent="0.25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spans="1:26" ht="15.75" customHeight="1" x14ac:dyDescent="0.25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spans="1:26" ht="15.75" customHeight="1" x14ac:dyDescent="0.25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spans="1:26" ht="15.75" customHeight="1" x14ac:dyDescent="0.25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spans="1:26" ht="15.75" customHeight="1" x14ac:dyDescent="0.25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spans="1:26" ht="15.75" customHeight="1" x14ac:dyDescent="0.25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spans="1:26" ht="15.75" customHeight="1" x14ac:dyDescent="0.25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spans="1:26" ht="15.75" customHeight="1" x14ac:dyDescent="0.2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spans="1:26" ht="15.75" customHeight="1" x14ac:dyDescent="0.25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spans="1:26" ht="15.75" customHeight="1" x14ac:dyDescent="0.25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spans="1:26" ht="15.75" customHeight="1" x14ac:dyDescent="0.25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spans="1:26" ht="15.75" customHeight="1" x14ac:dyDescent="0.25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spans="1:26" ht="15.75" customHeight="1" x14ac:dyDescent="0.25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spans="1:26" ht="15.75" customHeight="1" x14ac:dyDescent="0.25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spans="1:26" ht="15.75" customHeight="1" x14ac:dyDescent="0.25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spans="1:26" ht="15.75" customHeight="1" x14ac:dyDescent="0.25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spans="1:26" ht="15.75" customHeight="1" x14ac:dyDescent="0.25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spans="1:26" ht="15.75" customHeight="1" x14ac:dyDescent="0.2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spans="1:26" ht="15.75" customHeight="1" x14ac:dyDescent="0.25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spans="1:26" ht="15.75" customHeight="1" x14ac:dyDescent="0.25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spans="1:26" ht="15.75" customHeight="1" x14ac:dyDescent="0.25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spans="1:26" ht="15.75" customHeight="1" x14ac:dyDescent="0.25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spans="1:26" ht="15.75" customHeight="1" x14ac:dyDescent="0.25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spans="1:26" ht="15.75" customHeight="1" x14ac:dyDescent="0.25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spans="1:26" ht="15.75" customHeight="1" x14ac:dyDescent="0.25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spans="1:26" ht="15.75" customHeight="1" x14ac:dyDescent="0.25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spans="1:26" ht="15.75" customHeight="1" x14ac:dyDescent="0.25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spans="1:26" ht="15.75" customHeight="1" x14ac:dyDescent="0.2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spans="1:26" ht="15.75" customHeight="1" x14ac:dyDescent="0.25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spans="1:26" ht="15.75" customHeight="1" x14ac:dyDescent="0.25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spans="1:26" ht="15.75" customHeight="1" x14ac:dyDescent="0.25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spans="1:26" ht="15.75" customHeight="1" x14ac:dyDescent="0.25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spans="1:26" ht="15.75" customHeight="1" x14ac:dyDescent="0.25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spans="1:26" ht="15.75" customHeight="1" x14ac:dyDescent="0.25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spans="1:26" ht="15.75" customHeight="1" x14ac:dyDescent="0.25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spans="1:26" ht="15.75" customHeight="1" x14ac:dyDescent="0.25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spans="1:26" ht="15.75" customHeight="1" x14ac:dyDescent="0.25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spans="1:26" ht="15.75" customHeight="1" x14ac:dyDescent="0.2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spans="1:26" ht="15.75" customHeight="1" x14ac:dyDescent="0.25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spans="1:26" ht="15.75" customHeight="1" x14ac:dyDescent="0.25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spans="1:26" ht="15.75" customHeight="1" x14ac:dyDescent="0.25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spans="1:26" ht="15.75" customHeight="1" x14ac:dyDescent="0.25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spans="1:26" ht="15.75" customHeight="1" x14ac:dyDescent="0.25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spans="1:26" ht="15.75" customHeight="1" x14ac:dyDescent="0.25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spans="1:26" ht="15.75" customHeight="1" x14ac:dyDescent="0.25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spans="1:26" ht="15.75" customHeight="1" x14ac:dyDescent="0.25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spans="1:26" ht="15.75" customHeight="1" x14ac:dyDescent="0.25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spans="1:26" ht="15.75" customHeight="1" x14ac:dyDescent="0.2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spans="1:26" ht="15.75" customHeight="1" x14ac:dyDescent="0.25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spans="1:26" ht="15.75" customHeight="1" x14ac:dyDescent="0.25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spans="1:26" ht="15.75" customHeight="1" x14ac:dyDescent="0.25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spans="1:26" ht="15.75" customHeight="1" x14ac:dyDescent="0.25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spans="1:26" ht="15.75" customHeight="1" x14ac:dyDescent="0.25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spans="1:26" ht="15.75" customHeight="1" x14ac:dyDescent="0.25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spans="1:26" ht="15.75" customHeight="1" x14ac:dyDescent="0.25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spans="1:26" ht="15.75" customHeight="1" x14ac:dyDescent="0.25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spans="1:26" ht="15.75" customHeight="1" x14ac:dyDescent="0.25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spans="1:26" ht="15.75" customHeight="1" x14ac:dyDescent="0.2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spans="1:26" ht="15.75" customHeight="1" x14ac:dyDescent="0.25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spans="1:26" ht="15.75" customHeight="1" x14ac:dyDescent="0.25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spans="1:26" ht="15.75" customHeight="1" x14ac:dyDescent="0.25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spans="1:26" ht="15.75" customHeight="1" x14ac:dyDescent="0.25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spans="1:26" ht="15.75" customHeight="1" x14ac:dyDescent="0.25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spans="1:26" ht="15.75" customHeight="1" x14ac:dyDescent="0.25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spans="1:26" ht="15.75" customHeight="1" x14ac:dyDescent="0.25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spans="1:26" ht="15.75" customHeight="1" x14ac:dyDescent="0.25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spans="1:26" ht="15.75" customHeight="1" x14ac:dyDescent="0.25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spans="1:26" ht="15.75" customHeight="1" x14ac:dyDescent="0.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spans="1:26" ht="15.75" customHeight="1" x14ac:dyDescent="0.25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spans="1:26" ht="15.75" customHeight="1" x14ac:dyDescent="0.25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spans="1:26" ht="15.75" customHeight="1" x14ac:dyDescent="0.25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spans="1:26" ht="15.75" customHeight="1" x14ac:dyDescent="0.25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spans="1:26" ht="15.75" customHeight="1" x14ac:dyDescent="0.25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spans="1:26" ht="15.75" customHeight="1" x14ac:dyDescent="0.25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spans="1:26" ht="15.75" customHeight="1" x14ac:dyDescent="0.25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spans="1:26" ht="15.75" customHeight="1" x14ac:dyDescent="0.25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spans="1:26" ht="15.75" customHeight="1" x14ac:dyDescent="0.25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spans="1:26" ht="15.75" customHeight="1" x14ac:dyDescent="0.2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spans="1:26" ht="15.75" customHeight="1" x14ac:dyDescent="0.25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spans="1:26" ht="15.75" customHeight="1" x14ac:dyDescent="0.25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spans="1:26" ht="15.75" customHeight="1" x14ac:dyDescent="0.25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spans="1:26" ht="15.75" customHeight="1" x14ac:dyDescent="0.25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spans="1:26" ht="15.75" customHeight="1" x14ac:dyDescent="0.25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spans="1:26" ht="15.75" customHeight="1" x14ac:dyDescent="0.25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spans="1:26" ht="15.75" customHeight="1" x14ac:dyDescent="0.25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spans="1:26" ht="15.75" customHeight="1" x14ac:dyDescent="0.25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spans="1:26" ht="15.75" customHeight="1" x14ac:dyDescent="0.25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spans="1:26" ht="15.75" customHeight="1" x14ac:dyDescent="0.2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spans="1:26" ht="15.75" customHeight="1" x14ac:dyDescent="0.25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spans="1:26" ht="15.75" customHeight="1" x14ac:dyDescent="0.25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spans="1:26" ht="15.75" customHeight="1" x14ac:dyDescent="0.25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spans="1:26" ht="15.75" customHeight="1" x14ac:dyDescent="0.25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spans="1:26" ht="15.75" customHeight="1" x14ac:dyDescent="0.25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spans="1:26" ht="15.75" customHeight="1" x14ac:dyDescent="0.25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spans="1:26" ht="15.75" customHeight="1" x14ac:dyDescent="0.25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spans="1:26" ht="15.75" customHeight="1" x14ac:dyDescent="0.25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spans="1:26" ht="15.75" customHeight="1" x14ac:dyDescent="0.25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spans="1:26" ht="15.75" customHeight="1" x14ac:dyDescent="0.2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spans="1:26" ht="15.75" customHeight="1" x14ac:dyDescent="0.25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spans="1:26" ht="15.75" customHeight="1" x14ac:dyDescent="0.25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spans="1:26" ht="15.75" customHeight="1" x14ac:dyDescent="0.25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spans="1:26" ht="15.75" customHeight="1" x14ac:dyDescent="0.25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spans="1:26" ht="15.75" customHeight="1" x14ac:dyDescent="0.25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spans="1:26" ht="15.75" customHeight="1" x14ac:dyDescent="0.25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spans="1:26" ht="15.75" customHeight="1" x14ac:dyDescent="0.25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spans="1:26" ht="15.75" customHeight="1" x14ac:dyDescent="0.25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spans="1:26" ht="15.75" customHeight="1" x14ac:dyDescent="0.25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spans="1:26" ht="15.75" customHeight="1" x14ac:dyDescent="0.2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spans="1:26" ht="15.75" customHeight="1" x14ac:dyDescent="0.25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spans="1:26" ht="15.75" customHeight="1" x14ac:dyDescent="0.25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spans="1:26" ht="15.75" customHeight="1" x14ac:dyDescent="0.25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spans="1:26" ht="15.75" customHeight="1" x14ac:dyDescent="0.25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spans="1:26" ht="15.75" customHeight="1" x14ac:dyDescent="0.25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spans="1:26" ht="15.75" customHeight="1" x14ac:dyDescent="0.25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spans="1:26" ht="15.75" customHeight="1" x14ac:dyDescent="0.25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spans="1:26" ht="15.75" customHeight="1" x14ac:dyDescent="0.25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spans="1:26" ht="15.75" customHeight="1" x14ac:dyDescent="0.25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spans="1:26" ht="15.75" customHeight="1" x14ac:dyDescent="0.2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spans="1:26" ht="15.75" customHeight="1" x14ac:dyDescent="0.25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spans="1:26" ht="15.75" customHeight="1" x14ac:dyDescent="0.25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spans="1:26" ht="15.75" customHeight="1" x14ac:dyDescent="0.25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spans="1:26" ht="15.75" customHeight="1" x14ac:dyDescent="0.25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spans="1:26" ht="15.75" customHeight="1" x14ac:dyDescent="0.25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spans="1:26" ht="15.75" customHeight="1" x14ac:dyDescent="0.25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spans="1:26" ht="15.75" customHeight="1" x14ac:dyDescent="0.25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spans="1:26" ht="15.75" customHeight="1" x14ac:dyDescent="0.25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spans="1:26" ht="15.75" customHeight="1" x14ac:dyDescent="0.25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spans="1:26" ht="15.75" customHeight="1" x14ac:dyDescent="0.2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spans="1:26" ht="15.75" customHeight="1" x14ac:dyDescent="0.25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spans="1:26" ht="15.75" customHeight="1" x14ac:dyDescent="0.25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spans="1:26" ht="15.75" customHeight="1" x14ac:dyDescent="0.25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spans="1:26" ht="15.75" customHeight="1" x14ac:dyDescent="0.25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spans="1:26" ht="15.75" customHeight="1" x14ac:dyDescent="0.25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spans="1:26" ht="15.75" customHeight="1" x14ac:dyDescent="0.25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spans="1:26" ht="15.75" customHeight="1" x14ac:dyDescent="0.25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spans="1:26" ht="15.75" customHeight="1" x14ac:dyDescent="0.25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spans="1:26" ht="15.75" customHeight="1" x14ac:dyDescent="0.25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spans="1:26" ht="15.75" customHeight="1" x14ac:dyDescent="0.2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spans="1:26" ht="15.75" customHeight="1" x14ac:dyDescent="0.25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spans="1:26" ht="15.75" customHeight="1" x14ac:dyDescent="0.25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spans="1:26" ht="15.75" customHeight="1" x14ac:dyDescent="0.25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spans="1:26" ht="15.75" customHeight="1" x14ac:dyDescent="0.25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spans="1:26" ht="15.75" customHeight="1" x14ac:dyDescent="0.25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spans="1:26" ht="15.75" customHeight="1" x14ac:dyDescent="0.25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spans="1:26" ht="15.75" customHeight="1" x14ac:dyDescent="0.25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spans="1:26" ht="15.75" customHeight="1" x14ac:dyDescent="0.25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spans="1:26" ht="15.75" customHeight="1" x14ac:dyDescent="0.25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spans="1:26" ht="15.75" customHeight="1" x14ac:dyDescent="0.2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spans="1:26" ht="15.75" customHeight="1" x14ac:dyDescent="0.25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spans="1:26" ht="15.75" customHeight="1" x14ac:dyDescent="0.25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spans="1:26" ht="15.75" customHeight="1" x14ac:dyDescent="0.25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spans="1:26" ht="15.75" customHeight="1" x14ac:dyDescent="0.25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spans="1:26" ht="15.75" customHeight="1" x14ac:dyDescent="0.25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spans="1:26" ht="15.75" customHeight="1" x14ac:dyDescent="0.25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spans="1:26" ht="15.75" customHeight="1" x14ac:dyDescent="0.25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spans="1:26" ht="15.75" customHeight="1" x14ac:dyDescent="0.25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spans="1:26" ht="15.75" customHeight="1" x14ac:dyDescent="0.25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spans="1:26" ht="15.75" customHeight="1" x14ac:dyDescent="0.2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spans="1:26" ht="15.75" customHeight="1" x14ac:dyDescent="0.25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spans="1:26" ht="15.75" customHeight="1" x14ac:dyDescent="0.25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spans="1:26" ht="15.75" customHeight="1" x14ac:dyDescent="0.25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spans="1:26" ht="15.75" customHeight="1" x14ac:dyDescent="0.25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spans="1:26" ht="15.75" customHeight="1" x14ac:dyDescent="0.25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spans="1:26" ht="15.75" customHeight="1" x14ac:dyDescent="0.25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spans="1:26" ht="15.75" customHeight="1" x14ac:dyDescent="0.25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spans="1:26" ht="15.75" customHeight="1" x14ac:dyDescent="0.25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spans="1:26" ht="15.75" customHeight="1" x14ac:dyDescent="0.25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spans="1:26" ht="15.75" customHeight="1" x14ac:dyDescent="0.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spans="1:26" ht="15.75" customHeight="1" x14ac:dyDescent="0.25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spans="1:26" ht="15.75" customHeight="1" x14ac:dyDescent="0.25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spans="1:26" ht="15.75" customHeight="1" x14ac:dyDescent="0.25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spans="1:26" ht="15.75" customHeight="1" x14ac:dyDescent="0.25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spans="1:26" ht="15.75" customHeight="1" x14ac:dyDescent="0.25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spans="1:26" ht="15.75" customHeight="1" x14ac:dyDescent="0.25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spans="1:26" ht="15.75" customHeight="1" x14ac:dyDescent="0.25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spans="1:26" ht="15.75" customHeight="1" x14ac:dyDescent="0.25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spans="1:26" ht="15.75" customHeight="1" x14ac:dyDescent="0.25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spans="1:26" ht="15.75" customHeight="1" x14ac:dyDescent="0.2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spans="1:26" ht="15.75" customHeight="1" x14ac:dyDescent="0.25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spans="1:26" ht="15.75" customHeight="1" x14ac:dyDescent="0.25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spans="1:26" ht="15.75" customHeight="1" x14ac:dyDescent="0.25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spans="1:26" ht="15.75" customHeight="1" x14ac:dyDescent="0.25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spans="1:26" ht="15.75" customHeight="1" x14ac:dyDescent="0.25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spans="1:26" ht="15.75" customHeight="1" x14ac:dyDescent="0.25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spans="1:26" ht="15.75" customHeight="1" x14ac:dyDescent="0.25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spans="1:26" ht="15.75" customHeight="1" x14ac:dyDescent="0.25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spans="1:26" ht="15.75" customHeight="1" x14ac:dyDescent="0.25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spans="1:26" ht="15.75" customHeight="1" x14ac:dyDescent="0.2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spans="1:26" ht="15.75" customHeight="1" x14ac:dyDescent="0.25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spans="1:26" ht="15.75" customHeight="1" x14ac:dyDescent="0.25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spans="1:26" ht="15.75" customHeight="1" x14ac:dyDescent="0.25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spans="1:26" ht="15.75" customHeight="1" x14ac:dyDescent="0.25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spans="1:26" ht="15.75" customHeight="1" x14ac:dyDescent="0.25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spans="1:26" ht="15.75" customHeight="1" x14ac:dyDescent="0.25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spans="1:26" ht="15.75" customHeight="1" x14ac:dyDescent="0.25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spans="1:26" ht="15.75" customHeight="1" x14ac:dyDescent="0.25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spans="1:26" ht="15.75" customHeight="1" x14ac:dyDescent="0.25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spans="1:26" ht="15.75" customHeight="1" x14ac:dyDescent="0.2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spans="1:26" ht="15.75" customHeight="1" x14ac:dyDescent="0.25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spans="1:26" ht="15.75" customHeight="1" x14ac:dyDescent="0.25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spans="1:26" ht="15.75" customHeight="1" x14ac:dyDescent="0.25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spans="1:26" ht="15.75" customHeight="1" x14ac:dyDescent="0.25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spans="1:26" ht="15.75" customHeight="1" x14ac:dyDescent="0.25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spans="1:26" ht="15.75" customHeight="1" x14ac:dyDescent="0.25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spans="1:26" ht="15.75" customHeight="1" x14ac:dyDescent="0.25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spans="1:26" ht="15.75" customHeight="1" x14ac:dyDescent="0.25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spans="1:26" ht="15.75" customHeight="1" x14ac:dyDescent="0.25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spans="1:26" ht="15.75" customHeight="1" x14ac:dyDescent="0.2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spans="1:26" ht="15.75" customHeight="1" x14ac:dyDescent="0.25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spans="1:26" ht="15.75" customHeight="1" x14ac:dyDescent="0.25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spans="1:26" ht="15.75" customHeight="1" x14ac:dyDescent="0.25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spans="1:26" ht="15.75" customHeight="1" x14ac:dyDescent="0.25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spans="1:26" ht="15.75" customHeight="1" x14ac:dyDescent="0.25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spans="1:26" ht="15.75" customHeight="1" x14ac:dyDescent="0.25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spans="1:26" ht="15.75" customHeight="1" x14ac:dyDescent="0.25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spans="1:26" ht="15.75" customHeight="1" x14ac:dyDescent="0.25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spans="1:26" ht="15.75" customHeight="1" x14ac:dyDescent="0.25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spans="1:26" ht="15.75" customHeight="1" x14ac:dyDescent="0.2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spans="1:26" ht="15.75" customHeight="1" x14ac:dyDescent="0.25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spans="1:26" ht="15.75" customHeight="1" x14ac:dyDescent="0.25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spans="1:26" ht="15.75" customHeight="1" x14ac:dyDescent="0.25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spans="1:26" ht="15.75" customHeight="1" x14ac:dyDescent="0.25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spans="1:26" ht="15.75" customHeight="1" x14ac:dyDescent="0.25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spans="1:26" ht="15.75" customHeight="1" x14ac:dyDescent="0.25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spans="1:26" ht="15.75" customHeight="1" x14ac:dyDescent="0.25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spans="1:26" ht="15.75" customHeight="1" x14ac:dyDescent="0.25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spans="1:26" ht="15.75" customHeight="1" x14ac:dyDescent="0.25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spans="1:26" ht="15.75" customHeight="1" x14ac:dyDescent="0.2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spans="1:26" ht="15.75" customHeight="1" x14ac:dyDescent="0.25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spans="1:26" ht="15.75" customHeight="1" x14ac:dyDescent="0.25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spans="1:26" ht="15.75" customHeight="1" x14ac:dyDescent="0.25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spans="1:26" ht="15.75" customHeight="1" x14ac:dyDescent="0.25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spans="1:26" ht="15.75" customHeight="1" x14ac:dyDescent="0.25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spans="1:26" ht="15.75" customHeight="1" x14ac:dyDescent="0.25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spans="1:26" ht="15.75" customHeight="1" x14ac:dyDescent="0.25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spans="1:26" ht="15.75" customHeight="1" x14ac:dyDescent="0.25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spans="1:26" ht="15.75" customHeight="1" x14ac:dyDescent="0.25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spans="1:26" ht="15.75" customHeight="1" x14ac:dyDescent="0.2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spans="1:26" ht="15.75" customHeight="1" x14ac:dyDescent="0.25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spans="1:26" ht="15.75" customHeight="1" x14ac:dyDescent="0.25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spans="1:26" ht="15.75" customHeight="1" x14ac:dyDescent="0.25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spans="1:26" ht="15.75" customHeight="1" x14ac:dyDescent="0.25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spans="1:26" ht="15.75" customHeight="1" x14ac:dyDescent="0.25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autoFilter ref="B10:G628" xr:uid="{00000000-0009-0000-0000-00000A000000}"/>
  <mergeCells count="13">
    <mergeCell ref="B632:G632"/>
    <mergeCell ref="B2:C2"/>
    <mergeCell ref="B3:C3"/>
    <mergeCell ref="B4:C4"/>
    <mergeCell ref="B5:C5"/>
    <mergeCell ref="D5:G5"/>
    <mergeCell ref="B6:C6"/>
    <mergeCell ref="D6:G6"/>
    <mergeCell ref="B7:C7"/>
    <mergeCell ref="D7:G7"/>
    <mergeCell ref="B8:C8"/>
    <mergeCell ref="D8:G8"/>
    <mergeCell ref="B9:G9"/>
  </mergeCells>
  <hyperlinks>
    <hyperlink ref="D6" r:id="rId1" xr:uid="{00000000-0004-0000-0A00-000000000000}"/>
  </hyperlinks>
  <pageMargins left="0.74803149606299213" right="0.74803149606299213" top="0.98425196850393704" bottom="0.98425196850393704" header="0" footer="0"/>
  <pageSetup paperSize="9" orientation="portrait"/>
  <rowBreaks count="1" manualBreakCount="1">
    <brk id="63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2060"/>
  </sheetPr>
  <dimension ref="A1:Z1000"/>
  <sheetViews>
    <sheetView workbookViewId="0"/>
  </sheetViews>
  <sheetFormatPr defaultColWidth="14.42578125" defaultRowHeight="15" customHeight="1" x14ac:dyDescent="0.25"/>
  <cols>
    <col min="1" max="1" width="4.28515625" customWidth="1"/>
    <col min="2" max="2" width="49" customWidth="1"/>
    <col min="3" max="3" width="6.7109375" customWidth="1"/>
    <col min="4" max="4" width="11.28515625" customWidth="1"/>
    <col min="5" max="5" width="11.140625" customWidth="1"/>
    <col min="6" max="6" width="10.7109375" customWidth="1"/>
    <col min="7" max="7" width="10.140625" customWidth="1"/>
    <col min="8" max="8" width="10.7109375" customWidth="1"/>
    <col min="9" max="9" width="11.28515625" customWidth="1"/>
    <col min="10" max="10" width="10.7109375" customWidth="1"/>
    <col min="11" max="11" width="9.42578125" customWidth="1"/>
    <col min="12" max="22" width="7.7109375" customWidth="1"/>
    <col min="23" max="26" width="15.140625" customWidth="1"/>
  </cols>
  <sheetData>
    <row r="1" spans="1:26" ht="15.75" customHeight="1" x14ac:dyDescent="0.25">
      <c r="A1" s="671" t="str">
        <f>"Приложение №2 к договору № "&amp;Анкета!C7</f>
        <v>Приложение №2 к договору № 444-203</v>
      </c>
      <c r="B1" s="648"/>
      <c r="C1" s="445"/>
      <c r="D1" s="342"/>
      <c r="E1" s="446"/>
      <c r="F1" s="445"/>
      <c r="G1" s="445"/>
      <c r="H1" s="60"/>
      <c r="I1" s="60"/>
      <c r="J1" s="60"/>
      <c r="K1" s="6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5">
      <c r="A2" s="447" t="s">
        <v>58</v>
      </c>
      <c r="B2" s="448" t="s">
        <v>1867</v>
      </c>
      <c r="C2" s="449" t="s">
        <v>1868</v>
      </c>
      <c r="D2" s="450" t="s">
        <v>1869</v>
      </c>
      <c r="E2" s="451" t="s">
        <v>1870</v>
      </c>
      <c r="F2" s="452" t="s">
        <v>1377</v>
      </c>
      <c r="G2" s="453" t="s">
        <v>1819</v>
      </c>
      <c r="H2" s="60" t="s">
        <v>1871</v>
      </c>
      <c r="I2" s="60" t="s">
        <v>1872</v>
      </c>
      <c r="J2" s="60" t="s">
        <v>1873</v>
      </c>
      <c r="K2" s="60" t="s">
        <v>1874</v>
      </c>
      <c r="L2" s="454" t="e">
        <f>Анкета!#REF!</f>
        <v>#REF!</v>
      </c>
      <c r="M2" s="60"/>
      <c r="N2" s="60"/>
      <c r="O2" s="60"/>
      <c r="P2" s="1"/>
      <c r="Q2" s="60"/>
      <c r="R2" s="60"/>
      <c r="S2" s="60"/>
      <c r="T2" s="60"/>
      <c r="U2" s="60"/>
      <c r="V2" s="60"/>
      <c r="W2" s="1"/>
      <c r="X2" s="1"/>
      <c r="Y2" s="1"/>
      <c r="Z2" s="1"/>
    </row>
    <row r="3" spans="1:26" ht="15" customHeight="1" x14ac:dyDescent="0.25">
      <c r="A3" s="455"/>
      <c r="B3" s="456" t="s">
        <v>1875</v>
      </c>
      <c r="C3" s="457"/>
      <c r="D3" s="457"/>
      <c r="E3" s="457"/>
      <c r="F3" s="457"/>
      <c r="G3" s="457" t="s">
        <v>68</v>
      </c>
      <c r="H3" s="458"/>
      <c r="I3" s="60"/>
      <c r="J3" s="60"/>
      <c r="K3" s="60"/>
      <c r="L3" s="60"/>
      <c r="M3" s="60"/>
      <c r="N3" s="459"/>
      <c r="O3" s="460"/>
      <c r="P3" s="461"/>
      <c r="Q3" s="60"/>
      <c r="R3" s="60"/>
      <c r="S3" s="60"/>
      <c r="T3" s="60"/>
      <c r="U3" s="60"/>
      <c r="V3" s="60"/>
      <c r="W3" s="1"/>
      <c r="X3" s="1"/>
      <c r="Y3" s="1"/>
      <c r="Z3" s="1"/>
    </row>
    <row r="4" spans="1:26" x14ac:dyDescent="0.25">
      <c r="A4" s="462"/>
      <c r="B4" s="463" t="s">
        <v>1876</v>
      </c>
      <c r="C4" s="464"/>
      <c r="D4" s="465"/>
      <c r="E4" s="465"/>
      <c r="F4" s="465"/>
      <c r="G4" s="466" t="s">
        <v>68</v>
      </c>
      <c r="H4" s="467">
        <v>0</v>
      </c>
      <c r="I4" s="468"/>
      <c r="J4" s="468"/>
      <c r="K4" s="468"/>
      <c r="L4" s="468"/>
      <c r="M4" s="468"/>
      <c r="N4" s="468"/>
      <c r="O4" s="468"/>
      <c r="P4" s="468"/>
      <c r="Q4" s="468"/>
      <c r="R4" s="468"/>
      <c r="S4" s="468"/>
      <c r="T4" s="468"/>
      <c r="U4" s="468"/>
      <c r="V4" s="468"/>
      <c r="W4" s="469"/>
      <c r="X4" s="469"/>
      <c r="Y4" s="469"/>
      <c r="Z4" s="469"/>
    </row>
    <row r="5" spans="1:26" x14ac:dyDescent="0.25">
      <c r="A5" s="470" t="s">
        <v>100</v>
      </c>
      <c r="B5" s="471" t="s">
        <v>1877</v>
      </c>
      <c r="C5" s="472" t="s">
        <v>406</v>
      </c>
      <c r="D5" s="473">
        <v>113</v>
      </c>
      <c r="E5" s="474" t="e">
        <f t="shared" ref="E5:E18" si="0">ROUND(D5*$L$2,-0.1)</f>
        <v>#REF!</v>
      </c>
      <c r="F5" s="475">
        <v>1</v>
      </c>
      <c r="G5" s="476" t="e">
        <f t="shared" ref="G5:G18" si="1">E5*F5</f>
        <v>#REF!</v>
      </c>
      <c r="H5" s="467">
        <v>0</v>
      </c>
      <c r="I5" s="468"/>
      <c r="J5" s="468"/>
      <c r="K5" s="468"/>
      <c r="L5" s="468"/>
      <c r="M5" s="468"/>
      <c r="N5" s="468"/>
      <c r="O5" s="468"/>
      <c r="P5" s="468"/>
      <c r="Q5" s="477"/>
      <c r="R5" s="468"/>
      <c r="S5" s="468"/>
      <c r="T5" s="468"/>
      <c r="U5" s="468"/>
      <c r="V5" s="468"/>
      <c r="W5" s="469"/>
      <c r="X5" s="469"/>
      <c r="Y5" s="469"/>
      <c r="Z5" s="469"/>
    </row>
    <row r="6" spans="1:26" x14ac:dyDescent="0.25">
      <c r="A6" s="470" t="s">
        <v>103</v>
      </c>
      <c r="B6" s="471" t="s">
        <v>1878</v>
      </c>
      <c r="C6" s="472" t="s">
        <v>406</v>
      </c>
      <c r="D6" s="473">
        <v>94</v>
      </c>
      <c r="E6" s="474" t="e">
        <f t="shared" si="0"/>
        <v>#REF!</v>
      </c>
      <c r="F6" s="475"/>
      <c r="G6" s="476" t="e">
        <f t="shared" si="1"/>
        <v>#REF!</v>
      </c>
      <c r="H6" s="467">
        <v>0</v>
      </c>
      <c r="I6" s="468"/>
      <c r="J6" s="468"/>
      <c r="K6" s="468"/>
      <c r="L6" s="468"/>
      <c r="M6" s="468"/>
      <c r="N6" s="468"/>
      <c r="O6" s="468"/>
      <c r="P6" s="468"/>
      <c r="Q6" s="468"/>
      <c r="R6" s="468"/>
      <c r="S6" s="468"/>
      <c r="T6" s="468"/>
      <c r="U6" s="468"/>
      <c r="V6" s="468"/>
      <c r="W6" s="469"/>
      <c r="X6" s="469"/>
      <c r="Y6" s="469"/>
      <c r="Z6" s="469"/>
    </row>
    <row r="7" spans="1:26" x14ac:dyDescent="0.25">
      <c r="A7" s="470" t="s">
        <v>106</v>
      </c>
      <c r="B7" s="471" t="s">
        <v>1879</v>
      </c>
      <c r="C7" s="472" t="s">
        <v>406</v>
      </c>
      <c r="D7" s="473">
        <v>139</v>
      </c>
      <c r="E7" s="474" t="e">
        <f t="shared" si="0"/>
        <v>#REF!</v>
      </c>
      <c r="F7" s="475"/>
      <c r="G7" s="476" t="e">
        <f t="shared" si="1"/>
        <v>#REF!</v>
      </c>
      <c r="H7" s="467">
        <v>0</v>
      </c>
      <c r="I7" s="468"/>
      <c r="J7" s="468"/>
      <c r="K7" s="468"/>
      <c r="L7" s="468"/>
      <c r="M7" s="468"/>
      <c r="N7" s="468"/>
      <c r="O7" s="468"/>
      <c r="P7" s="468"/>
      <c r="Q7" s="468"/>
      <c r="R7" s="468"/>
      <c r="S7" s="468"/>
      <c r="T7" s="468"/>
      <c r="U7" s="468"/>
      <c r="V7" s="468"/>
      <c r="W7" s="469"/>
      <c r="X7" s="469"/>
      <c r="Y7" s="469"/>
      <c r="Z7" s="469"/>
    </row>
    <row r="8" spans="1:26" x14ac:dyDescent="0.25">
      <c r="A8" s="470" t="s">
        <v>109</v>
      </c>
      <c r="B8" s="471" t="s">
        <v>1880</v>
      </c>
      <c r="C8" s="472" t="s">
        <v>406</v>
      </c>
      <c r="D8" s="473">
        <v>124</v>
      </c>
      <c r="E8" s="474" t="e">
        <f t="shared" si="0"/>
        <v>#REF!</v>
      </c>
      <c r="F8" s="475"/>
      <c r="G8" s="476" t="e">
        <f t="shared" si="1"/>
        <v>#REF!</v>
      </c>
      <c r="H8" s="467">
        <v>0</v>
      </c>
      <c r="I8" s="468"/>
      <c r="J8" s="468"/>
      <c r="K8" s="468"/>
      <c r="L8" s="468"/>
      <c r="M8" s="468"/>
      <c r="N8" s="468"/>
      <c r="O8" s="468"/>
      <c r="P8" s="468"/>
      <c r="Q8" s="468"/>
      <c r="R8" s="468"/>
      <c r="S8" s="468"/>
      <c r="T8" s="468"/>
      <c r="U8" s="468"/>
      <c r="V8" s="468"/>
      <c r="W8" s="469"/>
      <c r="X8" s="469"/>
      <c r="Y8" s="469"/>
      <c r="Z8" s="469"/>
    </row>
    <row r="9" spans="1:26" x14ac:dyDescent="0.25">
      <c r="A9" s="470" t="s">
        <v>111</v>
      </c>
      <c r="B9" s="471" t="s">
        <v>1881</v>
      </c>
      <c r="C9" s="472" t="s">
        <v>406</v>
      </c>
      <c r="D9" s="473">
        <v>788</v>
      </c>
      <c r="E9" s="474" t="e">
        <f t="shared" si="0"/>
        <v>#REF!</v>
      </c>
      <c r="F9" s="475">
        <v>1</v>
      </c>
      <c r="G9" s="476" t="e">
        <f t="shared" si="1"/>
        <v>#REF!</v>
      </c>
      <c r="H9" s="467">
        <v>0</v>
      </c>
      <c r="I9" s="468"/>
      <c r="J9" s="468"/>
      <c r="K9" s="468"/>
      <c r="L9" s="468"/>
      <c r="M9" s="468"/>
      <c r="N9" s="468"/>
      <c r="O9" s="468"/>
      <c r="P9" s="468"/>
      <c r="Q9" s="468"/>
      <c r="R9" s="468"/>
      <c r="S9" s="468"/>
      <c r="T9" s="468"/>
      <c r="U9" s="468"/>
      <c r="V9" s="468"/>
      <c r="W9" s="469"/>
      <c r="X9" s="469"/>
      <c r="Y9" s="469"/>
      <c r="Z9" s="469"/>
    </row>
    <row r="10" spans="1:26" x14ac:dyDescent="0.25">
      <c r="A10" s="470" t="s">
        <v>113</v>
      </c>
      <c r="B10" s="471" t="s">
        <v>1882</v>
      </c>
      <c r="C10" s="472" t="s">
        <v>406</v>
      </c>
      <c r="D10" s="473">
        <v>356</v>
      </c>
      <c r="E10" s="474" t="e">
        <f t="shared" si="0"/>
        <v>#REF!</v>
      </c>
      <c r="F10" s="475"/>
      <c r="G10" s="476" t="e">
        <f t="shared" si="1"/>
        <v>#REF!</v>
      </c>
      <c r="H10" s="467">
        <v>0</v>
      </c>
      <c r="I10" s="468"/>
      <c r="J10" s="468"/>
      <c r="K10" s="468"/>
      <c r="L10" s="468"/>
      <c r="M10" s="468"/>
      <c r="N10" s="468"/>
      <c r="O10" s="468"/>
      <c r="P10" s="468"/>
      <c r="Q10" s="468"/>
      <c r="R10" s="468"/>
      <c r="S10" s="468"/>
      <c r="T10" s="468"/>
      <c r="U10" s="468"/>
      <c r="V10" s="468"/>
      <c r="W10" s="469"/>
      <c r="X10" s="469"/>
      <c r="Y10" s="469"/>
      <c r="Z10" s="469"/>
    </row>
    <row r="11" spans="1:26" x14ac:dyDescent="0.25">
      <c r="A11" s="470" t="s">
        <v>115</v>
      </c>
      <c r="B11" s="471" t="s">
        <v>1883</v>
      </c>
      <c r="C11" s="472" t="s">
        <v>406</v>
      </c>
      <c r="D11" s="473">
        <v>299</v>
      </c>
      <c r="E11" s="474" t="e">
        <f t="shared" si="0"/>
        <v>#REF!</v>
      </c>
      <c r="F11" s="475"/>
      <c r="G11" s="476" t="e">
        <f t="shared" si="1"/>
        <v>#REF!</v>
      </c>
      <c r="H11" s="467">
        <v>0</v>
      </c>
      <c r="I11" s="468"/>
      <c r="J11" s="468"/>
      <c r="K11" s="468"/>
      <c r="L11" s="468"/>
      <c r="M11" s="468"/>
      <c r="N11" s="468"/>
      <c r="O11" s="468"/>
      <c r="P11" s="468"/>
      <c r="Q11" s="468"/>
      <c r="R11" s="468"/>
      <c r="S11" s="468"/>
      <c r="T11" s="468"/>
      <c r="U11" s="468"/>
      <c r="V11" s="468"/>
      <c r="W11" s="469"/>
      <c r="X11" s="469"/>
      <c r="Y11" s="469"/>
      <c r="Z11" s="469"/>
    </row>
    <row r="12" spans="1:26" x14ac:dyDescent="0.25">
      <c r="A12" s="470" t="s">
        <v>118</v>
      </c>
      <c r="B12" s="478" t="s">
        <v>1884</v>
      </c>
      <c r="C12" s="472" t="s">
        <v>406</v>
      </c>
      <c r="D12" s="473">
        <v>494</v>
      </c>
      <c r="E12" s="474" t="e">
        <f t="shared" si="0"/>
        <v>#REF!</v>
      </c>
      <c r="F12" s="475"/>
      <c r="G12" s="476" t="e">
        <f t="shared" si="1"/>
        <v>#REF!</v>
      </c>
      <c r="H12" s="467">
        <v>0</v>
      </c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9"/>
      <c r="X12" s="469"/>
      <c r="Y12" s="469"/>
      <c r="Z12" s="469"/>
    </row>
    <row r="13" spans="1:26" x14ac:dyDescent="0.25">
      <c r="A13" s="470" t="s">
        <v>121</v>
      </c>
      <c r="B13" s="471" t="s">
        <v>1885</v>
      </c>
      <c r="C13" s="472" t="s">
        <v>406</v>
      </c>
      <c r="D13" s="473">
        <v>644</v>
      </c>
      <c r="E13" s="474" t="e">
        <f t="shared" si="0"/>
        <v>#REF!</v>
      </c>
      <c r="F13" s="475">
        <v>1</v>
      </c>
      <c r="G13" s="476" t="e">
        <f t="shared" si="1"/>
        <v>#REF!</v>
      </c>
      <c r="H13" s="467">
        <v>0</v>
      </c>
      <c r="I13" s="468"/>
      <c r="J13" s="468"/>
      <c r="K13" s="468"/>
      <c r="L13" s="468"/>
      <c r="M13" s="468"/>
      <c r="N13" s="468"/>
      <c r="O13" s="468"/>
      <c r="P13" s="468"/>
      <c r="Q13" s="468"/>
      <c r="R13" s="468"/>
      <c r="S13" s="468"/>
      <c r="T13" s="468"/>
      <c r="U13" s="468"/>
      <c r="V13" s="468"/>
      <c r="W13" s="469"/>
      <c r="X13" s="469"/>
      <c r="Y13" s="469"/>
      <c r="Z13" s="469"/>
    </row>
    <row r="14" spans="1:26" x14ac:dyDescent="0.25">
      <c r="A14" s="470" t="s">
        <v>124</v>
      </c>
      <c r="B14" s="478" t="s">
        <v>1886</v>
      </c>
      <c r="C14" s="472" t="s">
        <v>406</v>
      </c>
      <c r="D14" s="473">
        <v>713</v>
      </c>
      <c r="E14" s="474" t="e">
        <f t="shared" si="0"/>
        <v>#REF!</v>
      </c>
      <c r="F14" s="475"/>
      <c r="G14" s="476" t="e">
        <f t="shared" si="1"/>
        <v>#REF!</v>
      </c>
      <c r="H14" s="467">
        <v>0</v>
      </c>
      <c r="I14" s="468"/>
      <c r="J14" s="468"/>
      <c r="K14" s="468"/>
      <c r="L14" s="468"/>
      <c r="M14" s="468"/>
      <c r="N14" s="468"/>
      <c r="O14" s="468"/>
      <c r="P14" s="468"/>
      <c r="Q14" s="468"/>
      <c r="R14" s="468"/>
      <c r="S14" s="468"/>
      <c r="T14" s="468"/>
      <c r="U14" s="468"/>
      <c r="V14" s="468"/>
      <c r="W14" s="469"/>
      <c r="X14" s="469"/>
      <c r="Y14" s="469"/>
      <c r="Z14" s="469"/>
    </row>
    <row r="15" spans="1:26" x14ac:dyDescent="0.25">
      <c r="A15" s="470" t="s">
        <v>126</v>
      </c>
      <c r="B15" s="471" t="s">
        <v>1887</v>
      </c>
      <c r="C15" s="472" t="s">
        <v>406</v>
      </c>
      <c r="D15" s="473">
        <v>488</v>
      </c>
      <c r="E15" s="474" t="e">
        <f t="shared" si="0"/>
        <v>#REF!</v>
      </c>
      <c r="F15" s="475"/>
      <c r="G15" s="476" t="e">
        <f t="shared" si="1"/>
        <v>#REF!</v>
      </c>
      <c r="H15" s="467">
        <v>0</v>
      </c>
      <c r="I15" s="468"/>
      <c r="J15" s="468"/>
      <c r="K15" s="468"/>
      <c r="L15" s="468"/>
      <c r="M15" s="468"/>
      <c r="N15" s="468"/>
      <c r="O15" s="468"/>
      <c r="P15" s="468"/>
      <c r="Q15" s="468"/>
      <c r="R15" s="468"/>
      <c r="S15" s="468"/>
      <c r="T15" s="468"/>
      <c r="U15" s="468"/>
      <c r="V15" s="468"/>
      <c r="W15" s="469"/>
      <c r="X15" s="469"/>
      <c r="Y15" s="469"/>
      <c r="Z15" s="469"/>
    </row>
    <row r="16" spans="1:26" x14ac:dyDescent="0.25">
      <c r="A16" s="470" t="s">
        <v>128</v>
      </c>
      <c r="B16" s="478" t="s">
        <v>1888</v>
      </c>
      <c r="C16" s="472" t="s">
        <v>406</v>
      </c>
      <c r="D16" s="473">
        <v>1177</v>
      </c>
      <c r="E16" s="474" t="e">
        <f t="shared" si="0"/>
        <v>#REF!</v>
      </c>
      <c r="F16" s="475"/>
      <c r="G16" s="476" t="e">
        <f t="shared" si="1"/>
        <v>#REF!</v>
      </c>
      <c r="H16" s="467">
        <v>0</v>
      </c>
      <c r="I16" s="468"/>
      <c r="J16" s="468"/>
      <c r="K16" s="468"/>
      <c r="L16" s="468"/>
      <c r="M16" s="468"/>
      <c r="N16" s="468"/>
      <c r="O16" s="468"/>
      <c r="P16" s="468"/>
      <c r="Q16" s="468"/>
      <c r="R16" s="468"/>
      <c r="S16" s="468"/>
      <c r="T16" s="468"/>
      <c r="U16" s="468"/>
      <c r="V16" s="468"/>
      <c r="W16" s="469"/>
      <c r="X16" s="469"/>
      <c r="Y16" s="469"/>
      <c r="Z16" s="469"/>
    </row>
    <row r="17" spans="1:26" x14ac:dyDescent="0.25">
      <c r="A17" s="470" t="s">
        <v>130</v>
      </c>
      <c r="B17" s="478" t="s">
        <v>1889</v>
      </c>
      <c r="C17" s="472" t="s">
        <v>406</v>
      </c>
      <c r="D17" s="473">
        <v>650</v>
      </c>
      <c r="E17" s="474" t="e">
        <f t="shared" si="0"/>
        <v>#REF!</v>
      </c>
      <c r="F17" s="475"/>
      <c r="G17" s="476" t="e">
        <f t="shared" si="1"/>
        <v>#REF!</v>
      </c>
      <c r="H17" s="467">
        <v>0</v>
      </c>
      <c r="I17" s="468"/>
      <c r="J17" s="468"/>
      <c r="K17" s="468"/>
      <c r="L17" s="468"/>
      <c r="M17" s="468"/>
      <c r="N17" s="468"/>
      <c r="O17" s="468"/>
      <c r="P17" s="468"/>
      <c r="Q17" s="468"/>
      <c r="R17" s="468"/>
      <c r="S17" s="468"/>
      <c r="T17" s="468"/>
      <c r="U17" s="468"/>
      <c r="V17" s="468"/>
      <c r="W17" s="469"/>
      <c r="X17" s="469"/>
      <c r="Y17" s="469"/>
      <c r="Z17" s="469"/>
    </row>
    <row r="18" spans="1:26" x14ac:dyDescent="0.25">
      <c r="A18" s="470" t="s">
        <v>132</v>
      </c>
      <c r="B18" s="478" t="s">
        <v>1890</v>
      </c>
      <c r="C18" s="472" t="s">
        <v>406</v>
      </c>
      <c r="D18" s="473">
        <v>2662</v>
      </c>
      <c r="E18" s="474" t="e">
        <f t="shared" si="0"/>
        <v>#REF!</v>
      </c>
      <c r="F18" s="475"/>
      <c r="G18" s="476" t="e">
        <f t="shared" si="1"/>
        <v>#REF!</v>
      </c>
      <c r="H18" s="467">
        <v>0</v>
      </c>
      <c r="I18" s="468"/>
      <c r="J18" s="468"/>
      <c r="K18" s="468"/>
      <c r="L18" s="468"/>
      <c r="M18" s="468"/>
      <c r="N18" s="468"/>
      <c r="O18" s="468"/>
      <c r="P18" s="468"/>
      <c r="Q18" s="468"/>
      <c r="R18" s="468"/>
      <c r="S18" s="468"/>
      <c r="T18" s="468"/>
      <c r="U18" s="468"/>
      <c r="V18" s="468"/>
      <c r="W18" s="469"/>
      <c r="X18" s="469"/>
      <c r="Y18" s="469"/>
      <c r="Z18" s="469"/>
    </row>
    <row r="19" spans="1:26" x14ac:dyDescent="0.25">
      <c r="A19" s="479"/>
      <c r="B19" s="480" t="s">
        <v>1891</v>
      </c>
      <c r="C19" s="481"/>
      <c r="D19" s="482"/>
      <c r="E19" s="482"/>
      <c r="F19" s="483"/>
      <c r="G19" s="482" t="s">
        <v>68</v>
      </c>
      <c r="H19" s="467"/>
      <c r="I19" s="468"/>
      <c r="J19" s="468"/>
      <c r="K19" s="468"/>
      <c r="L19" s="484"/>
      <c r="M19" s="485"/>
      <c r="N19" s="486"/>
      <c r="O19" s="486" t="e">
        <f>ROUND(N19*$L$2,-0.1)</f>
        <v>#REF!</v>
      </c>
      <c r="P19" s="487"/>
      <c r="Q19" s="488"/>
      <c r="R19" s="468"/>
      <c r="S19" s="468"/>
      <c r="T19" s="468"/>
      <c r="U19" s="468"/>
      <c r="V19" s="468"/>
      <c r="W19" s="469"/>
      <c r="X19" s="469"/>
      <c r="Y19" s="469"/>
      <c r="Z19" s="469"/>
    </row>
    <row r="20" spans="1:26" ht="15" customHeight="1" x14ac:dyDescent="0.25">
      <c r="A20" s="470" t="s">
        <v>134</v>
      </c>
      <c r="B20" s="471" t="s">
        <v>1892</v>
      </c>
      <c r="C20" s="472" t="s">
        <v>406</v>
      </c>
      <c r="D20" s="473">
        <v>37</v>
      </c>
      <c r="E20" s="474" t="e">
        <f t="shared" ref="E20:E29" si="2">ROUND(D20*$L$2,-0.1)</f>
        <v>#REF!</v>
      </c>
      <c r="F20" s="475"/>
      <c r="G20" s="476" t="e">
        <f t="shared" ref="G20:G29" si="3">E20*F20</f>
        <v>#REF!</v>
      </c>
      <c r="H20" s="467"/>
      <c r="I20" s="468"/>
      <c r="J20" s="468"/>
      <c r="K20" s="468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9"/>
      <c r="X20" s="469"/>
      <c r="Y20" s="469"/>
      <c r="Z20" s="469"/>
    </row>
    <row r="21" spans="1:26" ht="15" customHeight="1" x14ac:dyDescent="0.25">
      <c r="A21" s="470" t="s">
        <v>136</v>
      </c>
      <c r="B21" s="471" t="s">
        <v>1893</v>
      </c>
      <c r="C21" s="472" t="s">
        <v>406</v>
      </c>
      <c r="D21" s="473">
        <v>37</v>
      </c>
      <c r="E21" s="474" t="e">
        <f t="shared" si="2"/>
        <v>#REF!</v>
      </c>
      <c r="F21" s="475">
        <v>1</v>
      </c>
      <c r="G21" s="476" t="e">
        <f t="shared" si="3"/>
        <v>#REF!</v>
      </c>
      <c r="H21" s="467"/>
      <c r="I21" s="468"/>
      <c r="J21" s="468"/>
      <c r="K21" s="468"/>
      <c r="L21" s="468"/>
      <c r="M21" s="468"/>
      <c r="N21" s="468"/>
      <c r="O21" s="468"/>
      <c r="P21" s="468"/>
      <c r="Q21" s="468"/>
      <c r="R21" s="468"/>
      <c r="S21" s="468"/>
      <c r="T21" s="468"/>
      <c r="U21" s="468"/>
      <c r="V21" s="468"/>
      <c r="W21" s="469"/>
      <c r="X21" s="469"/>
      <c r="Y21" s="469"/>
      <c r="Z21" s="469"/>
    </row>
    <row r="22" spans="1:26" ht="15" customHeight="1" x14ac:dyDescent="0.25">
      <c r="A22" s="470" t="s">
        <v>138</v>
      </c>
      <c r="B22" s="471" t="s">
        <v>1894</v>
      </c>
      <c r="C22" s="472" t="s">
        <v>406</v>
      </c>
      <c r="D22" s="473">
        <v>44</v>
      </c>
      <c r="E22" s="474" t="e">
        <f t="shared" si="2"/>
        <v>#REF!</v>
      </c>
      <c r="F22" s="475"/>
      <c r="G22" s="476" t="e">
        <f t="shared" si="3"/>
        <v>#REF!</v>
      </c>
      <c r="H22" s="467"/>
      <c r="I22" s="468"/>
      <c r="J22" s="468"/>
      <c r="K22" s="468"/>
      <c r="L22" s="468"/>
      <c r="M22" s="468"/>
      <c r="N22" s="468"/>
      <c r="O22" s="468"/>
      <c r="P22" s="468"/>
      <c r="Q22" s="468"/>
      <c r="R22" s="468"/>
      <c r="S22" s="468"/>
      <c r="T22" s="468"/>
      <c r="U22" s="468"/>
      <c r="V22" s="468"/>
      <c r="W22" s="469"/>
      <c r="X22" s="469"/>
      <c r="Y22" s="469"/>
      <c r="Z22" s="469"/>
    </row>
    <row r="23" spans="1:26" ht="15" customHeight="1" x14ac:dyDescent="0.25">
      <c r="A23" s="470" t="s">
        <v>141</v>
      </c>
      <c r="B23" s="471" t="s">
        <v>1895</v>
      </c>
      <c r="C23" s="472" t="s">
        <v>406</v>
      </c>
      <c r="D23" s="473">
        <v>52</v>
      </c>
      <c r="E23" s="474" t="e">
        <f t="shared" si="2"/>
        <v>#REF!</v>
      </c>
      <c r="F23" s="475"/>
      <c r="G23" s="476" t="e">
        <f t="shared" si="3"/>
        <v>#REF!</v>
      </c>
      <c r="H23" s="467"/>
      <c r="I23" s="468"/>
      <c r="J23" s="468"/>
      <c r="K23" s="468"/>
      <c r="L23" s="468"/>
      <c r="M23" s="468"/>
      <c r="N23" s="468"/>
      <c r="O23" s="468"/>
      <c r="P23" s="468"/>
      <c r="Q23" s="468"/>
      <c r="R23" s="468"/>
      <c r="S23" s="468"/>
      <c r="T23" s="468"/>
      <c r="U23" s="468"/>
      <c r="V23" s="468"/>
      <c r="W23" s="469"/>
      <c r="X23" s="469"/>
      <c r="Y23" s="469"/>
      <c r="Z23" s="469"/>
    </row>
    <row r="24" spans="1:26" ht="15" customHeight="1" x14ac:dyDescent="0.25">
      <c r="A24" s="470" t="s">
        <v>1896</v>
      </c>
      <c r="B24" s="471" t="s">
        <v>1897</v>
      </c>
      <c r="C24" s="472" t="s">
        <v>406</v>
      </c>
      <c r="D24" s="473">
        <v>67</v>
      </c>
      <c r="E24" s="474" t="e">
        <f t="shared" si="2"/>
        <v>#REF!</v>
      </c>
      <c r="F24" s="475"/>
      <c r="G24" s="476" t="e">
        <f t="shared" si="3"/>
        <v>#REF!</v>
      </c>
      <c r="H24" s="467"/>
      <c r="I24" s="468"/>
      <c r="J24" s="468"/>
      <c r="K24" s="468"/>
      <c r="L24" s="468"/>
      <c r="M24" s="468"/>
      <c r="N24" s="468"/>
      <c r="O24" s="468"/>
      <c r="P24" s="468"/>
      <c r="Q24" s="468"/>
      <c r="R24" s="468"/>
      <c r="S24" s="468"/>
      <c r="T24" s="468"/>
      <c r="U24" s="468"/>
      <c r="V24" s="468"/>
      <c r="W24" s="469"/>
      <c r="X24" s="469"/>
      <c r="Y24" s="469"/>
      <c r="Z24" s="469"/>
    </row>
    <row r="25" spans="1:26" ht="15" customHeight="1" x14ac:dyDescent="0.25">
      <c r="A25" s="470" t="s">
        <v>1898</v>
      </c>
      <c r="B25" s="471" t="s">
        <v>1899</v>
      </c>
      <c r="C25" s="472" t="s">
        <v>406</v>
      </c>
      <c r="D25" s="473">
        <v>74</v>
      </c>
      <c r="E25" s="474" t="e">
        <f t="shared" si="2"/>
        <v>#REF!</v>
      </c>
      <c r="F25" s="475"/>
      <c r="G25" s="476" t="e">
        <f t="shared" si="3"/>
        <v>#REF!</v>
      </c>
      <c r="H25" s="467"/>
      <c r="I25" s="468"/>
      <c r="J25" s="468"/>
      <c r="K25" s="468"/>
      <c r="L25" s="468"/>
      <c r="M25" s="468"/>
      <c r="N25" s="468"/>
      <c r="O25" s="468"/>
      <c r="P25" s="468"/>
      <c r="Q25" s="468"/>
      <c r="R25" s="468"/>
      <c r="S25" s="468"/>
      <c r="T25" s="468"/>
      <c r="U25" s="468"/>
      <c r="V25" s="468"/>
      <c r="W25" s="469"/>
      <c r="X25" s="469"/>
      <c r="Y25" s="469"/>
      <c r="Z25" s="469"/>
    </row>
    <row r="26" spans="1:26" ht="15" customHeight="1" x14ac:dyDescent="0.25">
      <c r="A26" s="470" t="s">
        <v>1900</v>
      </c>
      <c r="B26" s="471" t="s">
        <v>1901</v>
      </c>
      <c r="C26" s="472" t="s">
        <v>406</v>
      </c>
      <c r="D26" s="473">
        <v>82</v>
      </c>
      <c r="E26" s="474" t="e">
        <f t="shared" si="2"/>
        <v>#REF!</v>
      </c>
      <c r="F26" s="475"/>
      <c r="G26" s="476" t="e">
        <f t="shared" si="3"/>
        <v>#REF!</v>
      </c>
      <c r="H26" s="467"/>
      <c r="I26" s="468"/>
      <c r="J26" s="468"/>
      <c r="K26" s="468"/>
      <c r="L26" s="468"/>
      <c r="M26" s="468"/>
      <c r="N26" s="468"/>
      <c r="O26" s="468"/>
      <c r="P26" s="468"/>
      <c r="Q26" s="468"/>
      <c r="R26" s="468"/>
      <c r="S26" s="468"/>
      <c r="T26" s="468"/>
      <c r="U26" s="468"/>
      <c r="V26" s="468"/>
      <c r="W26" s="469"/>
      <c r="X26" s="469"/>
      <c r="Y26" s="469"/>
      <c r="Z26" s="469"/>
    </row>
    <row r="27" spans="1:26" ht="15" customHeight="1" x14ac:dyDescent="0.25">
      <c r="A27" s="470" t="s">
        <v>1902</v>
      </c>
      <c r="B27" s="471" t="s">
        <v>1903</v>
      </c>
      <c r="C27" s="472" t="s">
        <v>406</v>
      </c>
      <c r="D27" s="473">
        <v>90</v>
      </c>
      <c r="E27" s="474" t="e">
        <f t="shared" si="2"/>
        <v>#REF!</v>
      </c>
      <c r="F27" s="475"/>
      <c r="G27" s="476" t="e">
        <f t="shared" si="3"/>
        <v>#REF!</v>
      </c>
      <c r="H27" s="467"/>
      <c r="I27" s="468"/>
      <c r="J27" s="468"/>
      <c r="K27" s="468"/>
      <c r="L27" s="468"/>
      <c r="M27" s="468"/>
      <c r="N27" s="468"/>
      <c r="O27" s="468"/>
      <c r="P27" s="468"/>
      <c r="Q27" s="468"/>
      <c r="R27" s="468"/>
      <c r="S27" s="468"/>
      <c r="T27" s="468"/>
      <c r="U27" s="468"/>
      <c r="V27" s="468"/>
      <c r="W27" s="469"/>
      <c r="X27" s="469"/>
      <c r="Y27" s="469"/>
      <c r="Z27" s="469"/>
    </row>
    <row r="28" spans="1:26" ht="28.5" customHeight="1" x14ac:dyDescent="0.25">
      <c r="A28" s="470" t="s">
        <v>1904</v>
      </c>
      <c r="B28" s="478" t="s">
        <v>1905</v>
      </c>
      <c r="C28" s="472" t="s">
        <v>406</v>
      </c>
      <c r="D28" s="473">
        <v>59</v>
      </c>
      <c r="E28" s="474" t="e">
        <f t="shared" si="2"/>
        <v>#REF!</v>
      </c>
      <c r="F28" s="475"/>
      <c r="G28" s="476" t="e">
        <f t="shared" si="3"/>
        <v>#REF!</v>
      </c>
      <c r="H28" s="467"/>
      <c r="I28" s="468"/>
      <c r="J28" s="468"/>
      <c r="K28" s="468"/>
      <c r="L28" s="468"/>
      <c r="M28" s="468"/>
      <c r="N28" s="468"/>
      <c r="O28" s="468"/>
      <c r="P28" s="468"/>
      <c r="Q28" s="468"/>
      <c r="R28" s="468"/>
      <c r="S28" s="468"/>
      <c r="T28" s="468"/>
      <c r="U28" s="468"/>
      <c r="V28" s="468"/>
      <c r="W28" s="469"/>
      <c r="X28" s="469"/>
      <c r="Y28" s="469"/>
      <c r="Z28" s="469"/>
    </row>
    <row r="29" spans="1:26" ht="15" customHeight="1" x14ac:dyDescent="0.25">
      <c r="A29" s="470" t="s">
        <v>1906</v>
      </c>
      <c r="B29" s="471" t="s">
        <v>1907</v>
      </c>
      <c r="C29" s="472" t="s">
        <v>406</v>
      </c>
      <c r="D29" s="473">
        <v>158</v>
      </c>
      <c r="E29" s="474" t="e">
        <f t="shared" si="2"/>
        <v>#REF!</v>
      </c>
      <c r="F29" s="475"/>
      <c r="G29" s="476" t="e">
        <f t="shared" si="3"/>
        <v>#REF!</v>
      </c>
      <c r="H29" s="467"/>
      <c r="I29" s="468"/>
      <c r="J29" s="468"/>
      <c r="K29" s="468"/>
      <c r="L29" s="489"/>
      <c r="M29" s="490"/>
      <c r="N29" s="490"/>
      <c r="O29" s="491" t="e">
        <f>ROUND(N29*$L$2,-0.1)</f>
        <v>#REF!</v>
      </c>
      <c r="P29" s="492"/>
      <c r="Q29" s="493"/>
      <c r="R29" s="468"/>
      <c r="S29" s="468"/>
      <c r="T29" s="468"/>
      <c r="U29" s="468"/>
      <c r="V29" s="468"/>
      <c r="W29" s="469"/>
      <c r="X29" s="469"/>
      <c r="Y29" s="469"/>
      <c r="Z29" s="469"/>
    </row>
    <row r="30" spans="1:26" ht="15.75" customHeight="1" x14ac:dyDescent="0.25">
      <c r="A30" s="479"/>
      <c r="B30" s="480" t="s">
        <v>1908</v>
      </c>
      <c r="C30" s="481"/>
      <c r="D30" s="482"/>
      <c r="E30" s="482"/>
      <c r="F30" s="483"/>
      <c r="G30" s="482" t="s">
        <v>68</v>
      </c>
      <c r="H30" s="467"/>
      <c r="I30" s="468"/>
      <c r="J30" s="468"/>
      <c r="K30" s="468"/>
      <c r="L30" s="468"/>
      <c r="M30" s="468"/>
      <c r="N30" s="468"/>
      <c r="O30" s="468"/>
      <c r="P30" s="468"/>
      <c r="Q30" s="468"/>
      <c r="R30" s="468"/>
      <c r="S30" s="468"/>
      <c r="T30" s="468"/>
      <c r="U30" s="468"/>
      <c r="V30" s="468"/>
      <c r="W30" s="469"/>
      <c r="X30" s="469"/>
      <c r="Y30" s="469"/>
      <c r="Z30" s="469"/>
    </row>
    <row r="31" spans="1:26" ht="15.75" customHeight="1" x14ac:dyDescent="0.25">
      <c r="A31" s="470" t="s">
        <v>1909</v>
      </c>
      <c r="B31" s="494" t="s">
        <v>1910</v>
      </c>
      <c r="C31" s="495" t="s">
        <v>406</v>
      </c>
      <c r="D31" s="473">
        <v>59</v>
      </c>
      <c r="E31" s="474" t="e">
        <f t="shared" ref="E31:E33" si="4">ROUND(D31*$L$2,-0.1)</f>
        <v>#REF!</v>
      </c>
      <c r="F31" s="475"/>
      <c r="G31" s="476" t="e">
        <f t="shared" ref="G31:G33" si="5">E31*F31</f>
        <v>#REF!</v>
      </c>
      <c r="H31" s="467"/>
      <c r="I31" s="468"/>
      <c r="J31" s="468"/>
      <c r="K31" s="468"/>
      <c r="L31" s="468"/>
      <c r="M31" s="468"/>
      <c r="N31" s="468"/>
      <c r="O31" s="468"/>
      <c r="P31" s="468"/>
      <c r="Q31" s="468"/>
      <c r="R31" s="468"/>
      <c r="S31" s="468"/>
      <c r="T31" s="468"/>
      <c r="U31" s="468"/>
      <c r="V31" s="468"/>
      <c r="W31" s="469"/>
      <c r="X31" s="469"/>
      <c r="Y31" s="469"/>
      <c r="Z31" s="469"/>
    </row>
    <row r="32" spans="1:26" ht="15.75" customHeight="1" x14ac:dyDescent="0.25">
      <c r="A32" s="470" t="s">
        <v>1911</v>
      </c>
      <c r="B32" s="494" t="s">
        <v>1912</v>
      </c>
      <c r="C32" s="496" t="s">
        <v>406</v>
      </c>
      <c r="D32" s="473">
        <v>488</v>
      </c>
      <c r="E32" s="474" t="e">
        <f t="shared" si="4"/>
        <v>#REF!</v>
      </c>
      <c r="F32" s="475"/>
      <c r="G32" s="476" t="e">
        <f t="shared" si="5"/>
        <v>#REF!</v>
      </c>
      <c r="H32" s="467"/>
      <c r="I32" s="468"/>
      <c r="J32" s="468"/>
      <c r="K32" s="468"/>
      <c r="L32" s="468"/>
      <c r="M32" s="468"/>
      <c r="N32" s="468"/>
      <c r="O32" s="468"/>
      <c r="P32" s="468"/>
      <c r="Q32" s="468"/>
      <c r="R32" s="468"/>
      <c r="S32" s="468"/>
      <c r="T32" s="468"/>
      <c r="U32" s="468"/>
      <c r="V32" s="468"/>
      <c r="W32" s="469"/>
      <c r="X32" s="469"/>
      <c r="Y32" s="469"/>
      <c r="Z32" s="469"/>
    </row>
    <row r="33" spans="1:26" ht="15.75" customHeight="1" x14ac:dyDescent="0.25">
      <c r="A33" s="470" t="s">
        <v>1913</v>
      </c>
      <c r="B33" s="471" t="s">
        <v>1914</v>
      </c>
      <c r="C33" s="472" t="s">
        <v>406</v>
      </c>
      <c r="D33" s="473">
        <v>180</v>
      </c>
      <c r="E33" s="474" t="e">
        <f t="shared" si="4"/>
        <v>#REF!</v>
      </c>
      <c r="F33" s="475"/>
      <c r="G33" s="476" t="e">
        <f t="shared" si="5"/>
        <v>#REF!</v>
      </c>
      <c r="H33" s="467"/>
      <c r="I33" s="468"/>
      <c r="J33" s="468"/>
      <c r="K33" s="468"/>
      <c r="L33" s="468"/>
      <c r="M33" s="468"/>
      <c r="N33" s="468"/>
      <c r="O33" s="468"/>
      <c r="P33" s="468"/>
      <c r="Q33" s="468"/>
      <c r="R33" s="468"/>
      <c r="S33" s="468"/>
      <c r="T33" s="468"/>
      <c r="U33" s="468"/>
      <c r="V33" s="468"/>
      <c r="W33" s="469"/>
      <c r="X33" s="469"/>
      <c r="Y33" s="469"/>
      <c r="Z33" s="469"/>
    </row>
    <row r="34" spans="1:26" ht="15.75" customHeight="1" x14ac:dyDescent="0.25">
      <c r="A34" s="479"/>
      <c r="B34" s="497" t="s">
        <v>1915</v>
      </c>
      <c r="C34" s="481"/>
      <c r="D34" s="482"/>
      <c r="E34" s="482"/>
      <c r="F34" s="483"/>
      <c r="G34" s="482" t="s">
        <v>68</v>
      </c>
      <c r="H34" s="467"/>
      <c r="I34" s="468"/>
      <c r="J34" s="468"/>
      <c r="K34" s="468"/>
      <c r="L34" s="489"/>
      <c r="M34" s="498"/>
      <c r="N34" s="498"/>
      <c r="O34" s="486" t="e">
        <f>ROUND(N34*$L$2,-0.1)</f>
        <v>#REF!</v>
      </c>
      <c r="P34" s="499"/>
      <c r="Q34" s="500"/>
      <c r="R34" s="468"/>
      <c r="S34" s="468"/>
      <c r="T34" s="468"/>
      <c r="U34" s="468"/>
      <c r="V34" s="468"/>
      <c r="W34" s="469"/>
      <c r="X34" s="469"/>
      <c r="Y34" s="469"/>
      <c r="Z34" s="469"/>
    </row>
    <row r="35" spans="1:26" ht="15.75" customHeight="1" x14ac:dyDescent="0.25">
      <c r="A35" s="470" t="s">
        <v>1916</v>
      </c>
      <c r="B35" s="471" t="s">
        <v>1917</v>
      </c>
      <c r="C35" s="472" t="s">
        <v>406</v>
      </c>
      <c r="D35" s="473">
        <v>428</v>
      </c>
      <c r="E35" s="474" t="e">
        <f t="shared" ref="E35:E61" si="6">ROUND(D35*$L$2,-0.1)</f>
        <v>#REF!</v>
      </c>
      <c r="F35" s="475"/>
      <c r="G35" s="476" t="e">
        <f t="shared" ref="G35:G61" si="7">E35*F35</f>
        <v>#REF!</v>
      </c>
      <c r="H35" s="467"/>
      <c r="I35" s="468"/>
      <c r="J35" s="468"/>
      <c r="K35" s="468"/>
      <c r="L35" s="468"/>
      <c r="M35" s="468"/>
      <c r="N35" s="468"/>
      <c r="O35" s="468"/>
      <c r="P35" s="468"/>
      <c r="Q35" s="468"/>
      <c r="R35" s="468"/>
      <c r="S35" s="468"/>
      <c r="T35" s="468"/>
      <c r="U35" s="468"/>
      <c r="V35" s="468"/>
      <c r="W35" s="469"/>
      <c r="X35" s="469"/>
      <c r="Y35" s="469"/>
      <c r="Z35" s="469"/>
    </row>
    <row r="36" spans="1:26" ht="15.75" customHeight="1" x14ac:dyDescent="0.25">
      <c r="A36" s="470" t="s">
        <v>1918</v>
      </c>
      <c r="B36" s="478" t="s">
        <v>1919</v>
      </c>
      <c r="C36" s="472" t="s">
        <v>406</v>
      </c>
      <c r="D36" s="473">
        <v>673</v>
      </c>
      <c r="E36" s="474" t="e">
        <f t="shared" si="6"/>
        <v>#REF!</v>
      </c>
      <c r="F36" s="475"/>
      <c r="G36" s="476" t="e">
        <f t="shared" si="7"/>
        <v>#REF!</v>
      </c>
      <c r="H36" s="467"/>
      <c r="I36" s="468"/>
      <c r="J36" s="468"/>
      <c r="K36" s="468"/>
      <c r="L36" s="468"/>
      <c r="M36" s="468"/>
      <c r="N36" s="468"/>
      <c r="O36" s="468"/>
      <c r="P36" s="468"/>
      <c r="Q36" s="468"/>
      <c r="R36" s="468"/>
      <c r="S36" s="468"/>
      <c r="T36" s="468"/>
      <c r="U36" s="468"/>
      <c r="V36" s="468"/>
      <c r="W36" s="469"/>
      <c r="X36" s="469"/>
      <c r="Y36" s="469"/>
      <c r="Z36" s="469"/>
    </row>
    <row r="37" spans="1:26" ht="15.75" customHeight="1" x14ac:dyDescent="0.25">
      <c r="A37" s="470" t="s">
        <v>1920</v>
      </c>
      <c r="B37" s="478" t="s">
        <v>1921</v>
      </c>
      <c r="C37" s="472" t="s">
        <v>406</v>
      </c>
      <c r="D37" s="473">
        <v>209</v>
      </c>
      <c r="E37" s="474" t="e">
        <f t="shared" si="6"/>
        <v>#REF!</v>
      </c>
      <c r="F37" s="475"/>
      <c r="G37" s="476" t="e">
        <f t="shared" si="7"/>
        <v>#REF!</v>
      </c>
      <c r="H37" s="467"/>
      <c r="I37" s="468"/>
      <c r="J37" s="468"/>
      <c r="K37" s="468"/>
      <c r="L37" s="468"/>
      <c r="M37" s="468"/>
      <c r="N37" s="468"/>
      <c r="O37" s="468"/>
      <c r="P37" s="468"/>
      <c r="Q37" s="468"/>
      <c r="R37" s="468"/>
      <c r="S37" s="468"/>
      <c r="T37" s="468"/>
      <c r="U37" s="468"/>
      <c r="V37" s="468"/>
      <c r="W37" s="469"/>
      <c r="X37" s="469"/>
      <c r="Y37" s="469"/>
      <c r="Z37" s="469"/>
    </row>
    <row r="38" spans="1:26" ht="15.75" customHeight="1" x14ac:dyDescent="0.25">
      <c r="A38" s="470" t="s">
        <v>1922</v>
      </c>
      <c r="B38" s="478" t="s">
        <v>1923</v>
      </c>
      <c r="C38" s="472" t="s">
        <v>406</v>
      </c>
      <c r="D38" s="473">
        <v>251</v>
      </c>
      <c r="E38" s="474" t="e">
        <f t="shared" si="6"/>
        <v>#REF!</v>
      </c>
      <c r="F38" s="475"/>
      <c r="G38" s="476" t="e">
        <f t="shared" si="7"/>
        <v>#REF!</v>
      </c>
      <c r="H38" s="467"/>
      <c r="I38" s="468"/>
      <c r="J38" s="468"/>
      <c r="K38" s="468"/>
      <c r="L38" s="468"/>
      <c r="M38" s="468"/>
      <c r="N38" s="468"/>
      <c r="O38" s="468"/>
      <c r="P38" s="468"/>
      <c r="Q38" s="468"/>
      <c r="R38" s="468"/>
      <c r="S38" s="468"/>
      <c r="T38" s="468"/>
      <c r="U38" s="468"/>
      <c r="V38" s="468"/>
      <c r="W38" s="469"/>
      <c r="X38" s="469"/>
      <c r="Y38" s="469"/>
      <c r="Z38" s="469"/>
    </row>
    <row r="39" spans="1:26" ht="15.75" customHeight="1" x14ac:dyDescent="0.25">
      <c r="A39" s="470" t="s">
        <v>1924</v>
      </c>
      <c r="B39" s="478" t="s">
        <v>1925</v>
      </c>
      <c r="C39" s="472" t="s">
        <v>406</v>
      </c>
      <c r="D39" s="473">
        <v>269</v>
      </c>
      <c r="E39" s="474" t="e">
        <f t="shared" si="6"/>
        <v>#REF!</v>
      </c>
      <c r="F39" s="475"/>
      <c r="G39" s="476" t="e">
        <f t="shared" si="7"/>
        <v>#REF!</v>
      </c>
      <c r="H39" s="467"/>
      <c r="I39" s="468"/>
      <c r="J39" s="468"/>
      <c r="K39" s="468"/>
      <c r="L39" s="468"/>
      <c r="M39" s="468"/>
      <c r="N39" s="468"/>
      <c r="O39" s="468"/>
      <c r="P39" s="468"/>
      <c r="Q39" s="468"/>
      <c r="R39" s="468"/>
      <c r="S39" s="468"/>
      <c r="T39" s="468"/>
      <c r="U39" s="468"/>
      <c r="V39" s="468"/>
      <c r="W39" s="469"/>
      <c r="X39" s="469"/>
      <c r="Y39" s="469"/>
      <c r="Z39" s="469"/>
    </row>
    <row r="40" spans="1:26" ht="15.75" customHeight="1" x14ac:dyDescent="0.25">
      <c r="A40" s="470" t="s">
        <v>1926</v>
      </c>
      <c r="B40" s="478" t="s">
        <v>1927</v>
      </c>
      <c r="C40" s="472" t="s">
        <v>406</v>
      </c>
      <c r="D40" s="473">
        <v>286</v>
      </c>
      <c r="E40" s="474" t="e">
        <f t="shared" si="6"/>
        <v>#REF!</v>
      </c>
      <c r="F40" s="475"/>
      <c r="G40" s="476" t="e">
        <f t="shared" si="7"/>
        <v>#REF!</v>
      </c>
      <c r="H40" s="467"/>
      <c r="I40" s="468"/>
      <c r="J40" s="468"/>
      <c r="K40" s="468"/>
      <c r="L40" s="468"/>
      <c r="M40" s="468"/>
      <c r="N40" s="468"/>
      <c r="O40" s="468"/>
      <c r="P40" s="468"/>
      <c r="Q40" s="468"/>
      <c r="R40" s="468"/>
      <c r="S40" s="468"/>
      <c r="T40" s="468"/>
      <c r="U40" s="468"/>
      <c r="V40" s="468"/>
      <c r="W40" s="469"/>
      <c r="X40" s="469"/>
      <c r="Y40" s="469"/>
      <c r="Z40" s="469"/>
    </row>
    <row r="41" spans="1:26" ht="15.75" customHeight="1" x14ac:dyDescent="0.25">
      <c r="A41" s="470" t="s">
        <v>1928</v>
      </c>
      <c r="B41" s="478" t="s">
        <v>1929</v>
      </c>
      <c r="C41" s="472" t="s">
        <v>406</v>
      </c>
      <c r="D41" s="473">
        <v>368</v>
      </c>
      <c r="E41" s="474" t="e">
        <f t="shared" si="6"/>
        <v>#REF!</v>
      </c>
      <c r="F41" s="475"/>
      <c r="G41" s="476" t="e">
        <f t="shared" si="7"/>
        <v>#REF!</v>
      </c>
      <c r="H41" s="467"/>
      <c r="I41" s="468"/>
      <c r="J41" s="468"/>
      <c r="K41" s="468"/>
      <c r="L41" s="468"/>
      <c r="M41" s="468"/>
      <c r="N41" s="468"/>
      <c r="O41" s="468"/>
      <c r="P41" s="468"/>
      <c r="Q41" s="468"/>
      <c r="R41" s="468"/>
      <c r="S41" s="468"/>
      <c r="T41" s="468"/>
      <c r="U41" s="468"/>
      <c r="V41" s="468"/>
      <c r="W41" s="469"/>
      <c r="X41" s="469"/>
      <c r="Y41" s="469"/>
      <c r="Z41" s="469"/>
    </row>
    <row r="42" spans="1:26" ht="15.75" customHeight="1" x14ac:dyDescent="0.25">
      <c r="A42" s="470" t="s">
        <v>1930</v>
      </c>
      <c r="B42" s="478" t="s">
        <v>1931</v>
      </c>
      <c r="C42" s="472" t="s">
        <v>406</v>
      </c>
      <c r="D42" s="473">
        <v>287</v>
      </c>
      <c r="E42" s="474" t="e">
        <f t="shared" si="6"/>
        <v>#REF!</v>
      </c>
      <c r="F42" s="475"/>
      <c r="G42" s="476" t="e">
        <f t="shared" si="7"/>
        <v>#REF!</v>
      </c>
      <c r="H42" s="467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9"/>
      <c r="X42" s="469"/>
      <c r="Y42" s="469"/>
      <c r="Z42" s="469"/>
    </row>
    <row r="43" spans="1:26" ht="15.75" customHeight="1" x14ac:dyDescent="0.25">
      <c r="A43" s="470" t="s">
        <v>1932</v>
      </c>
      <c r="B43" s="478" t="s">
        <v>1933</v>
      </c>
      <c r="C43" s="472" t="s">
        <v>406</v>
      </c>
      <c r="D43" s="473">
        <v>229</v>
      </c>
      <c r="E43" s="474" t="e">
        <f t="shared" si="6"/>
        <v>#REF!</v>
      </c>
      <c r="F43" s="475"/>
      <c r="G43" s="476" t="e">
        <f t="shared" si="7"/>
        <v>#REF!</v>
      </c>
      <c r="H43" s="467"/>
      <c r="I43" s="468"/>
      <c r="J43" s="468"/>
      <c r="K43" s="468"/>
      <c r="L43" s="468"/>
      <c r="M43" s="468"/>
      <c r="N43" s="468"/>
      <c r="O43" s="468"/>
      <c r="P43" s="468"/>
      <c r="Q43" s="468"/>
      <c r="R43" s="468"/>
      <c r="S43" s="468"/>
      <c r="T43" s="468"/>
      <c r="U43" s="468"/>
      <c r="V43" s="468"/>
      <c r="W43" s="469"/>
      <c r="X43" s="469"/>
      <c r="Y43" s="469"/>
      <c r="Z43" s="469"/>
    </row>
    <row r="44" spans="1:26" ht="15.75" customHeight="1" x14ac:dyDescent="0.25">
      <c r="A44" s="470" t="s">
        <v>1934</v>
      </c>
      <c r="B44" s="478" t="s">
        <v>1935</v>
      </c>
      <c r="C44" s="472" t="s">
        <v>406</v>
      </c>
      <c r="D44" s="473">
        <v>287</v>
      </c>
      <c r="E44" s="474" t="e">
        <f t="shared" si="6"/>
        <v>#REF!</v>
      </c>
      <c r="F44" s="475"/>
      <c r="G44" s="476" t="e">
        <f t="shared" si="7"/>
        <v>#REF!</v>
      </c>
      <c r="H44" s="467"/>
      <c r="I44" s="468"/>
      <c r="J44" s="468"/>
      <c r="K44" s="468"/>
      <c r="L44" s="468"/>
      <c r="M44" s="468"/>
      <c r="N44" s="468"/>
      <c r="O44" s="468"/>
      <c r="P44" s="468"/>
      <c r="Q44" s="468"/>
      <c r="R44" s="468"/>
      <c r="S44" s="468"/>
      <c r="T44" s="468"/>
      <c r="U44" s="468"/>
      <c r="V44" s="468"/>
      <c r="W44" s="469"/>
      <c r="X44" s="469"/>
      <c r="Y44" s="469"/>
      <c r="Z44" s="469"/>
    </row>
    <row r="45" spans="1:26" ht="15.75" customHeight="1" x14ac:dyDescent="0.25">
      <c r="A45" s="470" t="s">
        <v>1936</v>
      </c>
      <c r="B45" s="471" t="s">
        <v>1937</v>
      </c>
      <c r="C45" s="472" t="s">
        <v>406</v>
      </c>
      <c r="D45" s="473">
        <v>308</v>
      </c>
      <c r="E45" s="474" t="e">
        <f t="shared" si="6"/>
        <v>#REF!</v>
      </c>
      <c r="F45" s="475"/>
      <c r="G45" s="476" t="e">
        <f t="shared" si="7"/>
        <v>#REF!</v>
      </c>
      <c r="H45" s="467"/>
      <c r="I45" s="468"/>
      <c r="J45" s="468"/>
      <c r="K45" s="468"/>
      <c r="L45" s="468"/>
      <c r="M45" s="468"/>
      <c r="N45" s="468"/>
      <c r="O45" s="468"/>
      <c r="P45" s="468"/>
      <c r="Q45" s="468"/>
      <c r="R45" s="468"/>
      <c r="S45" s="468"/>
      <c r="T45" s="468"/>
      <c r="U45" s="468"/>
      <c r="V45" s="468"/>
      <c r="W45" s="469"/>
      <c r="X45" s="469"/>
      <c r="Y45" s="469"/>
      <c r="Z45" s="469"/>
    </row>
    <row r="46" spans="1:26" ht="15.75" customHeight="1" x14ac:dyDescent="0.25">
      <c r="A46" s="470" t="s">
        <v>1938</v>
      </c>
      <c r="B46" s="471" t="s">
        <v>1939</v>
      </c>
      <c r="C46" s="472" t="s">
        <v>406</v>
      </c>
      <c r="D46" s="473">
        <v>293</v>
      </c>
      <c r="E46" s="474" t="e">
        <f t="shared" si="6"/>
        <v>#REF!</v>
      </c>
      <c r="F46" s="475"/>
      <c r="G46" s="476" t="e">
        <f t="shared" si="7"/>
        <v>#REF!</v>
      </c>
      <c r="H46" s="467"/>
      <c r="I46" s="468"/>
      <c r="J46" s="468"/>
      <c r="K46" s="468"/>
      <c r="L46" s="468"/>
      <c r="M46" s="468"/>
      <c r="N46" s="468"/>
      <c r="O46" s="468"/>
      <c r="P46" s="468"/>
      <c r="Q46" s="468"/>
      <c r="R46" s="468"/>
      <c r="S46" s="468"/>
      <c r="T46" s="468"/>
      <c r="U46" s="468"/>
      <c r="V46" s="468"/>
      <c r="W46" s="469"/>
      <c r="X46" s="469"/>
      <c r="Y46" s="469"/>
      <c r="Z46" s="469"/>
    </row>
    <row r="47" spans="1:26" ht="15.75" customHeight="1" x14ac:dyDescent="0.25">
      <c r="A47" s="470" t="s">
        <v>1940</v>
      </c>
      <c r="B47" s="471" t="s">
        <v>1941</v>
      </c>
      <c r="C47" s="472" t="s">
        <v>406</v>
      </c>
      <c r="D47" s="473">
        <v>368</v>
      </c>
      <c r="E47" s="474" t="e">
        <f t="shared" si="6"/>
        <v>#REF!</v>
      </c>
      <c r="F47" s="475"/>
      <c r="G47" s="476" t="e">
        <f t="shared" si="7"/>
        <v>#REF!</v>
      </c>
      <c r="H47" s="467"/>
      <c r="I47" s="468"/>
      <c r="J47" s="468"/>
      <c r="K47" s="468"/>
      <c r="L47" s="468"/>
      <c r="M47" s="468"/>
      <c r="N47" s="468"/>
      <c r="O47" s="468"/>
      <c r="P47" s="468"/>
      <c r="Q47" s="468"/>
      <c r="R47" s="468"/>
      <c r="S47" s="468"/>
      <c r="T47" s="468"/>
      <c r="U47" s="468"/>
      <c r="V47" s="468"/>
      <c r="W47" s="469"/>
      <c r="X47" s="469"/>
      <c r="Y47" s="469"/>
      <c r="Z47" s="469"/>
    </row>
    <row r="48" spans="1:26" ht="15.75" customHeight="1" x14ac:dyDescent="0.25">
      <c r="A48" s="470" t="s">
        <v>1942</v>
      </c>
      <c r="B48" s="471" t="s">
        <v>1943</v>
      </c>
      <c r="C48" s="472" t="s">
        <v>406</v>
      </c>
      <c r="D48" s="473">
        <v>413</v>
      </c>
      <c r="E48" s="474" t="e">
        <f t="shared" si="6"/>
        <v>#REF!</v>
      </c>
      <c r="F48" s="475"/>
      <c r="G48" s="476" t="e">
        <f t="shared" si="7"/>
        <v>#REF!</v>
      </c>
      <c r="H48" s="467"/>
      <c r="I48" s="468"/>
      <c r="J48" s="468"/>
      <c r="K48" s="468"/>
      <c r="L48" s="468"/>
      <c r="M48" s="468"/>
      <c r="N48" s="468"/>
      <c r="O48" s="468"/>
      <c r="P48" s="468"/>
      <c r="Q48" s="468"/>
      <c r="R48" s="468"/>
      <c r="S48" s="468"/>
      <c r="T48" s="468"/>
      <c r="U48" s="468"/>
      <c r="V48" s="468"/>
      <c r="W48" s="469"/>
      <c r="X48" s="469"/>
      <c r="Y48" s="469"/>
      <c r="Z48" s="469"/>
    </row>
    <row r="49" spans="1:26" ht="15.75" customHeight="1" x14ac:dyDescent="0.25">
      <c r="A49" s="470" t="s">
        <v>1944</v>
      </c>
      <c r="B49" s="471" t="s">
        <v>1945</v>
      </c>
      <c r="C49" s="472" t="s">
        <v>406</v>
      </c>
      <c r="D49" s="473">
        <v>150</v>
      </c>
      <c r="E49" s="474" t="e">
        <f t="shared" si="6"/>
        <v>#REF!</v>
      </c>
      <c r="F49" s="475"/>
      <c r="G49" s="476" t="e">
        <f t="shared" si="7"/>
        <v>#REF!</v>
      </c>
      <c r="H49" s="467"/>
      <c r="I49" s="468"/>
      <c r="J49" s="468"/>
      <c r="K49" s="468"/>
      <c r="L49" s="468"/>
      <c r="M49" s="468"/>
      <c r="N49" s="468"/>
      <c r="O49" s="468"/>
      <c r="P49" s="468"/>
      <c r="Q49" s="468"/>
      <c r="R49" s="468"/>
      <c r="S49" s="468"/>
      <c r="T49" s="468"/>
      <c r="U49" s="468"/>
      <c r="V49" s="468"/>
      <c r="W49" s="469"/>
      <c r="X49" s="469"/>
      <c r="Y49" s="469"/>
      <c r="Z49" s="469"/>
    </row>
    <row r="50" spans="1:26" ht="15.75" customHeight="1" x14ac:dyDescent="0.25">
      <c r="A50" s="470" t="s">
        <v>1946</v>
      </c>
      <c r="B50" s="471" t="s">
        <v>1947</v>
      </c>
      <c r="C50" s="472" t="s">
        <v>406</v>
      </c>
      <c r="D50" s="473">
        <v>563</v>
      </c>
      <c r="E50" s="474" t="e">
        <f t="shared" si="6"/>
        <v>#REF!</v>
      </c>
      <c r="F50" s="475"/>
      <c r="G50" s="476" t="e">
        <f t="shared" si="7"/>
        <v>#REF!</v>
      </c>
      <c r="H50" s="467"/>
      <c r="I50" s="468"/>
      <c r="J50" s="468"/>
      <c r="K50" s="468"/>
      <c r="L50" s="468"/>
      <c r="M50" s="468"/>
      <c r="N50" s="468"/>
      <c r="O50" s="468"/>
      <c r="P50" s="468"/>
      <c r="Q50" s="468"/>
      <c r="R50" s="468"/>
      <c r="S50" s="468"/>
      <c r="T50" s="468"/>
      <c r="U50" s="468"/>
      <c r="V50" s="468"/>
      <c r="W50" s="469"/>
      <c r="X50" s="469"/>
      <c r="Y50" s="469"/>
      <c r="Z50" s="469"/>
    </row>
    <row r="51" spans="1:26" ht="15.75" customHeight="1" x14ac:dyDescent="0.25">
      <c r="A51" s="470" t="s">
        <v>1948</v>
      </c>
      <c r="B51" s="478" t="s">
        <v>1949</v>
      </c>
      <c r="C51" s="472" t="s">
        <v>1950</v>
      </c>
      <c r="D51" s="473">
        <v>59</v>
      </c>
      <c r="E51" s="474" t="e">
        <f t="shared" si="6"/>
        <v>#REF!</v>
      </c>
      <c r="F51" s="475"/>
      <c r="G51" s="476" t="e">
        <f t="shared" si="7"/>
        <v>#REF!</v>
      </c>
      <c r="H51" s="467"/>
      <c r="I51" s="468"/>
      <c r="J51" s="468"/>
      <c r="K51" s="468"/>
      <c r="L51" s="468"/>
      <c r="M51" s="468"/>
      <c r="N51" s="468"/>
      <c r="O51" s="468"/>
      <c r="P51" s="468"/>
      <c r="Q51" s="468"/>
      <c r="R51" s="468"/>
      <c r="S51" s="468"/>
      <c r="T51" s="468"/>
      <c r="U51" s="468"/>
      <c r="V51" s="468"/>
      <c r="W51" s="469"/>
      <c r="X51" s="469"/>
      <c r="Y51" s="469"/>
      <c r="Z51" s="469"/>
    </row>
    <row r="52" spans="1:26" ht="15.75" customHeight="1" x14ac:dyDescent="0.25">
      <c r="A52" s="470" t="s">
        <v>1951</v>
      </c>
      <c r="B52" s="478" t="s">
        <v>1952</v>
      </c>
      <c r="C52" s="472" t="s">
        <v>1950</v>
      </c>
      <c r="D52" s="473">
        <v>59</v>
      </c>
      <c r="E52" s="474" t="e">
        <f t="shared" si="6"/>
        <v>#REF!</v>
      </c>
      <c r="F52" s="475"/>
      <c r="G52" s="476" t="e">
        <f t="shared" si="7"/>
        <v>#REF!</v>
      </c>
      <c r="H52" s="467"/>
      <c r="I52" s="468"/>
      <c r="J52" s="468"/>
      <c r="K52" s="468"/>
      <c r="L52" s="468"/>
      <c r="M52" s="468"/>
      <c r="N52" s="468"/>
      <c r="O52" s="468"/>
      <c r="P52" s="468"/>
      <c r="Q52" s="468"/>
      <c r="R52" s="468"/>
      <c r="S52" s="468"/>
      <c r="T52" s="468"/>
      <c r="U52" s="468"/>
      <c r="V52" s="468"/>
      <c r="W52" s="469"/>
      <c r="X52" s="469"/>
      <c r="Y52" s="469"/>
      <c r="Z52" s="469"/>
    </row>
    <row r="53" spans="1:26" ht="15.75" customHeight="1" x14ac:dyDescent="0.25">
      <c r="A53" s="470" t="s">
        <v>1953</v>
      </c>
      <c r="B53" s="478" t="s">
        <v>1954</v>
      </c>
      <c r="C53" s="472" t="s">
        <v>1950</v>
      </c>
      <c r="D53" s="473">
        <v>74</v>
      </c>
      <c r="E53" s="474" t="e">
        <f t="shared" si="6"/>
        <v>#REF!</v>
      </c>
      <c r="F53" s="475"/>
      <c r="G53" s="476" t="e">
        <f t="shared" si="7"/>
        <v>#REF!</v>
      </c>
      <c r="H53" s="467"/>
      <c r="I53" s="468"/>
      <c r="J53" s="468"/>
      <c r="K53" s="468"/>
      <c r="L53" s="468"/>
      <c r="M53" s="468"/>
      <c r="N53" s="468"/>
      <c r="O53" s="468"/>
      <c r="P53" s="468"/>
      <c r="Q53" s="468"/>
      <c r="R53" s="468"/>
      <c r="S53" s="468"/>
      <c r="T53" s="468"/>
      <c r="U53" s="468"/>
      <c r="V53" s="468"/>
      <c r="W53" s="469"/>
      <c r="X53" s="469"/>
      <c r="Y53" s="469"/>
      <c r="Z53" s="469"/>
    </row>
    <row r="54" spans="1:26" ht="15.75" customHeight="1" x14ac:dyDescent="0.25">
      <c r="A54" s="470" t="s">
        <v>1955</v>
      </c>
      <c r="B54" s="478" t="s">
        <v>1956</v>
      </c>
      <c r="C54" s="472" t="s">
        <v>1950</v>
      </c>
      <c r="D54" s="473">
        <v>89</v>
      </c>
      <c r="E54" s="474" t="e">
        <f t="shared" si="6"/>
        <v>#REF!</v>
      </c>
      <c r="F54" s="475"/>
      <c r="G54" s="476" t="e">
        <f t="shared" si="7"/>
        <v>#REF!</v>
      </c>
      <c r="H54" s="467"/>
      <c r="I54" s="468"/>
      <c r="J54" s="468"/>
      <c r="K54" s="468"/>
      <c r="L54" s="468"/>
      <c r="M54" s="468"/>
      <c r="N54" s="468"/>
      <c r="O54" s="468"/>
      <c r="P54" s="468"/>
      <c r="Q54" s="468"/>
      <c r="R54" s="468"/>
      <c r="S54" s="468"/>
      <c r="T54" s="468"/>
      <c r="U54" s="468"/>
      <c r="V54" s="468"/>
      <c r="W54" s="469"/>
      <c r="X54" s="469"/>
      <c r="Y54" s="469"/>
      <c r="Z54" s="469"/>
    </row>
    <row r="55" spans="1:26" ht="15.75" customHeight="1" x14ac:dyDescent="0.25">
      <c r="A55" s="470" t="s">
        <v>1957</v>
      </c>
      <c r="B55" s="478" t="s">
        <v>1958</v>
      </c>
      <c r="C55" s="472" t="s">
        <v>406</v>
      </c>
      <c r="D55" s="473">
        <v>61</v>
      </c>
      <c r="E55" s="474" t="e">
        <f t="shared" si="6"/>
        <v>#REF!</v>
      </c>
      <c r="F55" s="475"/>
      <c r="G55" s="476" t="e">
        <f t="shared" si="7"/>
        <v>#REF!</v>
      </c>
      <c r="H55" s="467"/>
      <c r="I55" s="468"/>
      <c r="J55" s="468"/>
      <c r="K55" s="468"/>
      <c r="L55" s="468"/>
      <c r="M55" s="468"/>
      <c r="N55" s="468"/>
      <c r="O55" s="468"/>
      <c r="P55" s="468"/>
      <c r="Q55" s="468"/>
      <c r="R55" s="468"/>
      <c r="S55" s="468"/>
      <c r="T55" s="468"/>
      <c r="U55" s="468"/>
      <c r="V55" s="468"/>
      <c r="W55" s="469"/>
      <c r="X55" s="469"/>
      <c r="Y55" s="469"/>
      <c r="Z55" s="469"/>
    </row>
    <row r="56" spans="1:26" ht="15.75" customHeight="1" x14ac:dyDescent="0.25">
      <c r="A56" s="470" t="s">
        <v>1959</v>
      </c>
      <c r="B56" s="501" t="s">
        <v>1960</v>
      </c>
      <c r="C56" s="472" t="s">
        <v>406</v>
      </c>
      <c r="D56" s="473">
        <v>74</v>
      </c>
      <c r="E56" s="474" t="e">
        <f t="shared" si="6"/>
        <v>#REF!</v>
      </c>
      <c r="F56" s="502"/>
      <c r="G56" s="476" t="e">
        <f t="shared" si="7"/>
        <v>#REF!</v>
      </c>
      <c r="H56" s="467"/>
      <c r="I56" s="468"/>
      <c r="J56" s="468"/>
      <c r="K56" s="468"/>
      <c r="L56" s="468"/>
      <c r="M56" s="468"/>
      <c r="N56" s="468"/>
      <c r="O56" s="468"/>
      <c r="P56" s="468"/>
      <c r="Q56" s="468"/>
      <c r="R56" s="468"/>
      <c r="S56" s="468"/>
      <c r="T56" s="468"/>
      <c r="U56" s="468"/>
      <c r="V56" s="468"/>
      <c r="W56" s="469"/>
      <c r="X56" s="469"/>
      <c r="Y56" s="469"/>
      <c r="Z56" s="469"/>
    </row>
    <row r="57" spans="1:26" ht="15.75" customHeight="1" x14ac:dyDescent="0.25">
      <c r="A57" s="470" t="s">
        <v>1961</v>
      </c>
      <c r="B57" s="478" t="s">
        <v>1962</v>
      </c>
      <c r="C57" s="472" t="s">
        <v>1963</v>
      </c>
      <c r="D57" s="473">
        <v>41</v>
      </c>
      <c r="E57" s="474" t="e">
        <f t="shared" si="6"/>
        <v>#REF!</v>
      </c>
      <c r="F57" s="475"/>
      <c r="G57" s="476" t="e">
        <f t="shared" si="7"/>
        <v>#REF!</v>
      </c>
      <c r="H57" s="467"/>
      <c r="I57" s="468"/>
      <c r="J57" s="468"/>
      <c r="K57" s="468"/>
      <c r="L57" s="468"/>
      <c r="M57" s="468"/>
      <c r="N57" s="468"/>
      <c r="O57" s="468"/>
      <c r="P57" s="468"/>
      <c r="Q57" s="468"/>
      <c r="R57" s="468"/>
      <c r="S57" s="468"/>
      <c r="T57" s="468"/>
      <c r="U57" s="468"/>
      <c r="V57" s="468"/>
      <c r="W57" s="469"/>
      <c r="X57" s="469"/>
      <c r="Y57" s="469"/>
      <c r="Z57" s="469"/>
    </row>
    <row r="58" spans="1:26" ht="15.75" customHeight="1" x14ac:dyDescent="0.25">
      <c r="A58" s="470" t="s">
        <v>1964</v>
      </c>
      <c r="B58" s="478" t="s">
        <v>1965</v>
      </c>
      <c r="C58" s="472" t="s">
        <v>406</v>
      </c>
      <c r="D58" s="473">
        <v>72</v>
      </c>
      <c r="E58" s="474" t="e">
        <f t="shared" si="6"/>
        <v>#REF!</v>
      </c>
      <c r="F58" s="475"/>
      <c r="G58" s="476" t="e">
        <f t="shared" si="7"/>
        <v>#REF!</v>
      </c>
      <c r="H58" s="467"/>
      <c r="I58" s="468"/>
      <c r="J58" s="468"/>
      <c r="K58" s="468"/>
      <c r="L58" s="468"/>
      <c r="M58" s="468"/>
      <c r="N58" s="468"/>
      <c r="O58" s="468"/>
      <c r="P58" s="468"/>
      <c r="Q58" s="468"/>
      <c r="R58" s="468"/>
      <c r="S58" s="468"/>
      <c r="T58" s="468"/>
      <c r="U58" s="468"/>
      <c r="V58" s="468"/>
      <c r="W58" s="469"/>
      <c r="X58" s="469"/>
      <c r="Y58" s="469"/>
      <c r="Z58" s="469"/>
    </row>
    <row r="59" spans="1:26" ht="15.75" customHeight="1" x14ac:dyDescent="0.25">
      <c r="A59" s="470" t="s">
        <v>1966</v>
      </c>
      <c r="B59" s="471" t="s">
        <v>1967</v>
      </c>
      <c r="C59" s="472" t="s">
        <v>406</v>
      </c>
      <c r="D59" s="473">
        <v>149</v>
      </c>
      <c r="E59" s="474" t="e">
        <f t="shared" si="6"/>
        <v>#REF!</v>
      </c>
      <c r="F59" s="475"/>
      <c r="G59" s="476" t="e">
        <f t="shared" si="7"/>
        <v>#REF!</v>
      </c>
      <c r="H59" s="467"/>
      <c r="I59" s="468"/>
      <c r="J59" s="468"/>
      <c r="K59" s="468"/>
      <c r="L59" s="468"/>
      <c r="M59" s="468"/>
      <c r="N59" s="468"/>
      <c r="O59" s="468"/>
      <c r="P59" s="468"/>
      <c r="Q59" s="468"/>
      <c r="R59" s="468"/>
      <c r="S59" s="468"/>
      <c r="T59" s="468"/>
      <c r="U59" s="468"/>
      <c r="V59" s="468"/>
      <c r="W59" s="469"/>
      <c r="X59" s="469"/>
      <c r="Y59" s="469"/>
      <c r="Z59" s="469"/>
    </row>
    <row r="60" spans="1:26" ht="15.75" customHeight="1" x14ac:dyDescent="0.25">
      <c r="A60" s="470" t="s">
        <v>1968</v>
      </c>
      <c r="B60" s="471" t="s">
        <v>1969</v>
      </c>
      <c r="C60" s="472" t="s">
        <v>406</v>
      </c>
      <c r="D60" s="473">
        <v>209</v>
      </c>
      <c r="E60" s="474" t="e">
        <f t="shared" si="6"/>
        <v>#REF!</v>
      </c>
      <c r="F60" s="475"/>
      <c r="G60" s="476" t="e">
        <f t="shared" si="7"/>
        <v>#REF!</v>
      </c>
      <c r="H60" s="467"/>
      <c r="I60" s="468"/>
      <c r="J60" s="468"/>
      <c r="K60" s="468"/>
      <c r="L60" s="468"/>
      <c r="M60" s="468"/>
      <c r="N60" s="468"/>
      <c r="O60" s="468"/>
      <c r="P60" s="468"/>
      <c r="Q60" s="468"/>
      <c r="R60" s="468"/>
      <c r="S60" s="468"/>
      <c r="T60" s="468"/>
      <c r="U60" s="468"/>
      <c r="V60" s="468"/>
      <c r="W60" s="469"/>
      <c r="X60" s="469"/>
      <c r="Y60" s="469"/>
      <c r="Z60" s="469"/>
    </row>
    <row r="61" spans="1:26" ht="15.75" customHeight="1" x14ac:dyDescent="0.25">
      <c r="A61" s="470" t="s">
        <v>1970</v>
      </c>
      <c r="B61" s="471" t="s">
        <v>1971</v>
      </c>
      <c r="C61" s="472" t="s">
        <v>406</v>
      </c>
      <c r="D61" s="473">
        <v>263</v>
      </c>
      <c r="E61" s="474" t="e">
        <f t="shared" si="6"/>
        <v>#REF!</v>
      </c>
      <c r="F61" s="475"/>
      <c r="G61" s="476" t="e">
        <f t="shared" si="7"/>
        <v>#REF!</v>
      </c>
      <c r="H61" s="467"/>
      <c r="I61" s="468"/>
      <c r="J61" s="468"/>
      <c r="K61" s="468"/>
      <c r="L61" s="468"/>
      <c r="M61" s="468"/>
      <c r="N61" s="468"/>
      <c r="O61" s="468"/>
      <c r="P61" s="468"/>
      <c r="Q61" s="468"/>
      <c r="R61" s="468"/>
      <c r="S61" s="468"/>
      <c r="T61" s="468"/>
      <c r="U61" s="468"/>
      <c r="V61" s="468"/>
      <c r="W61" s="469"/>
      <c r="X61" s="469"/>
      <c r="Y61" s="469"/>
      <c r="Z61" s="469"/>
    </row>
    <row r="62" spans="1:26" ht="15.75" customHeight="1" x14ac:dyDescent="0.25">
      <c r="A62" s="479"/>
      <c r="B62" s="480" t="s">
        <v>1972</v>
      </c>
      <c r="C62" s="481"/>
      <c r="D62" s="482"/>
      <c r="E62" s="482"/>
      <c r="F62" s="483"/>
      <c r="G62" s="482" t="s">
        <v>68</v>
      </c>
      <c r="H62" s="467"/>
      <c r="I62" s="468"/>
      <c r="J62" s="468"/>
      <c r="K62" s="468"/>
      <c r="L62" s="484"/>
      <c r="M62" s="485"/>
      <c r="N62" s="486"/>
      <c r="O62" s="486" t="e">
        <f>ROUND(N62*$L$2,-0.1)</f>
        <v>#REF!</v>
      </c>
      <c r="P62" s="487"/>
      <c r="Q62" s="488"/>
      <c r="R62" s="468"/>
      <c r="S62" s="468"/>
      <c r="T62" s="468"/>
      <c r="U62" s="468"/>
      <c r="V62" s="468"/>
      <c r="W62" s="469"/>
      <c r="X62" s="469"/>
      <c r="Y62" s="469"/>
      <c r="Z62" s="469"/>
    </row>
    <row r="63" spans="1:26" ht="15.75" customHeight="1" x14ac:dyDescent="0.25">
      <c r="A63" s="470" t="s">
        <v>1973</v>
      </c>
      <c r="B63" s="494" t="s">
        <v>1974</v>
      </c>
      <c r="C63" s="503" t="s">
        <v>406</v>
      </c>
      <c r="D63" s="473">
        <v>234</v>
      </c>
      <c r="E63" s="474" t="e">
        <f t="shared" ref="E63:E77" si="8">ROUND(D63*$L$2,-0.1)</f>
        <v>#REF!</v>
      </c>
      <c r="F63" s="475"/>
      <c r="G63" s="476" t="e">
        <f t="shared" ref="G63:G77" si="9">E63*F63</f>
        <v>#REF!</v>
      </c>
      <c r="H63" s="467"/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469"/>
      <c r="X63" s="469"/>
      <c r="Y63" s="469"/>
      <c r="Z63" s="469"/>
    </row>
    <row r="64" spans="1:26" ht="15.75" customHeight="1" x14ac:dyDescent="0.25">
      <c r="A64" s="470" t="s">
        <v>1975</v>
      </c>
      <c r="B64" s="501" t="s">
        <v>1976</v>
      </c>
      <c r="C64" s="503" t="s">
        <v>406</v>
      </c>
      <c r="D64" s="473">
        <v>97</v>
      </c>
      <c r="E64" s="474" t="e">
        <f t="shared" si="8"/>
        <v>#REF!</v>
      </c>
      <c r="F64" s="502"/>
      <c r="G64" s="476" t="e">
        <f t="shared" si="9"/>
        <v>#REF!</v>
      </c>
      <c r="H64" s="467"/>
      <c r="I64" s="468"/>
      <c r="J64" s="468"/>
      <c r="K64" s="468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9"/>
      <c r="X64" s="469"/>
      <c r="Y64" s="469"/>
      <c r="Z64" s="469"/>
    </row>
    <row r="65" spans="1:26" ht="15.75" customHeight="1" x14ac:dyDescent="0.25">
      <c r="A65" s="470" t="s">
        <v>1977</v>
      </c>
      <c r="B65" s="501" t="s">
        <v>1960</v>
      </c>
      <c r="C65" s="503" t="s">
        <v>406</v>
      </c>
      <c r="D65" s="473">
        <v>74</v>
      </c>
      <c r="E65" s="474" t="e">
        <f t="shared" si="8"/>
        <v>#REF!</v>
      </c>
      <c r="F65" s="502"/>
      <c r="G65" s="476" t="e">
        <f t="shared" si="9"/>
        <v>#REF!</v>
      </c>
      <c r="H65" s="467"/>
      <c r="I65" s="468"/>
      <c r="J65" s="468"/>
      <c r="K65" s="468"/>
      <c r="L65" s="468"/>
      <c r="M65" s="468"/>
      <c r="N65" s="468"/>
      <c r="O65" s="468"/>
      <c r="P65" s="468"/>
      <c r="Q65" s="468"/>
      <c r="R65" s="468"/>
      <c r="S65" s="468"/>
      <c r="T65" s="468"/>
      <c r="U65" s="468"/>
      <c r="V65" s="468"/>
      <c r="W65" s="469"/>
      <c r="X65" s="469"/>
      <c r="Y65" s="469"/>
      <c r="Z65" s="469"/>
    </row>
    <row r="66" spans="1:26" ht="15.75" customHeight="1" x14ac:dyDescent="0.25">
      <c r="A66" s="470" t="s">
        <v>1978</v>
      </c>
      <c r="B66" s="501" t="s">
        <v>1958</v>
      </c>
      <c r="C66" s="503" t="s">
        <v>406</v>
      </c>
      <c r="D66" s="473">
        <v>61</v>
      </c>
      <c r="E66" s="474" t="e">
        <f t="shared" si="8"/>
        <v>#REF!</v>
      </c>
      <c r="F66" s="504"/>
      <c r="G66" s="476" t="e">
        <f t="shared" si="9"/>
        <v>#REF!</v>
      </c>
      <c r="H66" s="467"/>
      <c r="I66" s="468"/>
      <c r="J66" s="468"/>
      <c r="K66" s="468"/>
      <c r="L66" s="468"/>
      <c r="M66" s="468"/>
      <c r="N66" s="468"/>
      <c r="O66" s="468"/>
      <c r="P66" s="468"/>
      <c r="Q66" s="468"/>
      <c r="R66" s="468"/>
      <c r="S66" s="468"/>
      <c r="T66" s="468"/>
      <c r="U66" s="468"/>
      <c r="V66" s="468"/>
      <c r="W66" s="469"/>
      <c r="X66" s="469"/>
      <c r="Y66" s="469"/>
      <c r="Z66" s="469"/>
    </row>
    <row r="67" spans="1:26" ht="15.75" customHeight="1" x14ac:dyDescent="0.25">
      <c r="A67" s="470" t="s">
        <v>1979</v>
      </c>
      <c r="B67" s="494" t="s">
        <v>1980</v>
      </c>
      <c r="C67" s="503" t="s">
        <v>406</v>
      </c>
      <c r="D67" s="473">
        <v>10</v>
      </c>
      <c r="E67" s="474" t="e">
        <f t="shared" si="8"/>
        <v>#REF!</v>
      </c>
      <c r="F67" s="504"/>
      <c r="G67" s="476" t="e">
        <f t="shared" si="9"/>
        <v>#REF!</v>
      </c>
      <c r="H67" s="467"/>
      <c r="I67" s="468"/>
      <c r="J67" s="468"/>
      <c r="K67" s="468"/>
      <c r="L67" s="468"/>
      <c r="M67" s="468"/>
      <c r="N67" s="468"/>
      <c r="O67" s="468"/>
      <c r="P67" s="468"/>
      <c r="Q67" s="468"/>
      <c r="R67" s="468"/>
      <c r="S67" s="468"/>
      <c r="T67" s="468"/>
      <c r="U67" s="468"/>
      <c r="V67" s="468"/>
      <c r="W67" s="469"/>
      <c r="X67" s="469"/>
      <c r="Y67" s="469"/>
      <c r="Z67" s="469"/>
    </row>
    <row r="68" spans="1:26" ht="15.75" customHeight="1" x14ac:dyDescent="0.25">
      <c r="A68" s="470" t="s">
        <v>1981</v>
      </c>
      <c r="B68" s="501" t="s">
        <v>1982</v>
      </c>
      <c r="C68" s="503" t="s">
        <v>406</v>
      </c>
      <c r="D68" s="473">
        <v>269</v>
      </c>
      <c r="E68" s="474" t="e">
        <f t="shared" si="8"/>
        <v>#REF!</v>
      </c>
      <c r="F68" s="504"/>
      <c r="G68" s="476" t="e">
        <f t="shared" si="9"/>
        <v>#REF!</v>
      </c>
      <c r="H68" s="467"/>
      <c r="I68" s="468"/>
      <c r="J68" s="468"/>
      <c r="K68" s="468"/>
      <c r="L68" s="468"/>
      <c r="M68" s="468"/>
      <c r="N68" s="468"/>
      <c r="O68" s="468"/>
      <c r="P68" s="468"/>
      <c r="Q68" s="468"/>
      <c r="R68" s="468"/>
      <c r="S68" s="468"/>
      <c r="T68" s="468"/>
      <c r="U68" s="468"/>
      <c r="V68" s="468"/>
      <c r="W68" s="469"/>
      <c r="X68" s="469"/>
      <c r="Y68" s="469"/>
      <c r="Z68" s="469"/>
    </row>
    <row r="69" spans="1:26" ht="15.75" customHeight="1" x14ac:dyDescent="0.25">
      <c r="A69" s="470" t="s">
        <v>1983</v>
      </c>
      <c r="B69" s="501" t="s">
        <v>1984</v>
      </c>
      <c r="C69" s="503" t="s">
        <v>406</v>
      </c>
      <c r="D69" s="473">
        <v>292</v>
      </c>
      <c r="E69" s="474" t="e">
        <f t="shared" si="8"/>
        <v>#REF!</v>
      </c>
      <c r="F69" s="504"/>
      <c r="G69" s="476" t="e">
        <f t="shared" si="9"/>
        <v>#REF!</v>
      </c>
      <c r="H69" s="467"/>
      <c r="I69" s="468"/>
      <c r="J69" s="468"/>
      <c r="K69" s="468"/>
      <c r="L69" s="468"/>
      <c r="M69" s="468"/>
      <c r="N69" s="468"/>
      <c r="O69" s="468"/>
      <c r="P69" s="468"/>
      <c r="Q69" s="468"/>
      <c r="R69" s="468"/>
      <c r="S69" s="468"/>
      <c r="T69" s="468"/>
      <c r="U69" s="468"/>
      <c r="V69" s="468"/>
      <c r="W69" s="469"/>
      <c r="X69" s="469"/>
      <c r="Y69" s="469"/>
      <c r="Z69" s="469"/>
    </row>
    <row r="70" spans="1:26" ht="15.75" customHeight="1" x14ac:dyDescent="0.25">
      <c r="A70" s="470" t="s">
        <v>1985</v>
      </c>
      <c r="B70" s="505" t="s">
        <v>1986</v>
      </c>
      <c r="C70" s="503" t="s">
        <v>406</v>
      </c>
      <c r="D70" s="473">
        <v>134</v>
      </c>
      <c r="E70" s="474" t="e">
        <f t="shared" si="8"/>
        <v>#REF!</v>
      </c>
      <c r="F70" s="504"/>
      <c r="G70" s="476" t="e">
        <f t="shared" si="9"/>
        <v>#REF!</v>
      </c>
      <c r="H70" s="467"/>
      <c r="I70" s="468"/>
      <c r="J70" s="468"/>
      <c r="K70" s="468"/>
      <c r="L70" s="468"/>
      <c r="M70" s="468"/>
      <c r="N70" s="468"/>
      <c r="O70" s="468"/>
      <c r="P70" s="468"/>
      <c r="Q70" s="468"/>
      <c r="R70" s="468"/>
      <c r="S70" s="468"/>
      <c r="T70" s="468"/>
      <c r="U70" s="468"/>
      <c r="V70" s="468"/>
      <c r="W70" s="469"/>
      <c r="X70" s="469"/>
      <c r="Y70" s="469"/>
      <c r="Z70" s="469"/>
    </row>
    <row r="71" spans="1:26" ht="15.75" customHeight="1" x14ac:dyDescent="0.25">
      <c r="A71" s="470" t="s">
        <v>1987</v>
      </c>
      <c r="B71" s="501" t="s">
        <v>1962</v>
      </c>
      <c r="C71" s="503" t="s">
        <v>1963</v>
      </c>
      <c r="D71" s="473">
        <v>41</v>
      </c>
      <c r="E71" s="474" t="e">
        <f t="shared" si="8"/>
        <v>#REF!</v>
      </c>
      <c r="F71" s="504"/>
      <c r="G71" s="476" t="e">
        <f t="shared" si="9"/>
        <v>#REF!</v>
      </c>
      <c r="H71" s="467"/>
      <c r="I71" s="468"/>
      <c r="J71" s="468"/>
      <c r="K71" s="468"/>
      <c r="L71" s="468"/>
      <c r="M71" s="468"/>
      <c r="N71" s="468"/>
      <c r="O71" s="468"/>
      <c r="P71" s="468"/>
      <c r="Q71" s="468"/>
      <c r="R71" s="468"/>
      <c r="S71" s="468"/>
      <c r="T71" s="468"/>
      <c r="U71" s="468"/>
      <c r="V71" s="468"/>
      <c r="W71" s="469"/>
      <c r="X71" s="469"/>
      <c r="Y71" s="469"/>
      <c r="Z71" s="469"/>
    </row>
    <row r="72" spans="1:26" ht="15.75" customHeight="1" x14ac:dyDescent="0.25">
      <c r="A72" s="470" t="s">
        <v>1988</v>
      </c>
      <c r="B72" s="501" t="s">
        <v>1989</v>
      </c>
      <c r="C72" s="503" t="s">
        <v>1963</v>
      </c>
      <c r="D72" s="473">
        <v>41</v>
      </c>
      <c r="E72" s="474" t="e">
        <f t="shared" si="8"/>
        <v>#REF!</v>
      </c>
      <c r="F72" s="504"/>
      <c r="G72" s="476" t="e">
        <f t="shared" si="9"/>
        <v>#REF!</v>
      </c>
      <c r="H72" s="467"/>
      <c r="I72" s="468"/>
      <c r="J72" s="468"/>
      <c r="K72" s="468"/>
      <c r="L72" s="468"/>
      <c r="M72" s="468"/>
      <c r="N72" s="468"/>
      <c r="O72" s="468"/>
      <c r="P72" s="468"/>
      <c r="Q72" s="468"/>
      <c r="R72" s="468"/>
      <c r="S72" s="468"/>
      <c r="T72" s="468"/>
      <c r="U72" s="468"/>
      <c r="V72" s="468"/>
      <c r="W72" s="469"/>
      <c r="X72" s="469"/>
      <c r="Y72" s="469"/>
      <c r="Z72" s="469"/>
    </row>
    <row r="73" spans="1:26" ht="15.75" customHeight="1" x14ac:dyDescent="0.25">
      <c r="A73" s="470" t="s">
        <v>1990</v>
      </c>
      <c r="B73" s="501" t="s">
        <v>1965</v>
      </c>
      <c r="C73" s="503" t="s">
        <v>406</v>
      </c>
      <c r="D73" s="473">
        <v>72</v>
      </c>
      <c r="E73" s="474" t="e">
        <f t="shared" si="8"/>
        <v>#REF!</v>
      </c>
      <c r="F73" s="504"/>
      <c r="G73" s="476" t="e">
        <f t="shared" si="9"/>
        <v>#REF!</v>
      </c>
      <c r="H73" s="467"/>
      <c r="I73" s="468"/>
      <c r="J73" s="468"/>
      <c r="K73" s="468"/>
      <c r="L73" s="468"/>
      <c r="M73" s="468"/>
      <c r="N73" s="468"/>
      <c r="O73" s="468"/>
      <c r="P73" s="468"/>
      <c r="Q73" s="468"/>
      <c r="R73" s="468"/>
      <c r="S73" s="468"/>
      <c r="T73" s="468"/>
      <c r="U73" s="468"/>
      <c r="V73" s="468"/>
      <c r="W73" s="469"/>
      <c r="X73" s="469"/>
      <c r="Y73" s="469"/>
      <c r="Z73" s="469"/>
    </row>
    <row r="74" spans="1:26" ht="15.75" customHeight="1" x14ac:dyDescent="0.25">
      <c r="A74" s="470" t="s">
        <v>1991</v>
      </c>
      <c r="B74" s="494" t="s">
        <v>1992</v>
      </c>
      <c r="C74" s="503" t="s">
        <v>1963</v>
      </c>
      <c r="D74" s="473">
        <v>68</v>
      </c>
      <c r="E74" s="474" t="e">
        <f t="shared" si="8"/>
        <v>#REF!</v>
      </c>
      <c r="F74" s="504"/>
      <c r="G74" s="476" t="e">
        <f t="shared" si="9"/>
        <v>#REF!</v>
      </c>
      <c r="H74" s="467"/>
      <c r="I74" s="468"/>
      <c r="J74" s="468"/>
      <c r="K74" s="468"/>
      <c r="L74" s="468"/>
      <c r="M74" s="468"/>
      <c r="N74" s="468"/>
      <c r="O74" s="468"/>
      <c r="P74" s="468"/>
      <c r="Q74" s="468"/>
      <c r="R74" s="468"/>
      <c r="S74" s="468"/>
      <c r="T74" s="468"/>
      <c r="U74" s="468"/>
      <c r="V74" s="468"/>
      <c r="W74" s="469"/>
      <c r="X74" s="469"/>
      <c r="Y74" s="469"/>
      <c r="Z74" s="469"/>
    </row>
    <row r="75" spans="1:26" ht="15.75" customHeight="1" x14ac:dyDescent="0.25">
      <c r="A75" s="470" t="s">
        <v>1993</v>
      </c>
      <c r="B75" s="494" t="s">
        <v>1994</v>
      </c>
      <c r="C75" s="503" t="s">
        <v>406</v>
      </c>
      <c r="D75" s="473">
        <v>300</v>
      </c>
      <c r="E75" s="474" t="e">
        <f t="shared" si="8"/>
        <v>#REF!</v>
      </c>
      <c r="F75" s="504"/>
      <c r="G75" s="476" t="e">
        <f t="shared" si="9"/>
        <v>#REF!</v>
      </c>
      <c r="H75" s="467"/>
      <c r="I75" s="468"/>
      <c r="J75" s="468"/>
      <c r="K75" s="468"/>
      <c r="L75" s="468"/>
      <c r="M75" s="468"/>
      <c r="N75" s="468"/>
      <c r="O75" s="468"/>
      <c r="P75" s="468"/>
      <c r="Q75" s="468"/>
      <c r="R75" s="468"/>
      <c r="S75" s="468"/>
      <c r="T75" s="468"/>
      <c r="U75" s="468"/>
      <c r="V75" s="468"/>
      <c r="W75" s="469"/>
      <c r="X75" s="469"/>
      <c r="Y75" s="469"/>
      <c r="Z75" s="469"/>
    </row>
    <row r="76" spans="1:26" ht="15.75" customHeight="1" x14ac:dyDescent="0.25">
      <c r="A76" s="470" t="s">
        <v>1995</v>
      </c>
      <c r="B76" s="506" t="s">
        <v>1996</v>
      </c>
      <c r="C76" s="472" t="s">
        <v>406</v>
      </c>
      <c r="D76" s="473">
        <v>113</v>
      </c>
      <c r="E76" s="474" t="e">
        <f t="shared" si="8"/>
        <v>#REF!</v>
      </c>
      <c r="F76" s="504"/>
      <c r="G76" s="476" t="e">
        <f t="shared" si="9"/>
        <v>#REF!</v>
      </c>
      <c r="H76" s="467"/>
      <c r="I76" s="468"/>
      <c r="J76" s="468"/>
      <c r="K76" s="468"/>
      <c r="L76" s="468"/>
      <c r="M76" s="468"/>
      <c r="N76" s="468"/>
      <c r="O76" s="468"/>
      <c r="P76" s="468"/>
      <c r="Q76" s="468"/>
      <c r="R76" s="468"/>
      <c r="S76" s="468"/>
      <c r="T76" s="468"/>
      <c r="U76" s="468"/>
      <c r="V76" s="468"/>
      <c r="W76" s="469"/>
      <c r="X76" s="469"/>
      <c r="Y76" s="469"/>
      <c r="Z76" s="469"/>
    </row>
    <row r="77" spans="1:26" ht="15.75" customHeight="1" x14ac:dyDescent="0.25">
      <c r="A77" s="470" t="s">
        <v>1997</v>
      </c>
      <c r="B77" s="478" t="s">
        <v>1998</v>
      </c>
      <c r="C77" s="472" t="s">
        <v>406</v>
      </c>
      <c r="D77" s="507">
        <v>450</v>
      </c>
      <c r="E77" s="474" t="e">
        <f t="shared" si="8"/>
        <v>#REF!</v>
      </c>
      <c r="F77" s="504"/>
      <c r="G77" s="476" t="e">
        <f t="shared" si="9"/>
        <v>#REF!</v>
      </c>
      <c r="H77" s="467"/>
      <c r="I77" s="468"/>
      <c r="J77" s="468"/>
      <c r="K77" s="468"/>
      <c r="L77" s="468"/>
      <c r="M77" s="468"/>
      <c r="N77" s="468"/>
      <c r="O77" s="468"/>
      <c r="P77" s="468"/>
      <c r="Q77" s="468"/>
      <c r="R77" s="468"/>
      <c r="S77" s="468"/>
      <c r="T77" s="468"/>
      <c r="U77" s="468"/>
      <c r="V77" s="468"/>
      <c r="W77" s="469"/>
      <c r="X77" s="469"/>
      <c r="Y77" s="469"/>
      <c r="Z77" s="469"/>
    </row>
    <row r="78" spans="1:26" ht="15.75" customHeight="1" x14ac:dyDescent="0.25">
      <c r="A78" s="479"/>
      <c r="B78" s="480" t="s">
        <v>1999</v>
      </c>
      <c r="C78" s="481"/>
      <c r="D78" s="482"/>
      <c r="E78" s="482"/>
      <c r="F78" s="483"/>
      <c r="G78" s="482" t="s">
        <v>68</v>
      </c>
      <c r="H78" s="467"/>
      <c r="I78" s="468"/>
      <c r="J78" s="468"/>
      <c r="K78" s="468"/>
      <c r="L78" s="484"/>
      <c r="M78" s="508"/>
      <c r="N78" s="491"/>
      <c r="O78" s="486" t="e">
        <f>ROUND(N78*$L$2,-0.1)</f>
        <v>#REF!</v>
      </c>
      <c r="P78" s="487"/>
      <c r="Q78" s="509"/>
      <c r="R78" s="468"/>
      <c r="S78" s="468"/>
      <c r="T78" s="468"/>
      <c r="U78" s="468"/>
      <c r="V78" s="468"/>
      <c r="W78" s="469"/>
      <c r="X78" s="469"/>
      <c r="Y78" s="469"/>
      <c r="Z78" s="469"/>
    </row>
    <row r="79" spans="1:26" ht="15.75" customHeight="1" x14ac:dyDescent="0.25">
      <c r="A79" s="470" t="s">
        <v>2000</v>
      </c>
      <c r="B79" s="494" t="s">
        <v>2001</v>
      </c>
      <c r="C79" s="503" t="s">
        <v>406</v>
      </c>
      <c r="D79" s="510">
        <v>413</v>
      </c>
      <c r="E79" s="511" t="e">
        <f t="shared" ref="E79:E106" si="10">ROUND(D79*$L$2,-0.1)</f>
        <v>#REF!</v>
      </c>
      <c r="F79" s="475"/>
      <c r="G79" s="512" t="e">
        <f t="shared" ref="G79:G106" si="11">E79*F79</f>
        <v>#REF!</v>
      </c>
      <c r="H79" s="467"/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9"/>
      <c r="X79" s="469"/>
      <c r="Y79" s="469"/>
      <c r="Z79" s="469"/>
    </row>
    <row r="80" spans="1:26" ht="15.75" customHeight="1" x14ac:dyDescent="0.25">
      <c r="A80" s="470" t="s">
        <v>2002</v>
      </c>
      <c r="B80" s="494" t="s">
        <v>2003</v>
      </c>
      <c r="C80" s="503" t="s">
        <v>406</v>
      </c>
      <c r="D80" s="473">
        <v>135</v>
      </c>
      <c r="E80" s="474" t="e">
        <f t="shared" si="10"/>
        <v>#REF!</v>
      </c>
      <c r="F80" s="475"/>
      <c r="G80" s="476" t="e">
        <f t="shared" si="11"/>
        <v>#REF!</v>
      </c>
      <c r="H80" s="467"/>
      <c r="I80" s="468"/>
      <c r="J80" s="468"/>
      <c r="K80" s="468"/>
      <c r="L80" s="468"/>
      <c r="M80" s="468"/>
      <c r="N80" s="468"/>
      <c r="O80" s="468"/>
      <c r="P80" s="468"/>
      <c r="Q80" s="468"/>
      <c r="R80" s="468"/>
      <c r="S80" s="468"/>
      <c r="T80" s="468"/>
      <c r="U80" s="468"/>
      <c r="V80" s="468"/>
      <c r="W80" s="469"/>
      <c r="X80" s="469"/>
      <c r="Y80" s="469"/>
      <c r="Z80" s="469"/>
    </row>
    <row r="81" spans="1:26" ht="15.75" customHeight="1" x14ac:dyDescent="0.25">
      <c r="A81" s="470" t="s">
        <v>2004</v>
      </c>
      <c r="B81" s="494" t="s">
        <v>2005</v>
      </c>
      <c r="C81" s="503" t="s">
        <v>406</v>
      </c>
      <c r="D81" s="473">
        <v>150</v>
      </c>
      <c r="E81" s="474" t="e">
        <f t="shared" si="10"/>
        <v>#REF!</v>
      </c>
      <c r="F81" s="475"/>
      <c r="G81" s="476" t="e">
        <f t="shared" si="11"/>
        <v>#REF!</v>
      </c>
      <c r="H81" s="467"/>
      <c r="I81" s="468"/>
      <c r="J81" s="468"/>
      <c r="K81" s="468"/>
      <c r="L81" s="468"/>
      <c r="M81" s="468"/>
      <c r="N81" s="468"/>
      <c r="O81" s="468"/>
      <c r="P81" s="468"/>
      <c r="Q81" s="468"/>
      <c r="R81" s="468"/>
      <c r="S81" s="468"/>
      <c r="T81" s="468"/>
      <c r="U81" s="468"/>
      <c r="V81" s="468"/>
      <c r="W81" s="469"/>
      <c r="X81" s="469"/>
      <c r="Y81" s="469"/>
      <c r="Z81" s="469"/>
    </row>
    <row r="82" spans="1:26" ht="15.75" customHeight="1" x14ac:dyDescent="0.25">
      <c r="A82" s="470" t="s">
        <v>2006</v>
      </c>
      <c r="B82" s="494" t="s">
        <v>2007</v>
      </c>
      <c r="C82" s="503" t="s">
        <v>406</v>
      </c>
      <c r="D82" s="473">
        <v>225</v>
      </c>
      <c r="E82" s="474" t="e">
        <f t="shared" si="10"/>
        <v>#REF!</v>
      </c>
      <c r="F82" s="475"/>
      <c r="G82" s="476" t="e">
        <f t="shared" si="11"/>
        <v>#REF!</v>
      </c>
      <c r="H82" s="467"/>
      <c r="I82" s="468"/>
      <c r="J82" s="468"/>
      <c r="K82" s="468"/>
      <c r="L82" s="468"/>
      <c r="M82" s="468"/>
      <c r="N82" s="468"/>
      <c r="O82" s="468"/>
      <c r="P82" s="468"/>
      <c r="Q82" s="468"/>
      <c r="R82" s="468"/>
      <c r="S82" s="468"/>
      <c r="T82" s="468"/>
      <c r="U82" s="468"/>
      <c r="V82" s="468"/>
      <c r="W82" s="469"/>
      <c r="X82" s="469"/>
      <c r="Y82" s="469"/>
      <c r="Z82" s="469"/>
    </row>
    <row r="83" spans="1:26" ht="15.75" customHeight="1" x14ac:dyDescent="0.25">
      <c r="A83" s="470" t="s">
        <v>2008</v>
      </c>
      <c r="B83" s="494" t="s">
        <v>2009</v>
      </c>
      <c r="C83" s="503" t="s">
        <v>406</v>
      </c>
      <c r="D83" s="473">
        <v>300</v>
      </c>
      <c r="E83" s="474" t="e">
        <f t="shared" si="10"/>
        <v>#REF!</v>
      </c>
      <c r="F83" s="475"/>
      <c r="G83" s="476" t="e">
        <f t="shared" si="11"/>
        <v>#REF!</v>
      </c>
      <c r="H83" s="467"/>
      <c r="I83" s="468"/>
      <c r="J83" s="468"/>
      <c r="K83" s="468"/>
      <c r="L83" s="468"/>
      <c r="M83" s="468"/>
      <c r="N83" s="468"/>
      <c r="O83" s="468"/>
      <c r="P83" s="468"/>
      <c r="Q83" s="468"/>
      <c r="R83" s="468"/>
      <c r="S83" s="468"/>
      <c r="T83" s="468"/>
      <c r="U83" s="468"/>
      <c r="V83" s="468"/>
      <c r="W83" s="469"/>
      <c r="X83" s="469"/>
      <c r="Y83" s="469"/>
      <c r="Z83" s="469"/>
    </row>
    <row r="84" spans="1:26" ht="15.75" customHeight="1" x14ac:dyDescent="0.25">
      <c r="A84" s="470" t="s">
        <v>2010</v>
      </c>
      <c r="B84" s="494" t="s">
        <v>2011</v>
      </c>
      <c r="C84" s="472" t="s">
        <v>406</v>
      </c>
      <c r="D84" s="513">
        <v>270</v>
      </c>
      <c r="E84" s="474" t="e">
        <f t="shared" si="10"/>
        <v>#REF!</v>
      </c>
      <c r="F84" s="475"/>
      <c r="G84" s="476" t="e">
        <f t="shared" si="11"/>
        <v>#REF!</v>
      </c>
      <c r="H84" s="467">
        <v>0</v>
      </c>
      <c r="I84" s="468"/>
      <c r="J84" s="468"/>
      <c r="K84" s="468"/>
      <c r="L84" s="468"/>
      <c r="M84" s="468"/>
      <c r="N84" s="468"/>
      <c r="O84" s="468"/>
      <c r="P84" s="468"/>
      <c r="Q84" s="468"/>
      <c r="R84" s="468"/>
      <c r="S84" s="468"/>
      <c r="T84" s="468"/>
      <c r="U84" s="468"/>
      <c r="V84" s="468"/>
      <c r="W84" s="469"/>
      <c r="X84" s="469"/>
      <c r="Y84" s="469"/>
      <c r="Z84" s="469"/>
    </row>
    <row r="85" spans="1:26" ht="15.75" customHeight="1" x14ac:dyDescent="0.25">
      <c r="A85" s="470" t="s">
        <v>2012</v>
      </c>
      <c r="B85" s="501" t="s">
        <v>2013</v>
      </c>
      <c r="C85" s="503" t="s">
        <v>406</v>
      </c>
      <c r="D85" s="473">
        <v>142</v>
      </c>
      <c r="E85" s="474" t="e">
        <f t="shared" si="10"/>
        <v>#REF!</v>
      </c>
      <c r="F85" s="475"/>
      <c r="G85" s="476" t="e">
        <f t="shared" si="11"/>
        <v>#REF!</v>
      </c>
      <c r="H85" s="467"/>
      <c r="I85" s="468"/>
      <c r="J85" s="468"/>
      <c r="K85" s="468"/>
      <c r="L85" s="468"/>
      <c r="M85" s="468"/>
      <c r="N85" s="468"/>
      <c r="O85" s="468"/>
      <c r="P85" s="468"/>
      <c r="Q85" s="468"/>
      <c r="R85" s="468"/>
      <c r="S85" s="468"/>
      <c r="T85" s="468"/>
      <c r="U85" s="468"/>
      <c r="V85" s="468"/>
      <c r="W85" s="469"/>
      <c r="X85" s="469"/>
      <c r="Y85" s="469"/>
      <c r="Z85" s="469"/>
    </row>
    <row r="86" spans="1:26" ht="15.75" customHeight="1" x14ac:dyDescent="0.25">
      <c r="A86" s="470" t="s">
        <v>2014</v>
      </c>
      <c r="B86" s="501" t="s">
        <v>2015</v>
      </c>
      <c r="C86" s="503" t="s">
        <v>406</v>
      </c>
      <c r="D86" s="473">
        <v>269</v>
      </c>
      <c r="E86" s="474" t="e">
        <f t="shared" si="10"/>
        <v>#REF!</v>
      </c>
      <c r="F86" s="475"/>
      <c r="G86" s="476" t="e">
        <f t="shared" si="11"/>
        <v>#REF!</v>
      </c>
      <c r="H86" s="467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8"/>
      <c r="W86" s="469"/>
      <c r="X86" s="469"/>
      <c r="Y86" s="469"/>
      <c r="Z86" s="469"/>
    </row>
    <row r="87" spans="1:26" ht="15.75" customHeight="1" x14ac:dyDescent="0.25">
      <c r="A87" s="470" t="s">
        <v>2016</v>
      </c>
      <c r="B87" s="501" t="s">
        <v>2017</v>
      </c>
      <c r="C87" s="503" t="s">
        <v>406</v>
      </c>
      <c r="D87" s="473">
        <v>217</v>
      </c>
      <c r="E87" s="474" t="e">
        <f t="shared" si="10"/>
        <v>#REF!</v>
      </c>
      <c r="F87" s="475"/>
      <c r="G87" s="476" t="e">
        <f t="shared" si="11"/>
        <v>#REF!</v>
      </c>
      <c r="H87" s="467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8"/>
      <c r="U87" s="468"/>
      <c r="V87" s="468"/>
      <c r="W87" s="469"/>
      <c r="X87" s="469"/>
      <c r="Y87" s="469"/>
      <c r="Z87" s="469"/>
    </row>
    <row r="88" spans="1:26" ht="15.75" customHeight="1" x14ac:dyDescent="0.25">
      <c r="A88" s="470" t="s">
        <v>2018</v>
      </c>
      <c r="B88" s="501" t="s">
        <v>2019</v>
      </c>
      <c r="C88" s="503" t="s">
        <v>406</v>
      </c>
      <c r="D88" s="473">
        <v>487</v>
      </c>
      <c r="E88" s="474" t="e">
        <f t="shared" si="10"/>
        <v>#REF!</v>
      </c>
      <c r="F88" s="475"/>
      <c r="G88" s="476" t="e">
        <f t="shared" si="11"/>
        <v>#REF!</v>
      </c>
      <c r="H88" s="467"/>
      <c r="I88" s="468"/>
      <c r="J88" s="468"/>
      <c r="K88" s="468"/>
      <c r="L88" s="468"/>
      <c r="M88" s="468"/>
      <c r="N88" s="468"/>
      <c r="O88" s="468"/>
      <c r="P88" s="468"/>
      <c r="Q88" s="468"/>
      <c r="R88" s="468"/>
      <c r="S88" s="468"/>
      <c r="T88" s="468"/>
      <c r="U88" s="468"/>
      <c r="V88" s="468"/>
      <c r="W88" s="469"/>
      <c r="X88" s="469"/>
      <c r="Y88" s="469"/>
      <c r="Z88" s="469"/>
    </row>
    <row r="89" spans="1:26" ht="15.75" customHeight="1" x14ac:dyDescent="0.25">
      <c r="A89" s="470" t="s">
        <v>2020</v>
      </c>
      <c r="B89" s="494" t="s">
        <v>2021</v>
      </c>
      <c r="C89" s="503" t="s">
        <v>406</v>
      </c>
      <c r="D89" s="473">
        <v>188</v>
      </c>
      <c r="E89" s="474" t="e">
        <f t="shared" si="10"/>
        <v>#REF!</v>
      </c>
      <c r="F89" s="475"/>
      <c r="G89" s="476" t="e">
        <f t="shared" si="11"/>
        <v>#REF!</v>
      </c>
      <c r="H89" s="467"/>
      <c r="I89" s="468"/>
      <c r="J89" s="468"/>
      <c r="K89" s="468"/>
      <c r="L89" s="468"/>
      <c r="M89" s="468"/>
      <c r="N89" s="468"/>
      <c r="O89" s="468"/>
      <c r="P89" s="468"/>
      <c r="Q89" s="468"/>
      <c r="R89" s="468"/>
      <c r="S89" s="468"/>
      <c r="T89" s="468"/>
      <c r="U89" s="468"/>
      <c r="V89" s="468"/>
      <c r="W89" s="469"/>
      <c r="X89" s="469"/>
      <c r="Y89" s="469"/>
      <c r="Z89" s="469"/>
    </row>
    <row r="90" spans="1:26" ht="15.75" customHeight="1" x14ac:dyDescent="0.25">
      <c r="A90" s="470" t="s">
        <v>2022</v>
      </c>
      <c r="B90" s="494" t="s">
        <v>2023</v>
      </c>
      <c r="C90" s="503" t="s">
        <v>406</v>
      </c>
      <c r="D90" s="473">
        <v>188</v>
      </c>
      <c r="E90" s="474" t="e">
        <f t="shared" si="10"/>
        <v>#REF!</v>
      </c>
      <c r="F90" s="475"/>
      <c r="G90" s="476" t="e">
        <f t="shared" si="11"/>
        <v>#REF!</v>
      </c>
      <c r="H90" s="467"/>
      <c r="I90" s="468"/>
      <c r="J90" s="468"/>
      <c r="K90" s="468"/>
      <c r="L90" s="468"/>
      <c r="M90" s="468"/>
      <c r="N90" s="468"/>
      <c r="O90" s="468"/>
      <c r="P90" s="468"/>
      <c r="Q90" s="468"/>
      <c r="R90" s="468"/>
      <c r="S90" s="468"/>
      <c r="T90" s="468"/>
      <c r="U90" s="468"/>
      <c r="V90" s="468"/>
      <c r="W90" s="469"/>
      <c r="X90" s="469"/>
      <c r="Y90" s="469"/>
      <c r="Z90" s="469"/>
    </row>
    <row r="91" spans="1:26" ht="15.75" customHeight="1" x14ac:dyDescent="0.25">
      <c r="A91" s="470" t="s">
        <v>2024</v>
      </c>
      <c r="B91" s="494" t="s">
        <v>2025</v>
      </c>
      <c r="C91" s="503" t="s">
        <v>406</v>
      </c>
      <c r="D91" s="473">
        <v>203</v>
      </c>
      <c r="E91" s="474" t="e">
        <f t="shared" si="10"/>
        <v>#REF!</v>
      </c>
      <c r="F91" s="475"/>
      <c r="G91" s="476" t="e">
        <f t="shared" si="11"/>
        <v>#REF!</v>
      </c>
      <c r="H91" s="467"/>
      <c r="I91" s="468"/>
      <c r="J91" s="468"/>
      <c r="K91" s="468"/>
      <c r="L91" s="468"/>
      <c r="M91" s="468"/>
      <c r="N91" s="468"/>
      <c r="O91" s="468"/>
      <c r="P91" s="468"/>
      <c r="Q91" s="468"/>
      <c r="R91" s="468"/>
      <c r="S91" s="468"/>
      <c r="T91" s="468"/>
      <c r="U91" s="468"/>
      <c r="V91" s="468"/>
      <c r="W91" s="469"/>
      <c r="X91" s="469"/>
      <c r="Y91" s="469"/>
      <c r="Z91" s="469"/>
    </row>
    <row r="92" spans="1:26" ht="15.75" customHeight="1" x14ac:dyDescent="0.25">
      <c r="A92" s="470" t="s">
        <v>2026</v>
      </c>
      <c r="B92" s="501" t="s">
        <v>2027</v>
      </c>
      <c r="C92" s="503" t="s">
        <v>406</v>
      </c>
      <c r="D92" s="473">
        <v>296</v>
      </c>
      <c r="E92" s="474" t="e">
        <f t="shared" si="10"/>
        <v>#REF!</v>
      </c>
      <c r="F92" s="475"/>
      <c r="G92" s="476" t="e">
        <f t="shared" si="11"/>
        <v>#REF!</v>
      </c>
      <c r="H92" s="467"/>
      <c r="I92" s="468"/>
      <c r="J92" s="468"/>
      <c r="K92" s="468"/>
      <c r="L92" s="468"/>
      <c r="M92" s="468"/>
      <c r="N92" s="468"/>
      <c r="O92" s="468"/>
      <c r="P92" s="468"/>
      <c r="Q92" s="468"/>
      <c r="R92" s="468"/>
      <c r="S92" s="468"/>
      <c r="T92" s="468"/>
      <c r="U92" s="468"/>
      <c r="V92" s="468"/>
      <c r="W92" s="469"/>
      <c r="X92" s="469"/>
      <c r="Y92" s="469"/>
      <c r="Z92" s="469"/>
    </row>
    <row r="93" spans="1:26" ht="15.75" customHeight="1" x14ac:dyDescent="0.25">
      <c r="A93" s="470" t="s">
        <v>2028</v>
      </c>
      <c r="B93" s="494" t="s">
        <v>2029</v>
      </c>
      <c r="C93" s="503" t="s">
        <v>406</v>
      </c>
      <c r="D93" s="473">
        <v>75</v>
      </c>
      <c r="E93" s="474" t="e">
        <f t="shared" si="10"/>
        <v>#REF!</v>
      </c>
      <c r="F93" s="475"/>
      <c r="G93" s="476" t="e">
        <f t="shared" si="11"/>
        <v>#REF!</v>
      </c>
      <c r="H93" s="467">
        <v>0</v>
      </c>
      <c r="I93" s="468"/>
      <c r="J93" s="468"/>
      <c r="K93" s="468"/>
      <c r="L93" s="468"/>
      <c r="M93" s="468"/>
      <c r="N93" s="468"/>
      <c r="O93" s="468"/>
      <c r="P93" s="468"/>
      <c r="Q93" s="468"/>
      <c r="R93" s="468"/>
      <c r="S93" s="468"/>
      <c r="T93" s="468"/>
      <c r="U93" s="468"/>
      <c r="V93" s="468"/>
      <c r="W93" s="469"/>
      <c r="X93" s="469"/>
      <c r="Y93" s="469"/>
      <c r="Z93" s="469"/>
    </row>
    <row r="94" spans="1:26" ht="15.75" customHeight="1" x14ac:dyDescent="0.25">
      <c r="A94" s="470" t="s">
        <v>2030</v>
      </c>
      <c r="B94" s="494" t="s">
        <v>2031</v>
      </c>
      <c r="C94" s="503" t="s">
        <v>406</v>
      </c>
      <c r="D94" s="473">
        <v>75</v>
      </c>
      <c r="E94" s="474" t="e">
        <f t="shared" si="10"/>
        <v>#REF!</v>
      </c>
      <c r="F94" s="475"/>
      <c r="G94" s="476" t="e">
        <f t="shared" si="11"/>
        <v>#REF!</v>
      </c>
      <c r="H94" s="467"/>
      <c r="I94" s="468"/>
      <c r="J94" s="468"/>
      <c r="K94" s="468"/>
      <c r="L94" s="468"/>
      <c r="M94" s="468"/>
      <c r="N94" s="468"/>
      <c r="O94" s="468"/>
      <c r="P94" s="468"/>
      <c r="Q94" s="468"/>
      <c r="R94" s="468"/>
      <c r="S94" s="468"/>
      <c r="T94" s="468"/>
      <c r="U94" s="468"/>
      <c r="V94" s="468"/>
      <c r="W94" s="469"/>
      <c r="X94" s="469"/>
      <c r="Y94" s="469"/>
      <c r="Z94" s="469"/>
    </row>
    <row r="95" spans="1:26" ht="15.75" customHeight="1" x14ac:dyDescent="0.25">
      <c r="A95" s="470" t="s">
        <v>2032</v>
      </c>
      <c r="B95" s="501" t="s">
        <v>2033</v>
      </c>
      <c r="C95" s="503" t="s">
        <v>406</v>
      </c>
      <c r="D95" s="473">
        <v>67</v>
      </c>
      <c r="E95" s="474" t="e">
        <f t="shared" si="10"/>
        <v>#REF!</v>
      </c>
      <c r="F95" s="475"/>
      <c r="G95" s="476" t="e">
        <f t="shared" si="11"/>
        <v>#REF!</v>
      </c>
      <c r="H95" s="467"/>
      <c r="I95" s="468"/>
      <c r="J95" s="468"/>
      <c r="K95" s="468"/>
      <c r="L95" s="468"/>
      <c r="M95" s="468"/>
      <c r="N95" s="468"/>
      <c r="O95" s="468"/>
      <c r="P95" s="468"/>
      <c r="Q95" s="468"/>
      <c r="R95" s="468"/>
      <c r="S95" s="468"/>
      <c r="T95" s="468"/>
      <c r="U95" s="468"/>
      <c r="V95" s="468"/>
      <c r="W95" s="469"/>
      <c r="X95" s="469"/>
      <c r="Y95" s="469"/>
      <c r="Z95" s="469"/>
    </row>
    <row r="96" spans="1:26" ht="15.75" customHeight="1" x14ac:dyDescent="0.25">
      <c r="A96" s="470" t="s">
        <v>2034</v>
      </c>
      <c r="B96" s="501" t="s">
        <v>2035</v>
      </c>
      <c r="C96" s="503" t="s">
        <v>406</v>
      </c>
      <c r="D96" s="473">
        <v>139</v>
      </c>
      <c r="E96" s="474" t="e">
        <f t="shared" si="10"/>
        <v>#REF!</v>
      </c>
      <c r="F96" s="475"/>
      <c r="G96" s="476" t="e">
        <f t="shared" si="11"/>
        <v>#REF!</v>
      </c>
      <c r="H96" s="467"/>
      <c r="I96" s="468"/>
      <c r="J96" s="468"/>
      <c r="K96" s="468"/>
      <c r="L96" s="468"/>
      <c r="M96" s="468"/>
      <c r="N96" s="468"/>
      <c r="O96" s="468"/>
      <c r="P96" s="468"/>
      <c r="Q96" s="468"/>
      <c r="R96" s="468"/>
      <c r="S96" s="468"/>
      <c r="T96" s="468"/>
      <c r="U96" s="468"/>
      <c r="V96" s="468"/>
      <c r="W96" s="469"/>
      <c r="X96" s="469"/>
      <c r="Y96" s="469"/>
      <c r="Z96" s="469"/>
    </row>
    <row r="97" spans="1:26" ht="15.75" customHeight="1" x14ac:dyDescent="0.25">
      <c r="A97" s="470" t="s">
        <v>2036</v>
      </c>
      <c r="B97" s="494" t="s">
        <v>2037</v>
      </c>
      <c r="C97" s="503" t="s">
        <v>406</v>
      </c>
      <c r="D97" s="473">
        <v>188</v>
      </c>
      <c r="E97" s="474" t="e">
        <f t="shared" si="10"/>
        <v>#REF!</v>
      </c>
      <c r="F97" s="475"/>
      <c r="G97" s="476" t="e">
        <f t="shared" si="11"/>
        <v>#REF!</v>
      </c>
      <c r="H97" s="467"/>
      <c r="I97" s="468"/>
      <c r="J97" s="468"/>
      <c r="K97" s="468"/>
      <c r="L97" s="468"/>
      <c r="M97" s="468"/>
      <c r="N97" s="468"/>
      <c r="O97" s="468"/>
      <c r="P97" s="468"/>
      <c r="Q97" s="468"/>
      <c r="R97" s="468"/>
      <c r="S97" s="468"/>
      <c r="T97" s="468"/>
      <c r="U97" s="468"/>
      <c r="V97" s="468"/>
      <c r="W97" s="469"/>
      <c r="X97" s="469"/>
      <c r="Y97" s="469"/>
      <c r="Z97" s="469"/>
    </row>
    <row r="98" spans="1:26" ht="15.75" customHeight="1" x14ac:dyDescent="0.25">
      <c r="A98" s="470" t="s">
        <v>2038</v>
      </c>
      <c r="B98" s="501" t="s">
        <v>2039</v>
      </c>
      <c r="C98" s="503" t="s">
        <v>406</v>
      </c>
      <c r="D98" s="473">
        <v>514</v>
      </c>
      <c r="E98" s="474" t="e">
        <f t="shared" si="10"/>
        <v>#REF!</v>
      </c>
      <c r="F98" s="475"/>
      <c r="G98" s="476" t="e">
        <f t="shared" si="11"/>
        <v>#REF!</v>
      </c>
      <c r="H98" s="467"/>
      <c r="I98" s="468"/>
      <c r="J98" s="468"/>
      <c r="K98" s="468"/>
      <c r="L98" s="468"/>
      <c r="M98" s="468"/>
      <c r="N98" s="468"/>
      <c r="O98" s="468"/>
      <c r="P98" s="468"/>
      <c r="Q98" s="468"/>
      <c r="R98" s="468"/>
      <c r="S98" s="468"/>
      <c r="T98" s="468"/>
      <c r="U98" s="468"/>
      <c r="V98" s="468"/>
      <c r="W98" s="469"/>
      <c r="X98" s="469"/>
      <c r="Y98" s="469"/>
      <c r="Z98" s="469"/>
    </row>
    <row r="99" spans="1:26" ht="15.75" customHeight="1" x14ac:dyDescent="0.25">
      <c r="A99" s="470" t="s">
        <v>2040</v>
      </c>
      <c r="B99" s="501" t="s">
        <v>2041</v>
      </c>
      <c r="C99" s="503" t="s">
        <v>406</v>
      </c>
      <c r="D99" s="473">
        <v>709</v>
      </c>
      <c r="E99" s="474" t="e">
        <f t="shared" si="10"/>
        <v>#REF!</v>
      </c>
      <c r="F99" s="475"/>
      <c r="G99" s="476" t="e">
        <f t="shared" si="11"/>
        <v>#REF!</v>
      </c>
      <c r="H99" s="467"/>
      <c r="I99" s="468"/>
      <c r="J99" s="468"/>
      <c r="K99" s="468"/>
      <c r="L99" s="468"/>
      <c r="M99" s="468"/>
      <c r="N99" s="468"/>
      <c r="O99" s="468"/>
      <c r="P99" s="468"/>
      <c r="Q99" s="468"/>
      <c r="R99" s="468"/>
      <c r="S99" s="468"/>
      <c r="T99" s="468"/>
      <c r="U99" s="468"/>
      <c r="V99" s="468"/>
      <c r="W99" s="469"/>
      <c r="X99" s="469"/>
      <c r="Y99" s="469"/>
      <c r="Z99" s="469"/>
    </row>
    <row r="100" spans="1:26" ht="15.75" customHeight="1" x14ac:dyDescent="0.25">
      <c r="A100" s="470" t="s">
        <v>2042</v>
      </c>
      <c r="B100" s="494" t="s">
        <v>2043</v>
      </c>
      <c r="C100" s="503" t="s">
        <v>406</v>
      </c>
      <c r="D100" s="473">
        <v>292</v>
      </c>
      <c r="E100" s="474" t="e">
        <f t="shared" si="10"/>
        <v>#REF!</v>
      </c>
      <c r="F100" s="475"/>
      <c r="G100" s="476" t="e">
        <f t="shared" si="11"/>
        <v>#REF!</v>
      </c>
      <c r="H100" s="467"/>
      <c r="I100" s="468"/>
      <c r="J100" s="468"/>
      <c r="K100" s="468"/>
      <c r="L100" s="468"/>
      <c r="M100" s="468"/>
      <c r="N100" s="468"/>
      <c r="O100" s="468"/>
      <c r="P100" s="468"/>
      <c r="Q100" s="468"/>
      <c r="R100" s="468"/>
      <c r="S100" s="468"/>
      <c r="T100" s="468"/>
      <c r="U100" s="468"/>
      <c r="V100" s="468"/>
      <c r="W100" s="469"/>
      <c r="X100" s="469"/>
      <c r="Y100" s="469"/>
      <c r="Z100" s="469"/>
    </row>
    <row r="101" spans="1:26" ht="15.75" customHeight="1" x14ac:dyDescent="0.25">
      <c r="A101" s="470" t="s">
        <v>2044</v>
      </c>
      <c r="B101" s="494" t="s">
        <v>2045</v>
      </c>
      <c r="C101" s="503" t="s">
        <v>406</v>
      </c>
      <c r="D101" s="473">
        <v>443</v>
      </c>
      <c r="E101" s="474" t="e">
        <f t="shared" si="10"/>
        <v>#REF!</v>
      </c>
      <c r="F101" s="475"/>
      <c r="G101" s="476" t="e">
        <f t="shared" si="11"/>
        <v>#REF!</v>
      </c>
      <c r="H101" s="467"/>
      <c r="I101" s="468"/>
      <c r="J101" s="468"/>
      <c r="K101" s="468"/>
      <c r="L101" s="468"/>
      <c r="M101" s="468"/>
      <c r="N101" s="468"/>
      <c r="O101" s="468"/>
      <c r="P101" s="468"/>
      <c r="Q101" s="468"/>
      <c r="R101" s="468"/>
      <c r="S101" s="468"/>
      <c r="T101" s="468"/>
      <c r="U101" s="468"/>
      <c r="V101" s="468"/>
      <c r="W101" s="469"/>
      <c r="X101" s="469"/>
      <c r="Y101" s="469"/>
      <c r="Z101" s="469"/>
    </row>
    <row r="102" spans="1:26" ht="15.75" customHeight="1" x14ac:dyDescent="0.25">
      <c r="A102" s="470" t="s">
        <v>2046</v>
      </c>
      <c r="B102" s="494" t="s">
        <v>2047</v>
      </c>
      <c r="C102" s="503" t="s">
        <v>406</v>
      </c>
      <c r="D102" s="473">
        <v>120</v>
      </c>
      <c r="E102" s="474" t="e">
        <f t="shared" si="10"/>
        <v>#REF!</v>
      </c>
      <c r="F102" s="475"/>
      <c r="G102" s="476" t="e">
        <f t="shared" si="11"/>
        <v>#REF!</v>
      </c>
      <c r="H102" s="467">
        <v>0</v>
      </c>
      <c r="I102" s="468"/>
      <c r="J102" s="468"/>
      <c r="K102" s="468"/>
      <c r="L102" s="468"/>
      <c r="M102" s="468"/>
      <c r="N102" s="468"/>
      <c r="O102" s="468"/>
      <c r="P102" s="468"/>
      <c r="Q102" s="468"/>
      <c r="R102" s="468"/>
      <c r="S102" s="468"/>
      <c r="T102" s="468"/>
      <c r="U102" s="468"/>
      <c r="V102" s="468"/>
      <c r="W102" s="469"/>
      <c r="X102" s="469"/>
      <c r="Y102" s="469"/>
      <c r="Z102" s="469"/>
    </row>
    <row r="103" spans="1:26" ht="15.75" customHeight="1" x14ac:dyDescent="0.25">
      <c r="A103" s="470" t="s">
        <v>2048</v>
      </c>
      <c r="B103" s="494" t="s">
        <v>2049</v>
      </c>
      <c r="C103" s="503" t="s">
        <v>406</v>
      </c>
      <c r="D103" s="473">
        <v>98</v>
      </c>
      <c r="E103" s="474" t="e">
        <f t="shared" si="10"/>
        <v>#REF!</v>
      </c>
      <c r="F103" s="475"/>
      <c r="G103" s="476" t="e">
        <f t="shared" si="11"/>
        <v>#REF!</v>
      </c>
      <c r="H103" s="467"/>
      <c r="I103" s="468"/>
      <c r="J103" s="468"/>
      <c r="K103" s="468"/>
      <c r="L103" s="468"/>
      <c r="M103" s="468"/>
      <c r="N103" s="468"/>
      <c r="O103" s="468"/>
      <c r="P103" s="468"/>
      <c r="Q103" s="468"/>
      <c r="R103" s="468"/>
      <c r="S103" s="468"/>
      <c r="T103" s="468"/>
      <c r="U103" s="468"/>
      <c r="V103" s="468"/>
      <c r="W103" s="469"/>
      <c r="X103" s="469"/>
      <c r="Y103" s="469"/>
      <c r="Z103" s="469"/>
    </row>
    <row r="104" spans="1:26" ht="15.75" customHeight="1" x14ac:dyDescent="0.25">
      <c r="A104" s="470" t="s">
        <v>2050</v>
      </c>
      <c r="B104" s="494" t="s">
        <v>2051</v>
      </c>
      <c r="C104" s="503" t="s">
        <v>406</v>
      </c>
      <c r="D104" s="510">
        <v>135</v>
      </c>
      <c r="E104" s="474" t="e">
        <f t="shared" si="10"/>
        <v>#REF!</v>
      </c>
      <c r="F104" s="475"/>
      <c r="G104" s="476" t="e">
        <f t="shared" si="11"/>
        <v>#REF!</v>
      </c>
      <c r="H104" s="467"/>
      <c r="I104" s="468"/>
      <c r="J104" s="468"/>
      <c r="K104" s="468"/>
      <c r="L104" s="468"/>
      <c r="M104" s="468"/>
      <c r="N104" s="468"/>
      <c r="O104" s="468"/>
      <c r="P104" s="468"/>
      <c r="Q104" s="468"/>
      <c r="R104" s="468"/>
      <c r="S104" s="468"/>
      <c r="T104" s="468"/>
      <c r="U104" s="468"/>
      <c r="V104" s="468"/>
      <c r="W104" s="469"/>
      <c r="X104" s="469"/>
      <c r="Y104" s="469"/>
      <c r="Z104" s="469"/>
    </row>
    <row r="105" spans="1:26" ht="15.75" customHeight="1" x14ac:dyDescent="0.25">
      <c r="A105" s="470" t="s">
        <v>2052</v>
      </c>
      <c r="B105" s="501" t="s">
        <v>2053</v>
      </c>
      <c r="C105" s="496" t="s">
        <v>406</v>
      </c>
      <c r="D105" s="510">
        <v>300</v>
      </c>
      <c r="E105" s="474" t="e">
        <f t="shared" si="10"/>
        <v>#REF!</v>
      </c>
      <c r="F105" s="475"/>
      <c r="G105" s="476" t="e">
        <f t="shared" si="11"/>
        <v>#REF!</v>
      </c>
      <c r="H105" s="467"/>
      <c r="I105" s="468"/>
      <c r="J105" s="468"/>
      <c r="K105" s="468"/>
      <c r="L105" s="468"/>
      <c r="M105" s="468"/>
      <c r="N105" s="468"/>
      <c r="O105" s="468"/>
      <c r="P105" s="468"/>
      <c r="Q105" s="468"/>
      <c r="R105" s="468"/>
      <c r="S105" s="468"/>
      <c r="T105" s="468"/>
      <c r="U105" s="468"/>
      <c r="V105" s="468"/>
      <c r="W105" s="469"/>
      <c r="X105" s="469"/>
      <c r="Y105" s="469"/>
      <c r="Z105" s="469"/>
    </row>
    <row r="106" spans="1:26" ht="15.75" customHeight="1" x14ac:dyDescent="0.25">
      <c r="A106" s="514" t="s">
        <v>2054</v>
      </c>
      <c r="B106" s="505" t="s">
        <v>1996</v>
      </c>
      <c r="C106" s="472" t="s">
        <v>406</v>
      </c>
      <c r="D106" s="473">
        <v>113</v>
      </c>
      <c r="E106" s="474" t="e">
        <f t="shared" si="10"/>
        <v>#REF!</v>
      </c>
      <c r="F106" s="475"/>
      <c r="G106" s="476" t="e">
        <f t="shared" si="11"/>
        <v>#REF!</v>
      </c>
      <c r="H106" s="467">
        <v>0</v>
      </c>
      <c r="I106" s="468"/>
      <c r="J106" s="468"/>
      <c r="K106" s="468"/>
      <c r="L106" s="468"/>
      <c r="M106" s="468"/>
      <c r="N106" s="468"/>
      <c r="O106" s="468"/>
      <c r="P106" s="468"/>
      <c r="Q106" s="468"/>
      <c r="R106" s="468"/>
      <c r="S106" s="468"/>
      <c r="T106" s="468"/>
      <c r="U106" s="468"/>
      <c r="V106" s="468"/>
      <c r="W106" s="469"/>
      <c r="X106" s="469"/>
      <c r="Y106" s="469"/>
      <c r="Z106" s="469"/>
    </row>
    <row r="107" spans="1:26" ht="15.75" customHeight="1" x14ac:dyDescent="0.25">
      <c r="A107" s="479"/>
      <c r="B107" s="515" t="s">
        <v>2055</v>
      </c>
      <c r="C107" s="481"/>
      <c r="D107" s="482"/>
      <c r="E107" s="482"/>
      <c r="F107" s="483"/>
      <c r="G107" s="482" t="s">
        <v>68</v>
      </c>
      <c r="H107" s="467"/>
      <c r="I107" s="468"/>
      <c r="J107" s="468"/>
      <c r="K107" s="468"/>
      <c r="L107" s="469"/>
      <c r="M107" s="469"/>
      <c r="N107" s="469"/>
      <c r="O107" s="486" t="e">
        <f>ROUND(N107*$L$2,-0.1)</f>
        <v>#REF!</v>
      </c>
      <c r="P107" s="516"/>
      <c r="Q107" s="509"/>
      <c r="R107" s="468"/>
      <c r="S107" s="468"/>
      <c r="T107" s="468"/>
      <c r="U107" s="468"/>
      <c r="V107" s="468"/>
      <c r="W107" s="469"/>
      <c r="X107" s="469"/>
      <c r="Y107" s="469"/>
      <c r="Z107" s="469"/>
    </row>
    <row r="108" spans="1:26" ht="15.75" customHeight="1" x14ac:dyDescent="0.25">
      <c r="A108" s="517" t="s">
        <v>2056</v>
      </c>
      <c r="B108" s="494" t="s">
        <v>2057</v>
      </c>
      <c r="C108" s="503" t="s">
        <v>406</v>
      </c>
      <c r="D108" s="510">
        <v>338</v>
      </c>
      <c r="E108" s="511" t="e">
        <f t="shared" ref="E108:E124" si="12">ROUND(D108*$L$2,-0.1)</f>
        <v>#REF!</v>
      </c>
      <c r="F108" s="475"/>
      <c r="G108" s="512" t="e">
        <f t="shared" ref="G108:G124" si="13">E108*F108</f>
        <v>#REF!</v>
      </c>
      <c r="H108" s="467"/>
      <c r="I108" s="468"/>
      <c r="J108" s="468"/>
      <c r="K108" s="468"/>
      <c r="L108" s="468"/>
      <c r="M108" s="468"/>
      <c r="N108" s="468"/>
      <c r="O108" s="468"/>
      <c r="P108" s="468"/>
      <c r="Q108" s="468"/>
      <c r="R108" s="468"/>
      <c r="S108" s="468"/>
      <c r="T108" s="468"/>
      <c r="U108" s="468"/>
      <c r="V108" s="468"/>
      <c r="W108" s="469"/>
      <c r="X108" s="469"/>
      <c r="Y108" s="469"/>
      <c r="Z108" s="469"/>
    </row>
    <row r="109" spans="1:26" ht="15.75" customHeight="1" x14ac:dyDescent="0.25">
      <c r="A109" s="470" t="s">
        <v>2058</v>
      </c>
      <c r="B109" s="494" t="s">
        <v>2059</v>
      </c>
      <c r="C109" s="503" t="s">
        <v>406</v>
      </c>
      <c r="D109" s="473">
        <v>450</v>
      </c>
      <c r="E109" s="474" t="e">
        <f t="shared" si="12"/>
        <v>#REF!</v>
      </c>
      <c r="F109" s="475"/>
      <c r="G109" s="476" t="e">
        <f t="shared" si="13"/>
        <v>#REF!</v>
      </c>
      <c r="H109" s="467"/>
      <c r="I109" s="468"/>
      <c r="J109" s="468"/>
      <c r="K109" s="468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9"/>
      <c r="X109" s="469"/>
      <c r="Y109" s="469"/>
      <c r="Z109" s="469"/>
    </row>
    <row r="110" spans="1:26" ht="15.75" customHeight="1" x14ac:dyDescent="0.25">
      <c r="A110" s="470" t="s">
        <v>2060</v>
      </c>
      <c r="B110" s="494" t="s">
        <v>2061</v>
      </c>
      <c r="C110" s="503" t="s">
        <v>406</v>
      </c>
      <c r="D110" s="473">
        <v>570</v>
      </c>
      <c r="E110" s="474" t="e">
        <f t="shared" si="12"/>
        <v>#REF!</v>
      </c>
      <c r="F110" s="475"/>
      <c r="G110" s="476" t="e">
        <f t="shared" si="13"/>
        <v>#REF!</v>
      </c>
      <c r="H110" s="467"/>
      <c r="I110" s="468"/>
      <c r="J110" s="468"/>
      <c r="K110" s="468"/>
      <c r="L110" s="468"/>
      <c r="M110" s="468"/>
      <c r="N110" s="468"/>
      <c r="O110" s="468"/>
      <c r="P110" s="468"/>
      <c r="Q110" s="468"/>
      <c r="R110" s="468"/>
      <c r="S110" s="468"/>
      <c r="T110" s="468"/>
      <c r="U110" s="468"/>
      <c r="V110" s="468"/>
      <c r="W110" s="469"/>
      <c r="X110" s="469"/>
      <c r="Y110" s="469"/>
      <c r="Z110" s="469"/>
    </row>
    <row r="111" spans="1:26" ht="15.75" customHeight="1" x14ac:dyDescent="0.25">
      <c r="A111" s="470" t="s">
        <v>2062</v>
      </c>
      <c r="B111" s="494" t="s">
        <v>2063</v>
      </c>
      <c r="C111" s="503" t="s">
        <v>406</v>
      </c>
      <c r="D111" s="473">
        <v>728</v>
      </c>
      <c r="E111" s="474" t="e">
        <f t="shared" si="12"/>
        <v>#REF!</v>
      </c>
      <c r="F111" s="475"/>
      <c r="G111" s="476" t="e">
        <f t="shared" si="13"/>
        <v>#REF!</v>
      </c>
      <c r="H111" s="467"/>
      <c r="I111" s="468"/>
      <c r="J111" s="468"/>
      <c r="K111" s="468"/>
      <c r="L111" s="468"/>
      <c r="M111" s="468"/>
      <c r="N111" s="468"/>
      <c r="O111" s="468"/>
      <c r="P111" s="468"/>
      <c r="Q111" s="468"/>
      <c r="R111" s="468"/>
      <c r="S111" s="468"/>
      <c r="T111" s="468"/>
      <c r="U111" s="468"/>
      <c r="V111" s="468"/>
      <c r="W111" s="469"/>
      <c r="X111" s="469"/>
      <c r="Y111" s="469"/>
      <c r="Z111" s="469"/>
    </row>
    <row r="112" spans="1:26" ht="15.75" customHeight="1" x14ac:dyDescent="0.25">
      <c r="A112" s="470" t="s">
        <v>2064</v>
      </c>
      <c r="B112" s="494" t="s">
        <v>2065</v>
      </c>
      <c r="C112" s="503" t="s">
        <v>406</v>
      </c>
      <c r="D112" s="473">
        <v>1088</v>
      </c>
      <c r="E112" s="474" t="e">
        <f t="shared" si="12"/>
        <v>#REF!</v>
      </c>
      <c r="F112" s="475"/>
      <c r="G112" s="476" t="e">
        <f t="shared" si="13"/>
        <v>#REF!</v>
      </c>
      <c r="H112" s="467"/>
      <c r="I112" s="468"/>
      <c r="J112" s="468"/>
      <c r="K112" s="468"/>
      <c r="L112" s="468"/>
      <c r="M112" s="468"/>
      <c r="N112" s="468"/>
      <c r="O112" s="468"/>
      <c r="P112" s="468"/>
      <c r="Q112" s="468"/>
      <c r="R112" s="468"/>
      <c r="S112" s="468"/>
      <c r="T112" s="468"/>
      <c r="U112" s="468"/>
      <c r="V112" s="468"/>
      <c r="W112" s="469"/>
      <c r="X112" s="469"/>
      <c r="Y112" s="469"/>
      <c r="Z112" s="469"/>
    </row>
    <row r="113" spans="1:26" ht="15.75" customHeight="1" x14ac:dyDescent="0.25">
      <c r="A113" s="470" t="s">
        <v>2066</v>
      </c>
      <c r="B113" s="494" t="s">
        <v>2067</v>
      </c>
      <c r="C113" s="503" t="s">
        <v>406</v>
      </c>
      <c r="D113" s="473">
        <v>240</v>
      </c>
      <c r="E113" s="474" t="e">
        <f t="shared" si="12"/>
        <v>#REF!</v>
      </c>
      <c r="F113" s="475"/>
      <c r="G113" s="476" t="e">
        <f t="shared" si="13"/>
        <v>#REF!</v>
      </c>
      <c r="H113" s="467"/>
      <c r="I113" s="468"/>
      <c r="J113" s="468"/>
      <c r="K113" s="468"/>
      <c r="L113" s="468"/>
      <c r="M113" s="468"/>
      <c r="N113" s="468"/>
      <c r="O113" s="468"/>
      <c r="P113" s="468"/>
      <c r="Q113" s="468"/>
      <c r="R113" s="468"/>
      <c r="S113" s="468"/>
      <c r="T113" s="468"/>
      <c r="U113" s="468"/>
      <c r="V113" s="468"/>
      <c r="W113" s="469"/>
      <c r="X113" s="469"/>
      <c r="Y113" s="469"/>
      <c r="Z113" s="469"/>
    </row>
    <row r="114" spans="1:26" ht="15.75" customHeight="1" x14ac:dyDescent="0.25">
      <c r="A114" s="470" t="s">
        <v>2068</v>
      </c>
      <c r="B114" s="494" t="s">
        <v>2069</v>
      </c>
      <c r="C114" s="503" t="s">
        <v>406</v>
      </c>
      <c r="D114" s="510">
        <v>270</v>
      </c>
      <c r="E114" s="474" t="e">
        <f t="shared" si="12"/>
        <v>#REF!</v>
      </c>
      <c r="F114" s="475"/>
      <c r="G114" s="476" t="e">
        <f t="shared" si="13"/>
        <v>#REF!</v>
      </c>
      <c r="H114" s="467"/>
      <c r="I114" s="468"/>
      <c r="J114" s="468"/>
      <c r="K114" s="468"/>
      <c r="L114" s="468"/>
      <c r="M114" s="468"/>
      <c r="N114" s="468"/>
      <c r="O114" s="468"/>
      <c r="P114" s="468"/>
      <c r="Q114" s="468"/>
      <c r="R114" s="468"/>
      <c r="S114" s="468"/>
      <c r="T114" s="468"/>
      <c r="U114" s="468"/>
      <c r="V114" s="468"/>
      <c r="W114" s="469"/>
      <c r="X114" s="469"/>
      <c r="Y114" s="469"/>
      <c r="Z114" s="469"/>
    </row>
    <row r="115" spans="1:26" ht="15.75" customHeight="1" x14ac:dyDescent="0.25">
      <c r="A115" s="470" t="s">
        <v>2070</v>
      </c>
      <c r="B115" s="494" t="s">
        <v>2071</v>
      </c>
      <c r="C115" s="503" t="s">
        <v>406</v>
      </c>
      <c r="D115" s="473">
        <v>563</v>
      </c>
      <c r="E115" s="474" t="e">
        <f t="shared" si="12"/>
        <v>#REF!</v>
      </c>
      <c r="F115" s="475"/>
      <c r="G115" s="476" t="e">
        <f t="shared" si="13"/>
        <v>#REF!</v>
      </c>
      <c r="H115" s="467"/>
      <c r="I115" s="468"/>
      <c r="J115" s="468"/>
      <c r="K115" s="468"/>
      <c r="L115" s="468"/>
      <c r="M115" s="468"/>
      <c r="N115" s="468"/>
      <c r="O115" s="468"/>
      <c r="P115" s="468"/>
      <c r="Q115" s="468"/>
      <c r="R115" s="468"/>
      <c r="S115" s="468"/>
      <c r="T115" s="468"/>
      <c r="U115" s="468"/>
      <c r="V115" s="468"/>
      <c r="W115" s="469"/>
      <c r="X115" s="469"/>
      <c r="Y115" s="469"/>
      <c r="Z115" s="469"/>
    </row>
    <row r="116" spans="1:26" ht="15.75" customHeight="1" x14ac:dyDescent="0.25">
      <c r="A116" s="470" t="s">
        <v>2072</v>
      </c>
      <c r="B116" s="494" t="s">
        <v>2003</v>
      </c>
      <c r="C116" s="503" t="s">
        <v>406</v>
      </c>
      <c r="D116" s="473">
        <v>135</v>
      </c>
      <c r="E116" s="474" t="e">
        <f t="shared" si="12"/>
        <v>#REF!</v>
      </c>
      <c r="F116" s="475"/>
      <c r="G116" s="476" t="e">
        <f t="shared" si="13"/>
        <v>#REF!</v>
      </c>
      <c r="H116" s="467"/>
      <c r="I116" s="468"/>
      <c r="J116" s="468"/>
      <c r="K116" s="468"/>
      <c r="L116" s="468"/>
      <c r="M116" s="468"/>
      <c r="N116" s="468"/>
      <c r="O116" s="468"/>
      <c r="P116" s="468"/>
      <c r="Q116" s="468"/>
      <c r="R116" s="468"/>
      <c r="S116" s="468"/>
      <c r="T116" s="468"/>
      <c r="U116" s="468"/>
      <c r="V116" s="468"/>
      <c r="W116" s="469"/>
      <c r="X116" s="469"/>
      <c r="Y116" s="469"/>
      <c r="Z116" s="469"/>
    </row>
    <row r="117" spans="1:26" ht="15.75" customHeight="1" x14ac:dyDescent="0.25">
      <c r="A117" s="470" t="s">
        <v>2073</v>
      </c>
      <c r="B117" s="494" t="s">
        <v>2005</v>
      </c>
      <c r="C117" s="503" t="s">
        <v>406</v>
      </c>
      <c r="D117" s="473">
        <v>150</v>
      </c>
      <c r="E117" s="474" t="e">
        <f t="shared" si="12"/>
        <v>#REF!</v>
      </c>
      <c r="F117" s="475"/>
      <c r="G117" s="476" t="e">
        <f t="shared" si="13"/>
        <v>#REF!</v>
      </c>
      <c r="H117" s="467"/>
      <c r="I117" s="468"/>
      <c r="J117" s="468"/>
      <c r="K117" s="468"/>
      <c r="L117" s="468"/>
      <c r="M117" s="468"/>
      <c r="N117" s="468"/>
      <c r="O117" s="468"/>
      <c r="P117" s="468"/>
      <c r="Q117" s="468"/>
      <c r="R117" s="468"/>
      <c r="S117" s="468"/>
      <c r="T117" s="468"/>
      <c r="U117" s="468"/>
      <c r="V117" s="468"/>
      <c r="W117" s="469"/>
      <c r="X117" s="469"/>
      <c r="Y117" s="469"/>
      <c r="Z117" s="469"/>
    </row>
    <row r="118" spans="1:26" ht="15.75" customHeight="1" x14ac:dyDescent="0.25">
      <c r="A118" s="470" t="s">
        <v>2074</v>
      </c>
      <c r="B118" s="494" t="s">
        <v>1967</v>
      </c>
      <c r="C118" s="503" t="s">
        <v>406</v>
      </c>
      <c r="D118" s="473">
        <v>149</v>
      </c>
      <c r="E118" s="474" t="e">
        <f t="shared" si="12"/>
        <v>#REF!</v>
      </c>
      <c r="F118" s="475"/>
      <c r="G118" s="476" t="e">
        <f t="shared" si="13"/>
        <v>#REF!</v>
      </c>
      <c r="H118" s="467"/>
      <c r="I118" s="468"/>
      <c r="J118" s="468"/>
      <c r="K118" s="468"/>
      <c r="L118" s="468"/>
      <c r="M118" s="468"/>
      <c r="N118" s="468"/>
      <c r="O118" s="468"/>
      <c r="P118" s="468"/>
      <c r="Q118" s="468"/>
      <c r="R118" s="468"/>
      <c r="S118" s="468"/>
      <c r="T118" s="468"/>
      <c r="U118" s="468"/>
      <c r="V118" s="468"/>
      <c r="W118" s="469"/>
      <c r="X118" s="469"/>
      <c r="Y118" s="469"/>
      <c r="Z118" s="469"/>
    </row>
    <row r="119" spans="1:26" ht="15.75" customHeight="1" x14ac:dyDescent="0.25">
      <c r="A119" s="470" t="s">
        <v>2075</v>
      </c>
      <c r="B119" s="494" t="s">
        <v>1969</v>
      </c>
      <c r="C119" s="503" t="s">
        <v>406</v>
      </c>
      <c r="D119" s="473">
        <v>209</v>
      </c>
      <c r="E119" s="474" t="e">
        <f t="shared" si="12"/>
        <v>#REF!</v>
      </c>
      <c r="F119" s="475"/>
      <c r="G119" s="476" t="e">
        <f t="shared" si="13"/>
        <v>#REF!</v>
      </c>
      <c r="H119" s="467"/>
      <c r="I119" s="468"/>
      <c r="J119" s="468"/>
      <c r="K119" s="468"/>
      <c r="L119" s="468"/>
      <c r="M119" s="468"/>
      <c r="N119" s="468"/>
      <c r="O119" s="468"/>
      <c r="P119" s="468"/>
      <c r="Q119" s="468"/>
      <c r="R119" s="468"/>
      <c r="S119" s="468"/>
      <c r="T119" s="468"/>
      <c r="U119" s="468"/>
      <c r="V119" s="468"/>
      <c r="W119" s="469"/>
      <c r="X119" s="469"/>
      <c r="Y119" s="469"/>
      <c r="Z119" s="469"/>
    </row>
    <row r="120" spans="1:26" ht="15.75" customHeight="1" x14ac:dyDescent="0.25">
      <c r="A120" s="470" t="s">
        <v>2076</v>
      </c>
      <c r="B120" s="501" t="s">
        <v>2077</v>
      </c>
      <c r="C120" s="503" t="s">
        <v>406</v>
      </c>
      <c r="D120" s="473">
        <v>422</v>
      </c>
      <c r="E120" s="474" t="e">
        <f t="shared" si="12"/>
        <v>#REF!</v>
      </c>
      <c r="F120" s="475"/>
      <c r="G120" s="476" t="e">
        <f t="shared" si="13"/>
        <v>#REF!</v>
      </c>
      <c r="H120" s="467"/>
      <c r="I120" s="468"/>
      <c r="J120" s="468"/>
      <c r="K120" s="468"/>
      <c r="L120" s="468"/>
      <c r="M120" s="468"/>
      <c r="N120" s="468"/>
      <c r="O120" s="468"/>
      <c r="P120" s="468"/>
      <c r="Q120" s="468"/>
      <c r="R120" s="468"/>
      <c r="S120" s="468"/>
      <c r="T120" s="468"/>
      <c r="U120" s="468"/>
      <c r="V120" s="468"/>
      <c r="W120" s="469"/>
      <c r="X120" s="469"/>
      <c r="Y120" s="469"/>
      <c r="Z120" s="469"/>
    </row>
    <row r="121" spans="1:26" ht="15.75" customHeight="1" x14ac:dyDescent="0.25">
      <c r="A121" s="470" t="s">
        <v>2078</v>
      </c>
      <c r="B121" s="501" t="s">
        <v>2079</v>
      </c>
      <c r="C121" s="503" t="s">
        <v>406</v>
      </c>
      <c r="D121" s="473">
        <v>726</v>
      </c>
      <c r="E121" s="474" t="e">
        <f t="shared" si="12"/>
        <v>#REF!</v>
      </c>
      <c r="F121" s="475"/>
      <c r="G121" s="476" t="e">
        <f t="shared" si="13"/>
        <v>#REF!</v>
      </c>
      <c r="H121" s="467"/>
      <c r="I121" s="468"/>
      <c r="J121" s="468"/>
      <c r="K121" s="468"/>
      <c r="L121" s="468"/>
      <c r="M121" s="468"/>
      <c r="N121" s="468"/>
      <c r="O121" s="468"/>
      <c r="P121" s="468"/>
      <c r="Q121" s="468"/>
      <c r="R121" s="468"/>
      <c r="S121" s="468"/>
      <c r="T121" s="468"/>
      <c r="U121" s="468"/>
      <c r="V121" s="468"/>
      <c r="W121" s="469"/>
      <c r="X121" s="469"/>
      <c r="Y121" s="469"/>
      <c r="Z121" s="469"/>
    </row>
    <row r="122" spans="1:26" ht="15.75" customHeight="1" x14ac:dyDescent="0.25">
      <c r="A122" s="470" t="s">
        <v>2080</v>
      </c>
      <c r="B122" s="501" t="s">
        <v>2081</v>
      </c>
      <c r="C122" s="503" t="s">
        <v>406</v>
      </c>
      <c r="D122" s="473">
        <v>577</v>
      </c>
      <c r="E122" s="474" t="e">
        <f t="shared" si="12"/>
        <v>#REF!</v>
      </c>
      <c r="F122" s="475"/>
      <c r="G122" s="476" t="e">
        <f t="shared" si="13"/>
        <v>#REF!</v>
      </c>
      <c r="H122" s="467"/>
      <c r="I122" s="468"/>
      <c r="J122" s="468"/>
      <c r="K122" s="468"/>
      <c r="L122" s="468"/>
      <c r="M122" s="468"/>
      <c r="N122" s="468"/>
      <c r="O122" s="468"/>
      <c r="P122" s="468"/>
      <c r="Q122" s="468"/>
      <c r="R122" s="468"/>
      <c r="S122" s="468"/>
      <c r="T122" s="468"/>
      <c r="U122" s="468"/>
      <c r="V122" s="468"/>
      <c r="W122" s="469"/>
      <c r="X122" s="469"/>
      <c r="Y122" s="469"/>
      <c r="Z122" s="469"/>
    </row>
    <row r="123" spans="1:26" ht="15.75" customHeight="1" x14ac:dyDescent="0.25">
      <c r="A123" s="470" t="s">
        <v>2082</v>
      </c>
      <c r="B123" s="501" t="s">
        <v>2083</v>
      </c>
      <c r="C123" s="496" t="s">
        <v>406</v>
      </c>
      <c r="D123" s="518">
        <v>652</v>
      </c>
      <c r="E123" s="519" t="e">
        <f t="shared" si="12"/>
        <v>#REF!</v>
      </c>
      <c r="F123" s="475"/>
      <c r="G123" s="520" t="e">
        <f t="shared" si="13"/>
        <v>#REF!</v>
      </c>
      <c r="H123" s="467"/>
      <c r="I123" s="468"/>
      <c r="J123" s="468"/>
      <c r="K123" s="468"/>
      <c r="L123" s="468"/>
      <c r="M123" s="468"/>
      <c r="N123" s="468"/>
      <c r="O123" s="468"/>
      <c r="P123" s="468"/>
      <c r="Q123" s="468"/>
      <c r="R123" s="468"/>
      <c r="S123" s="468"/>
      <c r="T123" s="468"/>
      <c r="U123" s="468"/>
      <c r="V123" s="468"/>
      <c r="W123" s="469"/>
      <c r="X123" s="469"/>
      <c r="Y123" s="469"/>
      <c r="Z123" s="469"/>
    </row>
    <row r="124" spans="1:26" ht="15.75" customHeight="1" x14ac:dyDescent="0.25">
      <c r="A124" s="470" t="s">
        <v>2084</v>
      </c>
      <c r="B124" s="471" t="s">
        <v>2085</v>
      </c>
      <c r="C124" s="472" t="s">
        <v>406</v>
      </c>
      <c r="D124" s="473">
        <v>338</v>
      </c>
      <c r="E124" s="474" t="e">
        <f t="shared" si="12"/>
        <v>#REF!</v>
      </c>
      <c r="F124" s="475"/>
      <c r="G124" s="476" t="e">
        <f t="shared" si="13"/>
        <v>#REF!</v>
      </c>
      <c r="H124" s="467"/>
      <c r="I124" s="468"/>
      <c r="J124" s="468"/>
      <c r="K124" s="468"/>
      <c r="L124" s="468"/>
      <c r="M124" s="468"/>
      <c r="N124" s="468"/>
      <c r="O124" s="468"/>
      <c r="P124" s="468"/>
      <c r="Q124" s="468"/>
      <c r="R124" s="468"/>
      <c r="S124" s="468"/>
      <c r="T124" s="468"/>
      <c r="U124" s="468"/>
      <c r="V124" s="468"/>
      <c r="W124" s="469"/>
      <c r="X124" s="469"/>
      <c r="Y124" s="469"/>
      <c r="Z124" s="469"/>
    </row>
    <row r="125" spans="1:26" ht="15.75" customHeight="1" x14ac:dyDescent="0.25">
      <c r="A125" s="479"/>
      <c r="B125" s="515" t="s">
        <v>2086</v>
      </c>
      <c r="C125" s="481"/>
      <c r="D125" s="482"/>
      <c r="E125" s="482"/>
      <c r="F125" s="483"/>
      <c r="G125" s="482" t="s">
        <v>68</v>
      </c>
      <c r="H125" s="467"/>
      <c r="I125" s="468"/>
      <c r="J125" s="468"/>
      <c r="K125" s="468"/>
      <c r="L125" s="468"/>
      <c r="M125" s="491"/>
      <c r="N125" s="521"/>
      <c r="O125" s="522"/>
      <c r="P125" s="468"/>
      <c r="Q125" s="468"/>
      <c r="R125" s="468"/>
      <c r="S125" s="468"/>
      <c r="T125" s="468"/>
      <c r="U125" s="468"/>
      <c r="V125" s="468"/>
      <c r="W125" s="469"/>
      <c r="X125" s="469"/>
      <c r="Y125" s="469"/>
      <c r="Z125" s="469"/>
    </row>
    <row r="126" spans="1:26" ht="15.75" customHeight="1" x14ac:dyDescent="0.25">
      <c r="A126" s="523" t="s">
        <v>2087</v>
      </c>
      <c r="B126" s="524" t="s">
        <v>2088</v>
      </c>
      <c r="C126" s="472" t="s">
        <v>406</v>
      </c>
      <c r="D126" s="473">
        <v>494</v>
      </c>
      <c r="E126" s="474" t="e">
        <f t="shared" ref="E126:E132" si="14">ROUND(D126*$L$2,-0.1)</f>
        <v>#REF!</v>
      </c>
      <c r="F126" s="475"/>
      <c r="G126" s="476" t="e">
        <f t="shared" ref="G126:G132" si="15">E126*F126</f>
        <v>#REF!</v>
      </c>
      <c r="H126" s="467"/>
      <c r="I126" s="468"/>
      <c r="J126" s="468"/>
      <c r="K126" s="468"/>
      <c r="L126" s="468"/>
      <c r="M126" s="468"/>
      <c r="N126" s="468"/>
      <c r="O126" s="468"/>
      <c r="P126" s="468"/>
      <c r="Q126" s="468"/>
      <c r="R126" s="468"/>
      <c r="S126" s="468"/>
      <c r="T126" s="468"/>
      <c r="U126" s="468"/>
      <c r="V126" s="468"/>
      <c r="W126" s="469"/>
      <c r="X126" s="469"/>
      <c r="Y126" s="469"/>
      <c r="Z126" s="469"/>
    </row>
    <row r="127" spans="1:26" ht="15.75" customHeight="1" x14ac:dyDescent="0.25">
      <c r="A127" s="517" t="s">
        <v>2089</v>
      </c>
      <c r="B127" s="524" t="s">
        <v>2090</v>
      </c>
      <c r="C127" s="472" t="s">
        <v>406</v>
      </c>
      <c r="D127" s="473">
        <v>592</v>
      </c>
      <c r="E127" s="474" t="e">
        <f t="shared" si="14"/>
        <v>#REF!</v>
      </c>
      <c r="F127" s="475"/>
      <c r="G127" s="476" t="e">
        <f t="shared" si="15"/>
        <v>#REF!</v>
      </c>
      <c r="H127" s="467"/>
      <c r="I127" s="468"/>
      <c r="J127" s="468"/>
      <c r="K127" s="468"/>
      <c r="L127" s="468"/>
      <c r="M127" s="468"/>
      <c r="N127" s="468"/>
      <c r="O127" s="468"/>
      <c r="P127" s="468"/>
      <c r="Q127" s="468"/>
      <c r="R127" s="468"/>
      <c r="S127" s="468"/>
      <c r="T127" s="468"/>
      <c r="U127" s="468"/>
      <c r="V127" s="468"/>
      <c r="W127" s="469"/>
      <c r="X127" s="469"/>
      <c r="Y127" s="469"/>
      <c r="Z127" s="469"/>
    </row>
    <row r="128" spans="1:26" ht="15.75" customHeight="1" x14ac:dyDescent="0.25">
      <c r="A128" s="517" t="s">
        <v>2091</v>
      </c>
      <c r="B128" s="524" t="s">
        <v>2092</v>
      </c>
      <c r="C128" s="472" t="s">
        <v>406</v>
      </c>
      <c r="D128" s="473">
        <v>794</v>
      </c>
      <c r="E128" s="474" t="e">
        <f t="shared" si="14"/>
        <v>#REF!</v>
      </c>
      <c r="F128" s="475"/>
      <c r="G128" s="476" t="e">
        <f t="shared" si="15"/>
        <v>#REF!</v>
      </c>
      <c r="H128" s="467"/>
      <c r="I128" s="468"/>
      <c r="J128" s="468"/>
      <c r="K128" s="468"/>
      <c r="L128" s="468"/>
      <c r="M128" s="468"/>
      <c r="N128" s="468"/>
      <c r="O128" s="468"/>
      <c r="P128" s="468"/>
      <c r="Q128" s="468"/>
      <c r="R128" s="468"/>
      <c r="S128" s="468"/>
      <c r="T128" s="468"/>
      <c r="U128" s="468"/>
      <c r="V128" s="468"/>
      <c r="W128" s="469"/>
      <c r="X128" s="469"/>
      <c r="Y128" s="469"/>
      <c r="Z128" s="469"/>
    </row>
    <row r="129" spans="1:26" ht="15.75" customHeight="1" x14ac:dyDescent="0.25">
      <c r="A129" s="517" t="s">
        <v>2093</v>
      </c>
      <c r="B129" s="524" t="s">
        <v>2094</v>
      </c>
      <c r="C129" s="472" t="s">
        <v>406</v>
      </c>
      <c r="D129" s="473">
        <v>514</v>
      </c>
      <c r="E129" s="474" t="e">
        <f t="shared" si="14"/>
        <v>#REF!</v>
      </c>
      <c r="F129" s="475"/>
      <c r="G129" s="476" t="e">
        <f t="shared" si="15"/>
        <v>#REF!</v>
      </c>
      <c r="H129" s="467"/>
      <c r="I129" s="468"/>
      <c r="J129" s="468"/>
      <c r="K129" s="468"/>
      <c r="L129" s="468"/>
      <c r="M129" s="468"/>
      <c r="N129" s="468"/>
      <c r="O129" s="468"/>
      <c r="P129" s="468"/>
      <c r="Q129" s="468"/>
      <c r="R129" s="468"/>
      <c r="S129" s="468"/>
      <c r="T129" s="468"/>
      <c r="U129" s="468"/>
      <c r="V129" s="468"/>
      <c r="W129" s="469"/>
      <c r="X129" s="469"/>
      <c r="Y129" s="469"/>
      <c r="Z129" s="469"/>
    </row>
    <row r="130" spans="1:26" ht="15.75" customHeight="1" x14ac:dyDescent="0.25">
      <c r="A130" s="517" t="s">
        <v>2095</v>
      </c>
      <c r="B130" s="525" t="s">
        <v>2043</v>
      </c>
      <c r="C130" s="472" t="s">
        <v>406</v>
      </c>
      <c r="D130" s="473">
        <v>292</v>
      </c>
      <c r="E130" s="474" t="e">
        <f t="shared" si="14"/>
        <v>#REF!</v>
      </c>
      <c r="F130" s="475"/>
      <c r="G130" s="476" t="e">
        <f t="shared" si="15"/>
        <v>#REF!</v>
      </c>
      <c r="H130" s="467"/>
      <c r="I130" s="468"/>
      <c r="J130" s="468"/>
      <c r="K130" s="468"/>
      <c r="L130" s="468"/>
      <c r="M130" s="468"/>
      <c r="N130" s="468"/>
      <c r="O130" s="468"/>
      <c r="P130" s="468"/>
      <c r="Q130" s="468"/>
      <c r="R130" s="468"/>
      <c r="S130" s="468"/>
      <c r="T130" s="468"/>
      <c r="U130" s="468"/>
      <c r="V130" s="468"/>
      <c r="W130" s="469"/>
      <c r="X130" s="469"/>
      <c r="Y130" s="469"/>
      <c r="Z130" s="469"/>
    </row>
    <row r="131" spans="1:26" ht="15.75" customHeight="1" x14ac:dyDescent="0.25">
      <c r="A131" s="517" t="s">
        <v>2096</v>
      </c>
      <c r="B131" s="525" t="s">
        <v>2085</v>
      </c>
      <c r="C131" s="472" t="s">
        <v>406</v>
      </c>
      <c r="D131" s="473">
        <v>338</v>
      </c>
      <c r="E131" s="474" t="e">
        <f t="shared" si="14"/>
        <v>#REF!</v>
      </c>
      <c r="F131" s="475"/>
      <c r="G131" s="476" t="e">
        <f t="shared" si="15"/>
        <v>#REF!</v>
      </c>
      <c r="H131" s="467"/>
      <c r="I131" s="468"/>
      <c r="J131" s="468"/>
      <c r="K131" s="468"/>
      <c r="L131" s="468"/>
      <c r="M131" s="468"/>
      <c r="N131" s="468"/>
      <c r="O131" s="468"/>
      <c r="P131" s="468"/>
      <c r="Q131" s="468"/>
      <c r="R131" s="468"/>
      <c r="S131" s="468"/>
      <c r="T131" s="468"/>
      <c r="U131" s="468"/>
      <c r="V131" s="468"/>
      <c r="W131" s="469"/>
      <c r="X131" s="469"/>
      <c r="Y131" s="469"/>
      <c r="Z131" s="469"/>
    </row>
    <row r="132" spans="1:26" ht="15.75" customHeight="1" x14ac:dyDescent="0.25">
      <c r="A132" s="526" t="s">
        <v>2097</v>
      </c>
      <c r="B132" s="527" t="s">
        <v>2001</v>
      </c>
      <c r="C132" s="472" t="s">
        <v>406</v>
      </c>
      <c r="D132" s="473">
        <v>413</v>
      </c>
      <c r="E132" s="474" t="e">
        <f t="shared" si="14"/>
        <v>#REF!</v>
      </c>
      <c r="F132" s="475"/>
      <c r="G132" s="476" t="e">
        <f t="shared" si="15"/>
        <v>#REF!</v>
      </c>
      <c r="H132" s="467">
        <v>0</v>
      </c>
      <c r="I132" s="468"/>
      <c r="J132" s="468"/>
      <c r="K132" s="468"/>
      <c r="L132" s="468"/>
      <c r="M132" s="468"/>
      <c r="N132" s="468"/>
      <c r="O132" s="468"/>
      <c r="P132" s="468"/>
      <c r="Q132" s="468"/>
      <c r="R132" s="468"/>
      <c r="S132" s="468"/>
      <c r="T132" s="468"/>
      <c r="U132" s="468"/>
      <c r="V132" s="468"/>
      <c r="W132" s="469"/>
      <c r="X132" s="469"/>
      <c r="Y132" s="469"/>
      <c r="Z132" s="469"/>
    </row>
    <row r="133" spans="1:26" ht="15.75" customHeight="1" x14ac:dyDescent="0.25">
      <c r="A133" s="479"/>
      <c r="B133" s="480" t="s">
        <v>2098</v>
      </c>
      <c r="C133" s="528"/>
      <c r="D133" s="466"/>
      <c r="E133" s="466"/>
      <c r="F133" s="483"/>
      <c r="G133" s="466" t="s">
        <v>68</v>
      </c>
      <c r="H133" s="467"/>
      <c r="I133" s="468"/>
      <c r="J133" s="468"/>
      <c r="K133" s="468"/>
      <c r="L133" s="468"/>
      <c r="M133" s="529"/>
      <c r="N133" s="530"/>
      <c r="O133" s="530"/>
      <c r="P133" s="530"/>
      <c r="Q133" s="516"/>
      <c r="R133" s="531"/>
      <c r="S133" s="468"/>
      <c r="T133" s="468"/>
      <c r="U133" s="468"/>
      <c r="V133" s="468"/>
      <c r="W133" s="469"/>
      <c r="X133" s="469"/>
      <c r="Y133" s="469"/>
      <c r="Z133" s="469"/>
    </row>
    <row r="134" spans="1:26" ht="15.75" customHeight="1" x14ac:dyDescent="0.25">
      <c r="A134" s="526" t="s">
        <v>2099</v>
      </c>
      <c r="B134" s="525" t="s">
        <v>2100</v>
      </c>
      <c r="C134" s="472" t="s">
        <v>406</v>
      </c>
      <c r="D134" s="532">
        <v>143</v>
      </c>
      <c r="E134" s="474" t="e">
        <f t="shared" ref="E134:E168" si="16">ROUND(D134*$L$2,-0.1)</f>
        <v>#REF!</v>
      </c>
      <c r="F134" s="475"/>
      <c r="G134" s="476" t="e">
        <f t="shared" ref="G134:G168" si="17">E134*F134</f>
        <v>#REF!</v>
      </c>
      <c r="H134" s="467"/>
      <c r="I134" s="468"/>
      <c r="J134" s="468"/>
      <c r="K134" s="468"/>
      <c r="L134" s="468"/>
      <c r="M134" s="468"/>
      <c r="N134" s="468"/>
      <c r="O134" s="468"/>
      <c r="P134" s="468"/>
      <c r="Q134" s="468"/>
      <c r="R134" s="468"/>
      <c r="S134" s="468"/>
      <c r="T134" s="468"/>
      <c r="U134" s="468"/>
      <c r="V134" s="468"/>
      <c r="W134" s="469"/>
      <c r="X134" s="469"/>
      <c r="Y134" s="469"/>
      <c r="Z134" s="469"/>
    </row>
    <row r="135" spans="1:26" ht="15.75" customHeight="1" x14ac:dyDescent="0.25">
      <c r="A135" s="526" t="s">
        <v>2101</v>
      </c>
      <c r="B135" s="524" t="s">
        <v>2102</v>
      </c>
      <c r="C135" s="472" t="s">
        <v>406</v>
      </c>
      <c r="D135" s="532">
        <v>105</v>
      </c>
      <c r="E135" s="474" t="e">
        <f t="shared" si="16"/>
        <v>#REF!</v>
      </c>
      <c r="F135" s="475"/>
      <c r="G135" s="476" t="e">
        <f t="shared" si="17"/>
        <v>#REF!</v>
      </c>
      <c r="H135" s="467"/>
      <c r="I135" s="468"/>
      <c r="J135" s="468"/>
      <c r="K135" s="468"/>
      <c r="L135" s="468"/>
      <c r="M135" s="468"/>
      <c r="N135" s="468"/>
      <c r="O135" s="468"/>
      <c r="P135" s="468"/>
      <c r="Q135" s="468"/>
      <c r="R135" s="468"/>
      <c r="S135" s="468"/>
      <c r="T135" s="468"/>
      <c r="U135" s="468"/>
      <c r="V135" s="468"/>
      <c r="W135" s="469"/>
      <c r="X135" s="469"/>
      <c r="Y135" s="469"/>
      <c r="Z135" s="469"/>
    </row>
    <row r="136" spans="1:26" ht="15.75" customHeight="1" x14ac:dyDescent="0.25">
      <c r="A136" s="526" t="s">
        <v>2103</v>
      </c>
      <c r="B136" s="524" t="s">
        <v>2104</v>
      </c>
      <c r="C136" s="472" t="s">
        <v>1822</v>
      </c>
      <c r="D136" s="532">
        <v>113</v>
      </c>
      <c r="E136" s="474" t="e">
        <f t="shared" si="16"/>
        <v>#REF!</v>
      </c>
      <c r="F136" s="475"/>
      <c r="G136" s="476" t="e">
        <f t="shared" si="17"/>
        <v>#REF!</v>
      </c>
      <c r="H136" s="467"/>
      <c r="I136" s="468"/>
      <c r="J136" s="468"/>
      <c r="K136" s="468"/>
      <c r="L136" s="468"/>
      <c r="M136" s="468"/>
      <c r="N136" s="468"/>
      <c r="O136" s="533"/>
      <c r="P136" s="468"/>
      <c r="Q136" s="468"/>
      <c r="R136" s="468"/>
      <c r="S136" s="468"/>
      <c r="T136" s="468"/>
      <c r="U136" s="468"/>
      <c r="V136" s="468"/>
      <c r="W136" s="469"/>
      <c r="X136" s="469"/>
      <c r="Y136" s="469"/>
      <c r="Z136" s="469"/>
    </row>
    <row r="137" spans="1:26" ht="15.75" customHeight="1" x14ac:dyDescent="0.25">
      <c r="A137" s="526" t="s">
        <v>2105</v>
      </c>
      <c r="B137" s="524" t="s">
        <v>2106</v>
      </c>
      <c r="C137" s="472" t="s">
        <v>406</v>
      </c>
      <c r="D137" s="532">
        <v>720</v>
      </c>
      <c r="E137" s="474" t="e">
        <f t="shared" si="16"/>
        <v>#REF!</v>
      </c>
      <c r="F137" s="475"/>
      <c r="G137" s="476" t="e">
        <f t="shared" si="17"/>
        <v>#REF!</v>
      </c>
      <c r="H137" s="467"/>
      <c r="I137" s="468"/>
      <c r="J137" s="468"/>
      <c r="K137" s="468"/>
      <c r="L137" s="468"/>
      <c r="M137" s="468"/>
      <c r="N137" s="468"/>
      <c r="O137" s="468"/>
      <c r="P137" s="468"/>
      <c r="Q137" s="468"/>
      <c r="R137" s="468"/>
      <c r="S137" s="468"/>
      <c r="T137" s="468"/>
      <c r="U137" s="468"/>
      <c r="V137" s="468"/>
      <c r="W137" s="469"/>
      <c r="X137" s="469"/>
      <c r="Y137" s="469"/>
      <c r="Z137" s="469"/>
    </row>
    <row r="138" spans="1:26" ht="18" customHeight="1" x14ac:dyDescent="0.25">
      <c r="A138" s="526" t="s">
        <v>2107</v>
      </c>
      <c r="B138" s="524" t="s">
        <v>2108</v>
      </c>
      <c r="C138" s="472" t="s">
        <v>1950</v>
      </c>
      <c r="D138" s="532">
        <v>263</v>
      </c>
      <c r="E138" s="474" t="e">
        <f t="shared" si="16"/>
        <v>#REF!</v>
      </c>
      <c r="F138" s="475"/>
      <c r="G138" s="476" t="e">
        <f t="shared" si="17"/>
        <v>#REF!</v>
      </c>
      <c r="H138" s="467"/>
      <c r="I138" s="468"/>
      <c r="J138" s="468"/>
      <c r="K138" s="468"/>
      <c r="L138" s="468"/>
      <c r="M138" s="468"/>
      <c r="N138" s="468"/>
      <c r="O138" s="468"/>
      <c r="P138" s="468"/>
      <c r="Q138" s="468"/>
      <c r="R138" s="468"/>
      <c r="S138" s="468"/>
      <c r="T138" s="468"/>
      <c r="U138" s="468"/>
      <c r="V138" s="468"/>
      <c r="W138" s="469"/>
      <c r="X138" s="469"/>
      <c r="Y138" s="469"/>
      <c r="Z138" s="469"/>
    </row>
    <row r="139" spans="1:26" ht="15.75" customHeight="1" x14ac:dyDescent="0.25">
      <c r="A139" s="526" t="s">
        <v>2109</v>
      </c>
      <c r="B139" s="524" t="s">
        <v>2110</v>
      </c>
      <c r="C139" s="472" t="s">
        <v>1950</v>
      </c>
      <c r="D139" s="532">
        <v>263</v>
      </c>
      <c r="E139" s="474" t="e">
        <f t="shared" si="16"/>
        <v>#REF!</v>
      </c>
      <c r="F139" s="475"/>
      <c r="G139" s="476" t="e">
        <f t="shared" si="17"/>
        <v>#REF!</v>
      </c>
      <c r="H139" s="467"/>
      <c r="I139" s="468"/>
      <c r="J139" s="468"/>
      <c r="K139" s="468"/>
      <c r="L139" s="468"/>
      <c r="M139" s="468"/>
      <c r="N139" s="468"/>
      <c r="O139" s="468"/>
      <c r="P139" s="468"/>
      <c r="Q139" s="468"/>
      <c r="R139" s="468"/>
      <c r="S139" s="468"/>
      <c r="T139" s="468"/>
      <c r="U139" s="468"/>
      <c r="V139" s="468"/>
      <c r="W139" s="469"/>
      <c r="X139" s="469"/>
      <c r="Y139" s="469"/>
      <c r="Z139" s="469"/>
    </row>
    <row r="140" spans="1:26" ht="15.75" customHeight="1" x14ac:dyDescent="0.25">
      <c r="A140" s="526" t="s">
        <v>2111</v>
      </c>
      <c r="B140" s="525" t="s">
        <v>2112</v>
      </c>
      <c r="C140" s="472" t="s">
        <v>1950</v>
      </c>
      <c r="D140" s="532">
        <v>263</v>
      </c>
      <c r="E140" s="474" t="e">
        <f t="shared" si="16"/>
        <v>#REF!</v>
      </c>
      <c r="F140" s="475"/>
      <c r="G140" s="476" t="e">
        <f t="shared" si="17"/>
        <v>#REF!</v>
      </c>
      <c r="H140" s="467"/>
      <c r="I140" s="468"/>
      <c r="J140" s="468"/>
      <c r="K140" s="468"/>
      <c r="L140" s="468"/>
      <c r="M140" s="468"/>
      <c r="N140" s="468"/>
      <c r="O140" s="468"/>
      <c r="P140" s="468"/>
      <c r="Q140" s="468"/>
      <c r="R140" s="468"/>
      <c r="S140" s="468"/>
      <c r="T140" s="468"/>
      <c r="U140" s="468"/>
      <c r="V140" s="468"/>
      <c r="W140" s="469"/>
      <c r="X140" s="469"/>
      <c r="Y140" s="469"/>
      <c r="Z140" s="469"/>
    </row>
    <row r="141" spans="1:26" ht="15.75" customHeight="1" x14ac:dyDescent="0.25">
      <c r="A141" s="526" t="s">
        <v>2113</v>
      </c>
      <c r="B141" s="525" t="s">
        <v>2114</v>
      </c>
      <c r="C141" s="472" t="s">
        <v>1950</v>
      </c>
      <c r="D141" s="532">
        <v>263</v>
      </c>
      <c r="E141" s="474" t="e">
        <f t="shared" si="16"/>
        <v>#REF!</v>
      </c>
      <c r="F141" s="475"/>
      <c r="G141" s="476" t="e">
        <f t="shared" si="17"/>
        <v>#REF!</v>
      </c>
      <c r="H141" s="467"/>
      <c r="I141" s="468"/>
      <c r="J141" s="468"/>
      <c r="K141" s="468"/>
      <c r="L141" s="468"/>
      <c r="M141" s="468"/>
      <c r="N141" s="468"/>
      <c r="O141" s="468"/>
      <c r="P141" s="468"/>
      <c r="Q141" s="468"/>
      <c r="R141" s="468"/>
      <c r="S141" s="468"/>
      <c r="T141" s="468"/>
      <c r="U141" s="468"/>
      <c r="V141" s="468"/>
      <c r="W141" s="469"/>
      <c r="X141" s="469"/>
      <c r="Y141" s="469"/>
      <c r="Z141" s="469"/>
    </row>
    <row r="142" spans="1:26" ht="15.75" customHeight="1" x14ac:dyDescent="0.25">
      <c r="A142" s="526" t="s">
        <v>2115</v>
      </c>
      <c r="B142" s="525" t="s">
        <v>2116</v>
      </c>
      <c r="C142" s="472" t="s">
        <v>1950</v>
      </c>
      <c r="D142" s="532">
        <v>263</v>
      </c>
      <c r="E142" s="474" t="e">
        <f t="shared" si="16"/>
        <v>#REF!</v>
      </c>
      <c r="F142" s="475"/>
      <c r="G142" s="476" t="e">
        <f t="shared" si="17"/>
        <v>#REF!</v>
      </c>
      <c r="H142" s="467"/>
      <c r="I142" s="468"/>
      <c r="J142" s="468"/>
      <c r="K142" s="468"/>
      <c r="L142" s="468"/>
      <c r="M142" s="468"/>
      <c r="N142" s="468"/>
      <c r="O142" s="468"/>
      <c r="P142" s="468"/>
      <c r="Q142" s="468"/>
      <c r="R142" s="468"/>
      <c r="S142" s="468"/>
      <c r="T142" s="468"/>
      <c r="U142" s="468"/>
      <c r="V142" s="468"/>
      <c r="W142" s="469"/>
      <c r="X142" s="469"/>
      <c r="Y142" s="469"/>
      <c r="Z142" s="469"/>
    </row>
    <row r="143" spans="1:26" ht="15.75" customHeight="1" x14ac:dyDescent="0.25">
      <c r="A143" s="526" t="s">
        <v>2117</v>
      </c>
      <c r="B143" s="524" t="s">
        <v>2118</v>
      </c>
      <c r="C143" s="472" t="s">
        <v>406</v>
      </c>
      <c r="D143" s="532">
        <v>6</v>
      </c>
      <c r="E143" s="474" t="e">
        <f t="shared" si="16"/>
        <v>#REF!</v>
      </c>
      <c r="F143" s="475"/>
      <c r="G143" s="476" t="e">
        <f t="shared" si="17"/>
        <v>#REF!</v>
      </c>
      <c r="H143" s="467"/>
      <c r="I143" s="468"/>
      <c r="J143" s="468"/>
      <c r="K143" s="468"/>
      <c r="L143" s="468"/>
      <c r="M143" s="468"/>
      <c r="N143" s="468"/>
      <c r="O143" s="468"/>
      <c r="P143" s="468"/>
      <c r="Q143" s="468"/>
      <c r="R143" s="468"/>
      <c r="S143" s="468"/>
      <c r="T143" s="468"/>
      <c r="U143" s="468"/>
      <c r="V143" s="468"/>
      <c r="W143" s="469"/>
      <c r="X143" s="469"/>
      <c r="Y143" s="469"/>
      <c r="Z143" s="469"/>
    </row>
    <row r="144" spans="1:26" ht="18" customHeight="1" x14ac:dyDescent="0.25">
      <c r="A144" s="526" t="s">
        <v>2119</v>
      </c>
      <c r="B144" s="527" t="s">
        <v>2120</v>
      </c>
      <c r="C144" s="472" t="s">
        <v>1950</v>
      </c>
      <c r="D144" s="532">
        <v>136</v>
      </c>
      <c r="E144" s="474" t="e">
        <f t="shared" si="16"/>
        <v>#REF!</v>
      </c>
      <c r="F144" s="475"/>
      <c r="G144" s="476" t="e">
        <f t="shared" si="17"/>
        <v>#REF!</v>
      </c>
      <c r="H144" s="467"/>
      <c r="I144" s="468"/>
      <c r="J144" s="468"/>
      <c r="K144" s="468"/>
      <c r="L144" s="468"/>
      <c r="M144" s="468"/>
      <c r="N144" s="468"/>
      <c r="O144" s="468"/>
      <c r="P144" s="468"/>
      <c r="Q144" s="468"/>
      <c r="R144" s="468"/>
      <c r="S144" s="468"/>
      <c r="T144" s="468"/>
      <c r="U144" s="468"/>
      <c r="V144" s="468"/>
      <c r="W144" s="469"/>
      <c r="X144" s="469"/>
      <c r="Y144" s="469"/>
      <c r="Z144" s="469"/>
    </row>
    <row r="145" spans="1:26" ht="15.75" customHeight="1" x14ac:dyDescent="0.25">
      <c r="A145" s="526" t="s">
        <v>2121</v>
      </c>
      <c r="B145" s="524" t="s">
        <v>2122</v>
      </c>
      <c r="C145" s="472" t="s">
        <v>1822</v>
      </c>
      <c r="D145" s="532">
        <v>224</v>
      </c>
      <c r="E145" s="474" t="e">
        <f t="shared" si="16"/>
        <v>#REF!</v>
      </c>
      <c r="F145" s="475"/>
      <c r="G145" s="476" t="e">
        <f t="shared" si="17"/>
        <v>#REF!</v>
      </c>
      <c r="H145" s="467"/>
      <c r="I145" s="468"/>
      <c r="J145" s="468"/>
      <c r="K145" s="468"/>
      <c r="L145" s="468"/>
      <c r="M145" s="468"/>
      <c r="N145" s="468"/>
      <c r="O145" s="468"/>
      <c r="P145" s="468"/>
      <c r="Q145" s="468"/>
      <c r="R145" s="468"/>
      <c r="S145" s="468"/>
      <c r="T145" s="468"/>
      <c r="U145" s="468"/>
      <c r="V145" s="468"/>
      <c r="W145" s="469"/>
      <c r="X145" s="469"/>
      <c r="Y145" s="469"/>
      <c r="Z145" s="469"/>
    </row>
    <row r="146" spans="1:26" ht="15.75" customHeight="1" x14ac:dyDescent="0.25">
      <c r="A146" s="526" t="s">
        <v>2123</v>
      </c>
      <c r="B146" s="524" t="s">
        <v>2124</v>
      </c>
      <c r="C146" s="472" t="s">
        <v>1822</v>
      </c>
      <c r="D146" s="532">
        <v>224</v>
      </c>
      <c r="E146" s="474" t="e">
        <f t="shared" si="16"/>
        <v>#REF!</v>
      </c>
      <c r="F146" s="475"/>
      <c r="G146" s="476" t="e">
        <f t="shared" si="17"/>
        <v>#REF!</v>
      </c>
      <c r="H146" s="467"/>
      <c r="I146" s="468"/>
      <c r="J146" s="468"/>
      <c r="K146" s="468"/>
      <c r="L146" s="468"/>
      <c r="M146" s="468"/>
      <c r="N146" s="468"/>
      <c r="O146" s="468"/>
      <c r="P146" s="468"/>
      <c r="Q146" s="468"/>
      <c r="R146" s="468"/>
      <c r="S146" s="468"/>
      <c r="T146" s="468"/>
      <c r="U146" s="468"/>
      <c r="V146" s="468"/>
      <c r="W146" s="469"/>
      <c r="X146" s="469"/>
      <c r="Y146" s="469"/>
      <c r="Z146" s="469"/>
    </row>
    <row r="147" spans="1:26" ht="15.75" customHeight="1" x14ac:dyDescent="0.25">
      <c r="A147" s="526" t="s">
        <v>2125</v>
      </c>
      <c r="B147" s="524" t="s">
        <v>2126</v>
      </c>
      <c r="C147" s="472" t="s">
        <v>1822</v>
      </c>
      <c r="D147" s="532">
        <v>224</v>
      </c>
      <c r="E147" s="474" t="e">
        <f t="shared" si="16"/>
        <v>#REF!</v>
      </c>
      <c r="F147" s="475"/>
      <c r="G147" s="476" t="e">
        <f t="shared" si="17"/>
        <v>#REF!</v>
      </c>
      <c r="H147" s="467"/>
      <c r="I147" s="468"/>
      <c r="J147" s="468"/>
      <c r="K147" s="468"/>
      <c r="L147" s="468"/>
      <c r="M147" s="468"/>
      <c r="N147" s="468"/>
      <c r="O147" s="468"/>
      <c r="P147" s="468"/>
      <c r="Q147" s="468"/>
      <c r="R147" s="468"/>
      <c r="S147" s="468"/>
      <c r="T147" s="468"/>
      <c r="U147" s="468"/>
      <c r="V147" s="468"/>
      <c r="W147" s="469"/>
      <c r="X147" s="469"/>
      <c r="Y147" s="469"/>
      <c r="Z147" s="469"/>
    </row>
    <row r="148" spans="1:26" ht="15.75" customHeight="1" x14ac:dyDescent="0.25">
      <c r="A148" s="526" t="s">
        <v>2127</v>
      </c>
      <c r="B148" s="524" t="s">
        <v>2128</v>
      </c>
      <c r="C148" s="472" t="s">
        <v>1822</v>
      </c>
      <c r="D148" s="532">
        <v>224</v>
      </c>
      <c r="E148" s="474" t="e">
        <f t="shared" si="16"/>
        <v>#REF!</v>
      </c>
      <c r="F148" s="475"/>
      <c r="G148" s="476" t="e">
        <f t="shared" si="17"/>
        <v>#REF!</v>
      </c>
      <c r="H148" s="467"/>
      <c r="I148" s="468"/>
      <c r="J148" s="468"/>
      <c r="K148" s="468"/>
      <c r="L148" s="468"/>
      <c r="M148" s="468"/>
      <c r="N148" s="468"/>
      <c r="O148" s="468"/>
      <c r="P148" s="468"/>
      <c r="Q148" s="468"/>
      <c r="R148" s="468"/>
      <c r="S148" s="468"/>
      <c r="T148" s="468"/>
      <c r="U148" s="468"/>
      <c r="V148" s="468"/>
      <c r="W148" s="469"/>
      <c r="X148" s="469"/>
      <c r="Y148" s="469"/>
      <c r="Z148" s="469"/>
    </row>
    <row r="149" spans="1:26" ht="15.75" customHeight="1" x14ac:dyDescent="0.25">
      <c r="A149" s="526" t="s">
        <v>2129</v>
      </c>
      <c r="B149" s="524" t="s">
        <v>2130</v>
      </c>
      <c r="C149" s="472" t="s">
        <v>1822</v>
      </c>
      <c r="D149" s="532">
        <v>224</v>
      </c>
      <c r="E149" s="474" t="e">
        <f t="shared" si="16"/>
        <v>#REF!</v>
      </c>
      <c r="F149" s="475"/>
      <c r="G149" s="476" t="e">
        <f t="shared" si="17"/>
        <v>#REF!</v>
      </c>
      <c r="H149" s="467"/>
      <c r="I149" s="468"/>
      <c r="J149" s="468"/>
      <c r="K149" s="468"/>
      <c r="L149" s="468"/>
      <c r="M149" s="468"/>
      <c r="N149" s="468"/>
      <c r="O149" s="468"/>
      <c r="P149" s="468"/>
      <c r="Q149" s="468"/>
      <c r="R149" s="468"/>
      <c r="S149" s="468"/>
      <c r="T149" s="468"/>
      <c r="U149" s="468"/>
      <c r="V149" s="468"/>
      <c r="W149" s="469"/>
      <c r="X149" s="469"/>
      <c r="Y149" s="469"/>
      <c r="Z149" s="469"/>
    </row>
    <row r="150" spans="1:26" ht="15.75" customHeight="1" x14ac:dyDescent="0.25">
      <c r="A150" s="526" t="s">
        <v>2131</v>
      </c>
      <c r="B150" s="524" t="s">
        <v>2132</v>
      </c>
      <c r="C150" s="472" t="s">
        <v>1822</v>
      </c>
      <c r="D150" s="532">
        <v>236</v>
      </c>
      <c r="E150" s="474" t="e">
        <f t="shared" si="16"/>
        <v>#REF!</v>
      </c>
      <c r="F150" s="475"/>
      <c r="G150" s="476" t="e">
        <f t="shared" si="17"/>
        <v>#REF!</v>
      </c>
      <c r="H150" s="467"/>
      <c r="I150" s="468"/>
      <c r="J150" s="468"/>
      <c r="K150" s="468"/>
      <c r="L150" s="468"/>
      <c r="M150" s="468"/>
      <c r="N150" s="468"/>
      <c r="O150" s="468"/>
      <c r="P150" s="468"/>
      <c r="Q150" s="468"/>
      <c r="R150" s="468"/>
      <c r="S150" s="468"/>
      <c r="T150" s="468"/>
      <c r="U150" s="468"/>
      <c r="V150" s="468"/>
      <c r="W150" s="469"/>
      <c r="X150" s="469"/>
      <c r="Y150" s="469"/>
      <c r="Z150" s="469"/>
    </row>
    <row r="151" spans="1:26" ht="15.75" customHeight="1" x14ac:dyDescent="0.25">
      <c r="A151" s="526" t="s">
        <v>2133</v>
      </c>
      <c r="B151" s="524" t="s">
        <v>2134</v>
      </c>
      <c r="C151" s="472" t="s">
        <v>1822</v>
      </c>
      <c r="D151" s="532">
        <v>236</v>
      </c>
      <c r="E151" s="474" t="e">
        <f t="shared" si="16"/>
        <v>#REF!</v>
      </c>
      <c r="F151" s="475"/>
      <c r="G151" s="476" t="e">
        <f t="shared" si="17"/>
        <v>#REF!</v>
      </c>
      <c r="H151" s="467"/>
      <c r="I151" s="468"/>
      <c r="J151" s="468"/>
      <c r="K151" s="468"/>
      <c r="L151" s="468"/>
      <c r="M151" s="468"/>
      <c r="N151" s="468"/>
      <c r="O151" s="468"/>
      <c r="P151" s="468"/>
      <c r="Q151" s="468"/>
      <c r="R151" s="468"/>
      <c r="S151" s="468"/>
      <c r="T151" s="468"/>
      <c r="U151" s="468"/>
      <c r="V151" s="468"/>
      <c r="W151" s="469"/>
      <c r="X151" s="469"/>
      <c r="Y151" s="469"/>
      <c r="Z151" s="469"/>
    </row>
    <row r="152" spans="1:26" ht="15.75" customHeight="1" x14ac:dyDescent="0.25">
      <c r="A152" s="526" t="s">
        <v>2135</v>
      </c>
      <c r="B152" s="524" t="s">
        <v>2136</v>
      </c>
      <c r="C152" s="472" t="s">
        <v>1822</v>
      </c>
      <c r="D152" s="532">
        <v>236</v>
      </c>
      <c r="E152" s="474" t="e">
        <f t="shared" si="16"/>
        <v>#REF!</v>
      </c>
      <c r="F152" s="475"/>
      <c r="G152" s="476" t="e">
        <f t="shared" si="17"/>
        <v>#REF!</v>
      </c>
      <c r="H152" s="467"/>
      <c r="I152" s="468"/>
      <c r="J152" s="468"/>
      <c r="K152" s="468"/>
      <c r="L152" s="468"/>
      <c r="M152" s="468"/>
      <c r="N152" s="468"/>
      <c r="O152" s="468"/>
      <c r="P152" s="468"/>
      <c r="Q152" s="468"/>
      <c r="R152" s="468"/>
      <c r="S152" s="468"/>
      <c r="T152" s="468"/>
      <c r="U152" s="468"/>
      <c r="V152" s="468"/>
      <c r="W152" s="469"/>
      <c r="X152" s="469"/>
      <c r="Y152" s="469"/>
      <c r="Z152" s="469"/>
    </row>
    <row r="153" spans="1:26" ht="15.75" customHeight="1" x14ac:dyDescent="0.25">
      <c r="A153" s="526" t="s">
        <v>2137</v>
      </c>
      <c r="B153" s="524" t="s">
        <v>2138</v>
      </c>
      <c r="C153" s="472" t="s">
        <v>1822</v>
      </c>
      <c r="D153" s="532">
        <v>236</v>
      </c>
      <c r="E153" s="474" t="e">
        <f t="shared" si="16"/>
        <v>#REF!</v>
      </c>
      <c r="F153" s="475"/>
      <c r="G153" s="476" t="e">
        <f t="shared" si="17"/>
        <v>#REF!</v>
      </c>
      <c r="H153" s="467"/>
      <c r="I153" s="468"/>
      <c r="J153" s="468"/>
      <c r="K153" s="468"/>
      <c r="L153" s="468"/>
      <c r="M153" s="468"/>
      <c r="N153" s="468"/>
      <c r="O153" s="468"/>
      <c r="P153" s="468"/>
      <c r="Q153" s="468"/>
      <c r="R153" s="468"/>
      <c r="S153" s="468"/>
      <c r="T153" s="468"/>
      <c r="U153" s="468"/>
      <c r="V153" s="468"/>
      <c r="W153" s="469"/>
      <c r="X153" s="469"/>
      <c r="Y153" s="469"/>
      <c r="Z153" s="469"/>
    </row>
    <row r="154" spans="1:26" ht="15.75" customHeight="1" x14ac:dyDescent="0.25">
      <c r="A154" s="526" t="s">
        <v>2139</v>
      </c>
      <c r="B154" s="524" t="s">
        <v>2140</v>
      </c>
      <c r="C154" s="472" t="s">
        <v>1822</v>
      </c>
      <c r="D154" s="532">
        <v>236</v>
      </c>
      <c r="E154" s="474" t="e">
        <f t="shared" si="16"/>
        <v>#REF!</v>
      </c>
      <c r="F154" s="475"/>
      <c r="G154" s="476" t="e">
        <f t="shared" si="17"/>
        <v>#REF!</v>
      </c>
      <c r="H154" s="467"/>
      <c r="I154" s="468"/>
      <c r="J154" s="468"/>
      <c r="K154" s="468"/>
      <c r="L154" s="468"/>
      <c r="M154" s="468"/>
      <c r="N154" s="468"/>
      <c r="O154" s="468"/>
      <c r="P154" s="468"/>
      <c r="Q154" s="468"/>
      <c r="R154" s="468"/>
      <c r="S154" s="468"/>
      <c r="T154" s="468"/>
      <c r="U154" s="468"/>
      <c r="V154" s="468"/>
      <c r="W154" s="469"/>
      <c r="X154" s="469"/>
      <c r="Y154" s="469"/>
      <c r="Z154" s="469"/>
    </row>
    <row r="155" spans="1:26" ht="15.75" customHeight="1" x14ac:dyDescent="0.25">
      <c r="A155" s="526" t="s">
        <v>2141</v>
      </c>
      <c r="B155" s="524" t="s">
        <v>2142</v>
      </c>
      <c r="C155" s="472" t="s">
        <v>1822</v>
      </c>
      <c r="D155" s="532">
        <v>236</v>
      </c>
      <c r="E155" s="474" t="e">
        <f t="shared" si="16"/>
        <v>#REF!</v>
      </c>
      <c r="F155" s="475"/>
      <c r="G155" s="476" t="e">
        <f t="shared" si="17"/>
        <v>#REF!</v>
      </c>
      <c r="H155" s="467"/>
      <c r="I155" s="468"/>
      <c r="J155" s="468"/>
      <c r="K155" s="468"/>
      <c r="L155" s="468"/>
      <c r="M155" s="468"/>
      <c r="N155" s="468"/>
      <c r="O155" s="468"/>
      <c r="P155" s="468"/>
      <c r="Q155" s="468"/>
      <c r="R155" s="468"/>
      <c r="S155" s="468"/>
      <c r="T155" s="468"/>
      <c r="U155" s="468"/>
      <c r="V155" s="468"/>
      <c r="W155" s="469"/>
      <c r="X155" s="469"/>
      <c r="Y155" s="469"/>
      <c r="Z155" s="469"/>
    </row>
    <row r="156" spans="1:26" ht="18" customHeight="1" x14ac:dyDescent="0.25">
      <c r="A156" s="526" t="s">
        <v>2143</v>
      </c>
      <c r="B156" s="524" t="s">
        <v>2144</v>
      </c>
      <c r="C156" s="472" t="s">
        <v>1822</v>
      </c>
      <c r="D156" s="532">
        <v>251</v>
      </c>
      <c r="E156" s="474" t="e">
        <f t="shared" si="16"/>
        <v>#REF!</v>
      </c>
      <c r="F156" s="475"/>
      <c r="G156" s="476" t="e">
        <f t="shared" si="17"/>
        <v>#REF!</v>
      </c>
      <c r="H156" s="467"/>
      <c r="I156" s="468"/>
      <c r="J156" s="468"/>
      <c r="K156" s="468"/>
      <c r="L156" s="468"/>
      <c r="M156" s="468"/>
      <c r="N156" s="468"/>
      <c r="O156" s="468"/>
      <c r="P156" s="468"/>
      <c r="Q156" s="468"/>
      <c r="R156" s="468"/>
      <c r="S156" s="468"/>
      <c r="T156" s="468"/>
      <c r="U156" s="468"/>
      <c r="V156" s="468"/>
      <c r="W156" s="469"/>
      <c r="X156" s="469"/>
      <c r="Y156" s="469"/>
      <c r="Z156" s="469"/>
    </row>
    <row r="157" spans="1:26" ht="17.25" customHeight="1" x14ac:dyDescent="0.25">
      <c r="A157" s="526" t="s">
        <v>2145</v>
      </c>
      <c r="B157" s="524" t="s">
        <v>2146</v>
      </c>
      <c r="C157" s="472" t="s">
        <v>1822</v>
      </c>
      <c r="D157" s="532">
        <v>299</v>
      </c>
      <c r="E157" s="474" t="e">
        <f t="shared" si="16"/>
        <v>#REF!</v>
      </c>
      <c r="F157" s="475"/>
      <c r="G157" s="476" t="e">
        <f t="shared" si="17"/>
        <v>#REF!</v>
      </c>
      <c r="H157" s="467"/>
      <c r="I157" s="468"/>
      <c r="J157" s="468"/>
      <c r="K157" s="468"/>
      <c r="L157" s="468"/>
      <c r="M157" s="468"/>
      <c r="N157" s="468"/>
      <c r="O157" s="468"/>
      <c r="P157" s="468"/>
      <c r="Q157" s="468"/>
      <c r="R157" s="468"/>
      <c r="S157" s="468"/>
      <c r="T157" s="468"/>
      <c r="U157" s="468"/>
      <c r="V157" s="468"/>
      <c r="W157" s="469"/>
      <c r="X157" s="469"/>
      <c r="Y157" s="469"/>
      <c r="Z157" s="469"/>
    </row>
    <row r="158" spans="1:26" ht="15.75" customHeight="1" x14ac:dyDescent="0.25">
      <c r="A158" s="526" t="s">
        <v>2147</v>
      </c>
      <c r="B158" s="524" t="s">
        <v>2148</v>
      </c>
      <c r="C158" s="472" t="s">
        <v>1822</v>
      </c>
      <c r="D158" s="532">
        <v>315</v>
      </c>
      <c r="E158" s="474" t="e">
        <f t="shared" si="16"/>
        <v>#REF!</v>
      </c>
      <c r="F158" s="475"/>
      <c r="G158" s="476" t="e">
        <f t="shared" si="17"/>
        <v>#REF!</v>
      </c>
      <c r="H158" s="467"/>
      <c r="I158" s="468"/>
      <c r="J158" s="468"/>
      <c r="K158" s="468"/>
      <c r="L158" s="468"/>
      <c r="M158" s="468"/>
      <c r="N158" s="468"/>
      <c r="O158" s="468"/>
      <c r="P158" s="468"/>
      <c r="Q158" s="468"/>
      <c r="R158" s="468"/>
      <c r="S158" s="468"/>
      <c r="T158" s="468"/>
      <c r="U158" s="468"/>
      <c r="V158" s="468"/>
      <c r="W158" s="469"/>
      <c r="X158" s="469"/>
      <c r="Y158" s="469"/>
      <c r="Z158" s="469"/>
    </row>
    <row r="159" spans="1:26" ht="15.75" customHeight="1" x14ac:dyDescent="0.25">
      <c r="A159" s="526" t="s">
        <v>2149</v>
      </c>
      <c r="B159" s="525" t="s">
        <v>2150</v>
      </c>
      <c r="C159" s="472" t="s">
        <v>1822</v>
      </c>
      <c r="D159" s="532">
        <v>263</v>
      </c>
      <c r="E159" s="474" t="e">
        <f t="shared" si="16"/>
        <v>#REF!</v>
      </c>
      <c r="F159" s="475"/>
      <c r="G159" s="476" t="e">
        <f t="shared" si="17"/>
        <v>#REF!</v>
      </c>
      <c r="H159" s="467"/>
      <c r="I159" s="468"/>
      <c r="J159" s="468"/>
      <c r="K159" s="468"/>
      <c r="L159" s="468"/>
      <c r="M159" s="468"/>
      <c r="N159" s="468"/>
      <c r="O159" s="468"/>
      <c r="P159" s="468"/>
      <c r="Q159" s="468"/>
      <c r="R159" s="468"/>
      <c r="S159" s="468"/>
      <c r="T159" s="468"/>
      <c r="U159" s="468"/>
      <c r="V159" s="468"/>
      <c r="W159" s="469"/>
      <c r="X159" s="469"/>
      <c r="Y159" s="469"/>
      <c r="Z159" s="469"/>
    </row>
    <row r="160" spans="1:26" ht="15.75" customHeight="1" x14ac:dyDescent="0.25">
      <c r="A160" s="526" t="s">
        <v>2151</v>
      </c>
      <c r="B160" s="525" t="s">
        <v>2152</v>
      </c>
      <c r="C160" s="472" t="s">
        <v>1822</v>
      </c>
      <c r="D160" s="532">
        <v>263</v>
      </c>
      <c r="E160" s="474" t="e">
        <f t="shared" si="16"/>
        <v>#REF!</v>
      </c>
      <c r="F160" s="475"/>
      <c r="G160" s="476" t="e">
        <f t="shared" si="17"/>
        <v>#REF!</v>
      </c>
      <c r="H160" s="467"/>
      <c r="I160" s="468"/>
      <c r="J160" s="468"/>
      <c r="K160" s="468"/>
      <c r="L160" s="468"/>
      <c r="M160" s="468"/>
      <c r="N160" s="468"/>
      <c r="O160" s="468"/>
      <c r="P160" s="468"/>
      <c r="Q160" s="468"/>
      <c r="R160" s="468"/>
      <c r="S160" s="468"/>
      <c r="T160" s="468"/>
      <c r="U160" s="468"/>
      <c r="V160" s="468"/>
      <c r="W160" s="469"/>
      <c r="X160" s="469"/>
      <c r="Y160" s="469"/>
      <c r="Z160" s="469"/>
    </row>
    <row r="161" spans="1:26" ht="15.75" customHeight="1" x14ac:dyDescent="0.25">
      <c r="A161" s="526" t="s">
        <v>2153</v>
      </c>
      <c r="B161" s="524" t="s">
        <v>2154</v>
      </c>
      <c r="C161" s="472" t="s">
        <v>406</v>
      </c>
      <c r="D161" s="532">
        <v>101</v>
      </c>
      <c r="E161" s="474" t="e">
        <f t="shared" si="16"/>
        <v>#REF!</v>
      </c>
      <c r="F161" s="475"/>
      <c r="G161" s="476" t="e">
        <f t="shared" si="17"/>
        <v>#REF!</v>
      </c>
      <c r="H161" s="467"/>
      <c r="I161" s="468"/>
      <c r="J161" s="468"/>
      <c r="K161" s="468"/>
      <c r="L161" s="468"/>
      <c r="M161" s="468"/>
      <c r="N161" s="468"/>
      <c r="O161" s="468"/>
      <c r="P161" s="468"/>
      <c r="Q161" s="468"/>
      <c r="R161" s="468"/>
      <c r="S161" s="468"/>
      <c r="T161" s="468"/>
      <c r="U161" s="468"/>
      <c r="V161" s="468"/>
      <c r="W161" s="469"/>
      <c r="X161" s="469"/>
      <c r="Y161" s="469"/>
      <c r="Z161" s="469"/>
    </row>
    <row r="162" spans="1:26" ht="15.75" customHeight="1" x14ac:dyDescent="0.25">
      <c r="A162" s="526" t="s">
        <v>2155</v>
      </c>
      <c r="B162" s="524" t="s">
        <v>2156</v>
      </c>
      <c r="C162" s="472" t="s">
        <v>406</v>
      </c>
      <c r="D162" s="532">
        <v>74</v>
      </c>
      <c r="E162" s="474" t="e">
        <f t="shared" si="16"/>
        <v>#REF!</v>
      </c>
      <c r="F162" s="475"/>
      <c r="G162" s="476" t="e">
        <f t="shared" si="17"/>
        <v>#REF!</v>
      </c>
      <c r="H162" s="467"/>
      <c r="I162" s="468"/>
      <c r="J162" s="468"/>
      <c r="K162" s="468"/>
      <c r="L162" s="468"/>
      <c r="M162" s="468"/>
      <c r="N162" s="468"/>
      <c r="O162" s="468"/>
      <c r="P162" s="468"/>
      <c r="Q162" s="468"/>
      <c r="R162" s="468"/>
      <c r="S162" s="468"/>
      <c r="T162" s="468"/>
      <c r="U162" s="468"/>
      <c r="V162" s="468"/>
      <c r="W162" s="469"/>
      <c r="X162" s="469"/>
      <c r="Y162" s="469"/>
      <c r="Z162" s="469"/>
    </row>
    <row r="163" spans="1:26" ht="15.75" customHeight="1" x14ac:dyDescent="0.25">
      <c r="A163" s="526" t="s">
        <v>2157</v>
      </c>
      <c r="B163" s="524" t="s">
        <v>2158</v>
      </c>
      <c r="C163" s="472" t="s">
        <v>406</v>
      </c>
      <c r="D163" s="532">
        <v>122</v>
      </c>
      <c r="E163" s="474" t="e">
        <f t="shared" si="16"/>
        <v>#REF!</v>
      </c>
      <c r="F163" s="475"/>
      <c r="G163" s="476" t="e">
        <f t="shared" si="17"/>
        <v>#REF!</v>
      </c>
      <c r="H163" s="467"/>
      <c r="I163" s="468"/>
      <c r="J163" s="468"/>
      <c r="K163" s="468"/>
      <c r="L163" s="468"/>
      <c r="M163" s="468"/>
      <c r="N163" s="468"/>
      <c r="O163" s="468"/>
      <c r="P163" s="468"/>
      <c r="Q163" s="468"/>
      <c r="R163" s="468"/>
      <c r="S163" s="468"/>
      <c r="T163" s="468"/>
      <c r="U163" s="468"/>
      <c r="V163" s="468"/>
      <c r="W163" s="469"/>
      <c r="X163" s="469"/>
      <c r="Y163" s="469"/>
      <c r="Z163" s="469"/>
    </row>
    <row r="164" spans="1:26" ht="15.75" customHeight="1" x14ac:dyDescent="0.25">
      <c r="A164" s="526" t="s">
        <v>2159</v>
      </c>
      <c r="B164" s="524" t="s">
        <v>2160</v>
      </c>
      <c r="C164" s="472" t="s">
        <v>406</v>
      </c>
      <c r="D164" s="532">
        <v>74</v>
      </c>
      <c r="E164" s="474" t="e">
        <f t="shared" si="16"/>
        <v>#REF!</v>
      </c>
      <c r="F164" s="475"/>
      <c r="G164" s="476" t="e">
        <f t="shared" si="17"/>
        <v>#REF!</v>
      </c>
      <c r="H164" s="467"/>
      <c r="I164" s="468"/>
      <c r="J164" s="468"/>
      <c r="K164" s="468"/>
      <c r="L164" s="468"/>
      <c r="M164" s="468"/>
      <c r="N164" s="468"/>
      <c r="O164" s="468"/>
      <c r="P164" s="468"/>
      <c r="Q164" s="468"/>
      <c r="R164" s="468"/>
      <c r="S164" s="468"/>
      <c r="T164" s="468"/>
      <c r="U164" s="468"/>
      <c r="V164" s="468"/>
      <c r="W164" s="469"/>
      <c r="X164" s="469"/>
      <c r="Y164" s="469"/>
      <c r="Z164" s="469"/>
    </row>
    <row r="165" spans="1:26" ht="15.75" customHeight="1" x14ac:dyDescent="0.25">
      <c r="A165" s="526" t="s">
        <v>2161</v>
      </c>
      <c r="B165" s="524" t="s">
        <v>2162</v>
      </c>
      <c r="C165" s="472" t="s">
        <v>406</v>
      </c>
      <c r="D165" s="532">
        <v>62</v>
      </c>
      <c r="E165" s="474" t="e">
        <f t="shared" si="16"/>
        <v>#REF!</v>
      </c>
      <c r="F165" s="475"/>
      <c r="G165" s="476" t="e">
        <f t="shared" si="17"/>
        <v>#REF!</v>
      </c>
      <c r="H165" s="467"/>
      <c r="I165" s="468"/>
      <c r="J165" s="468"/>
      <c r="K165" s="468"/>
      <c r="L165" s="468"/>
      <c r="M165" s="468"/>
      <c r="N165" s="468"/>
      <c r="O165" s="468"/>
      <c r="P165" s="468"/>
      <c r="Q165" s="468"/>
      <c r="R165" s="468"/>
      <c r="S165" s="468"/>
      <c r="T165" s="468"/>
      <c r="U165" s="468"/>
      <c r="V165" s="468"/>
      <c r="W165" s="469"/>
      <c r="X165" s="469"/>
      <c r="Y165" s="469"/>
      <c r="Z165" s="469"/>
    </row>
    <row r="166" spans="1:26" ht="15.75" customHeight="1" x14ac:dyDescent="0.25">
      <c r="A166" s="526" t="s">
        <v>2163</v>
      </c>
      <c r="B166" s="524" t="s">
        <v>2164</v>
      </c>
      <c r="C166" s="472" t="s">
        <v>406</v>
      </c>
      <c r="D166" s="532">
        <v>543</v>
      </c>
      <c r="E166" s="474" t="e">
        <f t="shared" si="16"/>
        <v>#REF!</v>
      </c>
      <c r="F166" s="475"/>
      <c r="G166" s="476" t="e">
        <f t="shared" si="17"/>
        <v>#REF!</v>
      </c>
      <c r="H166" s="467"/>
      <c r="I166" s="468"/>
      <c r="J166" s="468"/>
      <c r="K166" s="468"/>
      <c r="L166" s="468"/>
      <c r="M166" s="468"/>
      <c r="N166" s="468"/>
      <c r="O166" s="468"/>
      <c r="P166" s="468"/>
      <c r="Q166" s="468"/>
      <c r="R166" s="468"/>
      <c r="S166" s="468"/>
      <c r="T166" s="468"/>
      <c r="U166" s="468"/>
      <c r="V166" s="468"/>
      <c r="W166" s="469"/>
      <c r="X166" s="469"/>
      <c r="Y166" s="469"/>
      <c r="Z166" s="469"/>
    </row>
    <row r="167" spans="1:26" ht="15.75" customHeight="1" x14ac:dyDescent="0.25">
      <c r="A167" s="526" t="s">
        <v>2165</v>
      </c>
      <c r="B167" s="524" t="s">
        <v>2166</v>
      </c>
      <c r="C167" s="472" t="s">
        <v>406</v>
      </c>
      <c r="D167" s="532">
        <v>407</v>
      </c>
      <c r="E167" s="474" t="e">
        <f t="shared" si="16"/>
        <v>#REF!</v>
      </c>
      <c r="F167" s="475"/>
      <c r="G167" s="476" t="e">
        <f t="shared" si="17"/>
        <v>#REF!</v>
      </c>
      <c r="H167" s="467"/>
      <c r="I167" s="468"/>
      <c r="J167" s="468"/>
      <c r="K167" s="468"/>
      <c r="L167" s="468"/>
      <c r="M167" s="468"/>
      <c r="N167" s="468"/>
      <c r="O167" s="468"/>
      <c r="P167" s="468"/>
      <c r="Q167" s="468"/>
      <c r="R167" s="468"/>
      <c r="S167" s="468"/>
      <c r="T167" s="468"/>
      <c r="U167" s="468"/>
      <c r="V167" s="468"/>
      <c r="W167" s="469"/>
      <c r="X167" s="469"/>
      <c r="Y167" s="469"/>
      <c r="Z167" s="469"/>
    </row>
    <row r="168" spans="1:26" ht="15.75" customHeight="1" x14ac:dyDescent="0.25">
      <c r="A168" s="526" t="s">
        <v>2167</v>
      </c>
      <c r="B168" s="524" t="s">
        <v>2168</v>
      </c>
      <c r="C168" s="472" t="s">
        <v>406</v>
      </c>
      <c r="D168" s="532">
        <v>305</v>
      </c>
      <c r="E168" s="474" t="e">
        <f t="shared" si="16"/>
        <v>#REF!</v>
      </c>
      <c r="F168" s="475"/>
      <c r="G168" s="476" t="e">
        <f t="shared" si="17"/>
        <v>#REF!</v>
      </c>
      <c r="H168" s="467"/>
      <c r="I168" s="468"/>
      <c r="J168" s="468"/>
      <c r="K168" s="468"/>
      <c r="L168" s="468"/>
      <c r="M168" s="468"/>
      <c r="N168" s="468"/>
      <c r="O168" s="468"/>
      <c r="P168" s="468"/>
      <c r="Q168" s="468"/>
      <c r="R168" s="468"/>
      <c r="S168" s="468"/>
      <c r="T168" s="468"/>
      <c r="U168" s="468"/>
      <c r="V168" s="468"/>
      <c r="W168" s="469"/>
      <c r="X168" s="469"/>
      <c r="Y168" s="469"/>
      <c r="Z168" s="469"/>
    </row>
    <row r="169" spans="1:26" ht="15.75" customHeight="1" x14ac:dyDescent="0.25">
      <c r="A169" s="479"/>
      <c r="B169" s="515" t="s">
        <v>2169</v>
      </c>
      <c r="C169" s="534"/>
      <c r="D169" s="482"/>
      <c r="E169" s="482"/>
      <c r="F169" s="483"/>
      <c r="G169" s="482" t="s">
        <v>68</v>
      </c>
      <c r="H169" s="467"/>
      <c r="I169" s="468"/>
      <c r="J169" s="468"/>
      <c r="K169" s="468"/>
      <c r="L169" s="469"/>
      <c r="M169" s="469"/>
      <c r="N169" s="469"/>
      <c r="O169" s="535"/>
      <c r="P169" s="516"/>
      <c r="Q169" s="531"/>
      <c r="R169" s="468"/>
      <c r="S169" s="468"/>
      <c r="T169" s="468"/>
      <c r="U169" s="468"/>
      <c r="V169" s="468"/>
      <c r="W169" s="469"/>
      <c r="X169" s="469"/>
      <c r="Y169" s="469"/>
      <c r="Z169" s="469"/>
    </row>
    <row r="170" spans="1:26" ht="15.75" customHeight="1" x14ac:dyDescent="0.25">
      <c r="A170" s="517" t="s">
        <v>2170</v>
      </c>
      <c r="B170" s="536" t="s">
        <v>2171</v>
      </c>
      <c r="C170" s="503" t="s">
        <v>88</v>
      </c>
      <c r="D170" s="537">
        <v>233</v>
      </c>
      <c r="E170" s="511" t="e">
        <f t="shared" ref="E170:E179" si="18">ROUND(D170*$L$2,-0.1)</f>
        <v>#REF!</v>
      </c>
      <c r="F170" s="475"/>
      <c r="G170" s="512" t="e">
        <f t="shared" ref="G170:G182" si="19">E170*F170</f>
        <v>#REF!</v>
      </c>
      <c r="H170" s="458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1"/>
      <c r="X170" s="1"/>
      <c r="Y170" s="1"/>
      <c r="Z170" s="1"/>
    </row>
    <row r="171" spans="1:26" ht="15.75" customHeight="1" x14ac:dyDescent="0.25">
      <c r="A171" s="517" t="s">
        <v>2172</v>
      </c>
      <c r="B171" s="536" t="s">
        <v>2173</v>
      </c>
      <c r="C171" s="503" t="s">
        <v>1950</v>
      </c>
      <c r="D171" s="537">
        <v>210</v>
      </c>
      <c r="E171" s="511" t="e">
        <f t="shared" si="18"/>
        <v>#REF!</v>
      </c>
      <c r="F171" s="475"/>
      <c r="G171" s="512" t="e">
        <f t="shared" si="19"/>
        <v>#REF!</v>
      </c>
      <c r="H171" s="458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1"/>
      <c r="X171" s="1"/>
      <c r="Y171" s="1"/>
      <c r="Z171" s="1"/>
    </row>
    <row r="172" spans="1:26" ht="15.75" customHeight="1" x14ac:dyDescent="0.25">
      <c r="A172" s="517" t="s">
        <v>2174</v>
      </c>
      <c r="B172" s="538" t="s">
        <v>2175</v>
      </c>
      <c r="C172" s="495" t="s">
        <v>1963</v>
      </c>
      <c r="D172" s="537">
        <v>277</v>
      </c>
      <c r="E172" s="511" t="e">
        <f t="shared" si="18"/>
        <v>#REF!</v>
      </c>
      <c r="F172" s="475"/>
      <c r="G172" s="512" t="e">
        <f t="shared" si="19"/>
        <v>#REF!</v>
      </c>
      <c r="H172" s="458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1"/>
      <c r="X172" s="1"/>
      <c r="Y172" s="1"/>
      <c r="Z172" s="1"/>
    </row>
    <row r="173" spans="1:26" ht="15.75" customHeight="1" x14ac:dyDescent="0.25">
      <c r="A173" s="517" t="s">
        <v>2176</v>
      </c>
      <c r="B173" s="538" t="s">
        <v>2177</v>
      </c>
      <c r="C173" s="495" t="s">
        <v>1963</v>
      </c>
      <c r="D173" s="537">
        <v>292</v>
      </c>
      <c r="E173" s="511" t="e">
        <f t="shared" si="18"/>
        <v>#REF!</v>
      </c>
      <c r="F173" s="475"/>
      <c r="G173" s="512" t="e">
        <f t="shared" si="19"/>
        <v>#REF!</v>
      </c>
      <c r="H173" s="458"/>
      <c r="I173" s="60"/>
      <c r="J173" s="60"/>
      <c r="K173" s="60"/>
      <c r="L173" s="60"/>
      <c r="M173" s="60"/>
      <c r="N173" s="60"/>
      <c r="O173" s="1"/>
      <c r="P173" s="60"/>
      <c r="Q173" s="60"/>
      <c r="R173" s="60"/>
      <c r="S173" s="60"/>
      <c r="T173" s="60"/>
      <c r="U173" s="60"/>
      <c r="V173" s="60"/>
      <c r="W173" s="1"/>
      <c r="X173" s="1"/>
      <c r="Y173" s="1"/>
      <c r="Z173" s="1"/>
    </row>
    <row r="174" spans="1:26" ht="15.75" customHeight="1" x14ac:dyDescent="0.25">
      <c r="A174" s="517" t="s">
        <v>2178</v>
      </c>
      <c r="B174" s="538" t="s">
        <v>2179</v>
      </c>
      <c r="C174" s="495" t="s">
        <v>1950</v>
      </c>
      <c r="D174" s="537">
        <v>292</v>
      </c>
      <c r="E174" s="511" t="e">
        <f t="shared" si="18"/>
        <v>#REF!</v>
      </c>
      <c r="F174" s="475"/>
      <c r="G174" s="512" t="e">
        <f t="shared" si="19"/>
        <v>#REF!</v>
      </c>
      <c r="H174" s="458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1"/>
      <c r="X174" s="1"/>
      <c r="Y174" s="1"/>
      <c r="Z174" s="1"/>
    </row>
    <row r="175" spans="1:26" ht="15.75" customHeight="1" x14ac:dyDescent="0.25">
      <c r="A175" s="517" t="s">
        <v>2180</v>
      </c>
      <c r="B175" s="538" t="s">
        <v>2181</v>
      </c>
      <c r="C175" s="495" t="s">
        <v>1950</v>
      </c>
      <c r="D175" s="537">
        <v>292</v>
      </c>
      <c r="E175" s="511" t="e">
        <f t="shared" si="18"/>
        <v>#REF!</v>
      </c>
      <c r="F175" s="475"/>
      <c r="G175" s="512" t="e">
        <f t="shared" si="19"/>
        <v>#REF!</v>
      </c>
      <c r="H175" s="458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1"/>
      <c r="X175" s="1"/>
      <c r="Y175" s="1"/>
      <c r="Z175" s="1"/>
    </row>
    <row r="176" spans="1:26" ht="15.75" customHeight="1" x14ac:dyDescent="0.25">
      <c r="A176" s="517" t="s">
        <v>2182</v>
      </c>
      <c r="B176" s="538" t="s">
        <v>2183</v>
      </c>
      <c r="C176" s="495" t="s">
        <v>1950</v>
      </c>
      <c r="D176" s="537">
        <v>219</v>
      </c>
      <c r="E176" s="511" t="e">
        <f t="shared" si="18"/>
        <v>#REF!</v>
      </c>
      <c r="F176" s="475"/>
      <c r="G176" s="512" t="e">
        <f t="shared" si="19"/>
        <v>#REF!</v>
      </c>
      <c r="H176" s="458">
        <v>0</v>
      </c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1"/>
      <c r="X176" s="1"/>
      <c r="Y176" s="1"/>
      <c r="Z176" s="1"/>
    </row>
    <row r="177" spans="1:26" ht="15.75" customHeight="1" x14ac:dyDescent="0.25">
      <c r="A177" s="517" t="s">
        <v>2184</v>
      </c>
      <c r="B177" s="538" t="s">
        <v>2185</v>
      </c>
      <c r="C177" s="495" t="s">
        <v>1950</v>
      </c>
      <c r="D177" s="537">
        <v>292</v>
      </c>
      <c r="E177" s="511" t="e">
        <f t="shared" si="18"/>
        <v>#REF!</v>
      </c>
      <c r="F177" s="475"/>
      <c r="G177" s="512" t="e">
        <f t="shared" si="19"/>
        <v>#REF!</v>
      </c>
      <c r="H177" s="458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1"/>
      <c r="X177" s="1"/>
      <c r="Y177" s="1"/>
      <c r="Z177" s="1"/>
    </row>
    <row r="178" spans="1:26" ht="15.75" customHeight="1" x14ac:dyDescent="0.25">
      <c r="A178" s="517" t="s">
        <v>2186</v>
      </c>
      <c r="B178" s="538" t="s">
        <v>2187</v>
      </c>
      <c r="C178" s="495" t="s">
        <v>1950</v>
      </c>
      <c r="D178" s="537">
        <v>292</v>
      </c>
      <c r="E178" s="511" t="e">
        <f t="shared" si="18"/>
        <v>#REF!</v>
      </c>
      <c r="F178" s="475"/>
      <c r="G178" s="512" t="e">
        <f t="shared" si="19"/>
        <v>#REF!</v>
      </c>
      <c r="H178" s="458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1"/>
      <c r="X178" s="1"/>
      <c r="Y178" s="1"/>
      <c r="Z178" s="1"/>
    </row>
    <row r="179" spans="1:26" ht="15.75" customHeight="1" x14ac:dyDescent="0.25">
      <c r="A179" s="517" t="s">
        <v>2188</v>
      </c>
      <c r="B179" s="538" t="s">
        <v>2189</v>
      </c>
      <c r="C179" s="495" t="s">
        <v>1950</v>
      </c>
      <c r="D179" s="537">
        <v>292</v>
      </c>
      <c r="E179" s="511" t="e">
        <f t="shared" si="18"/>
        <v>#REF!</v>
      </c>
      <c r="F179" s="475"/>
      <c r="G179" s="512" t="e">
        <f t="shared" si="19"/>
        <v>#REF!</v>
      </c>
      <c r="H179" s="458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1"/>
      <c r="X179" s="1"/>
      <c r="Y179" s="1"/>
      <c r="Z179" s="1"/>
    </row>
    <row r="180" spans="1:26" ht="15" customHeight="1" x14ac:dyDescent="0.25">
      <c r="A180" s="517" t="s">
        <v>2190</v>
      </c>
      <c r="B180" s="524" t="s">
        <v>2191</v>
      </c>
      <c r="C180" s="539" t="s">
        <v>406</v>
      </c>
      <c r="D180" s="540">
        <v>0</v>
      </c>
      <c r="E180" s="474" t="e">
        <f t="shared" ref="E180:E181" si="20">ROUND(D180*#REF!,-0.1)</f>
        <v>#REF!</v>
      </c>
      <c r="F180" s="541"/>
      <c r="G180" s="542" t="e">
        <f t="shared" si="19"/>
        <v>#REF!</v>
      </c>
      <c r="H180" s="543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184"/>
      <c r="X180" s="184"/>
      <c r="Y180" s="184"/>
      <c r="Z180" s="184"/>
    </row>
    <row r="181" spans="1:26" ht="15" customHeight="1" x14ac:dyDescent="0.25">
      <c r="A181" s="517" t="s">
        <v>2192</v>
      </c>
      <c r="B181" s="524" t="s">
        <v>2193</v>
      </c>
      <c r="C181" s="539" t="s">
        <v>406</v>
      </c>
      <c r="D181" s="540">
        <v>0</v>
      </c>
      <c r="E181" s="474" t="e">
        <f t="shared" si="20"/>
        <v>#REF!</v>
      </c>
      <c r="F181" s="541"/>
      <c r="G181" s="542" t="e">
        <f t="shared" si="19"/>
        <v>#REF!</v>
      </c>
      <c r="H181" s="543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184"/>
      <c r="X181" s="184"/>
      <c r="Y181" s="184"/>
      <c r="Z181" s="184"/>
    </row>
    <row r="182" spans="1:26" ht="15.75" customHeight="1" x14ac:dyDescent="0.25">
      <c r="A182" s="517" t="s">
        <v>2194</v>
      </c>
      <c r="B182" s="544" t="s">
        <v>2195</v>
      </c>
      <c r="C182" s="545" t="s">
        <v>1950</v>
      </c>
      <c r="D182" s="546">
        <v>292</v>
      </c>
      <c r="E182" s="547" t="e">
        <f>ROUND(D182*$L$2,-0.1)</f>
        <v>#REF!</v>
      </c>
      <c r="F182" s="548"/>
      <c r="G182" s="512" t="e">
        <f t="shared" si="19"/>
        <v>#REF!</v>
      </c>
      <c r="H182" s="458">
        <v>0</v>
      </c>
      <c r="I182" s="60"/>
      <c r="J182" s="60"/>
      <c r="K182" s="60"/>
      <c r="L182" s="60"/>
      <c r="M182" s="60"/>
      <c r="N182" s="549"/>
      <c r="O182" s="550"/>
      <c r="P182" s="551"/>
      <c r="Q182" s="552"/>
      <c r="R182" s="553">
        <v>0</v>
      </c>
      <c r="S182" s="60"/>
      <c r="T182" s="60"/>
      <c r="U182" s="60"/>
      <c r="V182" s="60"/>
      <c r="W182" s="1"/>
      <c r="X182" s="1"/>
      <c r="Y182" s="1"/>
      <c r="Z182" s="1"/>
    </row>
    <row r="183" spans="1:26" ht="15.75" customHeight="1" x14ac:dyDescent="0.25">
      <c r="A183" s="517"/>
      <c r="B183" s="554" t="s">
        <v>2196</v>
      </c>
      <c r="C183" s="555"/>
      <c r="D183" s="556"/>
      <c r="E183" s="556"/>
      <c r="F183" s="557"/>
      <c r="G183" s="558" t="e">
        <f>SUM(G5:G182)</f>
        <v>#REF!</v>
      </c>
      <c r="H183" s="543">
        <v>0</v>
      </c>
      <c r="I183" s="344"/>
      <c r="J183" s="344"/>
      <c r="K183" s="344"/>
      <c r="L183" s="559"/>
      <c r="M183" s="550"/>
      <c r="N183" s="551"/>
      <c r="O183" s="552" t="e">
        <f>ROUND(N183*$L$2,-1)</f>
        <v>#REF!</v>
      </c>
      <c r="P183" s="560"/>
      <c r="Q183" s="561"/>
      <c r="R183" s="344"/>
      <c r="S183" s="344"/>
      <c r="T183" s="344"/>
      <c r="U183" s="344"/>
      <c r="V183" s="344"/>
      <c r="W183" s="184"/>
      <c r="X183" s="184"/>
      <c r="Y183" s="184"/>
      <c r="Z183" s="184"/>
    </row>
    <row r="184" spans="1:26" ht="15.75" customHeight="1" x14ac:dyDescent="0.25">
      <c r="A184" s="517"/>
      <c r="B184" s="562"/>
      <c r="C184" s="563"/>
      <c r="D184" s="564"/>
      <c r="E184" s="564"/>
      <c r="F184" s="565"/>
      <c r="G184" s="566" t="s">
        <v>68</v>
      </c>
      <c r="H184" s="458">
        <v>0</v>
      </c>
      <c r="I184" s="341"/>
      <c r="J184" s="341"/>
      <c r="K184" s="341"/>
      <c r="L184" s="567"/>
      <c r="M184" s="568"/>
      <c r="N184" s="568"/>
      <c r="O184" s="569"/>
      <c r="P184" s="570"/>
      <c r="Q184" s="571" t="e">
        <f>E185*P184</f>
        <v>#REF!</v>
      </c>
      <c r="R184" s="341"/>
      <c r="S184" s="341"/>
      <c r="T184" s="341"/>
      <c r="U184" s="341"/>
      <c r="V184" s="341"/>
      <c r="W184" s="1"/>
      <c r="X184" s="1"/>
      <c r="Y184" s="1"/>
      <c r="Z184" s="1"/>
    </row>
    <row r="185" spans="1:26" ht="15.75" customHeight="1" x14ac:dyDescent="0.25">
      <c r="A185" s="517" t="s">
        <v>2197</v>
      </c>
      <c r="B185" s="572" t="s">
        <v>2198</v>
      </c>
      <c r="C185" s="472" t="s">
        <v>406</v>
      </c>
      <c r="D185" s="532"/>
      <c r="E185" s="474" t="e">
        <f t="shared" ref="E185:E200" si="21">ROUND(D185*$L$2,-0.1)</f>
        <v>#REF!</v>
      </c>
      <c r="F185" s="573"/>
      <c r="G185" s="476" t="e">
        <f t="shared" ref="G185:G200" si="22">E185*F185</f>
        <v>#REF!</v>
      </c>
      <c r="H185" s="458">
        <v>0</v>
      </c>
      <c r="I185" s="341"/>
      <c r="J185" s="341"/>
      <c r="K185" s="341"/>
      <c r="L185" s="341"/>
      <c r="M185" s="341"/>
      <c r="N185" s="341"/>
      <c r="O185" s="341"/>
      <c r="P185" s="341"/>
      <c r="Q185" s="341"/>
      <c r="R185" s="341"/>
      <c r="S185" s="341"/>
      <c r="T185" s="341"/>
      <c r="U185" s="341"/>
      <c r="V185" s="341"/>
      <c r="W185" s="1"/>
      <c r="X185" s="1"/>
      <c r="Y185" s="1"/>
      <c r="Z185" s="1"/>
    </row>
    <row r="186" spans="1:26" ht="15.75" customHeight="1" x14ac:dyDescent="0.25">
      <c r="A186" s="517" t="s">
        <v>2199</v>
      </c>
      <c r="B186" s="572" t="s">
        <v>2200</v>
      </c>
      <c r="C186" s="472" t="s">
        <v>406</v>
      </c>
      <c r="D186" s="532"/>
      <c r="E186" s="474" t="e">
        <f t="shared" si="21"/>
        <v>#REF!</v>
      </c>
      <c r="F186" s="475"/>
      <c r="G186" s="476" t="e">
        <f t="shared" si="22"/>
        <v>#REF!</v>
      </c>
      <c r="H186" s="458">
        <v>0</v>
      </c>
      <c r="I186" s="341"/>
      <c r="J186" s="341"/>
      <c r="K186" s="341"/>
      <c r="L186" s="341"/>
      <c r="M186" s="341"/>
      <c r="N186" s="341"/>
      <c r="O186" s="341"/>
      <c r="P186" s="341"/>
      <c r="Q186" s="341"/>
      <c r="R186" s="341"/>
      <c r="S186" s="341"/>
      <c r="T186" s="341"/>
      <c r="U186" s="341"/>
      <c r="V186" s="341"/>
      <c r="W186" s="1"/>
      <c r="X186" s="1"/>
      <c r="Y186" s="1"/>
      <c r="Z186" s="1"/>
    </row>
    <row r="187" spans="1:26" ht="15.75" customHeight="1" x14ac:dyDescent="0.25">
      <c r="A187" s="517" t="s">
        <v>2201</v>
      </c>
      <c r="B187" s="572" t="s">
        <v>2202</v>
      </c>
      <c r="C187" s="472" t="s">
        <v>406</v>
      </c>
      <c r="D187" s="532"/>
      <c r="E187" s="474" t="e">
        <f t="shared" si="21"/>
        <v>#REF!</v>
      </c>
      <c r="F187" s="475"/>
      <c r="G187" s="476" t="e">
        <f t="shared" si="22"/>
        <v>#REF!</v>
      </c>
      <c r="H187" s="458">
        <v>0</v>
      </c>
      <c r="I187" s="341"/>
      <c r="J187" s="341"/>
      <c r="K187" s="341"/>
      <c r="L187" s="341"/>
      <c r="M187" s="341"/>
      <c r="N187" s="341"/>
      <c r="O187" s="341"/>
      <c r="P187" s="341"/>
      <c r="Q187" s="341"/>
      <c r="R187" s="341"/>
      <c r="S187" s="341"/>
      <c r="T187" s="341"/>
      <c r="U187" s="341"/>
      <c r="V187" s="341"/>
      <c r="W187" s="1"/>
      <c r="X187" s="1"/>
      <c r="Y187" s="1"/>
      <c r="Z187" s="1"/>
    </row>
    <row r="188" spans="1:26" ht="15.75" customHeight="1" x14ac:dyDescent="0.25">
      <c r="A188" s="517" t="s">
        <v>2203</v>
      </c>
      <c r="B188" s="572" t="s">
        <v>2204</v>
      </c>
      <c r="C188" s="472" t="s">
        <v>406</v>
      </c>
      <c r="D188" s="532"/>
      <c r="E188" s="474" t="e">
        <f t="shared" si="21"/>
        <v>#REF!</v>
      </c>
      <c r="F188" s="475"/>
      <c r="G188" s="476" t="e">
        <f t="shared" si="22"/>
        <v>#REF!</v>
      </c>
      <c r="H188" s="458">
        <v>0</v>
      </c>
      <c r="I188" s="341"/>
      <c r="J188" s="341"/>
      <c r="K188" s="341"/>
      <c r="L188" s="341"/>
      <c r="M188" s="341"/>
      <c r="N188" s="341"/>
      <c r="O188" s="341"/>
      <c r="P188" s="341"/>
      <c r="Q188" s="341"/>
      <c r="R188" s="341"/>
      <c r="S188" s="341"/>
      <c r="T188" s="341"/>
      <c r="U188" s="341"/>
      <c r="V188" s="341"/>
      <c r="W188" s="1"/>
      <c r="X188" s="1"/>
      <c r="Y188" s="1"/>
      <c r="Z188" s="1"/>
    </row>
    <row r="189" spans="1:26" ht="15.75" customHeight="1" x14ac:dyDescent="0.25">
      <c r="A189" s="517" t="s">
        <v>2205</v>
      </c>
      <c r="B189" s="572" t="s">
        <v>2206</v>
      </c>
      <c r="C189" s="472" t="s">
        <v>406</v>
      </c>
      <c r="D189" s="532"/>
      <c r="E189" s="474" t="e">
        <f t="shared" si="21"/>
        <v>#REF!</v>
      </c>
      <c r="F189" s="475"/>
      <c r="G189" s="476" t="e">
        <f t="shared" si="22"/>
        <v>#REF!</v>
      </c>
      <c r="H189" s="458"/>
      <c r="I189" s="341"/>
      <c r="J189" s="341"/>
      <c r="K189" s="341"/>
      <c r="L189" s="341"/>
      <c r="M189" s="341"/>
      <c r="N189" s="341"/>
      <c r="O189" s="341"/>
      <c r="P189" s="341"/>
      <c r="Q189" s="341"/>
      <c r="R189" s="341"/>
      <c r="S189" s="341"/>
      <c r="T189" s="341"/>
      <c r="U189" s="341"/>
      <c r="V189" s="341"/>
      <c r="W189" s="1"/>
      <c r="X189" s="1"/>
      <c r="Y189" s="1"/>
      <c r="Z189" s="1"/>
    </row>
    <row r="190" spans="1:26" ht="15.75" customHeight="1" x14ac:dyDescent="0.25">
      <c r="A190" s="517" t="s">
        <v>2207</v>
      </c>
      <c r="B190" s="574" t="s">
        <v>2208</v>
      </c>
      <c r="C190" s="472" t="s">
        <v>406</v>
      </c>
      <c r="D190" s="532"/>
      <c r="E190" s="474" t="e">
        <f t="shared" si="21"/>
        <v>#REF!</v>
      </c>
      <c r="F190" s="475"/>
      <c r="G190" s="476" t="e">
        <f t="shared" si="22"/>
        <v>#REF!</v>
      </c>
      <c r="H190" s="458"/>
      <c r="I190" s="341"/>
      <c r="J190" s="341"/>
      <c r="K190" s="341"/>
      <c r="L190" s="341"/>
      <c r="M190" s="341"/>
      <c r="N190" s="341"/>
      <c r="O190" s="341"/>
      <c r="P190" s="341"/>
      <c r="Q190" s="341"/>
      <c r="R190" s="341"/>
      <c r="S190" s="341"/>
      <c r="T190" s="341"/>
      <c r="U190" s="341"/>
      <c r="V190" s="341"/>
      <c r="W190" s="1"/>
      <c r="X190" s="1"/>
      <c r="Y190" s="1"/>
      <c r="Z190" s="1"/>
    </row>
    <row r="191" spans="1:26" ht="15.75" customHeight="1" x14ac:dyDescent="0.25">
      <c r="A191" s="517" t="s">
        <v>2209</v>
      </c>
      <c r="B191" s="574" t="s">
        <v>2210</v>
      </c>
      <c r="C191" s="472" t="s">
        <v>406</v>
      </c>
      <c r="D191" s="532"/>
      <c r="E191" s="474" t="e">
        <f t="shared" si="21"/>
        <v>#REF!</v>
      </c>
      <c r="F191" s="475"/>
      <c r="G191" s="476" t="e">
        <f t="shared" si="22"/>
        <v>#REF!</v>
      </c>
      <c r="H191" s="458"/>
      <c r="I191" s="341"/>
      <c r="J191" s="341"/>
      <c r="K191" s="341"/>
      <c r="L191" s="341"/>
      <c r="M191" s="341"/>
      <c r="N191" s="341"/>
      <c r="O191" s="341"/>
      <c r="P191" s="341"/>
      <c r="Q191" s="341"/>
      <c r="R191" s="341"/>
      <c r="S191" s="341"/>
      <c r="T191" s="341"/>
      <c r="U191" s="341"/>
      <c r="V191" s="341"/>
      <c r="W191" s="1"/>
      <c r="X191" s="1"/>
      <c r="Y191" s="1"/>
      <c r="Z191" s="1"/>
    </row>
    <row r="192" spans="1:26" ht="15.75" customHeight="1" x14ac:dyDescent="0.25">
      <c r="A192" s="517" t="s">
        <v>2211</v>
      </c>
      <c r="B192" s="574" t="s">
        <v>2212</v>
      </c>
      <c r="C192" s="472" t="s">
        <v>406</v>
      </c>
      <c r="D192" s="532"/>
      <c r="E192" s="474" t="e">
        <f t="shared" si="21"/>
        <v>#REF!</v>
      </c>
      <c r="F192" s="475"/>
      <c r="G192" s="476" t="e">
        <f t="shared" si="22"/>
        <v>#REF!</v>
      </c>
      <c r="H192" s="458"/>
      <c r="I192" s="341"/>
      <c r="J192" s="341"/>
      <c r="K192" s="341"/>
      <c r="L192" s="341"/>
      <c r="M192" s="341"/>
      <c r="N192" s="341"/>
      <c r="O192" s="341"/>
      <c r="P192" s="341"/>
      <c r="Q192" s="341"/>
      <c r="R192" s="341"/>
      <c r="S192" s="341"/>
      <c r="T192" s="341"/>
      <c r="U192" s="341"/>
      <c r="V192" s="341"/>
      <c r="W192" s="1"/>
      <c r="X192" s="1"/>
      <c r="Y192" s="1"/>
      <c r="Z192" s="1"/>
    </row>
    <row r="193" spans="1:26" ht="15.75" customHeight="1" x14ac:dyDescent="0.25">
      <c r="A193" s="517" t="s">
        <v>2213</v>
      </c>
      <c r="B193" s="574" t="s">
        <v>2214</v>
      </c>
      <c r="C193" s="472" t="s">
        <v>406</v>
      </c>
      <c r="D193" s="532"/>
      <c r="E193" s="474" t="e">
        <f t="shared" si="21"/>
        <v>#REF!</v>
      </c>
      <c r="F193" s="475"/>
      <c r="G193" s="476" t="e">
        <f t="shared" si="22"/>
        <v>#REF!</v>
      </c>
      <c r="H193" s="458"/>
      <c r="I193" s="341"/>
      <c r="J193" s="341"/>
      <c r="K193" s="341"/>
      <c r="L193" s="341"/>
      <c r="M193" s="341"/>
      <c r="N193" s="341"/>
      <c r="O193" s="341"/>
      <c r="P193" s="341"/>
      <c r="Q193" s="341"/>
      <c r="R193" s="341"/>
      <c r="S193" s="341"/>
      <c r="T193" s="341"/>
      <c r="U193" s="341"/>
      <c r="V193" s="341"/>
      <c r="W193" s="1"/>
      <c r="X193" s="1"/>
      <c r="Y193" s="1"/>
      <c r="Z193" s="1"/>
    </row>
    <row r="194" spans="1:26" ht="15.75" customHeight="1" x14ac:dyDescent="0.25">
      <c r="A194" s="517" t="s">
        <v>2215</v>
      </c>
      <c r="B194" s="574" t="s">
        <v>2216</v>
      </c>
      <c r="C194" s="472" t="s">
        <v>406</v>
      </c>
      <c r="D194" s="532"/>
      <c r="E194" s="474" t="e">
        <f t="shared" si="21"/>
        <v>#REF!</v>
      </c>
      <c r="F194" s="475"/>
      <c r="G194" s="476" t="e">
        <f t="shared" si="22"/>
        <v>#REF!</v>
      </c>
      <c r="H194" s="458"/>
      <c r="I194" s="341"/>
      <c r="J194" s="341"/>
      <c r="K194" s="341"/>
      <c r="L194" s="341"/>
      <c r="M194" s="341"/>
      <c r="N194" s="341"/>
      <c r="O194" s="341"/>
      <c r="P194" s="341"/>
      <c r="Q194" s="341"/>
      <c r="R194" s="341"/>
      <c r="S194" s="341"/>
      <c r="T194" s="341"/>
      <c r="U194" s="341"/>
      <c r="V194" s="341"/>
      <c r="W194" s="1"/>
      <c r="X194" s="1"/>
      <c r="Y194" s="1"/>
      <c r="Z194" s="1"/>
    </row>
    <row r="195" spans="1:26" ht="15.75" customHeight="1" x14ac:dyDescent="0.25">
      <c r="A195" s="517" t="s">
        <v>2217</v>
      </c>
      <c r="B195" s="574" t="s">
        <v>2218</v>
      </c>
      <c r="C195" s="472" t="s">
        <v>406</v>
      </c>
      <c r="D195" s="532"/>
      <c r="E195" s="474" t="e">
        <f t="shared" si="21"/>
        <v>#REF!</v>
      </c>
      <c r="F195" s="475"/>
      <c r="G195" s="476" t="e">
        <f t="shared" si="22"/>
        <v>#REF!</v>
      </c>
      <c r="H195" s="458"/>
      <c r="I195" s="341"/>
      <c r="J195" s="341"/>
      <c r="K195" s="341"/>
      <c r="L195" s="341"/>
      <c r="M195" s="341"/>
      <c r="N195" s="341"/>
      <c r="O195" s="341"/>
      <c r="P195" s="341"/>
      <c r="Q195" s="341"/>
      <c r="R195" s="341"/>
      <c r="S195" s="341"/>
      <c r="T195" s="341"/>
      <c r="U195" s="341"/>
      <c r="V195" s="341"/>
      <c r="W195" s="1"/>
      <c r="X195" s="1"/>
      <c r="Y195" s="1"/>
      <c r="Z195" s="1"/>
    </row>
    <row r="196" spans="1:26" ht="15.75" customHeight="1" x14ac:dyDescent="0.25">
      <c r="A196" s="517" t="s">
        <v>2219</v>
      </c>
      <c r="B196" s="574" t="s">
        <v>2220</v>
      </c>
      <c r="C196" s="472" t="s">
        <v>406</v>
      </c>
      <c r="D196" s="532"/>
      <c r="E196" s="474" t="e">
        <f t="shared" si="21"/>
        <v>#REF!</v>
      </c>
      <c r="F196" s="475"/>
      <c r="G196" s="476" t="e">
        <f t="shared" si="22"/>
        <v>#REF!</v>
      </c>
      <c r="H196" s="458"/>
      <c r="I196" s="341"/>
      <c r="J196" s="341"/>
      <c r="K196" s="341"/>
      <c r="L196" s="341"/>
      <c r="M196" s="341"/>
      <c r="N196" s="341"/>
      <c r="O196" s="341"/>
      <c r="P196" s="341"/>
      <c r="Q196" s="341"/>
      <c r="R196" s="341"/>
      <c r="S196" s="341"/>
      <c r="T196" s="341"/>
      <c r="U196" s="341"/>
      <c r="V196" s="341"/>
      <c r="W196" s="1"/>
      <c r="X196" s="1"/>
      <c r="Y196" s="1"/>
      <c r="Z196" s="1"/>
    </row>
    <row r="197" spans="1:26" ht="15.75" customHeight="1" x14ac:dyDescent="0.25">
      <c r="A197" s="517" t="s">
        <v>2221</v>
      </c>
      <c r="B197" s="574" t="s">
        <v>2222</v>
      </c>
      <c r="C197" s="472" t="s">
        <v>406</v>
      </c>
      <c r="D197" s="532"/>
      <c r="E197" s="474" t="e">
        <f t="shared" si="21"/>
        <v>#REF!</v>
      </c>
      <c r="F197" s="475"/>
      <c r="G197" s="476" t="e">
        <f t="shared" si="22"/>
        <v>#REF!</v>
      </c>
      <c r="H197" s="458"/>
      <c r="I197" s="341"/>
      <c r="J197" s="341"/>
      <c r="K197" s="341"/>
      <c r="L197" s="341"/>
      <c r="M197" s="341"/>
      <c r="N197" s="341"/>
      <c r="O197" s="341"/>
      <c r="P197" s="341"/>
      <c r="Q197" s="341"/>
      <c r="R197" s="341"/>
      <c r="S197" s="341"/>
      <c r="T197" s="341"/>
      <c r="U197" s="341"/>
      <c r="V197" s="341"/>
      <c r="W197" s="1"/>
      <c r="X197" s="1"/>
      <c r="Y197" s="1"/>
      <c r="Z197" s="1"/>
    </row>
    <row r="198" spans="1:26" ht="15.75" customHeight="1" x14ac:dyDescent="0.25">
      <c r="A198" s="517" t="s">
        <v>2223</v>
      </c>
      <c r="B198" s="574" t="s">
        <v>2224</v>
      </c>
      <c r="C198" s="472" t="s">
        <v>406</v>
      </c>
      <c r="D198" s="532"/>
      <c r="E198" s="474" t="e">
        <f t="shared" si="21"/>
        <v>#REF!</v>
      </c>
      <c r="F198" s="475"/>
      <c r="G198" s="476" t="e">
        <f t="shared" si="22"/>
        <v>#REF!</v>
      </c>
      <c r="H198" s="458"/>
      <c r="I198" s="341"/>
      <c r="J198" s="341"/>
      <c r="K198" s="341"/>
      <c r="L198" s="341"/>
      <c r="M198" s="341"/>
      <c r="N198" s="341"/>
      <c r="O198" s="341"/>
      <c r="P198" s="341"/>
      <c r="Q198" s="341"/>
      <c r="R198" s="341"/>
      <c r="S198" s="341"/>
      <c r="T198" s="341"/>
      <c r="U198" s="341"/>
      <c r="V198" s="341"/>
      <c r="W198" s="1"/>
      <c r="X198" s="1"/>
      <c r="Y198" s="1"/>
      <c r="Z198" s="1"/>
    </row>
    <row r="199" spans="1:26" ht="15.75" customHeight="1" x14ac:dyDescent="0.25">
      <c r="A199" s="517" t="s">
        <v>2225</v>
      </c>
      <c r="B199" s="574" t="s">
        <v>2226</v>
      </c>
      <c r="C199" s="472" t="s">
        <v>406</v>
      </c>
      <c r="D199" s="532"/>
      <c r="E199" s="474" t="e">
        <f t="shared" si="21"/>
        <v>#REF!</v>
      </c>
      <c r="F199" s="475"/>
      <c r="G199" s="476" t="e">
        <f t="shared" si="22"/>
        <v>#REF!</v>
      </c>
      <c r="H199" s="458"/>
      <c r="I199" s="341"/>
      <c r="J199" s="341"/>
      <c r="K199" s="341"/>
      <c r="L199" s="341"/>
      <c r="M199" s="341"/>
      <c r="N199" s="341"/>
      <c r="O199" s="341"/>
      <c r="P199" s="341"/>
      <c r="Q199" s="341"/>
      <c r="R199" s="341"/>
      <c r="S199" s="341"/>
      <c r="T199" s="341"/>
      <c r="U199" s="341"/>
      <c r="V199" s="341"/>
      <c r="W199" s="1"/>
      <c r="X199" s="1"/>
      <c r="Y199" s="1"/>
      <c r="Z199" s="1"/>
    </row>
    <row r="200" spans="1:26" ht="15.75" customHeight="1" x14ac:dyDescent="0.25">
      <c r="A200" s="517" t="s">
        <v>2227</v>
      </c>
      <c r="B200" s="574" t="s">
        <v>2228</v>
      </c>
      <c r="C200" s="472" t="s">
        <v>406</v>
      </c>
      <c r="D200" s="532"/>
      <c r="E200" s="474" t="e">
        <f t="shared" si="21"/>
        <v>#REF!</v>
      </c>
      <c r="F200" s="475"/>
      <c r="G200" s="476" t="e">
        <f t="shared" si="22"/>
        <v>#REF!</v>
      </c>
      <c r="H200" s="458"/>
      <c r="I200" s="341"/>
      <c r="J200" s="341"/>
      <c r="K200" s="341"/>
      <c r="L200" s="341"/>
      <c r="M200" s="341"/>
      <c r="N200" s="341"/>
      <c r="O200" s="341"/>
      <c r="P200" s="341"/>
      <c r="Q200" s="341"/>
      <c r="R200" s="341"/>
      <c r="S200" s="341"/>
      <c r="T200" s="341"/>
      <c r="U200" s="341"/>
      <c r="V200" s="341"/>
      <c r="W200" s="1"/>
      <c r="X200" s="1"/>
      <c r="Y200" s="1"/>
      <c r="Z200" s="1"/>
    </row>
    <row r="201" spans="1:26" ht="15.75" customHeight="1" x14ac:dyDescent="0.25">
      <c r="A201" s="517" t="s">
        <v>2229</v>
      </c>
      <c r="B201" s="574" t="s">
        <v>2230</v>
      </c>
      <c r="C201" s="472" t="s">
        <v>406</v>
      </c>
      <c r="D201" s="532"/>
      <c r="E201" s="474"/>
      <c r="F201" s="475"/>
      <c r="G201" s="476"/>
      <c r="H201" s="458"/>
      <c r="I201" s="341"/>
      <c r="J201" s="341"/>
      <c r="K201" s="341"/>
      <c r="L201" s="341"/>
      <c r="M201" s="341"/>
      <c r="N201" s="341"/>
      <c r="O201" s="341"/>
      <c r="P201" s="341"/>
      <c r="Q201" s="341"/>
      <c r="R201" s="341"/>
      <c r="S201" s="341"/>
      <c r="T201" s="341"/>
      <c r="U201" s="341"/>
      <c r="V201" s="341"/>
      <c r="W201" s="1"/>
      <c r="X201" s="1"/>
      <c r="Y201" s="1"/>
      <c r="Z201" s="1"/>
    </row>
    <row r="202" spans="1:26" ht="15.75" customHeight="1" x14ac:dyDescent="0.25">
      <c r="A202" s="517" t="s">
        <v>2231</v>
      </c>
      <c r="B202" s="574" t="s">
        <v>2232</v>
      </c>
      <c r="C202" s="472" t="s">
        <v>406</v>
      </c>
      <c r="D202" s="532"/>
      <c r="E202" s="474"/>
      <c r="F202" s="475"/>
      <c r="G202" s="476"/>
      <c r="H202" s="458"/>
      <c r="I202" s="341"/>
      <c r="J202" s="341"/>
      <c r="K202" s="341"/>
      <c r="L202" s="341"/>
      <c r="M202" s="341"/>
      <c r="N202" s="341"/>
      <c r="O202" s="341"/>
      <c r="P202" s="341"/>
      <c r="Q202" s="341"/>
      <c r="R202" s="341"/>
      <c r="S202" s="341"/>
      <c r="T202" s="341"/>
      <c r="U202" s="341"/>
      <c r="V202" s="341"/>
      <c r="W202" s="1"/>
      <c r="X202" s="1"/>
      <c r="Y202" s="1"/>
      <c r="Z202" s="1"/>
    </row>
    <row r="203" spans="1:26" ht="15.75" customHeight="1" x14ac:dyDescent="0.25">
      <c r="A203" s="517" t="s">
        <v>2233</v>
      </c>
      <c r="B203" s="574" t="s">
        <v>2234</v>
      </c>
      <c r="C203" s="472" t="s">
        <v>406</v>
      </c>
      <c r="D203" s="532"/>
      <c r="E203" s="474" t="e">
        <f t="shared" ref="E203:E217" si="23">ROUND(D203*$L$2,-0.1)</f>
        <v>#REF!</v>
      </c>
      <c r="F203" s="475"/>
      <c r="G203" s="476" t="e">
        <f t="shared" ref="G203:G217" si="24">E203*F203</f>
        <v>#REF!</v>
      </c>
      <c r="H203" s="458"/>
      <c r="I203" s="341"/>
      <c r="J203" s="341"/>
      <c r="K203" s="341"/>
      <c r="L203" s="341"/>
      <c r="M203" s="341"/>
      <c r="N203" s="341"/>
      <c r="O203" s="341"/>
      <c r="P203" s="341"/>
      <c r="Q203" s="341"/>
      <c r="R203" s="341"/>
      <c r="S203" s="341"/>
      <c r="T203" s="341"/>
      <c r="U203" s="341"/>
      <c r="V203" s="341"/>
      <c r="W203" s="1"/>
      <c r="X203" s="1"/>
      <c r="Y203" s="1"/>
      <c r="Z203" s="1"/>
    </row>
    <row r="204" spans="1:26" ht="15.75" customHeight="1" x14ac:dyDescent="0.25">
      <c r="A204" s="517" t="s">
        <v>2235</v>
      </c>
      <c r="B204" s="574" t="s">
        <v>2236</v>
      </c>
      <c r="C204" s="472" t="s">
        <v>406</v>
      </c>
      <c r="D204" s="532"/>
      <c r="E204" s="474" t="e">
        <f t="shared" si="23"/>
        <v>#REF!</v>
      </c>
      <c r="F204" s="475"/>
      <c r="G204" s="476" t="e">
        <f t="shared" si="24"/>
        <v>#REF!</v>
      </c>
      <c r="H204" s="458"/>
      <c r="I204" s="341"/>
      <c r="J204" s="341"/>
      <c r="K204" s="341"/>
      <c r="L204" s="341"/>
      <c r="M204" s="341"/>
      <c r="N204" s="341"/>
      <c r="O204" s="341"/>
      <c r="P204" s="341"/>
      <c r="Q204" s="341"/>
      <c r="R204" s="341"/>
      <c r="S204" s="341"/>
      <c r="T204" s="341"/>
      <c r="U204" s="341"/>
      <c r="V204" s="341"/>
      <c r="W204" s="1"/>
      <c r="X204" s="1"/>
      <c r="Y204" s="1"/>
      <c r="Z204" s="1"/>
    </row>
    <row r="205" spans="1:26" ht="15.75" customHeight="1" x14ac:dyDescent="0.25">
      <c r="A205" s="517" t="s">
        <v>2237</v>
      </c>
      <c r="B205" s="574" t="s">
        <v>2238</v>
      </c>
      <c r="C205" s="472" t="s">
        <v>406</v>
      </c>
      <c r="D205" s="532"/>
      <c r="E205" s="474" t="e">
        <f t="shared" si="23"/>
        <v>#REF!</v>
      </c>
      <c r="F205" s="475"/>
      <c r="G205" s="476" t="e">
        <f t="shared" si="24"/>
        <v>#REF!</v>
      </c>
      <c r="H205" s="458"/>
      <c r="I205" s="341"/>
      <c r="J205" s="341"/>
      <c r="K205" s="341"/>
      <c r="L205" s="341"/>
      <c r="M205" s="341"/>
      <c r="N205" s="341"/>
      <c r="O205" s="341"/>
      <c r="P205" s="341"/>
      <c r="Q205" s="341"/>
      <c r="R205" s="341"/>
      <c r="S205" s="341"/>
      <c r="T205" s="341"/>
      <c r="U205" s="341"/>
      <c r="V205" s="341"/>
      <c r="W205" s="1"/>
      <c r="X205" s="1"/>
      <c r="Y205" s="1"/>
      <c r="Z205" s="1"/>
    </row>
    <row r="206" spans="1:26" ht="15.75" customHeight="1" x14ac:dyDescent="0.25">
      <c r="A206" s="517" t="s">
        <v>2239</v>
      </c>
      <c r="B206" s="574" t="s">
        <v>2240</v>
      </c>
      <c r="C206" s="472" t="s">
        <v>406</v>
      </c>
      <c r="D206" s="532"/>
      <c r="E206" s="474" t="e">
        <f t="shared" si="23"/>
        <v>#REF!</v>
      </c>
      <c r="F206" s="475"/>
      <c r="G206" s="476" t="e">
        <f t="shared" si="24"/>
        <v>#REF!</v>
      </c>
      <c r="H206" s="458"/>
      <c r="I206" s="341"/>
      <c r="J206" s="341"/>
      <c r="K206" s="341"/>
      <c r="L206" s="341"/>
      <c r="M206" s="341"/>
      <c r="N206" s="341"/>
      <c r="O206" s="341"/>
      <c r="P206" s="341"/>
      <c r="Q206" s="341"/>
      <c r="R206" s="341"/>
      <c r="S206" s="341"/>
      <c r="T206" s="341"/>
      <c r="U206" s="341"/>
      <c r="V206" s="341"/>
      <c r="W206" s="1"/>
      <c r="X206" s="1"/>
      <c r="Y206" s="1"/>
      <c r="Z206" s="1"/>
    </row>
    <row r="207" spans="1:26" ht="15.75" customHeight="1" x14ac:dyDescent="0.25">
      <c r="A207" s="517" t="s">
        <v>2241</v>
      </c>
      <c r="B207" s="574" t="s">
        <v>2242</v>
      </c>
      <c r="C207" s="472" t="s">
        <v>406</v>
      </c>
      <c r="D207" s="532"/>
      <c r="E207" s="474" t="e">
        <f t="shared" si="23"/>
        <v>#REF!</v>
      </c>
      <c r="F207" s="475"/>
      <c r="G207" s="476" t="e">
        <f t="shared" si="24"/>
        <v>#REF!</v>
      </c>
      <c r="H207" s="458"/>
      <c r="I207" s="341"/>
      <c r="J207" s="341"/>
      <c r="K207" s="341"/>
      <c r="L207" s="341"/>
      <c r="M207" s="341"/>
      <c r="N207" s="341"/>
      <c r="O207" s="341"/>
      <c r="P207" s="341"/>
      <c r="Q207" s="341"/>
      <c r="R207" s="341"/>
      <c r="S207" s="341"/>
      <c r="T207" s="341"/>
      <c r="U207" s="341"/>
      <c r="V207" s="341"/>
      <c r="W207" s="1"/>
      <c r="X207" s="1"/>
      <c r="Y207" s="1"/>
      <c r="Z207" s="1"/>
    </row>
    <row r="208" spans="1:26" ht="15.75" customHeight="1" x14ac:dyDescent="0.25">
      <c r="A208" s="517" t="s">
        <v>2243</v>
      </c>
      <c r="B208" s="574" t="s">
        <v>2244</v>
      </c>
      <c r="C208" s="472" t="s">
        <v>406</v>
      </c>
      <c r="D208" s="532"/>
      <c r="E208" s="474" t="e">
        <f t="shared" si="23"/>
        <v>#REF!</v>
      </c>
      <c r="F208" s="475"/>
      <c r="G208" s="476" t="e">
        <f t="shared" si="24"/>
        <v>#REF!</v>
      </c>
      <c r="H208" s="458"/>
      <c r="I208" s="341"/>
      <c r="J208" s="341"/>
      <c r="K208" s="341"/>
      <c r="L208" s="341"/>
      <c r="M208" s="341"/>
      <c r="N208" s="341"/>
      <c r="O208" s="341"/>
      <c r="P208" s="341"/>
      <c r="Q208" s="341"/>
      <c r="R208" s="341"/>
      <c r="S208" s="341"/>
      <c r="T208" s="341"/>
      <c r="U208" s="341"/>
      <c r="V208" s="341"/>
      <c r="W208" s="1"/>
      <c r="X208" s="1"/>
      <c r="Y208" s="1"/>
      <c r="Z208" s="1"/>
    </row>
    <row r="209" spans="1:26" ht="15.75" customHeight="1" x14ac:dyDescent="0.25">
      <c r="A209" s="517" t="s">
        <v>2245</v>
      </c>
      <c r="B209" s="574" t="s">
        <v>2246</v>
      </c>
      <c r="C209" s="472" t="s">
        <v>406</v>
      </c>
      <c r="D209" s="532"/>
      <c r="E209" s="474" t="e">
        <f t="shared" si="23"/>
        <v>#REF!</v>
      </c>
      <c r="F209" s="475"/>
      <c r="G209" s="476" t="e">
        <f t="shared" si="24"/>
        <v>#REF!</v>
      </c>
      <c r="H209" s="458"/>
      <c r="I209" s="341"/>
      <c r="J209" s="341"/>
      <c r="K209" s="341"/>
      <c r="L209" s="341"/>
      <c r="M209" s="341"/>
      <c r="N209" s="341"/>
      <c r="O209" s="341"/>
      <c r="P209" s="341"/>
      <c r="Q209" s="341"/>
      <c r="R209" s="341"/>
      <c r="S209" s="341"/>
      <c r="T209" s="341"/>
      <c r="U209" s="341"/>
      <c r="V209" s="341"/>
      <c r="W209" s="1"/>
      <c r="X209" s="1"/>
      <c r="Y209" s="1"/>
      <c r="Z209" s="1"/>
    </row>
    <row r="210" spans="1:26" ht="15.75" customHeight="1" x14ac:dyDescent="0.25">
      <c r="A210" s="517" t="s">
        <v>2247</v>
      </c>
      <c r="B210" s="574" t="s">
        <v>2248</v>
      </c>
      <c r="C210" s="472" t="s">
        <v>406</v>
      </c>
      <c r="D210" s="532"/>
      <c r="E210" s="474" t="e">
        <f t="shared" si="23"/>
        <v>#REF!</v>
      </c>
      <c r="F210" s="475"/>
      <c r="G210" s="476" t="e">
        <f t="shared" si="24"/>
        <v>#REF!</v>
      </c>
      <c r="H210" s="458"/>
      <c r="I210" s="341"/>
      <c r="J210" s="341"/>
      <c r="K210" s="341"/>
      <c r="L210" s="341"/>
      <c r="M210" s="341"/>
      <c r="N210" s="341"/>
      <c r="O210" s="341"/>
      <c r="P210" s="341"/>
      <c r="Q210" s="341"/>
      <c r="R210" s="341"/>
      <c r="S210" s="341"/>
      <c r="T210" s="341"/>
      <c r="U210" s="341"/>
      <c r="V210" s="341"/>
      <c r="W210" s="1"/>
      <c r="X210" s="1"/>
      <c r="Y210" s="1"/>
      <c r="Z210" s="1"/>
    </row>
    <row r="211" spans="1:26" ht="15.75" customHeight="1" x14ac:dyDescent="0.25">
      <c r="A211" s="517" t="s">
        <v>2249</v>
      </c>
      <c r="B211" s="574" t="s">
        <v>2250</v>
      </c>
      <c r="C211" s="472" t="s">
        <v>406</v>
      </c>
      <c r="D211" s="532"/>
      <c r="E211" s="474" t="e">
        <f t="shared" si="23"/>
        <v>#REF!</v>
      </c>
      <c r="F211" s="475"/>
      <c r="G211" s="476" t="e">
        <f t="shared" si="24"/>
        <v>#REF!</v>
      </c>
      <c r="H211" s="458"/>
      <c r="I211" s="341"/>
      <c r="J211" s="341"/>
      <c r="K211" s="341"/>
      <c r="L211" s="341"/>
      <c r="M211" s="341"/>
      <c r="N211" s="341"/>
      <c r="O211" s="341"/>
      <c r="P211" s="341"/>
      <c r="Q211" s="341"/>
      <c r="R211" s="341"/>
      <c r="S211" s="341"/>
      <c r="T211" s="341"/>
      <c r="U211" s="341"/>
      <c r="V211" s="341"/>
      <c r="W211" s="1"/>
      <c r="X211" s="1"/>
      <c r="Y211" s="1"/>
      <c r="Z211" s="1"/>
    </row>
    <row r="212" spans="1:26" ht="15.75" customHeight="1" x14ac:dyDescent="0.25">
      <c r="A212" s="517" t="s">
        <v>2251</v>
      </c>
      <c r="B212" s="574" t="s">
        <v>2252</v>
      </c>
      <c r="C212" s="472" t="s">
        <v>406</v>
      </c>
      <c r="D212" s="532"/>
      <c r="E212" s="474" t="e">
        <f t="shared" si="23"/>
        <v>#REF!</v>
      </c>
      <c r="F212" s="475"/>
      <c r="G212" s="476" t="e">
        <f t="shared" si="24"/>
        <v>#REF!</v>
      </c>
      <c r="H212" s="458"/>
      <c r="I212" s="341"/>
      <c r="J212" s="341"/>
      <c r="K212" s="341"/>
      <c r="L212" s="341"/>
      <c r="M212" s="341"/>
      <c r="N212" s="341"/>
      <c r="O212" s="341"/>
      <c r="P212" s="341"/>
      <c r="Q212" s="341"/>
      <c r="R212" s="341"/>
      <c r="S212" s="341"/>
      <c r="T212" s="341"/>
      <c r="U212" s="341"/>
      <c r="V212" s="341"/>
      <c r="W212" s="1"/>
      <c r="X212" s="1"/>
      <c r="Y212" s="1"/>
      <c r="Z212" s="1"/>
    </row>
    <row r="213" spans="1:26" ht="15.75" customHeight="1" x14ac:dyDescent="0.25">
      <c r="A213" s="517" t="s">
        <v>2253</v>
      </c>
      <c r="B213" s="574" t="s">
        <v>2254</v>
      </c>
      <c r="C213" s="472" t="s">
        <v>406</v>
      </c>
      <c r="D213" s="532"/>
      <c r="E213" s="474" t="e">
        <f t="shared" si="23"/>
        <v>#REF!</v>
      </c>
      <c r="F213" s="475"/>
      <c r="G213" s="476" t="e">
        <f t="shared" si="24"/>
        <v>#REF!</v>
      </c>
      <c r="H213" s="458"/>
      <c r="I213" s="341"/>
      <c r="J213" s="341"/>
      <c r="K213" s="341"/>
      <c r="L213" s="341"/>
      <c r="M213" s="341"/>
      <c r="N213" s="341"/>
      <c r="O213" s="341"/>
      <c r="P213" s="341"/>
      <c r="Q213" s="341"/>
      <c r="R213" s="341"/>
      <c r="S213" s="341"/>
      <c r="T213" s="341"/>
      <c r="U213" s="341"/>
      <c r="V213" s="341"/>
      <c r="W213" s="1"/>
      <c r="X213" s="1"/>
      <c r="Y213" s="1"/>
      <c r="Z213" s="1"/>
    </row>
    <row r="214" spans="1:26" ht="15.75" customHeight="1" x14ac:dyDescent="0.25">
      <c r="A214" s="517" t="s">
        <v>2255</v>
      </c>
      <c r="B214" s="574" t="s">
        <v>2256</v>
      </c>
      <c r="C214" s="472" t="s">
        <v>406</v>
      </c>
      <c r="D214" s="532"/>
      <c r="E214" s="474" t="e">
        <f t="shared" si="23"/>
        <v>#REF!</v>
      </c>
      <c r="F214" s="475"/>
      <c r="G214" s="476" t="e">
        <f t="shared" si="24"/>
        <v>#REF!</v>
      </c>
      <c r="H214" s="458"/>
      <c r="I214" s="341"/>
      <c r="J214" s="341"/>
      <c r="K214" s="341"/>
      <c r="L214" s="341"/>
      <c r="M214" s="341"/>
      <c r="N214" s="341"/>
      <c r="O214" s="341"/>
      <c r="P214" s="341"/>
      <c r="Q214" s="341"/>
      <c r="R214" s="341"/>
      <c r="S214" s="341"/>
      <c r="T214" s="341"/>
      <c r="U214" s="341"/>
      <c r="V214" s="341"/>
      <c r="W214" s="1"/>
      <c r="X214" s="1"/>
      <c r="Y214" s="1"/>
      <c r="Z214" s="1"/>
    </row>
    <row r="215" spans="1:26" ht="15.75" customHeight="1" x14ac:dyDescent="0.25">
      <c r="A215" s="517" t="s">
        <v>2257</v>
      </c>
      <c r="B215" s="574" t="s">
        <v>2258</v>
      </c>
      <c r="C215" s="472" t="s">
        <v>406</v>
      </c>
      <c r="D215" s="532"/>
      <c r="E215" s="474" t="e">
        <f t="shared" si="23"/>
        <v>#REF!</v>
      </c>
      <c r="F215" s="475"/>
      <c r="G215" s="476" t="e">
        <f t="shared" si="24"/>
        <v>#REF!</v>
      </c>
      <c r="H215" s="458"/>
      <c r="I215" s="341"/>
      <c r="J215" s="341"/>
      <c r="K215" s="341"/>
      <c r="L215" s="341"/>
      <c r="M215" s="341"/>
      <c r="N215" s="341"/>
      <c r="O215" s="341"/>
      <c r="P215" s="341"/>
      <c r="Q215" s="341"/>
      <c r="R215" s="341"/>
      <c r="S215" s="341"/>
      <c r="T215" s="341"/>
      <c r="U215" s="341"/>
      <c r="V215" s="341"/>
      <c r="W215" s="1"/>
      <c r="X215" s="1"/>
      <c r="Y215" s="1"/>
      <c r="Z215" s="1"/>
    </row>
    <row r="216" spans="1:26" ht="15.75" customHeight="1" x14ac:dyDescent="0.25">
      <c r="A216" s="517" t="s">
        <v>2259</v>
      </c>
      <c r="B216" s="574" t="s">
        <v>2260</v>
      </c>
      <c r="C216" s="472" t="s">
        <v>406</v>
      </c>
      <c r="D216" s="532"/>
      <c r="E216" s="474" t="e">
        <f t="shared" si="23"/>
        <v>#REF!</v>
      </c>
      <c r="F216" s="475"/>
      <c r="G216" s="476" t="e">
        <f t="shared" si="24"/>
        <v>#REF!</v>
      </c>
      <c r="H216" s="458"/>
      <c r="I216" s="341"/>
      <c r="J216" s="341"/>
      <c r="K216" s="341"/>
      <c r="L216" s="341"/>
      <c r="M216" s="341"/>
      <c r="N216" s="341"/>
      <c r="O216" s="341"/>
      <c r="P216" s="341"/>
      <c r="Q216" s="341"/>
      <c r="R216" s="341"/>
      <c r="S216" s="341"/>
      <c r="T216" s="341"/>
      <c r="U216" s="341"/>
      <c r="V216" s="341"/>
      <c r="W216" s="1"/>
      <c r="X216" s="1"/>
      <c r="Y216" s="1"/>
      <c r="Z216" s="1"/>
    </row>
    <row r="217" spans="1:26" ht="15.75" customHeight="1" x14ac:dyDescent="0.25">
      <c r="A217" s="517" t="s">
        <v>2261</v>
      </c>
      <c r="B217" s="501" t="s">
        <v>2262</v>
      </c>
      <c r="C217" s="472" t="s">
        <v>406</v>
      </c>
      <c r="D217" s="532"/>
      <c r="E217" s="474" t="e">
        <f t="shared" si="23"/>
        <v>#REF!</v>
      </c>
      <c r="F217" s="475"/>
      <c r="G217" s="476" t="e">
        <f t="shared" si="24"/>
        <v>#REF!</v>
      </c>
      <c r="H217" s="458"/>
      <c r="I217" s="341"/>
      <c r="J217" s="341"/>
      <c r="K217" s="341"/>
      <c r="L217" s="341"/>
      <c r="M217" s="341"/>
      <c r="N217" s="341"/>
      <c r="O217" s="341"/>
      <c r="P217" s="341"/>
      <c r="Q217" s="341"/>
      <c r="R217" s="341"/>
      <c r="S217" s="341"/>
      <c r="T217" s="341"/>
      <c r="U217" s="341"/>
      <c r="V217" s="341"/>
      <c r="W217" s="1"/>
      <c r="X217" s="1"/>
      <c r="Y217" s="1"/>
      <c r="Z217" s="1"/>
    </row>
    <row r="218" spans="1:26" ht="15.75" customHeight="1" x14ac:dyDescent="0.25">
      <c r="A218" s="517" t="s">
        <v>2263</v>
      </c>
      <c r="B218" s="525" t="s">
        <v>2264</v>
      </c>
      <c r="C218" s="472" t="s">
        <v>406</v>
      </c>
      <c r="D218" s="575"/>
      <c r="E218" s="576"/>
      <c r="F218" s="475"/>
      <c r="G218" s="577"/>
      <c r="H218" s="458"/>
      <c r="I218" s="341"/>
      <c r="J218" s="341"/>
      <c r="K218" s="341"/>
      <c r="L218" s="341"/>
      <c r="M218" s="341"/>
      <c r="N218" s="341"/>
      <c r="O218" s="341"/>
      <c r="P218" s="341"/>
      <c r="Q218" s="341"/>
      <c r="R218" s="341"/>
      <c r="S218" s="341"/>
      <c r="T218" s="341"/>
      <c r="U218" s="341"/>
      <c r="V218" s="341"/>
      <c r="W218" s="1"/>
      <c r="X218" s="1"/>
      <c r="Y218" s="1"/>
      <c r="Z218" s="1"/>
    </row>
    <row r="219" spans="1:26" ht="15.75" customHeight="1" x14ac:dyDescent="0.25">
      <c r="A219" s="517" t="s">
        <v>2265</v>
      </c>
      <c r="B219" s="525" t="s">
        <v>2266</v>
      </c>
      <c r="C219" s="472" t="s">
        <v>406</v>
      </c>
      <c r="D219" s="575"/>
      <c r="E219" s="576"/>
      <c r="F219" s="475"/>
      <c r="G219" s="577"/>
      <c r="H219" s="458"/>
      <c r="I219" s="341"/>
      <c r="J219" s="341"/>
      <c r="K219" s="341"/>
      <c r="L219" s="341"/>
      <c r="M219" s="341"/>
      <c r="N219" s="341"/>
      <c r="O219" s="341"/>
      <c r="P219" s="341"/>
      <c r="Q219" s="341"/>
      <c r="R219" s="341"/>
      <c r="S219" s="341"/>
      <c r="T219" s="341"/>
      <c r="U219" s="341"/>
      <c r="V219" s="341"/>
      <c r="W219" s="1"/>
      <c r="X219" s="1"/>
      <c r="Y219" s="1"/>
      <c r="Z219" s="1"/>
    </row>
    <row r="220" spans="1:26" ht="15.75" customHeight="1" x14ac:dyDescent="0.25">
      <c r="A220" s="517" t="s">
        <v>2267</v>
      </c>
      <c r="B220" s="525" t="s">
        <v>2268</v>
      </c>
      <c r="C220" s="472" t="s">
        <v>406</v>
      </c>
      <c r="D220" s="575"/>
      <c r="E220" s="576"/>
      <c r="F220" s="475"/>
      <c r="G220" s="577"/>
      <c r="H220" s="458"/>
      <c r="I220" s="341"/>
      <c r="J220" s="341"/>
      <c r="K220" s="341"/>
      <c r="L220" s="341"/>
      <c r="M220" s="341"/>
      <c r="N220" s="341"/>
      <c r="O220" s="341"/>
      <c r="P220" s="341"/>
      <c r="Q220" s="341"/>
      <c r="R220" s="341"/>
      <c r="S220" s="341"/>
      <c r="T220" s="341"/>
      <c r="U220" s="341"/>
      <c r="V220" s="341"/>
      <c r="W220" s="1"/>
      <c r="X220" s="1"/>
      <c r="Y220" s="1"/>
      <c r="Z220" s="1"/>
    </row>
    <row r="221" spans="1:26" ht="15.75" customHeight="1" x14ac:dyDescent="0.25">
      <c r="A221" s="517" t="s">
        <v>2269</v>
      </c>
      <c r="B221" s="525" t="s">
        <v>2270</v>
      </c>
      <c r="C221" s="472" t="s">
        <v>406</v>
      </c>
      <c r="D221" s="575"/>
      <c r="E221" s="576"/>
      <c r="F221" s="475"/>
      <c r="G221" s="577"/>
      <c r="H221" s="458"/>
      <c r="I221" s="341"/>
      <c r="J221" s="341"/>
      <c r="K221" s="341"/>
      <c r="L221" s="341"/>
      <c r="M221" s="341"/>
      <c r="N221" s="341"/>
      <c r="O221" s="341"/>
      <c r="P221" s="341"/>
      <c r="Q221" s="341"/>
      <c r="R221" s="341"/>
      <c r="S221" s="341"/>
      <c r="T221" s="341"/>
      <c r="U221" s="341"/>
      <c r="V221" s="341"/>
      <c r="W221" s="1"/>
      <c r="X221" s="1"/>
      <c r="Y221" s="1"/>
      <c r="Z221" s="1"/>
    </row>
    <row r="222" spans="1:26" ht="15.75" customHeight="1" x14ac:dyDescent="0.25">
      <c r="A222" s="517" t="s">
        <v>2271</v>
      </c>
      <c r="B222" s="525" t="s">
        <v>2272</v>
      </c>
      <c r="C222" s="472" t="s">
        <v>406</v>
      </c>
      <c r="D222" s="575"/>
      <c r="E222" s="576"/>
      <c r="F222" s="475"/>
      <c r="G222" s="577"/>
      <c r="H222" s="458"/>
      <c r="I222" s="341"/>
      <c r="J222" s="341"/>
      <c r="K222" s="341"/>
      <c r="L222" s="341"/>
      <c r="M222" s="341"/>
      <c r="N222" s="341"/>
      <c r="O222" s="341"/>
      <c r="P222" s="341"/>
      <c r="Q222" s="341"/>
      <c r="R222" s="341"/>
      <c r="S222" s="341"/>
      <c r="T222" s="341"/>
      <c r="U222" s="341"/>
      <c r="V222" s="341"/>
      <c r="W222" s="1"/>
      <c r="X222" s="1"/>
      <c r="Y222" s="1"/>
      <c r="Z222" s="1"/>
    </row>
    <row r="223" spans="1:26" ht="15.75" customHeight="1" x14ac:dyDescent="0.25">
      <c r="A223" s="517" t="s">
        <v>2273</v>
      </c>
      <c r="B223" s="525" t="s">
        <v>2274</v>
      </c>
      <c r="C223" s="472" t="s">
        <v>406</v>
      </c>
      <c r="D223" s="575"/>
      <c r="E223" s="576"/>
      <c r="F223" s="475"/>
      <c r="G223" s="577"/>
      <c r="H223" s="458"/>
      <c r="I223" s="341"/>
      <c r="J223" s="341"/>
      <c r="K223" s="341"/>
      <c r="L223" s="341"/>
      <c r="M223" s="341"/>
      <c r="N223" s="341"/>
      <c r="O223" s="341"/>
      <c r="P223" s="341"/>
      <c r="Q223" s="341"/>
      <c r="R223" s="341"/>
      <c r="S223" s="341"/>
      <c r="T223" s="341"/>
      <c r="U223" s="341"/>
      <c r="V223" s="341"/>
      <c r="W223" s="1"/>
      <c r="X223" s="1"/>
      <c r="Y223" s="1"/>
      <c r="Z223" s="1"/>
    </row>
    <row r="224" spans="1:26" ht="15.75" customHeight="1" x14ac:dyDescent="0.25">
      <c r="A224" s="517" t="s">
        <v>2275</v>
      </c>
      <c r="B224" s="525" t="s">
        <v>2276</v>
      </c>
      <c r="C224" s="472" t="s">
        <v>406</v>
      </c>
      <c r="D224" s="575"/>
      <c r="E224" s="576"/>
      <c r="F224" s="475"/>
      <c r="G224" s="577"/>
      <c r="H224" s="458"/>
      <c r="I224" s="341"/>
      <c r="J224" s="341"/>
      <c r="K224" s="341"/>
      <c r="L224" s="341"/>
      <c r="M224" s="341"/>
      <c r="N224" s="341"/>
      <c r="O224" s="341"/>
      <c r="P224" s="341"/>
      <c r="Q224" s="341"/>
      <c r="R224" s="341"/>
      <c r="S224" s="341"/>
      <c r="T224" s="341"/>
      <c r="U224" s="341"/>
      <c r="V224" s="341"/>
      <c r="W224" s="1"/>
      <c r="X224" s="1"/>
      <c r="Y224" s="1"/>
      <c r="Z224" s="1"/>
    </row>
    <row r="225" spans="1:26" ht="15.75" customHeight="1" x14ac:dyDescent="0.25">
      <c r="A225" s="517" t="s">
        <v>2277</v>
      </c>
      <c r="B225" s="525" t="s">
        <v>2278</v>
      </c>
      <c r="C225" s="472" t="s">
        <v>406</v>
      </c>
      <c r="D225" s="575"/>
      <c r="E225" s="576"/>
      <c r="F225" s="475"/>
      <c r="G225" s="577"/>
      <c r="H225" s="458"/>
      <c r="I225" s="341"/>
      <c r="J225" s="341"/>
      <c r="K225" s="341"/>
      <c r="L225" s="341"/>
      <c r="M225" s="341"/>
      <c r="N225" s="341"/>
      <c r="O225" s="341"/>
      <c r="P225" s="341"/>
      <c r="Q225" s="341"/>
      <c r="R225" s="341"/>
      <c r="S225" s="341"/>
      <c r="T225" s="341"/>
      <c r="U225" s="341"/>
      <c r="V225" s="341"/>
      <c r="W225" s="1"/>
      <c r="X225" s="1"/>
      <c r="Y225" s="1"/>
      <c r="Z225" s="1"/>
    </row>
    <row r="226" spans="1:26" ht="15.75" customHeight="1" x14ac:dyDescent="0.25">
      <c r="A226" s="517" t="s">
        <v>2279</v>
      </c>
      <c r="B226" s="525" t="s">
        <v>2280</v>
      </c>
      <c r="C226" s="472" t="s">
        <v>406</v>
      </c>
      <c r="D226" s="575"/>
      <c r="E226" s="576"/>
      <c r="F226" s="475"/>
      <c r="G226" s="577"/>
      <c r="H226" s="458"/>
      <c r="I226" s="341"/>
      <c r="J226" s="341"/>
      <c r="K226" s="341"/>
      <c r="L226" s="341"/>
      <c r="M226" s="341"/>
      <c r="N226" s="341"/>
      <c r="O226" s="341"/>
      <c r="P226" s="341"/>
      <c r="Q226" s="341"/>
      <c r="R226" s="341"/>
      <c r="S226" s="341"/>
      <c r="T226" s="341"/>
      <c r="U226" s="341"/>
      <c r="V226" s="341"/>
      <c r="W226" s="1"/>
      <c r="X226" s="1"/>
      <c r="Y226" s="1"/>
      <c r="Z226" s="1"/>
    </row>
    <row r="227" spans="1:26" ht="15.75" customHeight="1" x14ac:dyDescent="0.25">
      <c r="A227" s="517" t="s">
        <v>2281</v>
      </c>
      <c r="B227" s="525" t="s">
        <v>2282</v>
      </c>
      <c r="C227" s="472" t="s">
        <v>406</v>
      </c>
      <c r="D227" s="575"/>
      <c r="E227" s="576"/>
      <c r="F227" s="475"/>
      <c r="G227" s="577"/>
      <c r="H227" s="458"/>
      <c r="I227" s="341"/>
      <c r="J227" s="341"/>
      <c r="K227" s="341"/>
      <c r="L227" s="341"/>
      <c r="M227" s="341"/>
      <c r="N227" s="341"/>
      <c r="O227" s="341"/>
      <c r="P227" s="341"/>
      <c r="Q227" s="341"/>
      <c r="R227" s="341"/>
      <c r="S227" s="341"/>
      <c r="T227" s="341"/>
      <c r="U227" s="341"/>
      <c r="V227" s="341"/>
      <c r="W227" s="1"/>
      <c r="X227" s="1"/>
      <c r="Y227" s="1"/>
      <c r="Z227" s="1"/>
    </row>
    <row r="228" spans="1:26" ht="15.75" customHeight="1" x14ac:dyDescent="0.25">
      <c r="A228" s="517" t="s">
        <v>2283</v>
      </c>
      <c r="B228" s="525" t="s">
        <v>2284</v>
      </c>
      <c r="C228" s="472" t="s">
        <v>406</v>
      </c>
      <c r="D228" s="575"/>
      <c r="E228" s="576"/>
      <c r="F228" s="475"/>
      <c r="G228" s="577"/>
      <c r="H228" s="458"/>
      <c r="I228" s="341"/>
      <c r="J228" s="341"/>
      <c r="K228" s="341"/>
      <c r="L228" s="341"/>
      <c r="M228" s="341"/>
      <c r="N228" s="341"/>
      <c r="O228" s="341"/>
      <c r="P228" s="341"/>
      <c r="Q228" s="341"/>
      <c r="R228" s="341"/>
      <c r="S228" s="341"/>
      <c r="T228" s="341"/>
      <c r="U228" s="341"/>
      <c r="V228" s="341"/>
      <c r="W228" s="1"/>
      <c r="X228" s="1"/>
      <c r="Y228" s="1"/>
      <c r="Z228" s="1"/>
    </row>
    <row r="229" spans="1:26" ht="15.75" customHeight="1" x14ac:dyDescent="0.25">
      <c r="A229" s="517" t="s">
        <v>2285</v>
      </c>
      <c r="B229" s="525" t="s">
        <v>2286</v>
      </c>
      <c r="C229" s="472" t="s">
        <v>406</v>
      </c>
      <c r="D229" s="575"/>
      <c r="E229" s="576"/>
      <c r="F229" s="475"/>
      <c r="G229" s="577"/>
      <c r="H229" s="458"/>
      <c r="I229" s="341"/>
      <c r="J229" s="341"/>
      <c r="K229" s="341"/>
      <c r="L229" s="341"/>
      <c r="M229" s="341"/>
      <c r="N229" s="341"/>
      <c r="O229" s="341"/>
      <c r="P229" s="341"/>
      <c r="Q229" s="341"/>
      <c r="R229" s="341"/>
      <c r="S229" s="341"/>
      <c r="T229" s="341"/>
      <c r="U229" s="341"/>
      <c r="V229" s="341"/>
      <c r="W229" s="1"/>
      <c r="X229" s="1"/>
      <c r="Y229" s="1"/>
      <c r="Z229" s="1"/>
    </row>
    <row r="230" spans="1:26" ht="15.75" customHeight="1" x14ac:dyDescent="0.25">
      <c r="A230" s="517" t="s">
        <v>2287</v>
      </c>
      <c r="B230" s="525" t="s">
        <v>2288</v>
      </c>
      <c r="C230" s="472" t="s">
        <v>406</v>
      </c>
      <c r="D230" s="575"/>
      <c r="E230" s="576"/>
      <c r="F230" s="475"/>
      <c r="G230" s="577"/>
      <c r="H230" s="458"/>
      <c r="I230" s="341"/>
      <c r="J230" s="341"/>
      <c r="K230" s="341"/>
      <c r="L230" s="341"/>
      <c r="M230" s="341"/>
      <c r="N230" s="341"/>
      <c r="O230" s="341"/>
      <c r="P230" s="341"/>
      <c r="Q230" s="341"/>
      <c r="R230" s="341"/>
      <c r="S230" s="341"/>
      <c r="T230" s="341"/>
      <c r="U230" s="341"/>
      <c r="V230" s="341"/>
      <c r="W230" s="1"/>
      <c r="X230" s="1"/>
      <c r="Y230" s="1"/>
      <c r="Z230" s="1"/>
    </row>
    <row r="231" spans="1:26" ht="15.75" customHeight="1" x14ac:dyDescent="0.25">
      <c r="A231" s="517" t="s">
        <v>2289</v>
      </c>
      <c r="B231" s="525" t="s">
        <v>2290</v>
      </c>
      <c r="C231" s="472" t="s">
        <v>406</v>
      </c>
      <c r="D231" s="575"/>
      <c r="E231" s="576"/>
      <c r="F231" s="475"/>
      <c r="G231" s="577"/>
      <c r="H231" s="458"/>
      <c r="I231" s="341"/>
      <c r="J231" s="341"/>
      <c r="K231" s="341"/>
      <c r="L231" s="341"/>
      <c r="M231" s="341"/>
      <c r="N231" s="341"/>
      <c r="O231" s="341"/>
      <c r="P231" s="341"/>
      <c r="Q231" s="341"/>
      <c r="R231" s="341"/>
      <c r="S231" s="341"/>
      <c r="T231" s="341"/>
      <c r="U231" s="341"/>
      <c r="V231" s="341"/>
      <c r="W231" s="1"/>
      <c r="X231" s="1"/>
      <c r="Y231" s="1"/>
      <c r="Z231" s="1"/>
    </row>
    <row r="232" spans="1:26" ht="15.75" customHeight="1" x14ac:dyDescent="0.25">
      <c r="A232" s="517" t="s">
        <v>2291</v>
      </c>
      <c r="B232" s="525" t="s">
        <v>2276</v>
      </c>
      <c r="C232" s="472" t="s">
        <v>406</v>
      </c>
      <c r="D232" s="575"/>
      <c r="E232" s="576"/>
      <c r="F232" s="475"/>
      <c r="G232" s="577"/>
      <c r="H232" s="458"/>
      <c r="I232" s="341"/>
      <c r="J232" s="341"/>
      <c r="K232" s="341"/>
      <c r="L232" s="341"/>
      <c r="M232" s="341"/>
      <c r="N232" s="341"/>
      <c r="O232" s="341"/>
      <c r="P232" s="341"/>
      <c r="Q232" s="341"/>
      <c r="R232" s="341"/>
      <c r="S232" s="341"/>
      <c r="T232" s="341"/>
      <c r="U232" s="341"/>
      <c r="V232" s="341"/>
      <c r="W232" s="1"/>
      <c r="X232" s="1"/>
      <c r="Y232" s="1"/>
      <c r="Z232" s="1"/>
    </row>
    <row r="233" spans="1:26" ht="15.75" customHeight="1" x14ac:dyDescent="0.25">
      <c r="A233" s="517" t="s">
        <v>2292</v>
      </c>
      <c r="B233" s="525" t="s">
        <v>2293</v>
      </c>
      <c r="C233" s="472" t="s">
        <v>406</v>
      </c>
      <c r="D233" s="575"/>
      <c r="E233" s="576"/>
      <c r="F233" s="475"/>
      <c r="G233" s="577"/>
      <c r="H233" s="458"/>
      <c r="I233" s="341"/>
      <c r="J233" s="341"/>
      <c r="K233" s="341"/>
      <c r="L233" s="341"/>
      <c r="M233" s="341"/>
      <c r="N233" s="341"/>
      <c r="O233" s="341"/>
      <c r="P233" s="341"/>
      <c r="Q233" s="341"/>
      <c r="R233" s="341"/>
      <c r="S233" s="341"/>
      <c r="T233" s="341"/>
      <c r="U233" s="341"/>
      <c r="V233" s="341"/>
      <c r="W233" s="1"/>
      <c r="X233" s="1"/>
      <c r="Y233" s="1"/>
      <c r="Z233" s="1"/>
    </row>
    <row r="234" spans="1:26" ht="15.75" customHeight="1" x14ac:dyDescent="0.25">
      <c r="A234" s="517" t="s">
        <v>2294</v>
      </c>
      <c r="B234" s="525" t="s">
        <v>2295</v>
      </c>
      <c r="C234" s="472" t="s">
        <v>406</v>
      </c>
      <c r="D234" s="575"/>
      <c r="E234" s="576"/>
      <c r="F234" s="475"/>
      <c r="G234" s="577"/>
      <c r="H234" s="458"/>
      <c r="I234" s="341"/>
      <c r="J234" s="341"/>
      <c r="K234" s="341"/>
      <c r="L234" s="341"/>
      <c r="M234" s="341"/>
      <c r="N234" s="341"/>
      <c r="O234" s="341"/>
      <c r="P234" s="341"/>
      <c r="Q234" s="341"/>
      <c r="R234" s="341"/>
      <c r="S234" s="341"/>
      <c r="T234" s="341"/>
      <c r="U234" s="341"/>
      <c r="V234" s="341"/>
      <c r="W234" s="1"/>
      <c r="X234" s="1"/>
      <c r="Y234" s="1"/>
      <c r="Z234" s="1"/>
    </row>
    <row r="235" spans="1:26" ht="15.75" customHeight="1" x14ac:dyDescent="0.25">
      <c r="A235" s="517" t="s">
        <v>2296</v>
      </c>
      <c r="B235" s="525" t="s">
        <v>2297</v>
      </c>
      <c r="C235" s="472" t="s">
        <v>406</v>
      </c>
      <c r="D235" s="575"/>
      <c r="E235" s="576"/>
      <c r="F235" s="475"/>
      <c r="G235" s="577"/>
      <c r="H235" s="458"/>
      <c r="I235" s="341"/>
      <c r="J235" s="341"/>
      <c r="K235" s="341"/>
      <c r="L235" s="341"/>
      <c r="M235" s="341"/>
      <c r="N235" s="341"/>
      <c r="O235" s="341"/>
      <c r="P235" s="341"/>
      <c r="Q235" s="341"/>
      <c r="R235" s="341"/>
      <c r="S235" s="341"/>
      <c r="T235" s="341"/>
      <c r="U235" s="341"/>
      <c r="V235" s="341"/>
      <c r="W235" s="1"/>
      <c r="X235" s="1"/>
      <c r="Y235" s="1"/>
      <c r="Z235" s="1"/>
    </row>
    <row r="236" spans="1:26" ht="15.75" customHeight="1" x14ac:dyDescent="0.25">
      <c r="A236" s="517" t="s">
        <v>2298</v>
      </c>
      <c r="B236" s="525" t="s">
        <v>2299</v>
      </c>
      <c r="C236" s="472" t="s">
        <v>406</v>
      </c>
      <c r="D236" s="575"/>
      <c r="E236" s="576"/>
      <c r="F236" s="475"/>
      <c r="G236" s="577"/>
      <c r="H236" s="458"/>
      <c r="I236" s="341"/>
      <c r="J236" s="341"/>
      <c r="K236" s="341"/>
      <c r="L236" s="341"/>
      <c r="M236" s="341"/>
      <c r="N236" s="341"/>
      <c r="O236" s="341"/>
      <c r="P236" s="341"/>
      <c r="Q236" s="341"/>
      <c r="R236" s="341"/>
      <c r="S236" s="341"/>
      <c r="T236" s="341"/>
      <c r="U236" s="341"/>
      <c r="V236" s="341"/>
      <c r="W236" s="1"/>
      <c r="X236" s="1"/>
      <c r="Y236" s="1"/>
      <c r="Z236" s="1"/>
    </row>
    <row r="237" spans="1:26" ht="15.75" customHeight="1" x14ac:dyDescent="0.25">
      <c r="A237" s="517" t="s">
        <v>2300</v>
      </c>
      <c r="B237" s="525" t="s">
        <v>2301</v>
      </c>
      <c r="C237" s="472" t="s">
        <v>406</v>
      </c>
      <c r="D237" s="575"/>
      <c r="E237" s="576"/>
      <c r="F237" s="475"/>
      <c r="G237" s="577"/>
      <c r="H237" s="458"/>
      <c r="I237" s="341"/>
      <c r="J237" s="341"/>
      <c r="K237" s="341"/>
      <c r="L237" s="341"/>
      <c r="M237" s="341"/>
      <c r="N237" s="341"/>
      <c r="O237" s="341"/>
      <c r="P237" s="341"/>
      <c r="Q237" s="341"/>
      <c r="R237" s="341"/>
      <c r="S237" s="341"/>
      <c r="T237" s="341"/>
      <c r="U237" s="341"/>
      <c r="V237" s="341"/>
      <c r="W237" s="1"/>
      <c r="X237" s="1"/>
      <c r="Y237" s="1"/>
      <c r="Z237" s="1"/>
    </row>
    <row r="238" spans="1:26" ht="15.75" customHeight="1" x14ac:dyDescent="0.25">
      <c r="A238" s="517" t="s">
        <v>2302</v>
      </c>
      <c r="B238" s="525" t="s">
        <v>2303</v>
      </c>
      <c r="C238" s="472" t="s">
        <v>406</v>
      </c>
      <c r="D238" s="575"/>
      <c r="E238" s="576"/>
      <c r="F238" s="475"/>
      <c r="G238" s="577"/>
      <c r="H238" s="458"/>
      <c r="I238" s="341"/>
      <c r="J238" s="341"/>
      <c r="K238" s="341"/>
      <c r="L238" s="341"/>
      <c r="M238" s="341"/>
      <c r="N238" s="341"/>
      <c r="O238" s="341"/>
      <c r="P238" s="341"/>
      <c r="Q238" s="341"/>
      <c r="R238" s="341"/>
      <c r="S238" s="341"/>
      <c r="T238" s="341"/>
      <c r="U238" s="341"/>
      <c r="V238" s="341"/>
      <c r="W238" s="1"/>
      <c r="X238" s="1"/>
      <c r="Y238" s="1"/>
      <c r="Z238" s="1"/>
    </row>
    <row r="239" spans="1:26" ht="15.75" customHeight="1" x14ac:dyDescent="0.25">
      <c r="A239" s="517" t="s">
        <v>2304</v>
      </c>
      <c r="B239" s="525" t="s">
        <v>2303</v>
      </c>
      <c r="C239" s="472" t="s">
        <v>406</v>
      </c>
      <c r="D239" s="575"/>
      <c r="E239" s="576"/>
      <c r="F239" s="475"/>
      <c r="G239" s="577"/>
      <c r="H239" s="458"/>
      <c r="I239" s="341"/>
      <c r="J239" s="341"/>
      <c r="K239" s="341"/>
      <c r="L239" s="341"/>
      <c r="M239" s="341"/>
      <c r="N239" s="341"/>
      <c r="O239" s="341"/>
      <c r="P239" s="341"/>
      <c r="Q239" s="341"/>
      <c r="R239" s="341"/>
      <c r="S239" s="341"/>
      <c r="T239" s="341"/>
      <c r="U239" s="341"/>
      <c r="V239" s="341"/>
      <c r="W239" s="1"/>
      <c r="X239" s="1"/>
      <c r="Y239" s="1"/>
      <c r="Z239" s="1"/>
    </row>
    <row r="240" spans="1:26" ht="15.75" customHeight="1" x14ac:dyDescent="0.25">
      <c r="A240" s="517" t="s">
        <v>2305</v>
      </c>
      <c r="B240" s="525" t="s">
        <v>2303</v>
      </c>
      <c r="C240" s="472" t="s">
        <v>406</v>
      </c>
      <c r="D240" s="575"/>
      <c r="E240" s="576"/>
      <c r="F240" s="548"/>
      <c r="G240" s="577"/>
      <c r="H240" s="458"/>
      <c r="I240" s="341"/>
      <c r="J240" s="341"/>
      <c r="K240" s="341"/>
      <c r="L240" s="341"/>
      <c r="M240" s="341"/>
      <c r="N240" s="341"/>
      <c r="O240" s="341"/>
      <c r="P240" s="341"/>
      <c r="Q240" s="341"/>
      <c r="R240" s="341"/>
      <c r="S240" s="341"/>
      <c r="T240" s="341"/>
      <c r="U240" s="341"/>
      <c r="V240" s="341"/>
      <c r="W240" s="1"/>
      <c r="X240" s="1"/>
      <c r="Y240" s="1"/>
      <c r="Z240" s="1"/>
    </row>
    <row r="241" spans="1:26" ht="15.75" customHeight="1" x14ac:dyDescent="0.25">
      <c r="A241" s="517" t="s">
        <v>2306</v>
      </c>
      <c r="B241" s="525" t="s">
        <v>2303</v>
      </c>
      <c r="C241" s="472" t="s">
        <v>406</v>
      </c>
      <c r="D241" s="578"/>
      <c r="E241" s="578"/>
      <c r="F241" s="579"/>
      <c r="G241" s="578" t="s">
        <v>68</v>
      </c>
      <c r="H241" s="458"/>
      <c r="I241" s="341"/>
      <c r="J241" s="341"/>
      <c r="K241" s="341"/>
      <c r="L241" s="580"/>
      <c r="M241" s="581"/>
      <c r="N241" s="581"/>
      <c r="O241" s="540"/>
      <c r="P241" s="570"/>
      <c r="Q241" s="582"/>
      <c r="R241" s="341"/>
      <c r="S241" s="341"/>
      <c r="T241" s="341"/>
      <c r="U241" s="341"/>
      <c r="V241" s="341"/>
      <c r="W241" s="1"/>
      <c r="X241" s="1"/>
      <c r="Y241" s="1"/>
      <c r="Z241" s="1"/>
    </row>
    <row r="242" spans="1:26" ht="15.75" customHeight="1" x14ac:dyDescent="0.25">
      <c r="A242" s="583"/>
      <c r="B242" s="584" t="s">
        <v>2307</v>
      </c>
      <c r="C242" s="585"/>
      <c r="D242" s="586"/>
      <c r="E242" s="586"/>
      <c r="F242" s="565"/>
      <c r="G242" s="587" t="e">
        <f>SUM(#REF!)</f>
        <v>#REF!</v>
      </c>
      <c r="H242" s="60"/>
      <c r="I242" s="60"/>
      <c r="J242" s="60"/>
      <c r="K242" s="60"/>
      <c r="L242" s="588"/>
      <c r="M242" s="589"/>
      <c r="N242" s="57"/>
      <c r="O242" s="590"/>
      <c r="P242" s="591"/>
      <c r="Q242" s="60"/>
      <c r="R242" s="60"/>
      <c r="S242" s="60"/>
      <c r="T242" s="60"/>
      <c r="U242" s="60"/>
      <c r="V242" s="60"/>
      <c r="W242" s="1"/>
      <c r="X242" s="1"/>
      <c r="Y242" s="1"/>
      <c r="Z242" s="1"/>
    </row>
    <row r="243" spans="1:26" ht="15.75" customHeight="1" x14ac:dyDescent="0.25">
      <c r="A243" s="592"/>
      <c r="B243" s="593" t="s">
        <v>2308</v>
      </c>
      <c r="C243" s="594"/>
      <c r="D243" s="595"/>
      <c r="E243" s="596"/>
      <c r="F243" s="597"/>
      <c r="G243" s="598" t="e">
        <f>#REF!+G242</f>
        <v>#REF!</v>
      </c>
      <c r="H243" s="344"/>
      <c r="I243" s="344"/>
      <c r="J243" s="344"/>
      <c r="K243" s="344"/>
      <c r="L243" s="344"/>
      <c r="M243" s="344"/>
      <c r="N243" s="599"/>
      <c r="O243" s="600"/>
      <c r="P243" s="344"/>
      <c r="Q243" s="344"/>
      <c r="R243" s="344"/>
      <c r="S243" s="344"/>
      <c r="T243" s="344"/>
      <c r="U243" s="344"/>
      <c r="V243" s="344"/>
      <c r="W243" s="184"/>
      <c r="X243" s="184"/>
      <c r="Y243" s="184"/>
      <c r="Z243" s="184"/>
    </row>
    <row r="244" spans="1:26" ht="15.75" customHeight="1" x14ac:dyDescent="0.25">
      <c r="A244" s="601"/>
      <c r="B244" s="602"/>
      <c r="C244" s="201"/>
      <c r="D244" s="342"/>
      <c r="E244" s="603"/>
      <c r="F244" s="201"/>
      <c r="G244" s="604"/>
      <c r="H244" s="60"/>
      <c r="I244" s="60"/>
      <c r="J244" s="60"/>
      <c r="K244" s="60"/>
      <c r="L244" s="60"/>
      <c r="M244" s="60"/>
      <c r="N244" s="60"/>
      <c r="O244" s="605"/>
      <c r="P244" s="60"/>
      <c r="Q244" s="60"/>
      <c r="R244" s="60"/>
      <c r="S244" s="60"/>
      <c r="T244" s="60"/>
      <c r="U244" s="60"/>
      <c r="V244" s="60"/>
      <c r="W244" s="1"/>
      <c r="X244" s="1"/>
      <c r="Y244" s="1"/>
      <c r="Z244" s="1"/>
    </row>
    <row r="245" spans="1:26" ht="15.75" customHeight="1" x14ac:dyDescent="0.25">
      <c r="A245" s="601"/>
      <c r="B245" s="4"/>
      <c r="C245" s="1"/>
      <c r="D245" s="342"/>
      <c r="E245" s="7"/>
      <c r="F245" s="1"/>
      <c r="G245" s="1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1"/>
      <c r="X245" s="1"/>
      <c r="Y245" s="1"/>
      <c r="Z245" s="1"/>
    </row>
    <row r="246" spans="1:26" ht="15.75" customHeight="1" x14ac:dyDescent="0.25">
      <c r="A246" s="606"/>
      <c r="B246" s="606" t="s">
        <v>2309</v>
      </c>
      <c r="C246" s="606"/>
      <c r="D246" s="606" t="s">
        <v>2309</v>
      </c>
      <c r="E246" s="606" t="s">
        <v>2309</v>
      </c>
      <c r="F246" s="606"/>
      <c r="G246" s="606" t="s">
        <v>2309</v>
      </c>
      <c r="H246" s="606" t="s">
        <v>2309</v>
      </c>
      <c r="I246" s="606" t="s">
        <v>2309</v>
      </c>
      <c r="J246" s="606" t="s">
        <v>2309</v>
      </c>
      <c r="K246" s="606" t="s">
        <v>2309</v>
      </c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1"/>
      <c r="X246" s="1"/>
      <c r="Y246" s="1"/>
      <c r="Z246" s="1"/>
    </row>
    <row r="247" spans="1:26" ht="15.75" customHeight="1" x14ac:dyDescent="0.25">
      <c r="A247" s="601"/>
      <c r="B247" s="58"/>
      <c r="C247" s="60"/>
      <c r="D247" s="342"/>
      <c r="E247" s="57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1"/>
      <c r="X247" s="1"/>
      <c r="Y247" s="1"/>
      <c r="Z247" s="1"/>
    </row>
    <row r="248" spans="1:26" ht="15.75" customHeight="1" x14ac:dyDescent="0.25">
      <c r="A248" s="601"/>
      <c r="B248" s="4"/>
      <c r="C248" s="60"/>
      <c r="D248" s="342"/>
      <c r="E248" s="342" t="s">
        <v>1821</v>
      </c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1"/>
      <c r="X248" s="1"/>
      <c r="Y248" s="1"/>
      <c r="Z248" s="1"/>
    </row>
    <row r="249" spans="1:26" ht="15.75" customHeight="1" x14ac:dyDescent="0.25">
      <c r="A249" s="601"/>
      <c r="B249" s="58"/>
      <c r="C249" s="60"/>
      <c r="D249" s="342"/>
      <c r="E249" s="57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1"/>
      <c r="X249" s="1"/>
      <c r="Y249" s="1"/>
      <c r="Z249" s="1"/>
    </row>
    <row r="250" spans="1:26" ht="15.75" customHeight="1" x14ac:dyDescent="0.25">
      <c r="A250" s="601"/>
      <c r="B250" s="58"/>
      <c r="C250" s="60"/>
      <c r="D250" s="342"/>
      <c r="E250" s="57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1"/>
      <c r="X250" s="1"/>
      <c r="Y250" s="1"/>
      <c r="Z250" s="1"/>
    </row>
    <row r="251" spans="1:26" ht="15.75" customHeight="1" x14ac:dyDescent="0.25">
      <c r="A251" s="601"/>
      <c r="B251" s="58"/>
      <c r="C251" s="60"/>
      <c r="D251" s="342"/>
      <c r="E251" s="57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1"/>
      <c r="X251" s="1"/>
      <c r="Y251" s="1"/>
      <c r="Z251" s="1"/>
    </row>
    <row r="252" spans="1:26" ht="15.75" customHeight="1" x14ac:dyDescent="0.25">
      <c r="A252" s="601"/>
      <c r="B252" s="58"/>
      <c r="C252" s="60"/>
      <c r="D252" s="342"/>
      <c r="E252" s="57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1"/>
      <c r="X252" s="1"/>
      <c r="Y252" s="1"/>
      <c r="Z252" s="1"/>
    </row>
    <row r="253" spans="1:26" ht="15.75" customHeight="1" x14ac:dyDescent="0.25">
      <c r="A253" s="601"/>
      <c r="B253" s="58"/>
      <c r="C253" s="60"/>
      <c r="D253" s="342"/>
      <c r="E253" s="57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1"/>
      <c r="X253" s="1"/>
      <c r="Y253" s="1"/>
      <c r="Z253" s="1"/>
    </row>
    <row r="254" spans="1:26" ht="15.75" customHeight="1" x14ac:dyDescent="0.25">
      <c r="A254" s="601"/>
      <c r="B254" s="58"/>
      <c r="C254" s="60"/>
      <c r="D254" s="342"/>
      <c r="E254" s="57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1"/>
      <c r="X254" s="1"/>
      <c r="Y254" s="1"/>
      <c r="Z254" s="1"/>
    </row>
    <row r="255" spans="1:26" ht="15.75" customHeight="1" x14ac:dyDescent="0.25">
      <c r="A255" s="601"/>
      <c r="B255" s="58"/>
      <c r="C255" s="60"/>
      <c r="D255" s="342"/>
      <c r="E255" s="57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1"/>
      <c r="X255" s="1"/>
      <c r="Y255" s="1"/>
      <c r="Z255" s="1"/>
    </row>
    <row r="256" spans="1:26" ht="15.75" customHeight="1" x14ac:dyDescent="0.25">
      <c r="A256" s="601"/>
      <c r="B256" s="58"/>
      <c r="C256" s="60"/>
      <c r="D256" s="342"/>
      <c r="E256" s="57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1"/>
      <c r="X256" s="1"/>
      <c r="Y256" s="1"/>
      <c r="Z256" s="1"/>
    </row>
    <row r="257" spans="1:26" ht="15.75" customHeight="1" x14ac:dyDescent="0.25">
      <c r="A257" s="601"/>
      <c r="B257" s="58"/>
      <c r="C257" s="60"/>
      <c r="D257" s="342"/>
      <c r="E257" s="57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1"/>
      <c r="X257" s="1"/>
      <c r="Y257" s="1"/>
      <c r="Z257" s="1"/>
    </row>
    <row r="258" spans="1:26" ht="15.75" customHeight="1" x14ac:dyDescent="0.25">
      <c r="A258" s="601"/>
      <c r="B258" s="58"/>
      <c r="C258" s="60"/>
      <c r="D258" s="342"/>
      <c r="E258" s="57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1"/>
      <c r="X258" s="1"/>
      <c r="Y258" s="1"/>
      <c r="Z258" s="1"/>
    </row>
    <row r="259" spans="1:26" ht="15.75" customHeight="1" x14ac:dyDescent="0.25">
      <c r="A259" s="601"/>
      <c r="B259" s="58"/>
      <c r="C259" s="60"/>
      <c r="D259" s="342"/>
      <c r="E259" s="57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1"/>
      <c r="X259" s="1"/>
      <c r="Y259" s="1"/>
      <c r="Z259" s="1"/>
    </row>
    <row r="260" spans="1:26" ht="15.75" customHeight="1" x14ac:dyDescent="0.25">
      <c r="A260" s="601"/>
      <c r="B260" s="58"/>
      <c r="C260" s="60"/>
      <c r="D260" s="342"/>
      <c r="E260" s="57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1"/>
      <c r="X260" s="1"/>
      <c r="Y260" s="1"/>
      <c r="Z260" s="1"/>
    </row>
    <row r="261" spans="1:26" ht="15.75" customHeight="1" x14ac:dyDescent="0.25">
      <c r="A261" s="601"/>
      <c r="B261" s="58"/>
      <c r="C261" s="60"/>
      <c r="D261" s="342"/>
      <c r="E261" s="57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1"/>
      <c r="X261" s="1"/>
      <c r="Y261" s="1"/>
      <c r="Z261" s="1"/>
    </row>
    <row r="262" spans="1:26" ht="15.75" customHeight="1" x14ac:dyDescent="0.25">
      <c r="A262" s="601"/>
      <c r="B262" s="58"/>
      <c r="C262" s="60"/>
      <c r="D262" s="342"/>
      <c r="E262" s="57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1"/>
      <c r="X262" s="1"/>
      <c r="Y262" s="1"/>
      <c r="Z262" s="1"/>
    </row>
    <row r="263" spans="1:26" ht="15.75" customHeight="1" x14ac:dyDescent="0.25">
      <c r="A263" s="601"/>
      <c r="B263" s="58"/>
      <c r="C263" s="60"/>
      <c r="D263" s="342"/>
      <c r="E263" s="57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1"/>
      <c r="X263" s="1"/>
      <c r="Y263" s="1"/>
      <c r="Z263" s="1"/>
    </row>
    <row r="264" spans="1:26" ht="15.75" customHeight="1" x14ac:dyDescent="0.25">
      <c r="A264" s="601"/>
      <c r="B264" s="58"/>
      <c r="C264" s="60"/>
      <c r="D264" s="342"/>
      <c r="E264" s="57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1"/>
      <c r="X264" s="1"/>
      <c r="Y264" s="1"/>
      <c r="Z264" s="1"/>
    </row>
    <row r="265" spans="1:26" ht="15.75" customHeight="1" x14ac:dyDescent="0.25">
      <c r="A265" s="601"/>
      <c r="B265" s="58"/>
      <c r="C265" s="60"/>
      <c r="D265" s="342"/>
      <c r="E265" s="57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1"/>
      <c r="X265" s="1"/>
      <c r="Y265" s="1"/>
      <c r="Z265" s="1"/>
    </row>
    <row r="266" spans="1:26" ht="15.75" customHeight="1" x14ac:dyDescent="0.25">
      <c r="A266" s="601"/>
      <c r="B266" s="58"/>
      <c r="C266" s="60"/>
      <c r="D266" s="342"/>
      <c r="E266" s="57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1"/>
      <c r="X266" s="1"/>
      <c r="Y266" s="1"/>
      <c r="Z266" s="1"/>
    </row>
    <row r="267" spans="1:26" ht="15.75" customHeight="1" x14ac:dyDescent="0.25">
      <c r="A267" s="601"/>
      <c r="B267" s="58"/>
      <c r="C267" s="60"/>
      <c r="D267" s="342"/>
      <c r="E267" s="57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1"/>
      <c r="X267" s="1"/>
      <c r="Y267" s="1"/>
      <c r="Z267" s="1"/>
    </row>
    <row r="268" spans="1:26" ht="15.75" customHeight="1" x14ac:dyDescent="0.25">
      <c r="A268" s="601"/>
      <c r="B268" s="58"/>
      <c r="C268" s="60"/>
      <c r="D268" s="342"/>
      <c r="E268" s="57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1"/>
      <c r="X268" s="1"/>
      <c r="Y268" s="1"/>
      <c r="Z268" s="1"/>
    </row>
    <row r="269" spans="1:26" ht="15.75" customHeight="1" x14ac:dyDescent="0.25">
      <c r="A269" s="601"/>
      <c r="B269" s="58"/>
      <c r="C269" s="60"/>
      <c r="D269" s="342"/>
      <c r="E269" s="57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1"/>
      <c r="X269" s="1"/>
      <c r="Y269" s="1"/>
      <c r="Z269" s="1"/>
    </row>
    <row r="270" spans="1:26" ht="15.75" customHeight="1" x14ac:dyDescent="0.25">
      <c r="A270" s="601"/>
      <c r="B270" s="58"/>
      <c r="C270" s="60"/>
      <c r="D270" s="342"/>
      <c r="E270" s="57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1"/>
      <c r="X270" s="1"/>
      <c r="Y270" s="1"/>
      <c r="Z270" s="1"/>
    </row>
    <row r="271" spans="1:26" ht="15.75" customHeight="1" x14ac:dyDescent="0.25">
      <c r="A271" s="601"/>
      <c r="B271" s="58"/>
      <c r="C271" s="60"/>
      <c r="D271" s="342"/>
      <c r="E271" s="57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1"/>
      <c r="X271" s="1"/>
      <c r="Y271" s="1"/>
      <c r="Z271" s="1"/>
    </row>
    <row r="272" spans="1:26" ht="15.75" customHeight="1" x14ac:dyDescent="0.25">
      <c r="A272" s="601"/>
      <c r="B272" s="58"/>
      <c r="C272" s="60"/>
      <c r="D272" s="342"/>
      <c r="E272" s="57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1"/>
      <c r="X272" s="1"/>
      <c r="Y272" s="1"/>
      <c r="Z272" s="1"/>
    </row>
    <row r="273" spans="1:26" ht="15.75" customHeight="1" x14ac:dyDescent="0.25">
      <c r="A273" s="601"/>
      <c r="B273" s="58"/>
      <c r="C273" s="60"/>
      <c r="D273" s="342"/>
      <c r="E273" s="57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1"/>
      <c r="X273" s="1"/>
      <c r="Y273" s="1"/>
      <c r="Z273" s="1"/>
    </row>
    <row r="274" spans="1:26" ht="15.75" customHeight="1" x14ac:dyDescent="0.25">
      <c r="A274" s="601"/>
      <c r="B274" s="58"/>
      <c r="C274" s="60"/>
      <c r="D274" s="342"/>
      <c r="E274" s="57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1"/>
      <c r="X274" s="1"/>
      <c r="Y274" s="1"/>
      <c r="Z274" s="1"/>
    </row>
    <row r="275" spans="1:26" ht="15.75" customHeight="1" x14ac:dyDescent="0.25">
      <c r="A275" s="601"/>
      <c r="B275" s="58"/>
      <c r="C275" s="60"/>
      <c r="D275" s="342"/>
      <c r="E275" s="57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1"/>
      <c r="X275" s="1"/>
      <c r="Y275" s="1"/>
      <c r="Z275" s="1"/>
    </row>
    <row r="276" spans="1:26" ht="15.75" customHeight="1" x14ac:dyDescent="0.25">
      <c r="A276" s="601"/>
      <c r="B276" s="58"/>
      <c r="C276" s="60"/>
      <c r="D276" s="342"/>
      <c r="E276" s="57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1"/>
      <c r="X276" s="1"/>
      <c r="Y276" s="1"/>
      <c r="Z276" s="1"/>
    </row>
    <row r="277" spans="1:26" ht="15.75" customHeight="1" x14ac:dyDescent="0.25">
      <c r="A277" s="601"/>
      <c r="B277" s="58"/>
      <c r="C277" s="60"/>
      <c r="D277" s="342"/>
      <c r="E277" s="57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1"/>
      <c r="X277" s="1"/>
      <c r="Y277" s="1"/>
      <c r="Z277" s="1"/>
    </row>
    <row r="278" spans="1:26" ht="15.75" customHeight="1" x14ac:dyDescent="0.25">
      <c r="A278" s="601"/>
      <c r="B278" s="58"/>
      <c r="C278" s="60"/>
      <c r="D278" s="342"/>
      <c r="E278" s="57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1"/>
      <c r="X278" s="1"/>
      <c r="Y278" s="1"/>
      <c r="Z278" s="1"/>
    </row>
    <row r="279" spans="1:26" ht="15.75" customHeight="1" x14ac:dyDescent="0.25">
      <c r="A279" s="601"/>
      <c r="B279" s="58"/>
      <c r="C279" s="60"/>
      <c r="D279" s="342"/>
      <c r="E279" s="57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1"/>
      <c r="X279" s="1"/>
      <c r="Y279" s="1"/>
      <c r="Z279" s="1"/>
    </row>
    <row r="280" spans="1:26" ht="15.75" customHeight="1" x14ac:dyDescent="0.25">
      <c r="A280" s="601"/>
      <c r="B280" s="58"/>
      <c r="C280" s="60"/>
      <c r="D280" s="342"/>
      <c r="E280" s="57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1"/>
      <c r="X280" s="1"/>
      <c r="Y280" s="1"/>
      <c r="Z280" s="1"/>
    </row>
    <row r="281" spans="1:26" ht="15.75" customHeight="1" x14ac:dyDescent="0.25">
      <c r="A281" s="601"/>
      <c r="B281" s="58"/>
      <c r="C281" s="60"/>
      <c r="D281" s="342"/>
      <c r="E281" s="57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1"/>
      <c r="X281" s="1"/>
      <c r="Y281" s="1"/>
      <c r="Z281" s="1"/>
    </row>
    <row r="282" spans="1:26" ht="15.75" customHeight="1" x14ac:dyDescent="0.25">
      <c r="A282" s="601"/>
      <c r="B282" s="58"/>
      <c r="C282" s="60"/>
      <c r="D282" s="342"/>
      <c r="E282" s="57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1"/>
      <c r="X282" s="1"/>
      <c r="Y282" s="1"/>
      <c r="Z282" s="1"/>
    </row>
    <row r="283" spans="1:26" ht="15.75" customHeight="1" x14ac:dyDescent="0.25">
      <c r="A283" s="601"/>
      <c r="B283" s="58"/>
      <c r="C283" s="60"/>
      <c r="D283" s="342"/>
      <c r="E283" s="57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1"/>
      <c r="X283" s="1"/>
      <c r="Y283" s="1"/>
      <c r="Z283" s="1"/>
    </row>
    <row r="284" spans="1:26" ht="15.75" customHeight="1" x14ac:dyDescent="0.25">
      <c r="A284" s="601"/>
      <c r="B284" s="58"/>
      <c r="C284" s="60"/>
      <c r="D284" s="342"/>
      <c r="E284" s="57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1"/>
      <c r="X284" s="1"/>
      <c r="Y284" s="1"/>
      <c r="Z284" s="1"/>
    </row>
    <row r="285" spans="1:26" ht="15.75" customHeight="1" x14ac:dyDescent="0.25">
      <c r="A285" s="601"/>
      <c r="B285" s="58"/>
      <c r="C285" s="60"/>
      <c r="D285" s="342"/>
      <c r="E285" s="57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1"/>
      <c r="X285" s="1"/>
      <c r="Y285" s="1"/>
      <c r="Z285" s="1"/>
    </row>
    <row r="286" spans="1:26" ht="15.75" customHeight="1" x14ac:dyDescent="0.25">
      <c r="A286" s="601"/>
      <c r="B286" s="58"/>
      <c r="C286" s="60"/>
      <c r="D286" s="342"/>
      <c r="E286" s="57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1"/>
      <c r="X286" s="1"/>
      <c r="Y286" s="1"/>
      <c r="Z286" s="1"/>
    </row>
    <row r="287" spans="1:26" ht="15.75" customHeight="1" x14ac:dyDescent="0.25">
      <c r="A287" s="601"/>
      <c r="B287" s="58"/>
      <c r="C287" s="60"/>
      <c r="D287" s="342"/>
      <c r="E287" s="57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1"/>
      <c r="X287" s="1"/>
      <c r="Y287" s="1"/>
      <c r="Z287" s="1"/>
    </row>
    <row r="288" spans="1:26" ht="15.75" customHeight="1" x14ac:dyDescent="0.25">
      <c r="A288" s="601"/>
      <c r="B288" s="58"/>
      <c r="C288" s="60"/>
      <c r="D288" s="342"/>
      <c r="E288" s="57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1"/>
      <c r="X288" s="1"/>
      <c r="Y288" s="1"/>
      <c r="Z288" s="1"/>
    </row>
    <row r="289" spans="1:26" ht="15.75" customHeight="1" x14ac:dyDescent="0.25">
      <c r="A289" s="601"/>
      <c r="B289" s="58"/>
      <c r="C289" s="60"/>
      <c r="D289" s="342"/>
      <c r="E289" s="57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1"/>
      <c r="X289" s="1"/>
      <c r="Y289" s="1"/>
      <c r="Z289" s="1"/>
    </row>
    <row r="290" spans="1:26" ht="15.75" customHeight="1" x14ac:dyDescent="0.25">
      <c r="A290" s="601"/>
      <c r="B290" s="58"/>
      <c r="C290" s="60"/>
      <c r="D290" s="342"/>
      <c r="E290" s="57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1"/>
      <c r="X290" s="1"/>
      <c r="Y290" s="1"/>
      <c r="Z290" s="1"/>
    </row>
    <row r="291" spans="1:26" ht="15.75" customHeight="1" x14ac:dyDescent="0.25">
      <c r="A291" s="601"/>
      <c r="B291" s="58"/>
      <c r="C291" s="60"/>
      <c r="D291" s="342"/>
      <c r="E291" s="57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1"/>
      <c r="X291" s="1"/>
      <c r="Y291" s="1"/>
      <c r="Z291" s="1"/>
    </row>
    <row r="292" spans="1:26" ht="15.75" customHeight="1" x14ac:dyDescent="0.25">
      <c r="A292" s="601"/>
      <c r="B292" s="58"/>
      <c r="C292" s="60"/>
      <c r="D292" s="342"/>
      <c r="E292" s="57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1"/>
      <c r="X292" s="1"/>
      <c r="Y292" s="1"/>
      <c r="Z292" s="1"/>
    </row>
    <row r="293" spans="1:26" ht="15.75" customHeight="1" x14ac:dyDescent="0.25">
      <c r="A293" s="601"/>
      <c r="B293" s="58"/>
      <c r="C293" s="60"/>
      <c r="D293" s="342"/>
      <c r="E293" s="57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1"/>
      <c r="X293" s="1"/>
      <c r="Y293" s="1"/>
      <c r="Z293" s="1"/>
    </row>
    <row r="294" spans="1:26" ht="15.75" customHeight="1" x14ac:dyDescent="0.25">
      <c r="A294" s="601"/>
      <c r="B294" s="58"/>
      <c r="C294" s="60"/>
      <c r="D294" s="342"/>
      <c r="E294" s="57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1"/>
      <c r="X294" s="1"/>
      <c r="Y294" s="1"/>
      <c r="Z294" s="1"/>
    </row>
    <row r="295" spans="1:26" ht="15.75" customHeight="1" x14ac:dyDescent="0.25">
      <c r="A295" s="601"/>
      <c r="B295" s="58"/>
      <c r="C295" s="60"/>
      <c r="D295" s="342"/>
      <c r="E295" s="57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1"/>
      <c r="X295" s="1"/>
      <c r="Y295" s="1"/>
      <c r="Z295" s="1"/>
    </row>
    <row r="296" spans="1:26" ht="15.75" customHeight="1" x14ac:dyDescent="0.25">
      <c r="A296" s="601"/>
      <c r="B296" s="58"/>
      <c r="C296" s="60"/>
      <c r="D296" s="342"/>
      <c r="E296" s="57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1"/>
      <c r="X296" s="1"/>
      <c r="Y296" s="1"/>
      <c r="Z296" s="1"/>
    </row>
    <row r="297" spans="1:26" ht="15.75" customHeight="1" x14ac:dyDescent="0.25">
      <c r="A297" s="601"/>
      <c r="B297" s="58"/>
      <c r="C297" s="60"/>
      <c r="D297" s="342"/>
      <c r="E297" s="57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1"/>
      <c r="X297" s="1"/>
      <c r="Y297" s="1"/>
      <c r="Z297" s="1"/>
    </row>
    <row r="298" spans="1:26" ht="15.75" customHeight="1" x14ac:dyDescent="0.25">
      <c r="A298" s="601"/>
      <c r="B298" s="58"/>
      <c r="C298" s="60"/>
      <c r="D298" s="342"/>
      <c r="E298" s="57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1"/>
      <c r="X298" s="1"/>
      <c r="Y298" s="1"/>
      <c r="Z298" s="1"/>
    </row>
    <row r="299" spans="1:26" ht="15.75" customHeight="1" x14ac:dyDescent="0.25">
      <c r="A299" s="601"/>
      <c r="B299" s="58"/>
      <c r="C299" s="60"/>
      <c r="D299" s="342"/>
      <c r="E299" s="57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1"/>
      <c r="X299" s="1"/>
      <c r="Y299" s="1"/>
      <c r="Z299" s="1"/>
    </row>
    <row r="300" spans="1:26" ht="15.75" customHeight="1" x14ac:dyDescent="0.25">
      <c r="A300" s="601"/>
      <c r="B300" s="58"/>
      <c r="C300" s="60"/>
      <c r="D300" s="342"/>
      <c r="E300" s="57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1"/>
      <c r="X300" s="1"/>
      <c r="Y300" s="1"/>
      <c r="Z300" s="1"/>
    </row>
    <row r="301" spans="1:26" ht="15.75" customHeight="1" x14ac:dyDescent="0.25">
      <c r="A301" s="601"/>
      <c r="B301" s="58"/>
      <c r="C301" s="60"/>
      <c r="D301" s="342"/>
      <c r="E301" s="57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1"/>
      <c r="X301" s="1"/>
      <c r="Y301" s="1"/>
      <c r="Z301" s="1"/>
    </row>
    <row r="302" spans="1:26" ht="15.75" customHeight="1" x14ac:dyDescent="0.25">
      <c r="A302" s="601"/>
      <c r="B302" s="58"/>
      <c r="C302" s="60"/>
      <c r="D302" s="342"/>
      <c r="E302" s="57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1"/>
      <c r="X302" s="1"/>
      <c r="Y302" s="1"/>
      <c r="Z302" s="1"/>
    </row>
    <row r="303" spans="1:26" ht="15.75" customHeight="1" x14ac:dyDescent="0.25">
      <c r="A303" s="601"/>
      <c r="B303" s="58"/>
      <c r="C303" s="60"/>
      <c r="D303" s="342"/>
      <c r="E303" s="57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1"/>
      <c r="X303" s="1"/>
      <c r="Y303" s="1"/>
      <c r="Z303" s="1"/>
    </row>
    <row r="304" spans="1:26" ht="15.75" customHeight="1" x14ac:dyDescent="0.25">
      <c r="A304" s="601"/>
      <c r="B304" s="58"/>
      <c r="C304" s="60"/>
      <c r="D304" s="342"/>
      <c r="E304" s="57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1"/>
      <c r="X304" s="1"/>
      <c r="Y304" s="1"/>
      <c r="Z304" s="1"/>
    </row>
    <row r="305" spans="1:26" ht="15.75" customHeight="1" x14ac:dyDescent="0.25">
      <c r="A305" s="601"/>
      <c r="B305" s="58"/>
      <c r="C305" s="60"/>
      <c r="D305" s="342"/>
      <c r="E305" s="57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1"/>
      <c r="X305" s="1"/>
      <c r="Y305" s="1"/>
      <c r="Z305" s="1"/>
    </row>
    <row r="306" spans="1:26" ht="15.75" customHeight="1" x14ac:dyDescent="0.25">
      <c r="A306" s="601"/>
      <c r="B306" s="58"/>
      <c r="C306" s="60"/>
      <c r="D306" s="342"/>
      <c r="E306" s="57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1"/>
      <c r="X306" s="1"/>
      <c r="Y306" s="1"/>
      <c r="Z306" s="1"/>
    </row>
    <row r="307" spans="1:26" ht="15.75" customHeight="1" x14ac:dyDescent="0.25">
      <c r="A307" s="601"/>
      <c r="B307" s="58"/>
      <c r="C307" s="60"/>
      <c r="D307" s="342"/>
      <c r="E307" s="57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1"/>
      <c r="X307" s="1"/>
      <c r="Y307" s="1"/>
      <c r="Z307" s="1"/>
    </row>
    <row r="308" spans="1:26" ht="15.75" customHeight="1" x14ac:dyDescent="0.25">
      <c r="A308" s="601"/>
      <c r="B308" s="58"/>
      <c r="C308" s="60"/>
      <c r="D308" s="342"/>
      <c r="E308" s="57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1"/>
      <c r="X308" s="1"/>
      <c r="Y308" s="1"/>
      <c r="Z308" s="1"/>
    </row>
    <row r="309" spans="1:26" ht="15.75" customHeight="1" x14ac:dyDescent="0.25">
      <c r="A309" s="601"/>
      <c r="B309" s="58"/>
      <c r="C309" s="60"/>
      <c r="D309" s="342"/>
      <c r="E309" s="57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1"/>
      <c r="X309" s="1"/>
      <c r="Y309" s="1"/>
      <c r="Z309" s="1"/>
    </row>
    <row r="310" spans="1:26" ht="15.75" customHeight="1" x14ac:dyDescent="0.25">
      <c r="A310" s="601"/>
      <c r="B310" s="58"/>
      <c r="C310" s="60"/>
      <c r="D310" s="342"/>
      <c r="E310" s="57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1"/>
      <c r="X310" s="1"/>
      <c r="Y310" s="1"/>
      <c r="Z310" s="1"/>
    </row>
    <row r="311" spans="1:26" ht="15.75" customHeight="1" x14ac:dyDescent="0.25">
      <c r="A311" s="601"/>
      <c r="B311" s="58"/>
      <c r="C311" s="60"/>
      <c r="D311" s="342"/>
      <c r="E311" s="57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1"/>
      <c r="X311" s="1"/>
      <c r="Y311" s="1"/>
      <c r="Z311" s="1"/>
    </row>
    <row r="312" spans="1:26" ht="15.75" customHeight="1" x14ac:dyDescent="0.25">
      <c r="A312" s="601"/>
      <c r="B312" s="58"/>
      <c r="C312" s="60"/>
      <c r="D312" s="342"/>
      <c r="E312" s="57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1"/>
      <c r="X312" s="1"/>
      <c r="Y312" s="1"/>
      <c r="Z312" s="1"/>
    </row>
    <row r="313" spans="1:26" ht="15.75" customHeight="1" x14ac:dyDescent="0.25">
      <c r="A313" s="601"/>
      <c r="B313" s="58"/>
      <c r="C313" s="60"/>
      <c r="D313" s="342"/>
      <c r="E313" s="57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1"/>
      <c r="X313" s="1"/>
      <c r="Y313" s="1"/>
      <c r="Z313" s="1"/>
    </row>
    <row r="314" spans="1:26" ht="15.75" customHeight="1" x14ac:dyDescent="0.25">
      <c r="A314" s="601"/>
      <c r="B314" s="58"/>
      <c r="C314" s="60"/>
      <c r="D314" s="342"/>
      <c r="E314" s="57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1"/>
      <c r="X314" s="1"/>
      <c r="Y314" s="1"/>
      <c r="Z314" s="1"/>
    </row>
    <row r="315" spans="1:26" ht="15.75" customHeight="1" x14ac:dyDescent="0.25">
      <c r="A315" s="601"/>
      <c r="B315" s="58"/>
      <c r="C315" s="60"/>
      <c r="D315" s="342"/>
      <c r="E315" s="57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1"/>
      <c r="X315" s="1"/>
      <c r="Y315" s="1"/>
      <c r="Z315" s="1"/>
    </row>
    <row r="316" spans="1:26" ht="15.75" customHeight="1" x14ac:dyDescent="0.25">
      <c r="A316" s="601"/>
      <c r="B316" s="58"/>
      <c r="C316" s="60"/>
      <c r="D316" s="342"/>
      <c r="E316" s="57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1"/>
      <c r="X316" s="1"/>
      <c r="Y316" s="1"/>
      <c r="Z316" s="1"/>
    </row>
    <row r="317" spans="1:26" ht="15.75" customHeight="1" x14ac:dyDescent="0.25">
      <c r="A317" s="601"/>
      <c r="B317" s="58"/>
      <c r="C317" s="60"/>
      <c r="D317" s="342"/>
      <c r="E317" s="57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1"/>
      <c r="X317" s="1"/>
      <c r="Y317" s="1"/>
      <c r="Z317" s="1"/>
    </row>
    <row r="318" spans="1:26" ht="15.75" customHeight="1" x14ac:dyDescent="0.25">
      <c r="A318" s="601"/>
      <c r="B318" s="58"/>
      <c r="C318" s="60"/>
      <c r="D318" s="342"/>
      <c r="E318" s="57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1"/>
      <c r="X318" s="1"/>
      <c r="Y318" s="1"/>
      <c r="Z318" s="1"/>
    </row>
    <row r="319" spans="1:26" ht="15.75" customHeight="1" x14ac:dyDescent="0.25">
      <c r="A319" s="607"/>
      <c r="B319" s="4"/>
      <c r="C319" s="1"/>
      <c r="D319" s="8"/>
      <c r="E319" s="7"/>
      <c r="F319" s="1"/>
      <c r="G319" s="1"/>
      <c r="H319" s="1"/>
      <c r="I319" s="1"/>
      <c r="J319" s="1"/>
      <c r="K319" s="1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1"/>
      <c r="X319" s="1"/>
      <c r="Y319" s="1"/>
      <c r="Z319" s="1"/>
    </row>
    <row r="320" spans="1:26" ht="15.75" customHeight="1" x14ac:dyDescent="0.25">
      <c r="A320" s="607"/>
      <c r="B320" s="4"/>
      <c r="C320" s="1"/>
      <c r="D320" s="8"/>
      <c r="E320" s="7"/>
      <c r="F320" s="1"/>
      <c r="G320" s="1"/>
      <c r="H320" s="1"/>
      <c r="I320" s="1"/>
      <c r="J320" s="1"/>
      <c r="K320" s="1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1"/>
      <c r="X320" s="1"/>
      <c r="Y320" s="1"/>
      <c r="Z320" s="1"/>
    </row>
    <row r="321" spans="1:26" ht="15.75" customHeight="1" x14ac:dyDescent="0.25">
      <c r="A321" s="607"/>
      <c r="B321" s="4"/>
      <c r="C321" s="1"/>
      <c r="D321" s="8"/>
      <c r="E321" s="7"/>
      <c r="F321" s="1"/>
      <c r="G321" s="1"/>
      <c r="H321" s="1"/>
      <c r="I321" s="1"/>
      <c r="J321" s="1"/>
      <c r="K321" s="1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1"/>
      <c r="X321" s="1"/>
      <c r="Y321" s="1"/>
      <c r="Z321" s="1"/>
    </row>
    <row r="322" spans="1:26" ht="15.75" customHeight="1" x14ac:dyDescent="0.25">
      <c r="A322" s="607"/>
      <c r="B322" s="4"/>
      <c r="C322" s="1"/>
      <c r="D322" s="8"/>
      <c r="E322" s="7"/>
      <c r="F322" s="1"/>
      <c r="G322" s="1"/>
      <c r="H322" s="1"/>
      <c r="I322" s="1"/>
      <c r="J322" s="1"/>
      <c r="K322" s="1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1"/>
      <c r="X322" s="1"/>
      <c r="Y322" s="1"/>
      <c r="Z322" s="1"/>
    </row>
    <row r="323" spans="1:26" ht="15.75" customHeight="1" x14ac:dyDescent="0.25">
      <c r="A323" s="607"/>
      <c r="B323" s="4"/>
      <c r="C323" s="1"/>
      <c r="D323" s="8"/>
      <c r="E323" s="7"/>
      <c r="F323" s="1"/>
      <c r="G323" s="1"/>
      <c r="H323" s="1"/>
      <c r="I323" s="1"/>
      <c r="J323" s="1"/>
      <c r="K323" s="1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1"/>
      <c r="X323" s="1"/>
      <c r="Y323" s="1"/>
      <c r="Z323" s="1"/>
    </row>
    <row r="324" spans="1:26" ht="15.75" customHeight="1" x14ac:dyDescent="0.25">
      <c r="A324" s="607"/>
      <c r="B324" s="4"/>
      <c r="C324" s="1"/>
      <c r="D324" s="8"/>
      <c r="E324" s="7"/>
      <c r="F324" s="1"/>
      <c r="G324" s="1"/>
      <c r="H324" s="1"/>
      <c r="I324" s="1"/>
      <c r="J324" s="1"/>
      <c r="K324" s="1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1"/>
      <c r="X324" s="1"/>
      <c r="Y324" s="1"/>
      <c r="Z324" s="1"/>
    </row>
    <row r="325" spans="1:26" ht="15.75" customHeight="1" x14ac:dyDescent="0.25">
      <c r="A325" s="607"/>
      <c r="B325" s="4"/>
      <c r="C325" s="1"/>
      <c r="D325" s="8"/>
      <c r="E325" s="7"/>
      <c r="F325" s="1"/>
      <c r="G325" s="1"/>
      <c r="H325" s="1"/>
      <c r="I325" s="1"/>
      <c r="J325" s="1"/>
      <c r="K325" s="1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1"/>
      <c r="X325" s="1"/>
      <c r="Y325" s="1"/>
      <c r="Z325" s="1"/>
    </row>
    <row r="326" spans="1:26" ht="15.75" customHeight="1" x14ac:dyDescent="0.25">
      <c r="A326" s="607"/>
      <c r="B326" s="4"/>
      <c r="C326" s="1"/>
      <c r="D326" s="8"/>
      <c r="E326" s="7"/>
      <c r="F326" s="1"/>
      <c r="G326" s="1"/>
      <c r="H326" s="1"/>
      <c r="I326" s="1"/>
      <c r="J326" s="1"/>
      <c r="K326" s="1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1"/>
      <c r="X326" s="1"/>
      <c r="Y326" s="1"/>
      <c r="Z326" s="1"/>
    </row>
    <row r="327" spans="1:26" ht="15.75" customHeight="1" x14ac:dyDescent="0.25">
      <c r="A327" s="607"/>
      <c r="B327" s="4"/>
      <c r="C327" s="1"/>
      <c r="D327" s="8"/>
      <c r="E327" s="7"/>
      <c r="F327" s="1"/>
      <c r="G327" s="1"/>
      <c r="H327" s="1"/>
      <c r="I327" s="1"/>
      <c r="J327" s="1"/>
      <c r="K327" s="1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1"/>
      <c r="X327" s="1"/>
      <c r="Y327" s="1"/>
      <c r="Z327" s="1"/>
    </row>
    <row r="328" spans="1:26" ht="15.75" customHeight="1" x14ac:dyDescent="0.25">
      <c r="A328" s="607"/>
      <c r="B328" s="4"/>
      <c r="C328" s="1"/>
      <c r="D328" s="8"/>
      <c r="E328" s="7"/>
      <c r="F328" s="1"/>
      <c r="G328" s="1"/>
      <c r="H328" s="1"/>
      <c r="I328" s="1"/>
      <c r="J328" s="1"/>
      <c r="K328" s="1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1"/>
      <c r="X328" s="1"/>
      <c r="Y328" s="1"/>
      <c r="Z328" s="1"/>
    </row>
    <row r="329" spans="1:26" ht="15.75" customHeight="1" x14ac:dyDescent="0.25">
      <c r="A329" s="607"/>
      <c r="B329" s="4"/>
      <c r="C329" s="1"/>
      <c r="D329" s="8"/>
      <c r="E329" s="7"/>
      <c r="F329" s="1"/>
      <c r="G329" s="1"/>
      <c r="H329" s="1"/>
      <c r="I329" s="1"/>
      <c r="J329" s="1"/>
      <c r="K329" s="1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1"/>
      <c r="X329" s="1"/>
      <c r="Y329" s="1"/>
      <c r="Z329" s="1"/>
    </row>
    <row r="330" spans="1:26" ht="15.75" customHeight="1" x14ac:dyDescent="0.25">
      <c r="A330" s="607"/>
      <c r="B330" s="4"/>
      <c r="C330" s="1"/>
      <c r="D330" s="8"/>
      <c r="E330" s="7"/>
      <c r="F330" s="1"/>
      <c r="G330" s="1"/>
      <c r="H330" s="1"/>
      <c r="I330" s="1"/>
      <c r="J330" s="1"/>
      <c r="K330" s="1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1"/>
      <c r="X330" s="1"/>
      <c r="Y330" s="1"/>
      <c r="Z330" s="1"/>
    </row>
    <row r="331" spans="1:26" ht="15.75" customHeight="1" x14ac:dyDescent="0.25">
      <c r="A331" s="607"/>
      <c r="B331" s="4"/>
      <c r="C331" s="1"/>
      <c r="D331" s="8"/>
      <c r="E331" s="7"/>
      <c r="F331" s="1"/>
      <c r="G331" s="1"/>
      <c r="H331" s="1"/>
      <c r="I331" s="1"/>
      <c r="J331" s="1"/>
      <c r="K331" s="1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1"/>
      <c r="X331" s="1"/>
      <c r="Y331" s="1"/>
      <c r="Z331" s="1"/>
    </row>
    <row r="332" spans="1:26" ht="15.75" customHeight="1" x14ac:dyDescent="0.25">
      <c r="A332" s="607"/>
      <c r="B332" s="4"/>
      <c r="C332" s="1"/>
      <c r="D332" s="8"/>
      <c r="E332" s="7"/>
      <c r="F332" s="1"/>
      <c r="G332" s="1"/>
      <c r="H332" s="1"/>
      <c r="I332" s="1"/>
      <c r="J332" s="1"/>
      <c r="K332" s="1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1"/>
      <c r="X332" s="1"/>
      <c r="Y332" s="1"/>
      <c r="Z332" s="1"/>
    </row>
    <row r="333" spans="1:26" ht="15.75" customHeight="1" x14ac:dyDescent="0.25">
      <c r="A333" s="607"/>
      <c r="B333" s="4"/>
      <c r="C333" s="1"/>
      <c r="D333" s="8"/>
      <c r="E333" s="7"/>
      <c r="F333" s="1"/>
      <c r="G333" s="1"/>
      <c r="H333" s="1"/>
      <c r="I333" s="1"/>
      <c r="J333" s="1"/>
      <c r="K333" s="1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1"/>
      <c r="X333" s="1"/>
      <c r="Y333" s="1"/>
      <c r="Z333" s="1"/>
    </row>
    <row r="334" spans="1:26" ht="15.75" customHeight="1" x14ac:dyDescent="0.25">
      <c r="A334" s="607"/>
      <c r="B334" s="4"/>
      <c r="C334" s="1"/>
      <c r="D334" s="8"/>
      <c r="E334" s="7"/>
      <c r="F334" s="1"/>
      <c r="G334" s="1"/>
      <c r="H334" s="1"/>
      <c r="I334" s="1"/>
      <c r="J334" s="1"/>
      <c r="K334" s="1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1"/>
      <c r="X334" s="1"/>
      <c r="Y334" s="1"/>
      <c r="Z334" s="1"/>
    </row>
    <row r="335" spans="1:26" ht="15.75" customHeight="1" x14ac:dyDescent="0.25">
      <c r="A335" s="607"/>
      <c r="B335" s="4"/>
      <c r="C335" s="1"/>
      <c r="D335" s="8"/>
      <c r="E335" s="7"/>
      <c r="F335" s="1"/>
      <c r="G335" s="1"/>
      <c r="H335" s="1"/>
      <c r="I335" s="1"/>
      <c r="J335" s="1"/>
      <c r="K335" s="1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1"/>
      <c r="X335" s="1"/>
      <c r="Y335" s="1"/>
      <c r="Z335" s="1"/>
    </row>
    <row r="336" spans="1:26" ht="15.75" customHeight="1" x14ac:dyDescent="0.25">
      <c r="A336" s="607"/>
      <c r="B336" s="4"/>
      <c r="C336" s="1"/>
      <c r="D336" s="8"/>
      <c r="E336" s="7"/>
      <c r="F336" s="1"/>
      <c r="G336" s="1"/>
      <c r="H336" s="1"/>
      <c r="I336" s="1"/>
      <c r="J336" s="1"/>
      <c r="K336" s="1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1"/>
      <c r="X336" s="1"/>
      <c r="Y336" s="1"/>
      <c r="Z336" s="1"/>
    </row>
    <row r="337" spans="1:26" ht="15.75" customHeight="1" x14ac:dyDescent="0.25">
      <c r="A337" s="607"/>
      <c r="B337" s="4"/>
      <c r="C337" s="1"/>
      <c r="D337" s="8"/>
      <c r="E337" s="7"/>
      <c r="F337" s="1"/>
      <c r="G337" s="1"/>
      <c r="H337" s="1"/>
      <c r="I337" s="1"/>
      <c r="J337" s="1"/>
      <c r="K337" s="1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1"/>
      <c r="X337" s="1"/>
      <c r="Y337" s="1"/>
      <c r="Z337" s="1"/>
    </row>
    <row r="338" spans="1:26" ht="15.75" customHeight="1" x14ac:dyDescent="0.25">
      <c r="A338" s="607"/>
      <c r="B338" s="4"/>
      <c r="C338" s="1"/>
      <c r="D338" s="8"/>
      <c r="E338" s="7"/>
      <c r="F338" s="1"/>
      <c r="G338" s="1"/>
      <c r="H338" s="1"/>
      <c r="I338" s="1"/>
      <c r="J338" s="1"/>
      <c r="K338" s="1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1"/>
      <c r="X338" s="1"/>
      <c r="Y338" s="1"/>
      <c r="Z338" s="1"/>
    </row>
    <row r="339" spans="1:26" ht="15.75" customHeight="1" x14ac:dyDescent="0.25">
      <c r="A339" s="607"/>
      <c r="B339" s="4"/>
      <c r="C339" s="1"/>
      <c r="D339" s="8"/>
      <c r="E339" s="7"/>
      <c r="F339" s="1"/>
      <c r="G339" s="1"/>
      <c r="H339" s="1"/>
      <c r="I339" s="1"/>
      <c r="J339" s="1"/>
      <c r="K339" s="1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1"/>
      <c r="X339" s="1"/>
      <c r="Y339" s="1"/>
      <c r="Z339" s="1"/>
    </row>
    <row r="340" spans="1:26" ht="15.75" customHeight="1" x14ac:dyDescent="0.25">
      <c r="A340" s="607"/>
      <c r="B340" s="4"/>
      <c r="C340" s="1"/>
      <c r="D340" s="8"/>
      <c r="E340" s="7"/>
      <c r="F340" s="1"/>
      <c r="G340" s="1"/>
      <c r="H340" s="1"/>
      <c r="I340" s="1"/>
      <c r="J340" s="1"/>
      <c r="K340" s="1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1"/>
      <c r="X340" s="1"/>
      <c r="Y340" s="1"/>
      <c r="Z340" s="1"/>
    </row>
    <row r="341" spans="1:26" ht="15.75" customHeight="1" x14ac:dyDescent="0.25">
      <c r="A341" s="607"/>
      <c r="B341" s="4"/>
      <c r="C341" s="1"/>
      <c r="D341" s="8"/>
      <c r="E341" s="7"/>
      <c r="F341" s="1"/>
      <c r="G341" s="1"/>
      <c r="H341" s="1"/>
      <c r="I341" s="1"/>
      <c r="J341" s="1"/>
      <c r="K341" s="1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1"/>
      <c r="X341" s="1"/>
      <c r="Y341" s="1"/>
      <c r="Z341" s="1"/>
    </row>
    <row r="342" spans="1:26" ht="15.75" customHeight="1" x14ac:dyDescent="0.25">
      <c r="A342" s="607"/>
      <c r="B342" s="4"/>
      <c r="C342" s="1"/>
      <c r="D342" s="8"/>
      <c r="E342" s="7"/>
      <c r="F342" s="1"/>
      <c r="G342" s="1"/>
      <c r="H342" s="1"/>
      <c r="I342" s="1"/>
      <c r="J342" s="1"/>
      <c r="K342" s="1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1"/>
      <c r="X342" s="1"/>
      <c r="Y342" s="1"/>
      <c r="Z342" s="1"/>
    </row>
    <row r="343" spans="1:26" ht="15.75" customHeight="1" x14ac:dyDescent="0.25">
      <c r="A343" s="607"/>
      <c r="B343" s="4"/>
      <c r="C343" s="1"/>
      <c r="D343" s="8"/>
      <c r="E343" s="7"/>
      <c r="F343" s="1"/>
      <c r="G343" s="1"/>
      <c r="H343" s="1"/>
      <c r="I343" s="1"/>
      <c r="J343" s="1"/>
      <c r="K343" s="1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1"/>
      <c r="X343" s="1"/>
      <c r="Y343" s="1"/>
      <c r="Z343" s="1"/>
    </row>
    <row r="344" spans="1:26" ht="15.75" customHeight="1" x14ac:dyDescent="0.25">
      <c r="A344" s="607"/>
      <c r="B344" s="4"/>
      <c r="C344" s="1"/>
      <c r="D344" s="8"/>
      <c r="E344" s="7"/>
      <c r="F344" s="1"/>
      <c r="G344" s="1"/>
      <c r="H344" s="1"/>
      <c r="I344" s="1"/>
      <c r="J344" s="1"/>
      <c r="K344" s="1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1"/>
      <c r="X344" s="1"/>
      <c r="Y344" s="1"/>
      <c r="Z344" s="1"/>
    </row>
    <row r="345" spans="1:26" ht="15.75" customHeight="1" x14ac:dyDescent="0.25">
      <c r="A345" s="607"/>
      <c r="B345" s="4"/>
      <c r="C345" s="1"/>
      <c r="D345" s="8"/>
      <c r="E345" s="7"/>
      <c r="F345" s="1"/>
      <c r="G345" s="1"/>
      <c r="H345" s="1"/>
      <c r="I345" s="1"/>
      <c r="J345" s="1"/>
      <c r="K345" s="1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1"/>
      <c r="X345" s="1"/>
      <c r="Y345" s="1"/>
      <c r="Z345" s="1"/>
    </row>
    <row r="346" spans="1:26" ht="15.75" customHeight="1" x14ac:dyDescent="0.25">
      <c r="A346" s="607"/>
      <c r="B346" s="4"/>
      <c r="C346" s="1"/>
      <c r="D346" s="8"/>
      <c r="E346" s="7"/>
      <c r="F346" s="1"/>
      <c r="G346" s="1"/>
      <c r="H346" s="1"/>
      <c r="I346" s="1"/>
      <c r="J346" s="1"/>
      <c r="K346" s="1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1"/>
      <c r="X346" s="1"/>
      <c r="Y346" s="1"/>
      <c r="Z346" s="1"/>
    </row>
    <row r="347" spans="1:26" ht="15.75" customHeight="1" x14ac:dyDescent="0.25">
      <c r="A347" s="607"/>
      <c r="B347" s="4"/>
      <c r="C347" s="1"/>
      <c r="D347" s="8"/>
      <c r="E347" s="7"/>
      <c r="F347" s="1"/>
      <c r="G347" s="1"/>
      <c r="H347" s="1"/>
      <c r="I347" s="1"/>
      <c r="J347" s="1"/>
      <c r="K347" s="1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1"/>
      <c r="X347" s="1"/>
      <c r="Y347" s="1"/>
      <c r="Z347" s="1"/>
    </row>
    <row r="348" spans="1:26" ht="15.75" customHeight="1" x14ac:dyDescent="0.25">
      <c r="A348" s="607"/>
      <c r="B348" s="4"/>
      <c r="C348" s="1"/>
      <c r="D348" s="8"/>
      <c r="E348" s="7"/>
      <c r="F348" s="1"/>
      <c r="G348" s="1"/>
      <c r="H348" s="1"/>
      <c r="I348" s="1"/>
      <c r="J348" s="1"/>
      <c r="K348" s="1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1"/>
      <c r="X348" s="1"/>
      <c r="Y348" s="1"/>
      <c r="Z348" s="1"/>
    </row>
    <row r="349" spans="1:26" ht="15.75" customHeight="1" x14ac:dyDescent="0.25">
      <c r="A349" s="607"/>
      <c r="B349" s="4"/>
      <c r="C349" s="1"/>
      <c r="D349" s="8"/>
      <c r="E349" s="7"/>
      <c r="F349" s="1"/>
      <c r="G349" s="1"/>
      <c r="H349" s="1"/>
      <c r="I349" s="1"/>
      <c r="J349" s="1"/>
      <c r="K349" s="1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1"/>
      <c r="X349" s="1"/>
      <c r="Y349" s="1"/>
      <c r="Z349" s="1"/>
    </row>
    <row r="350" spans="1:26" ht="15.75" customHeight="1" x14ac:dyDescent="0.25">
      <c r="A350" s="607"/>
      <c r="B350" s="4"/>
      <c r="C350" s="1"/>
      <c r="D350" s="8"/>
      <c r="E350" s="7"/>
      <c r="F350" s="1"/>
      <c r="G350" s="1"/>
      <c r="H350" s="1"/>
      <c r="I350" s="1"/>
      <c r="J350" s="1"/>
      <c r="K350" s="1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1"/>
      <c r="X350" s="1"/>
      <c r="Y350" s="1"/>
      <c r="Z350" s="1"/>
    </row>
    <row r="351" spans="1:26" ht="15.75" customHeight="1" x14ac:dyDescent="0.25">
      <c r="A351" s="607"/>
      <c r="B351" s="4"/>
      <c r="C351" s="1"/>
      <c r="D351" s="8"/>
      <c r="E351" s="7"/>
      <c r="F351" s="1"/>
      <c r="G351" s="1"/>
      <c r="H351" s="1"/>
      <c r="I351" s="1"/>
      <c r="J351" s="1"/>
      <c r="K351" s="1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1"/>
      <c r="X351" s="1"/>
      <c r="Y351" s="1"/>
      <c r="Z351" s="1"/>
    </row>
    <row r="352" spans="1:26" ht="15.75" customHeight="1" x14ac:dyDescent="0.25">
      <c r="A352" s="607"/>
      <c r="B352" s="4"/>
      <c r="C352" s="1"/>
      <c r="D352" s="8"/>
      <c r="E352" s="7"/>
      <c r="F352" s="1"/>
      <c r="G352" s="1"/>
      <c r="H352" s="1"/>
      <c r="I352" s="1"/>
      <c r="J352" s="1"/>
      <c r="K352" s="1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1"/>
      <c r="X352" s="1"/>
      <c r="Y352" s="1"/>
      <c r="Z352" s="1"/>
    </row>
    <row r="353" spans="1:26" ht="15.75" customHeight="1" x14ac:dyDescent="0.25">
      <c r="A353" s="607"/>
      <c r="B353" s="4"/>
      <c r="C353" s="1"/>
      <c r="D353" s="8"/>
      <c r="E353" s="7"/>
      <c r="F353" s="1"/>
      <c r="G353" s="1"/>
      <c r="H353" s="1"/>
      <c r="I353" s="1"/>
      <c r="J353" s="1"/>
      <c r="K353" s="1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1"/>
      <c r="X353" s="1"/>
      <c r="Y353" s="1"/>
      <c r="Z353" s="1"/>
    </row>
    <row r="354" spans="1:26" ht="15.75" customHeight="1" x14ac:dyDescent="0.25">
      <c r="A354" s="607"/>
      <c r="B354" s="4"/>
      <c r="C354" s="1"/>
      <c r="D354" s="8"/>
      <c r="E354" s="7"/>
      <c r="F354" s="1"/>
      <c r="G354" s="1"/>
      <c r="H354" s="1"/>
      <c r="I354" s="1"/>
      <c r="J354" s="1"/>
      <c r="K354" s="1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1"/>
      <c r="X354" s="1"/>
      <c r="Y354" s="1"/>
      <c r="Z354" s="1"/>
    </row>
    <row r="355" spans="1:26" ht="15.75" customHeight="1" x14ac:dyDescent="0.25">
      <c r="A355" s="607"/>
      <c r="B355" s="4"/>
      <c r="C355" s="1"/>
      <c r="D355" s="8"/>
      <c r="E355" s="7"/>
      <c r="F355" s="1"/>
      <c r="G355" s="1"/>
      <c r="H355" s="1"/>
      <c r="I355" s="1"/>
      <c r="J355" s="1"/>
      <c r="K355" s="1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1"/>
      <c r="X355" s="1"/>
      <c r="Y355" s="1"/>
      <c r="Z355" s="1"/>
    </row>
    <row r="356" spans="1:26" ht="15.75" customHeight="1" x14ac:dyDescent="0.25">
      <c r="A356" s="607"/>
      <c r="B356" s="4"/>
      <c r="C356" s="1"/>
      <c r="D356" s="8"/>
      <c r="E356" s="7"/>
      <c r="F356" s="1"/>
      <c r="G356" s="1"/>
      <c r="H356" s="1"/>
      <c r="I356" s="1"/>
      <c r="J356" s="1"/>
      <c r="K356" s="1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1"/>
      <c r="X356" s="1"/>
      <c r="Y356" s="1"/>
      <c r="Z356" s="1"/>
    </row>
    <row r="357" spans="1:26" ht="15.75" customHeight="1" x14ac:dyDescent="0.25">
      <c r="A357" s="607"/>
      <c r="B357" s="4"/>
      <c r="C357" s="1"/>
      <c r="D357" s="8"/>
      <c r="E357" s="7"/>
      <c r="F357" s="1"/>
      <c r="G357" s="1"/>
      <c r="H357" s="1"/>
      <c r="I357" s="1"/>
      <c r="J357" s="1"/>
      <c r="K357" s="1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1"/>
      <c r="X357" s="1"/>
      <c r="Y357" s="1"/>
      <c r="Z357" s="1"/>
    </row>
    <row r="358" spans="1:26" ht="15.75" customHeight="1" x14ac:dyDescent="0.25">
      <c r="A358" s="607"/>
      <c r="B358" s="4"/>
      <c r="C358" s="1"/>
      <c r="D358" s="8"/>
      <c r="E358" s="7"/>
      <c r="F358" s="1"/>
      <c r="G358" s="1"/>
      <c r="H358" s="1"/>
      <c r="I358" s="1"/>
      <c r="J358" s="1"/>
      <c r="K358" s="1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1"/>
      <c r="X358" s="1"/>
      <c r="Y358" s="1"/>
      <c r="Z358" s="1"/>
    </row>
    <row r="359" spans="1:26" ht="15.75" customHeight="1" x14ac:dyDescent="0.25">
      <c r="A359" s="607"/>
      <c r="B359" s="4"/>
      <c r="C359" s="1"/>
      <c r="D359" s="8"/>
      <c r="E359" s="7"/>
      <c r="F359" s="1"/>
      <c r="G359" s="1"/>
      <c r="H359" s="1"/>
      <c r="I359" s="1"/>
      <c r="J359" s="1"/>
      <c r="K359" s="1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1"/>
      <c r="X359" s="1"/>
      <c r="Y359" s="1"/>
      <c r="Z359" s="1"/>
    </row>
    <row r="360" spans="1:26" ht="15.75" customHeight="1" x14ac:dyDescent="0.25">
      <c r="A360" s="607"/>
      <c r="B360" s="4"/>
      <c r="C360" s="1"/>
      <c r="D360" s="8"/>
      <c r="E360" s="7"/>
      <c r="F360" s="1"/>
      <c r="G360" s="1"/>
      <c r="H360" s="1"/>
      <c r="I360" s="1"/>
      <c r="J360" s="1"/>
      <c r="K360" s="1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1"/>
      <c r="X360" s="1"/>
      <c r="Y360" s="1"/>
      <c r="Z360" s="1"/>
    </row>
    <row r="361" spans="1:26" ht="15.75" customHeight="1" x14ac:dyDescent="0.25">
      <c r="A361" s="607"/>
      <c r="B361" s="4"/>
      <c r="C361" s="1"/>
      <c r="D361" s="8"/>
      <c r="E361" s="7"/>
      <c r="F361" s="1"/>
      <c r="G361" s="1"/>
      <c r="H361" s="1"/>
      <c r="I361" s="1"/>
      <c r="J361" s="1"/>
      <c r="K361" s="1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1"/>
      <c r="X361" s="1"/>
      <c r="Y361" s="1"/>
      <c r="Z361" s="1"/>
    </row>
    <row r="362" spans="1:26" ht="15.75" customHeight="1" x14ac:dyDescent="0.25">
      <c r="A362" s="607"/>
      <c r="B362" s="4"/>
      <c r="C362" s="1"/>
      <c r="D362" s="8"/>
      <c r="E362" s="7"/>
      <c r="F362" s="1"/>
      <c r="G362" s="1"/>
      <c r="H362" s="1"/>
      <c r="I362" s="1"/>
      <c r="J362" s="1"/>
      <c r="K362" s="1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1"/>
      <c r="X362" s="1"/>
      <c r="Y362" s="1"/>
      <c r="Z362" s="1"/>
    </row>
    <row r="363" spans="1:26" ht="15.75" customHeight="1" x14ac:dyDescent="0.25">
      <c r="A363" s="607"/>
      <c r="B363" s="4"/>
      <c r="C363" s="1"/>
      <c r="D363" s="8"/>
      <c r="E363" s="7"/>
      <c r="F363" s="1"/>
      <c r="G363" s="1"/>
      <c r="H363" s="1"/>
      <c r="I363" s="1"/>
      <c r="J363" s="1"/>
      <c r="K363" s="1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1"/>
      <c r="X363" s="1"/>
      <c r="Y363" s="1"/>
      <c r="Z363" s="1"/>
    </row>
    <row r="364" spans="1:26" ht="15.75" customHeight="1" x14ac:dyDescent="0.25">
      <c r="A364" s="607"/>
      <c r="B364" s="4"/>
      <c r="C364" s="1"/>
      <c r="D364" s="8"/>
      <c r="E364" s="7"/>
      <c r="F364" s="1"/>
      <c r="G364" s="1"/>
      <c r="H364" s="1"/>
      <c r="I364" s="1"/>
      <c r="J364" s="1"/>
      <c r="K364" s="1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1"/>
      <c r="X364" s="1"/>
      <c r="Y364" s="1"/>
      <c r="Z364" s="1"/>
    </row>
    <row r="365" spans="1:26" ht="15.75" customHeight="1" x14ac:dyDescent="0.25">
      <c r="A365" s="607"/>
      <c r="B365" s="4"/>
      <c r="C365" s="1"/>
      <c r="D365" s="8"/>
      <c r="E365" s="7"/>
      <c r="F365" s="1"/>
      <c r="G365" s="1"/>
      <c r="H365" s="1"/>
      <c r="I365" s="1"/>
      <c r="J365" s="1"/>
      <c r="K365" s="1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1"/>
      <c r="X365" s="1"/>
      <c r="Y365" s="1"/>
      <c r="Z365" s="1"/>
    </row>
    <row r="366" spans="1:26" ht="15.75" customHeight="1" x14ac:dyDescent="0.25">
      <c r="A366" s="607"/>
      <c r="B366" s="4"/>
      <c r="C366" s="1"/>
      <c r="D366" s="8"/>
      <c r="E366" s="7"/>
      <c r="F366" s="1"/>
      <c r="G366" s="1"/>
      <c r="H366" s="1"/>
      <c r="I366" s="1"/>
      <c r="J366" s="1"/>
      <c r="K366" s="1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1"/>
      <c r="X366" s="1"/>
      <c r="Y366" s="1"/>
      <c r="Z366" s="1"/>
    </row>
    <row r="367" spans="1:26" ht="15.75" customHeight="1" x14ac:dyDescent="0.25">
      <c r="A367" s="607"/>
      <c r="B367" s="4"/>
      <c r="C367" s="1"/>
      <c r="D367" s="8"/>
      <c r="E367" s="7"/>
      <c r="F367" s="1"/>
      <c r="G367" s="1"/>
      <c r="H367" s="1"/>
      <c r="I367" s="1"/>
      <c r="J367" s="1"/>
      <c r="K367" s="1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1"/>
      <c r="X367" s="1"/>
      <c r="Y367" s="1"/>
      <c r="Z367" s="1"/>
    </row>
    <row r="368" spans="1:26" ht="15.75" customHeight="1" x14ac:dyDescent="0.25">
      <c r="A368" s="607"/>
      <c r="B368" s="4"/>
      <c r="C368" s="1"/>
      <c r="D368" s="8"/>
      <c r="E368" s="7"/>
      <c r="F368" s="1"/>
      <c r="G368" s="1"/>
      <c r="H368" s="1"/>
      <c r="I368" s="1"/>
      <c r="J368" s="1"/>
      <c r="K368" s="1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1"/>
      <c r="X368" s="1"/>
      <c r="Y368" s="1"/>
      <c r="Z368" s="1"/>
    </row>
    <row r="369" spans="1:26" ht="15.75" customHeight="1" x14ac:dyDescent="0.25">
      <c r="A369" s="607"/>
      <c r="B369" s="4"/>
      <c r="C369" s="1"/>
      <c r="D369" s="8"/>
      <c r="E369" s="7"/>
      <c r="F369" s="1"/>
      <c r="G369" s="1"/>
      <c r="H369" s="1"/>
      <c r="I369" s="1"/>
      <c r="J369" s="1"/>
      <c r="K369" s="1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1"/>
      <c r="X369" s="1"/>
      <c r="Y369" s="1"/>
      <c r="Z369" s="1"/>
    </row>
    <row r="370" spans="1:26" ht="15.75" customHeight="1" x14ac:dyDescent="0.25">
      <c r="A370" s="607"/>
      <c r="B370" s="4"/>
      <c r="C370" s="1"/>
      <c r="D370" s="8"/>
      <c r="E370" s="7"/>
      <c r="F370" s="1"/>
      <c r="G370" s="1"/>
      <c r="H370" s="1"/>
      <c r="I370" s="1"/>
      <c r="J370" s="1"/>
      <c r="K370" s="1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1"/>
      <c r="X370" s="1"/>
      <c r="Y370" s="1"/>
      <c r="Z370" s="1"/>
    </row>
    <row r="371" spans="1:26" ht="15.75" customHeight="1" x14ac:dyDescent="0.25">
      <c r="A371" s="607"/>
      <c r="B371" s="4"/>
      <c r="C371" s="1"/>
      <c r="D371" s="8"/>
      <c r="E371" s="7"/>
      <c r="F371" s="1"/>
      <c r="G371" s="1"/>
      <c r="H371" s="1"/>
      <c r="I371" s="1"/>
      <c r="J371" s="1"/>
      <c r="K371" s="1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1"/>
      <c r="X371" s="1"/>
      <c r="Y371" s="1"/>
      <c r="Z371" s="1"/>
    </row>
    <row r="372" spans="1:26" ht="15.75" customHeight="1" x14ac:dyDescent="0.25">
      <c r="A372" s="607"/>
      <c r="B372" s="4"/>
      <c r="C372" s="1"/>
      <c r="D372" s="8"/>
      <c r="E372" s="7"/>
      <c r="F372" s="1"/>
      <c r="G372" s="1"/>
      <c r="H372" s="1"/>
      <c r="I372" s="1"/>
      <c r="J372" s="1"/>
      <c r="K372" s="1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1"/>
      <c r="X372" s="1"/>
      <c r="Y372" s="1"/>
      <c r="Z372" s="1"/>
    </row>
    <row r="373" spans="1:26" ht="15.75" customHeight="1" x14ac:dyDescent="0.25">
      <c r="A373" s="607"/>
      <c r="B373" s="4"/>
      <c r="C373" s="1"/>
      <c r="D373" s="8"/>
      <c r="E373" s="7"/>
      <c r="F373" s="1"/>
      <c r="G373" s="1"/>
      <c r="H373" s="1"/>
      <c r="I373" s="1"/>
      <c r="J373" s="1"/>
      <c r="K373" s="1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1"/>
      <c r="X373" s="1"/>
      <c r="Y373" s="1"/>
      <c r="Z373" s="1"/>
    </row>
    <row r="374" spans="1:26" ht="15.75" customHeight="1" x14ac:dyDescent="0.25">
      <c r="A374" s="607"/>
      <c r="B374" s="4"/>
      <c r="C374" s="1"/>
      <c r="D374" s="8"/>
      <c r="E374" s="7"/>
      <c r="F374" s="1"/>
      <c r="G374" s="1"/>
      <c r="H374" s="1"/>
      <c r="I374" s="1"/>
      <c r="J374" s="1"/>
      <c r="K374" s="1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1"/>
      <c r="X374" s="1"/>
      <c r="Y374" s="1"/>
      <c r="Z374" s="1"/>
    </row>
    <row r="375" spans="1:26" ht="15.75" customHeight="1" x14ac:dyDescent="0.25">
      <c r="A375" s="607"/>
      <c r="B375" s="4"/>
      <c r="C375" s="1"/>
      <c r="D375" s="8"/>
      <c r="E375" s="7"/>
      <c r="F375" s="1"/>
      <c r="G375" s="1"/>
      <c r="H375" s="1"/>
      <c r="I375" s="1"/>
      <c r="J375" s="1"/>
      <c r="K375" s="1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1"/>
      <c r="X375" s="1"/>
      <c r="Y375" s="1"/>
      <c r="Z375" s="1"/>
    </row>
    <row r="376" spans="1:26" ht="15.75" customHeight="1" x14ac:dyDescent="0.25">
      <c r="A376" s="607"/>
      <c r="B376" s="4"/>
      <c r="C376" s="1"/>
      <c r="D376" s="8"/>
      <c r="E376" s="7"/>
      <c r="F376" s="1"/>
      <c r="G376" s="1"/>
      <c r="H376" s="1"/>
      <c r="I376" s="1"/>
      <c r="J376" s="1"/>
      <c r="K376" s="1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1"/>
      <c r="X376" s="1"/>
      <c r="Y376" s="1"/>
      <c r="Z376" s="1"/>
    </row>
    <row r="377" spans="1:26" ht="15.75" customHeight="1" x14ac:dyDescent="0.25">
      <c r="A377" s="607"/>
      <c r="B377" s="4"/>
      <c r="C377" s="1"/>
      <c r="D377" s="8"/>
      <c r="E377" s="7"/>
      <c r="F377" s="1"/>
      <c r="G377" s="1"/>
      <c r="H377" s="1"/>
      <c r="I377" s="1"/>
      <c r="J377" s="1"/>
      <c r="K377" s="1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1"/>
      <c r="X377" s="1"/>
      <c r="Y377" s="1"/>
      <c r="Z377" s="1"/>
    </row>
    <row r="378" spans="1:26" ht="15.75" customHeight="1" x14ac:dyDescent="0.25">
      <c r="A378" s="607"/>
      <c r="B378" s="4"/>
      <c r="C378" s="1"/>
      <c r="D378" s="8"/>
      <c r="E378" s="7"/>
      <c r="F378" s="1"/>
      <c r="G378" s="1"/>
      <c r="H378" s="1"/>
      <c r="I378" s="1"/>
      <c r="J378" s="1"/>
      <c r="K378" s="1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1"/>
      <c r="X378" s="1"/>
      <c r="Y378" s="1"/>
      <c r="Z378" s="1"/>
    </row>
    <row r="379" spans="1:26" ht="15.75" customHeight="1" x14ac:dyDescent="0.25">
      <c r="A379" s="607"/>
      <c r="B379" s="4"/>
      <c r="C379" s="1"/>
      <c r="D379" s="8"/>
      <c r="E379" s="7"/>
      <c r="F379" s="1"/>
      <c r="G379" s="1"/>
      <c r="H379" s="1"/>
      <c r="I379" s="1"/>
      <c r="J379" s="1"/>
      <c r="K379" s="1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1"/>
      <c r="X379" s="1"/>
      <c r="Y379" s="1"/>
      <c r="Z379" s="1"/>
    </row>
    <row r="380" spans="1:26" ht="15.75" customHeight="1" x14ac:dyDescent="0.25">
      <c r="A380" s="607"/>
      <c r="B380" s="4"/>
      <c r="C380" s="1"/>
      <c r="D380" s="8"/>
      <c r="E380" s="7"/>
      <c r="F380" s="1"/>
      <c r="G380" s="1"/>
      <c r="H380" s="1"/>
      <c r="I380" s="1"/>
      <c r="J380" s="1"/>
      <c r="K380" s="1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1"/>
      <c r="X380" s="1"/>
      <c r="Y380" s="1"/>
      <c r="Z380" s="1"/>
    </row>
    <row r="381" spans="1:26" ht="15.75" customHeight="1" x14ac:dyDescent="0.25">
      <c r="A381" s="607"/>
      <c r="B381" s="4"/>
      <c r="C381" s="1"/>
      <c r="D381" s="8"/>
      <c r="E381" s="7"/>
      <c r="F381" s="1"/>
      <c r="G381" s="1"/>
      <c r="H381" s="1"/>
      <c r="I381" s="1"/>
      <c r="J381" s="1"/>
      <c r="K381" s="1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1"/>
      <c r="X381" s="1"/>
      <c r="Y381" s="1"/>
      <c r="Z381" s="1"/>
    </row>
    <row r="382" spans="1:26" ht="15.75" customHeight="1" x14ac:dyDescent="0.25">
      <c r="A382" s="607"/>
      <c r="B382" s="4"/>
      <c r="C382" s="1"/>
      <c r="D382" s="8"/>
      <c r="E382" s="7"/>
      <c r="F382" s="1"/>
      <c r="G382" s="1"/>
      <c r="H382" s="1"/>
      <c r="I382" s="1"/>
      <c r="J382" s="1"/>
      <c r="K382" s="1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1"/>
      <c r="X382" s="1"/>
      <c r="Y382" s="1"/>
      <c r="Z382" s="1"/>
    </row>
    <row r="383" spans="1:26" ht="15.75" customHeight="1" x14ac:dyDescent="0.25">
      <c r="A383" s="607"/>
      <c r="B383" s="4"/>
      <c r="C383" s="1"/>
      <c r="D383" s="8"/>
      <c r="E383" s="7"/>
      <c r="F383" s="1"/>
      <c r="G383" s="1"/>
      <c r="H383" s="1"/>
      <c r="I383" s="1"/>
      <c r="J383" s="1"/>
      <c r="K383" s="1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1"/>
      <c r="X383" s="1"/>
      <c r="Y383" s="1"/>
      <c r="Z383" s="1"/>
    </row>
    <row r="384" spans="1:26" ht="15.75" customHeight="1" x14ac:dyDescent="0.25">
      <c r="A384" s="607"/>
      <c r="B384" s="4"/>
      <c r="C384" s="1"/>
      <c r="D384" s="8"/>
      <c r="E384" s="7"/>
      <c r="F384" s="1"/>
      <c r="G384" s="1"/>
      <c r="H384" s="1"/>
      <c r="I384" s="1"/>
      <c r="J384" s="1"/>
      <c r="K384" s="1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1"/>
      <c r="X384" s="1"/>
      <c r="Y384" s="1"/>
      <c r="Z384" s="1"/>
    </row>
    <row r="385" spans="1:26" ht="15.75" customHeight="1" x14ac:dyDescent="0.25">
      <c r="A385" s="607"/>
      <c r="B385" s="4"/>
      <c r="C385" s="1"/>
      <c r="D385" s="8"/>
      <c r="E385" s="7"/>
      <c r="F385" s="1"/>
      <c r="G385" s="1"/>
      <c r="H385" s="1"/>
      <c r="I385" s="1"/>
      <c r="J385" s="1"/>
      <c r="K385" s="1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1"/>
      <c r="X385" s="1"/>
      <c r="Y385" s="1"/>
      <c r="Z385" s="1"/>
    </row>
    <row r="386" spans="1:26" ht="15.75" customHeight="1" x14ac:dyDescent="0.25">
      <c r="A386" s="607"/>
      <c r="B386" s="4"/>
      <c r="C386" s="1"/>
      <c r="D386" s="8"/>
      <c r="E386" s="7"/>
      <c r="F386" s="1"/>
      <c r="G386" s="1"/>
      <c r="H386" s="1"/>
      <c r="I386" s="1"/>
      <c r="J386" s="1"/>
      <c r="K386" s="1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1"/>
      <c r="X386" s="1"/>
      <c r="Y386" s="1"/>
      <c r="Z386" s="1"/>
    </row>
    <row r="387" spans="1:26" ht="15.75" customHeight="1" x14ac:dyDescent="0.25">
      <c r="A387" s="607"/>
      <c r="B387" s="4"/>
      <c r="C387" s="1"/>
      <c r="D387" s="8"/>
      <c r="E387" s="7"/>
      <c r="F387" s="1"/>
      <c r="G387" s="1"/>
      <c r="H387" s="1"/>
      <c r="I387" s="1"/>
      <c r="J387" s="1"/>
      <c r="K387" s="1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1"/>
      <c r="X387" s="1"/>
      <c r="Y387" s="1"/>
      <c r="Z387" s="1"/>
    </row>
    <row r="388" spans="1:26" ht="15.75" customHeight="1" x14ac:dyDescent="0.25">
      <c r="A388" s="607"/>
      <c r="B388" s="4"/>
      <c r="C388" s="1"/>
      <c r="D388" s="8"/>
      <c r="E388" s="7"/>
      <c r="F388" s="1"/>
      <c r="G388" s="1"/>
      <c r="H388" s="1"/>
      <c r="I388" s="1"/>
      <c r="J388" s="1"/>
      <c r="K388" s="1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1"/>
      <c r="X388" s="1"/>
      <c r="Y388" s="1"/>
      <c r="Z388" s="1"/>
    </row>
    <row r="389" spans="1:26" ht="15.75" customHeight="1" x14ac:dyDescent="0.25">
      <c r="A389" s="607"/>
      <c r="B389" s="4"/>
      <c r="C389" s="1"/>
      <c r="D389" s="8"/>
      <c r="E389" s="7"/>
      <c r="F389" s="1"/>
      <c r="G389" s="1"/>
      <c r="H389" s="1"/>
      <c r="I389" s="1"/>
      <c r="J389" s="1"/>
      <c r="K389" s="1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1"/>
      <c r="X389" s="1"/>
      <c r="Y389" s="1"/>
      <c r="Z389" s="1"/>
    </row>
    <row r="390" spans="1:26" ht="15.75" customHeight="1" x14ac:dyDescent="0.25">
      <c r="A390" s="607"/>
      <c r="B390" s="4"/>
      <c r="C390" s="1"/>
      <c r="D390" s="8"/>
      <c r="E390" s="7"/>
      <c r="F390" s="1"/>
      <c r="G390" s="1"/>
      <c r="H390" s="1"/>
      <c r="I390" s="1"/>
      <c r="J390" s="1"/>
      <c r="K390" s="1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1"/>
      <c r="X390" s="1"/>
      <c r="Y390" s="1"/>
      <c r="Z390" s="1"/>
    </row>
    <row r="391" spans="1:26" ht="15.75" customHeight="1" x14ac:dyDescent="0.25">
      <c r="A391" s="607"/>
      <c r="B391" s="4"/>
      <c r="C391" s="1"/>
      <c r="D391" s="8"/>
      <c r="E391" s="7"/>
      <c r="F391" s="1"/>
      <c r="G391" s="1"/>
      <c r="H391" s="1"/>
      <c r="I391" s="1"/>
      <c r="J391" s="1"/>
      <c r="K391" s="1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1"/>
      <c r="X391" s="1"/>
      <c r="Y391" s="1"/>
      <c r="Z391" s="1"/>
    </row>
    <row r="392" spans="1:26" ht="15.75" customHeight="1" x14ac:dyDescent="0.25">
      <c r="A392" s="607"/>
      <c r="B392" s="4"/>
      <c r="C392" s="1"/>
      <c r="D392" s="8"/>
      <c r="E392" s="7"/>
      <c r="F392" s="1"/>
      <c r="G392" s="1"/>
      <c r="H392" s="1"/>
      <c r="I392" s="1"/>
      <c r="J392" s="1"/>
      <c r="K392" s="1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1"/>
      <c r="X392" s="1"/>
      <c r="Y392" s="1"/>
      <c r="Z392" s="1"/>
    </row>
    <row r="393" spans="1:26" ht="15.75" customHeight="1" x14ac:dyDescent="0.25">
      <c r="A393" s="607"/>
      <c r="B393" s="4"/>
      <c r="C393" s="1"/>
      <c r="D393" s="8"/>
      <c r="E393" s="7"/>
      <c r="F393" s="1"/>
      <c r="G393" s="1"/>
      <c r="H393" s="1"/>
      <c r="I393" s="1"/>
      <c r="J393" s="1"/>
      <c r="K393" s="1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1"/>
      <c r="X393" s="1"/>
      <c r="Y393" s="1"/>
      <c r="Z393" s="1"/>
    </row>
    <row r="394" spans="1:26" ht="15.75" customHeight="1" x14ac:dyDescent="0.25">
      <c r="A394" s="607"/>
      <c r="B394" s="4"/>
      <c r="C394" s="1"/>
      <c r="D394" s="8"/>
      <c r="E394" s="7"/>
      <c r="F394" s="1"/>
      <c r="G394" s="1"/>
      <c r="H394" s="1"/>
      <c r="I394" s="1"/>
      <c r="J394" s="1"/>
      <c r="K394" s="1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1"/>
      <c r="X394" s="1"/>
      <c r="Y394" s="1"/>
      <c r="Z394" s="1"/>
    </row>
    <row r="395" spans="1:26" ht="15.75" customHeight="1" x14ac:dyDescent="0.25">
      <c r="A395" s="607"/>
      <c r="B395" s="4"/>
      <c r="C395" s="1"/>
      <c r="D395" s="8"/>
      <c r="E395" s="7"/>
      <c r="F395" s="1"/>
      <c r="G395" s="1"/>
      <c r="H395" s="1"/>
      <c r="I395" s="1"/>
      <c r="J395" s="1"/>
      <c r="K395" s="1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1"/>
      <c r="X395" s="1"/>
      <c r="Y395" s="1"/>
      <c r="Z395" s="1"/>
    </row>
    <row r="396" spans="1:26" ht="15.75" customHeight="1" x14ac:dyDescent="0.25">
      <c r="A396" s="607"/>
      <c r="B396" s="4"/>
      <c r="C396" s="1"/>
      <c r="D396" s="8"/>
      <c r="E396" s="7"/>
      <c r="F396" s="1"/>
      <c r="G396" s="1"/>
      <c r="H396" s="1"/>
      <c r="I396" s="1"/>
      <c r="J396" s="1"/>
      <c r="K396" s="1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1"/>
      <c r="X396" s="1"/>
      <c r="Y396" s="1"/>
      <c r="Z396" s="1"/>
    </row>
    <row r="397" spans="1:26" ht="15.75" customHeight="1" x14ac:dyDescent="0.25">
      <c r="A397" s="607"/>
      <c r="B397" s="4"/>
      <c r="C397" s="1"/>
      <c r="D397" s="8"/>
      <c r="E397" s="7"/>
      <c r="F397" s="1"/>
      <c r="G397" s="1"/>
      <c r="H397" s="1"/>
      <c r="I397" s="1"/>
      <c r="J397" s="1"/>
      <c r="K397" s="1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1"/>
      <c r="X397" s="1"/>
      <c r="Y397" s="1"/>
      <c r="Z397" s="1"/>
    </row>
    <row r="398" spans="1:26" ht="15.75" customHeight="1" x14ac:dyDescent="0.25">
      <c r="A398" s="607"/>
      <c r="B398" s="4"/>
      <c r="C398" s="1"/>
      <c r="D398" s="8"/>
      <c r="E398" s="7"/>
      <c r="F398" s="1"/>
      <c r="G398" s="1"/>
      <c r="H398" s="1"/>
      <c r="I398" s="1"/>
      <c r="J398" s="1"/>
      <c r="K398" s="1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1"/>
      <c r="X398" s="1"/>
      <c r="Y398" s="1"/>
      <c r="Z398" s="1"/>
    </row>
    <row r="399" spans="1:26" ht="15.75" customHeight="1" x14ac:dyDescent="0.25">
      <c r="A399" s="607"/>
      <c r="B399" s="4"/>
      <c r="C399" s="1"/>
      <c r="D399" s="8"/>
      <c r="E399" s="7"/>
      <c r="F399" s="1"/>
      <c r="G399" s="1"/>
      <c r="H399" s="1"/>
      <c r="I399" s="1"/>
      <c r="J399" s="1"/>
      <c r="K399" s="1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1"/>
      <c r="X399" s="1"/>
      <c r="Y399" s="1"/>
      <c r="Z399" s="1"/>
    </row>
    <row r="400" spans="1:26" ht="15.75" customHeight="1" x14ac:dyDescent="0.25">
      <c r="A400" s="607"/>
      <c r="B400" s="4"/>
      <c r="C400" s="1"/>
      <c r="D400" s="8"/>
      <c r="E400" s="7"/>
      <c r="F400" s="1"/>
      <c r="G400" s="1"/>
      <c r="H400" s="1"/>
      <c r="I400" s="1"/>
      <c r="J400" s="1"/>
      <c r="K400" s="1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1"/>
      <c r="X400" s="1"/>
      <c r="Y400" s="1"/>
      <c r="Z400" s="1"/>
    </row>
    <row r="401" spans="1:26" ht="15.75" customHeight="1" x14ac:dyDescent="0.25">
      <c r="A401" s="607"/>
      <c r="B401" s="4"/>
      <c r="C401" s="1"/>
      <c r="D401" s="8"/>
      <c r="E401" s="7"/>
      <c r="F401" s="1"/>
      <c r="G401" s="1"/>
      <c r="H401" s="1"/>
      <c r="I401" s="1"/>
      <c r="J401" s="1"/>
      <c r="K401" s="1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1"/>
      <c r="X401" s="1"/>
      <c r="Y401" s="1"/>
      <c r="Z401" s="1"/>
    </row>
    <row r="402" spans="1:26" ht="15.75" customHeight="1" x14ac:dyDescent="0.25">
      <c r="A402" s="607"/>
      <c r="B402" s="4"/>
      <c r="C402" s="1"/>
      <c r="D402" s="8"/>
      <c r="E402" s="7"/>
      <c r="F402" s="1"/>
      <c r="G402" s="1"/>
      <c r="H402" s="1"/>
      <c r="I402" s="1"/>
      <c r="J402" s="1"/>
      <c r="K402" s="1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1"/>
      <c r="X402" s="1"/>
      <c r="Y402" s="1"/>
      <c r="Z402" s="1"/>
    </row>
    <row r="403" spans="1:26" ht="15.75" customHeight="1" x14ac:dyDescent="0.25">
      <c r="A403" s="607"/>
      <c r="B403" s="4"/>
      <c r="C403" s="1"/>
      <c r="D403" s="8"/>
      <c r="E403" s="7"/>
      <c r="F403" s="1"/>
      <c r="G403" s="1"/>
      <c r="H403" s="1"/>
      <c r="I403" s="1"/>
      <c r="J403" s="1"/>
      <c r="K403" s="1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1"/>
      <c r="X403" s="1"/>
      <c r="Y403" s="1"/>
      <c r="Z403" s="1"/>
    </row>
    <row r="404" spans="1:26" ht="15.75" customHeight="1" x14ac:dyDescent="0.25">
      <c r="A404" s="607"/>
      <c r="B404" s="4"/>
      <c r="C404" s="1"/>
      <c r="D404" s="8"/>
      <c r="E404" s="7"/>
      <c r="F404" s="1"/>
      <c r="G404" s="1"/>
      <c r="H404" s="1"/>
      <c r="I404" s="1"/>
      <c r="J404" s="1"/>
      <c r="K404" s="1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1"/>
      <c r="X404" s="1"/>
      <c r="Y404" s="1"/>
      <c r="Z404" s="1"/>
    </row>
    <row r="405" spans="1:26" ht="15.75" customHeight="1" x14ac:dyDescent="0.25">
      <c r="A405" s="607"/>
      <c r="B405" s="4"/>
      <c r="C405" s="1"/>
      <c r="D405" s="8"/>
      <c r="E405" s="7"/>
      <c r="F405" s="1"/>
      <c r="G405" s="1"/>
      <c r="H405" s="1"/>
      <c r="I405" s="1"/>
      <c r="J405" s="1"/>
      <c r="K405" s="1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1"/>
      <c r="X405" s="1"/>
      <c r="Y405" s="1"/>
      <c r="Z405" s="1"/>
    </row>
    <row r="406" spans="1:26" ht="15.75" customHeight="1" x14ac:dyDescent="0.25">
      <c r="A406" s="607"/>
      <c r="B406" s="4"/>
      <c r="C406" s="1"/>
      <c r="D406" s="8"/>
      <c r="E406" s="7"/>
      <c r="F406" s="1"/>
      <c r="G406" s="1"/>
      <c r="H406" s="1"/>
      <c r="I406" s="1"/>
      <c r="J406" s="1"/>
      <c r="K406" s="1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1"/>
      <c r="X406" s="1"/>
      <c r="Y406" s="1"/>
      <c r="Z406" s="1"/>
    </row>
    <row r="407" spans="1:26" ht="15.75" customHeight="1" x14ac:dyDescent="0.25">
      <c r="A407" s="607"/>
      <c r="B407" s="4"/>
      <c r="C407" s="1"/>
      <c r="D407" s="8"/>
      <c r="E407" s="7"/>
      <c r="F407" s="1"/>
      <c r="G407" s="1"/>
      <c r="H407" s="1"/>
      <c r="I407" s="1"/>
      <c r="J407" s="1"/>
      <c r="K407" s="1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1"/>
      <c r="X407" s="1"/>
      <c r="Y407" s="1"/>
      <c r="Z407" s="1"/>
    </row>
    <row r="408" spans="1:26" ht="15.75" customHeight="1" x14ac:dyDescent="0.25">
      <c r="A408" s="607"/>
      <c r="B408" s="4"/>
      <c r="C408" s="1"/>
      <c r="D408" s="8"/>
      <c r="E408" s="7"/>
      <c r="F408" s="1"/>
      <c r="G408" s="1"/>
      <c r="H408" s="1"/>
      <c r="I408" s="1"/>
      <c r="J408" s="1"/>
      <c r="K408" s="1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1"/>
      <c r="X408" s="1"/>
      <c r="Y408" s="1"/>
      <c r="Z408" s="1"/>
    </row>
    <row r="409" spans="1:26" ht="15.75" customHeight="1" x14ac:dyDescent="0.25">
      <c r="A409" s="607"/>
      <c r="B409" s="4"/>
      <c r="C409" s="1"/>
      <c r="D409" s="8"/>
      <c r="E409" s="7"/>
      <c r="F409" s="1"/>
      <c r="G409" s="1"/>
      <c r="H409" s="1"/>
      <c r="I409" s="1"/>
      <c r="J409" s="1"/>
      <c r="K409" s="1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1"/>
      <c r="X409" s="1"/>
      <c r="Y409" s="1"/>
      <c r="Z409" s="1"/>
    </row>
    <row r="410" spans="1:26" ht="15.75" customHeight="1" x14ac:dyDescent="0.25">
      <c r="A410" s="607"/>
      <c r="B410" s="4"/>
      <c r="C410" s="1"/>
      <c r="D410" s="8"/>
      <c r="E410" s="7"/>
      <c r="F410" s="1"/>
      <c r="G410" s="1"/>
      <c r="H410" s="1"/>
      <c r="I410" s="1"/>
      <c r="J410" s="1"/>
      <c r="K410" s="1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1"/>
      <c r="X410" s="1"/>
      <c r="Y410" s="1"/>
      <c r="Z410" s="1"/>
    </row>
    <row r="411" spans="1:26" ht="15.75" customHeight="1" x14ac:dyDescent="0.25">
      <c r="A411" s="607"/>
      <c r="B411" s="4"/>
      <c r="C411" s="1"/>
      <c r="D411" s="8"/>
      <c r="E411" s="7"/>
      <c r="F411" s="1"/>
      <c r="G411" s="1"/>
      <c r="H411" s="1"/>
      <c r="I411" s="1"/>
      <c r="J411" s="1"/>
      <c r="K411" s="1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1"/>
      <c r="X411" s="1"/>
      <c r="Y411" s="1"/>
      <c r="Z411" s="1"/>
    </row>
    <row r="412" spans="1:26" ht="15.75" customHeight="1" x14ac:dyDescent="0.25">
      <c r="A412" s="607"/>
      <c r="B412" s="4"/>
      <c r="C412" s="1"/>
      <c r="D412" s="8"/>
      <c r="E412" s="7"/>
      <c r="F412" s="1"/>
      <c r="G412" s="1"/>
      <c r="H412" s="1"/>
      <c r="I412" s="1"/>
      <c r="J412" s="1"/>
      <c r="K412" s="1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1"/>
      <c r="X412" s="1"/>
      <c r="Y412" s="1"/>
      <c r="Z412" s="1"/>
    </row>
    <row r="413" spans="1:26" ht="15.75" customHeight="1" x14ac:dyDescent="0.25">
      <c r="A413" s="607"/>
      <c r="B413" s="4"/>
      <c r="C413" s="1"/>
      <c r="D413" s="8"/>
      <c r="E413" s="7"/>
      <c r="F413" s="1"/>
      <c r="G413" s="1"/>
      <c r="H413" s="1"/>
      <c r="I413" s="1"/>
      <c r="J413" s="1"/>
      <c r="K413" s="1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1"/>
      <c r="X413" s="1"/>
      <c r="Y413" s="1"/>
      <c r="Z413" s="1"/>
    </row>
    <row r="414" spans="1:26" ht="15.75" customHeight="1" x14ac:dyDescent="0.25">
      <c r="A414" s="607"/>
      <c r="B414" s="4"/>
      <c r="C414" s="1"/>
      <c r="D414" s="8"/>
      <c r="E414" s="7"/>
      <c r="F414" s="1"/>
      <c r="G414" s="1"/>
      <c r="H414" s="1"/>
      <c r="I414" s="1"/>
      <c r="J414" s="1"/>
      <c r="K414" s="1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1"/>
      <c r="X414" s="1"/>
      <c r="Y414" s="1"/>
      <c r="Z414" s="1"/>
    </row>
    <row r="415" spans="1:26" ht="15.75" customHeight="1" x14ac:dyDescent="0.25">
      <c r="A415" s="607"/>
      <c r="B415" s="4"/>
      <c r="C415" s="1"/>
      <c r="D415" s="8"/>
      <c r="E415" s="7"/>
      <c r="F415" s="1"/>
      <c r="G415" s="1"/>
      <c r="H415" s="1"/>
      <c r="I415" s="1"/>
      <c r="J415" s="1"/>
      <c r="K415" s="1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1"/>
      <c r="X415" s="1"/>
      <c r="Y415" s="1"/>
      <c r="Z415" s="1"/>
    </row>
    <row r="416" spans="1:26" ht="15.75" customHeight="1" x14ac:dyDescent="0.25">
      <c r="A416" s="607"/>
      <c r="B416" s="4"/>
      <c r="C416" s="1"/>
      <c r="D416" s="8"/>
      <c r="E416" s="7"/>
      <c r="F416" s="1"/>
      <c r="G416" s="1"/>
      <c r="H416" s="1"/>
      <c r="I416" s="1"/>
      <c r="J416" s="1"/>
      <c r="K416" s="1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1"/>
      <c r="X416" s="1"/>
      <c r="Y416" s="1"/>
      <c r="Z416" s="1"/>
    </row>
    <row r="417" spans="1:26" ht="15.75" customHeight="1" x14ac:dyDescent="0.25">
      <c r="A417" s="607"/>
      <c r="B417" s="4"/>
      <c r="C417" s="1"/>
      <c r="D417" s="8"/>
      <c r="E417" s="7"/>
      <c r="F417" s="1"/>
      <c r="G417" s="1"/>
      <c r="H417" s="1"/>
      <c r="I417" s="1"/>
      <c r="J417" s="1"/>
      <c r="K417" s="1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1"/>
      <c r="X417" s="1"/>
      <c r="Y417" s="1"/>
      <c r="Z417" s="1"/>
    </row>
    <row r="418" spans="1:26" ht="15.75" customHeight="1" x14ac:dyDescent="0.25">
      <c r="A418" s="607"/>
      <c r="B418" s="4"/>
      <c r="C418" s="1"/>
      <c r="D418" s="8"/>
      <c r="E418" s="7"/>
      <c r="F418" s="1"/>
      <c r="G418" s="1"/>
      <c r="H418" s="1"/>
      <c r="I418" s="1"/>
      <c r="J418" s="1"/>
      <c r="K418" s="1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1"/>
      <c r="X418" s="1"/>
      <c r="Y418" s="1"/>
      <c r="Z418" s="1"/>
    </row>
    <row r="419" spans="1:26" ht="15.75" customHeight="1" x14ac:dyDescent="0.25">
      <c r="A419" s="607"/>
      <c r="B419" s="4"/>
      <c r="C419" s="1"/>
      <c r="D419" s="8"/>
      <c r="E419" s="7"/>
      <c r="F419" s="1"/>
      <c r="G419" s="1"/>
      <c r="H419" s="1"/>
      <c r="I419" s="1"/>
      <c r="J419" s="1"/>
      <c r="K419" s="1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1"/>
      <c r="X419" s="1"/>
      <c r="Y419" s="1"/>
      <c r="Z419" s="1"/>
    </row>
    <row r="420" spans="1:26" ht="15.75" customHeight="1" x14ac:dyDescent="0.25">
      <c r="A420" s="607"/>
      <c r="B420" s="4"/>
      <c r="C420" s="1"/>
      <c r="D420" s="8"/>
      <c r="E420" s="7"/>
      <c r="F420" s="1"/>
      <c r="G420" s="1"/>
      <c r="H420" s="1"/>
      <c r="I420" s="1"/>
      <c r="J420" s="1"/>
      <c r="K420" s="1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1"/>
      <c r="X420" s="1"/>
      <c r="Y420" s="1"/>
      <c r="Z420" s="1"/>
    </row>
    <row r="421" spans="1:26" ht="15.75" customHeight="1" x14ac:dyDescent="0.25">
      <c r="A421" s="607"/>
      <c r="B421" s="4"/>
      <c r="C421" s="1"/>
      <c r="D421" s="8"/>
      <c r="E421" s="7"/>
      <c r="F421" s="1"/>
      <c r="G421" s="1"/>
      <c r="H421" s="1"/>
      <c r="I421" s="1"/>
      <c r="J421" s="1"/>
      <c r="K421" s="1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1"/>
      <c r="X421" s="1"/>
      <c r="Y421" s="1"/>
      <c r="Z421" s="1"/>
    </row>
    <row r="422" spans="1:26" ht="15.75" customHeight="1" x14ac:dyDescent="0.25">
      <c r="A422" s="607"/>
      <c r="B422" s="4"/>
      <c r="C422" s="1"/>
      <c r="D422" s="8"/>
      <c r="E422" s="7"/>
      <c r="F422" s="1"/>
      <c r="G422" s="1"/>
      <c r="H422" s="1"/>
      <c r="I422" s="1"/>
      <c r="J422" s="1"/>
      <c r="K422" s="1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1"/>
      <c r="X422" s="1"/>
      <c r="Y422" s="1"/>
      <c r="Z422" s="1"/>
    </row>
    <row r="423" spans="1:26" ht="15.75" customHeight="1" x14ac:dyDescent="0.25">
      <c r="A423" s="607"/>
      <c r="B423" s="4"/>
      <c r="C423" s="1"/>
      <c r="D423" s="8"/>
      <c r="E423" s="7"/>
      <c r="F423" s="1"/>
      <c r="G423" s="1"/>
      <c r="H423" s="1"/>
      <c r="I423" s="1"/>
      <c r="J423" s="1"/>
      <c r="K423" s="1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1"/>
      <c r="X423" s="1"/>
      <c r="Y423" s="1"/>
      <c r="Z423" s="1"/>
    </row>
    <row r="424" spans="1:26" ht="15.75" customHeight="1" x14ac:dyDescent="0.25">
      <c r="A424" s="607"/>
      <c r="B424" s="4"/>
      <c r="C424" s="1"/>
      <c r="D424" s="8"/>
      <c r="E424" s="7"/>
      <c r="F424" s="1"/>
      <c r="G424" s="1"/>
      <c r="H424" s="1"/>
      <c r="I424" s="1"/>
      <c r="J424" s="1"/>
      <c r="K424" s="1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1"/>
      <c r="X424" s="1"/>
      <c r="Y424" s="1"/>
      <c r="Z424" s="1"/>
    </row>
    <row r="425" spans="1:26" ht="15.75" customHeight="1" x14ac:dyDescent="0.25">
      <c r="A425" s="607"/>
      <c r="B425" s="4"/>
      <c r="C425" s="1"/>
      <c r="D425" s="8"/>
      <c r="E425" s="7"/>
      <c r="F425" s="1"/>
      <c r="G425" s="1"/>
      <c r="H425" s="1"/>
      <c r="I425" s="1"/>
      <c r="J425" s="1"/>
      <c r="K425" s="1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1"/>
      <c r="X425" s="1"/>
      <c r="Y425" s="1"/>
      <c r="Z425" s="1"/>
    </row>
    <row r="426" spans="1:26" ht="15.75" customHeight="1" x14ac:dyDescent="0.25">
      <c r="A426" s="607"/>
      <c r="B426" s="4"/>
      <c r="C426" s="1"/>
      <c r="D426" s="8"/>
      <c r="E426" s="7"/>
      <c r="F426" s="1"/>
      <c r="G426" s="1"/>
      <c r="H426" s="1"/>
      <c r="I426" s="1"/>
      <c r="J426" s="1"/>
      <c r="K426" s="1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1"/>
      <c r="X426" s="1"/>
      <c r="Y426" s="1"/>
      <c r="Z426" s="1"/>
    </row>
    <row r="427" spans="1:26" ht="15.75" customHeight="1" x14ac:dyDescent="0.25">
      <c r="A427" s="607"/>
      <c r="B427" s="4"/>
      <c r="C427" s="1"/>
      <c r="D427" s="8"/>
      <c r="E427" s="7"/>
      <c r="F427" s="1"/>
      <c r="G427" s="1"/>
      <c r="H427" s="1"/>
      <c r="I427" s="1"/>
      <c r="J427" s="1"/>
      <c r="K427" s="1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1"/>
      <c r="X427" s="1"/>
      <c r="Y427" s="1"/>
      <c r="Z427" s="1"/>
    </row>
    <row r="428" spans="1:26" ht="15.75" customHeight="1" x14ac:dyDescent="0.25">
      <c r="A428" s="607"/>
      <c r="B428" s="4"/>
      <c r="C428" s="1"/>
      <c r="D428" s="8"/>
      <c r="E428" s="7"/>
      <c r="F428" s="1"/>
      <c r="G428" s="1"/>
      <c r="H428" s="1"/>
      <c r="I428" s="1"/>
      <c r="J428" s="1"/>
      <c r="K428" s="1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1"/>
      <c r="X428" s="1"/>
      <c r="Y428" s="1"/>
      <c r="Z428" s="1"/>
    </row>
    <row r="429" spans="1:26" ht="15.75" customHeight="1" x14ac:dyDescent="0.25">
      <c r="A429" s="607"/>
      <c r="B429" s="4"/>
      <c r="C429" s="1"/>
      <c r="D429" s="8"/>
      <c r="E429" s="7"/>
      <c r="F429" s="1"/>
      <c r="G429" s="1"/>
      <c r="H429" s="1"/>
      <c r="I429" s="1"/>
      <c r="J429" s="1"/>
      <c r="K429" s="1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1"/>
      <c r="X429" s="1"/>
      <c r="Y429" s="1"/>
      <c r="Z429" s="1"/>
    </row>
    <row r="430" spans="1:26" ht="15.75" customHeight="1" x14ac:dyDescent="0.25">
      <c r="A430" s="607"/>
      <c r="B430" s="4"/>
      <c r="C430" s="1"/>
      <c r="D430" s="8"/>
      <c r="E430" s="7"/>
      <c r="F430" s="1"/>
      <c r="G430" s="1"/>
      <c r="H430" s="1"/>
      <c r="I430" s="1"/>
      <c r="J430" s="1"/>
      <c r="K430" s="1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1"/>
      <c r="X430" s="1"/>
      <c r="Y430" s="1"/>
      <c r="Z430" s="1"/>
    </row>
    <row r="431" spans="1:26" ht="15.75" customHeight="1" x14ac:dyDescent="0.25">
      <c r="A431" s="607"/>
      <c r="B431" s="4"/>
      <c r="C431" s="1"/>
      <c r="D431" s="8"/>
      <c r="E431" s="7"/>
      <c r="F431" s="1"/>
      <c r="G431" s="1"/>
      <c r="H431" s="1"/>
      <c r="I431" s="1"/>
      <c r="J431" s="1"/>
      <c r="K431" s="1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1"/>
      <c r="X431" s="1"/>
      <c r="Y431" s="1"/>
      <c r="Z431" s="1"/>
    </row>
    <row r="432" spans="1:26" ht="15.75" customHeight="1" x14ac:dyDescent="0.25">
      <c r="A432" s="607"/>
      <c r="B432" s="4"/>
      <c r="C432" s="1"/>
      <c r="D432" s="8"/>
      <c r="E432" s="7"/>
      <c r="F432" s="1"/>
      <c r="G432" s="1"/>
      <c r="H432" s="1"/>
      <c r="I432" s="1"/>
      <c r="J432" s="1"/>
      <c r="K432" s="1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1"/>
      <c r="X432" s="1"/>
      <c r="Y432" s="1"/>
      <c r="Z432" s="1"/>
    </row>
    <row r="433" spans="1:26" ht="15.75" customHeight="1" x14ac:dyDescent="0.25">
      <c r="A433" s="607"/>
      <c r="B433" s="4"/>
      <c r="C433" s="1"/>
      <c r="D433" s="8"/>
      <c r="E433" s="7"/>
      <c r="F433" s="1"/>
      <c r="G433" s="1"/>
      <c r="H433" s="1"/>
      <c r="I433" s="1"/>
      <c r="J433" s="1"/>
      <c r="K433" s="1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1"/>
      <c r="X433" s="1"/>
      <c r="Y433" s="1"/>
      <c r="Z433" s="1"/>
    </row>
    <row r="434" spans="1:26" ht="15.75" customHeight="1" x14ac:dyDescent="0.25">
      <c r="A434" s="607"/>
      <c r="B434" s="4"/>
      <c r="C434" s="1"/>
      <c r="D434" s="8"/>
      <c r="E434" s="7"/>
      <c r="F434" s="1"/>
      <c r="G434" s="1"/>
      <c r="H434" s="1"/>
      <c r="I434" s="1"/>
      <c r="J434" s="1"/>
      <c r="K434" s="1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1"/>
      <c r="X434" s="1"/>
      <c r="Y434" s="1"/>
      <c r="Z434" s="1"/>
    </row>
    <row r="435" spans="1:26" ht="15.75" customHeight="1" x14ac:dyDescent="0.25">
      <c r="A435" s="607"/>
      <c r="B435" s="4"/>
      <c r="C435" s="1"/>
      <c r="D435" s="8"/>
      <c r="E435" s="7"/>
      <c r="F435" s="1"/>
      <c r="G435" s="1"/>
      <c r="H435" s="1"/>
      <c r="I435" s="1"/>
      <c r="J435" s="1"/>
      <c r="K435" s="1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1"/>
      <c r="X435" s="1"/>
      <c r="Y435" s="1"/>
      <c r="Z435" s="1"/>
    </row>
    <row r="436" spans="1:26" ht="15.75" customHeight="1" x14ac:dyDescent="0.25">
      <c r="A436" s="607"/>
      <c r="B436" s="4"/>
      <c r="C436" s="1"/>
      <c r="D436" s="8"/>
      <c r="E436" s="7"/>
      <c r="F436" s="1"/>
      <c r="G436" s="1"/>
      <c r="H436" s="1"/>
      <c r="I436" s="1"/>
      <c r="J436" s="1"/>
      <c r="K436" s="1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1"/>
      <c r="X436" s="1"/>
      <c r="Y436" s="1"/>
      <c r="Z436" s="1"/>
    </row>
    <row r="437" spans="1:26" ht="15.75" customHeight="1" x14ac:dyDescent="0.25">
      <c r="A437" s="607"/>
      <c r="B437" s="4"/>
      <c r="C437" s="1"/>
      <c r="D437" s="8"/>
      <c r="E437" s="7"/>
      <c r="F437" s="1"/>
      <c r="G437" s="1"/>
      <c r="H437" s="1"/>
      <c r="I437" s="1"/>
      <c r="J437" s="1"/>
      <c r="K437" s="1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1"/>
      <c r="X437" s="1"/>
      <c r="Y437" s="1"/>
      <c r="Z437" s="1"/>
    </row>
    <row r="438" spans="1:26" ht="15.75" customHeight="1" x14ac:dyDescent="0.25">
      <c r="A438" s="607"/>
      <c r="B438" s="4"/>
      <c r="C438" s="1"/>
      <c r="D438" s="8"/>
      <c r="E438" s="7"/>
      <c r="F438" s="1"/>
      <c r="G438" s="1"/>
      <c r="H438" s="1"/>
      <c r="I438" s="1"/>
      <c r="J438" s="1"/>
      <c r="K438" s="1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1"/>
      <c r="X438" s="1"/>
      <c r="Y438" s="1"/>
      <c r="Z438" s="1"/>
    </row>
    <row r="439" spans="1:26" ht="15.75" customHeight="1" x14ac:dyDescent="0.25">
      <c r="A439" s="607"/>
      <c r="B439" s="4"/>
      <c r="C439" s="1"/>
      <c r="D439" s="8"/>
      <c r="E439" s="7"/>
      <c r="F439" s="1"/>
      <c r="G439" s="1"/>
      <c r="H439" s="1"/>
      <c r="I439" s="1"/>
      <c r="J439" s="1"/>
      <c r="K439" s="1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1"/>
      <c r="X439" s="1"/>
      <c r="Y439" s="1"/>
      <c r="Z439" s="1"/>
    </row>
    <row r="440" spans="1:26" ht="15.75" customHeight="1" x14ac:dyDescent="0.25">
      <c r="A440" s="607"/>
      <c r="B440" s="4"/>
      <c r="C440" s="1"/>
      <c r="D440" s="8"/>
      <c r="E440" s="7"/>
      <c r="F440" s="1"/>
      <c r="G440" s="1"/>
      <c r="H440" s="1"/>
      <c r="I440" s="1"/>
      <c r="J440" s="1"/>
      <c r="K440" s="1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1"/>
      <c r="X440" s="1"/>
      <c r="Y440" s="1"/>
      <c r="Z440" s="1"/>
    </row>
    <row r="441" spans="1:26" ht="15.75" customHeight="1" x14ac:dyDescent="0.25">
      <c r="A441" s="607"/>
      <c r="B441" s="4"/>
      <c r="C441" s="1"/>
      <c r="D441" s="8"/>
      <c r="E441" s="7"/>
      <c r="F441" s="1"/>
      <c r="G441" s="1"/>
      <c r="H441" s="1"/>
      <c r="I441" s="1"/>
      <c r="J441" s="1"/>
      <c r="K441" s="1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1"/>
      <c r="X441" s="1"/>
      <c r="Y441" s="1"/>
      <c r="Z441" s="1"/>
    </row>
    <row r="442" spans="1:26" ht="15.75" customHeight="1" x14ac:dyDescent="0.25">
      <c r="A442" s="607"/>
      <c r="B442" s="4"/>
      <c r="C442" s="1"/>
      <c r="D442" s="8"/>
      <c r="E442" s="7"/>
      <c r="F442" s="1"/>
      <c r="G442" s="1"/>
      <c r="H442" s="1"/>
      <c r="I442" s="1"/>
      <c r="J442" s="1"/>
      <c r="K442" s="1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1"/>
      <c r="X442" s="1"/>
      <c r="Y442" s="1"/>
      <c r="Z442" s="1"/>
    </row>
    <row r="443" spans="1:26" ht="15.75" customHeight="1" x14ac:dyDescent="0.25">
      <c r="A443" s="607"/>
      <c r="B443" s="4"/>
      <c r="C443" s="1"/>
      <c r="D443" s="8"/>
      <c r="E443" s="7"/>
      <c r="F443" s="1"/>
      <c r="G443" s="1"/>
      <c r="H443" s="1"/>
      <c r="I443" s="1"/>
      <c r="J443" s="1"/>
      <c r="K443" s="1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1"/>
      <c r="X443" s="1"/>
      <c r="Y443" s="1"/>
      <c r="Z443" s="1"/>
    </row>
    <row r="444" spans="1:26" ht="15.75" customHeight="1" x14ac:dyDescent="0.25">
      <c r="A444" s="607"/>
      <c r="B444" s="4"/>
      <c r="C444" s="1"/>
      <c r="D444" s="8"/>
      <c r="E444" s="7"/>
      <c r="F444" s="1"/>
      <c r="G444" s="1"/>
      <c r="H444" s="1"/>
      <c r="I444" s="1"/>
      <c r="J444" s="1"/>
      <c r="K444" s="1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1"/>
      <c r="X444" s="1"/>
      <c r="Y444" s="1"/>
      <c r="Z444" s="1"/>
    </row>
    <row r="445" spans="1:26" ht="15.75" customHeight="1" x14ac:dyDescent="0.25">
      <c r="A445" s="607"/>
      <c r="B445" s="4"/>
      <c r="C445" s="1"/>
      <c r="D445" s="8"/>
      <c r="E445" s="7"/>
      <c r="F445" s="1"/>
      <c r="G445" s="1"/>
      <c r="H445" s="1"/>
      <c r="I445" s="1"/>
      <c r="J445" s="1"/>
      <c r="K445" s="1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1"/>
      <c r="X445" s="1"/>
      <c r="Y445" s="1"/>
      <c r="Z445" s="1"/>
    </row>
    <row r="446" spans="1:26" ht="15.75" customHeight="1" x14ac:dyDescent="0.25">
      <c r="A446" s="607"/>
      <c r="B446" s="4"/>
      <c r="C446" s="1"/>
      <c r="D446" s="8"/>
      <c r="E446" s="7"/>
      <c r="F446" s="1"/>
      <c r="G446" s="1"/>
      <c r="H446" s="1"/>
      <c r="I446" s="1"/>
      <c r="J446" s="1"/>
      <c r="K446" s="1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1"/>
      <c r="X446" s="1"/>
      <c r="Y446" s="1"/>
      <c r="Z446" s="1"/>
    </row>
    <row r="447" spans="1:26" ht="15.75" customHeight="1" x14ac:dyDescent="0.25">
      <c r="A447" s="607"/>
      <c r="B447" s="4"/>
      <c r="C447" s="1"/>
      <c r="D447" s="8"/>
      <c r="E447" s="7"/>
      <c r="F447" s="1"/>
      <c r="G447" s="1"/>
      <c r="H447" s="1"/>
      <c r="I447" s="1"/>
      <c r="J447" s="1"/>
      <c r="K447" s="1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1"/>
      <c r="X447" s="1"/>
      <c r="Y447" s="1"/>
      <c r="Z447" s="1"/>
    </row>
    <row r="448" spans="1:26" ht="15.75" customHeight="1" x14ac:dyDescent="0.25">
      <c r="A448" s="607"/>
      <c r="B448" s="4"/>
      <c r="C448" s="1"/>
      <c r="D448" s="8"/>
      <c r="E448" s="7"/>
      <c r="F448" s="1"/>
      <c r="G448" s="1"/>
      <c r="H448" s="1"/>
      <c r="I448" s="1"/>
      <c r="J448" s="1"/>
      <c r="K448" s="1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1"/>
      <c r="X448" s="1"/>
      <c r="Y448" s="1"/>
      <c r="Z448" s="1"/>
    </row>
    <row r="449" spans="1:26" ht="15.75" customHeight="1" x14ac:dyDescent="0.25">
      <c r="A449" s="607"/>
      <c r="B449" s="4"/>
      <c r="C449" s="1"/>
      <c r="D449" s="8"/>
      <c r="E449" s="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607"/>
      <c r="B450" s="4"/>
      <c r="C450" s="1"/>
      <c r="D450" s="8"/>
      <c r="E450" s="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607"/>
      <c r="B451" s="4"/>
      <c r="C451" s="1"/>
      <c r="D451" s="8"/>
      <c r="E451" s="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607"/>
      <c r="B452" s="4"/>
      <c r="C452" s="1"/>
      <c r="D452" s="8"/>
      <c r="E452" s="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607"/>
      <c r="B453" s="4"/>
      <c r="C453" s="1"/>
      <c r="D453" s="8"/>
      <c r="E453" s="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607"/>
      <c r="B454" s="4"/>
      <c r="C454" s="1"/>
      <c r="D454" s="8"/>
      <c r="E454" s="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607"/>
      <c r="B455" s="4"/>
      <c r="C455" s="1"/>
      <c r="D455" s="8"/>
      <c r="E455" s="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607"/>
      <c r="B456" s="4"/>
      <c r="C456" s="1"/>
      <c r="D456" s="8"/>
      <c r="E456" s="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607"/>
      <c r="B457" s="4"/>
      <c r="C457" s="1"/>
      <c r="D457" s="8"/>
      <c r="E457" s="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607"/>
      <c r="B458" s="4"/>
      <c r="C458" s="1"/>
      <c r="D458" s="8"/>
      <c r="E458" s="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607"/>
      <c r="B459" s="4"/>
      <c r="C459" s="1"/>
      <c r="D459" s="8"/>
      <c r="E459" s="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607"/>
      <c r="B460" s="4"/>
      <c r="C460" s="1"/>
      <c r="D460" s="8"/>
      <c r="E460" s="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607"/>
      <c r="B461" s="4"/>
      <c r="C461" s="1"/>
      <c r="D461" s="8"/>
      <c r="E461" s="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607"/>
      <c r="B462" s="4"/>
      <c r="C462" s="1"/>
      <c r="D462" s="8"/>
      <c r="E462" s="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607"/>
      <c r="B463" s="4"/>
      <c r="C463" s="1"/>
      <c r="D463" s="8"/>
      <c r="E463" s="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607"/>
      <c r="B464" s="4"/>
      <c r="C464" s="1"/>
      <c r="D464" s="8"/>
      <c r="E464" s="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607"/>
      <c r="B465" s="4"/>
      <c r="C465" s="1"/>
      <c r="D465" s="8"/>
      <c r="E465" s="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607"/>
      <c r="B466" s="4"/>
      <c r="C466" s="1"/>
      <c r="D466" s="8"/>
      <c r="E466" s="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607"/>
      <c r="B467" s="4"/>
      <c r="C467" s="1"/>
      <c r="D467" s="8"/>
      <c r="E467" s="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607"/>
      <c r="B468" s="4"/>
      <c r="C468" s="1"/>
      <c r="D468" s="8"/>
      <c r="E468" s="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607"/>
      <c r="B469" s="4"/>
      <c r="C469" s="1"/>
      <c r="D469" s="8"/>
      <c r="E469" s="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607"/>
      <c r="B470" s="4"/>
      <c r="C470" s="1"/>
      <c r="D470" s="8"/>
      <c r="E470" s="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607"/>
      <c r="B471" s="4"/>
      <c r="C471" s="1"/>
      <c r="D471" s="8"/>
      <c r="E471" s="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607"/>
      <c r="B472" s="4"/>
      <c r="C472" s="1"/>
      <c r="D472" s="8"/>
      <c r="E472" s="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607"/>
      <c r="B473" s="4"/>
      <c r="C473" s="1"/>
      <c r="D473" s="8"/>
      <c r="E473" s="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607"/>
      <c r="B474" s="4"/>
      <c r="C474" s="1"/>
      <c r="D474" s="8"/>
      <c r="E474" s="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607"/>
      <c r="B475" s="4"/>
      <c r="C475" s="1"/>
      <c r="D475" s="8"/>
      <c r="E475" s="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607"/>
      <c r="B476" s="4"/>
      <c r="C476" s="1"/>
      <c r="D476" s="8"/>
      <c r="E476" s="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607"/>
      <c r="B477" s="4"/>
      <c r="C477" s="1"/>
      <c r="D477" s="8"/>
      <c r="E477" s="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607"/>
      <c r="B478" s="4"/>
      <c r="C478" s="1"/>
      <c r="D478" s="8"/>
      <c r="E478" s="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607"/>
      <c r="B479" s="4"/>
      <c r="C479" s="1"/>
      <c r="D479" s="8"/>
      <c r="E479" s="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607"/>
      <c r="B480" s="4"/>
      <c r="C480" s="1"/>
      <c r="D480" s="8"/>
      <c r="E480" s="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607"/>
      <c r="B481" s="4"/>
      <c r="C481" s="1"/>
      <c r="D481" s="8"/>
      <c r="E481" s="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607"/>
      <c r="B482" s="4"/>
      <c r="C482" s="1"/>
      <c r="D482" s="8"/>
      <c r="E482" s="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607"/>
      <c r="B483" s="4"/>
      <c r="C483" s="1"/>
      <c r="D483" s="8"/>
      <c r="E483" s="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607"/>
      <c r="B484" s="4"/>
      <c r="C484" s="1"/>
      <c r="D484" s="8"/>
      <c r="E484" s="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607"/>
      <c r="B485" s="4"/>
      <c r="C485" s="1"/>
      <c r="D485" s="8"/>
      <c r="E485" s="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607"/>
      <c r="B486" s="4"/>
      <c r="C486" s="1"/>
      <c r="D486" s="8"/>
      <c r="E486" s="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607"/>
      <c r="B487" s="4"/>
      <c r="C487" s="1"/>
      <c r="D487" s="8"/>
      <c r="E487" s="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607"/>
      <c r="B488" s="4"/>
      <c r="C488" s="1"/>
      <c r="D488" s="8"/>
      <c r="E488" s="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607"/>
      <c r="B489" s="4"/>
      <c r="C489" s="1"/>
      <c r="D489" s="8"/>
      <c r="E489" s="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607"/>
      <c r="B490" s="4"/>
      <c r="C490" s="1"/>
      <c r="D490" s="8"/>
      <c r="E490" s="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607"/>
      <c r="B491" s="4"/>
      <c r="C491" s="1"/>
      <c r="D491" s="8"/>
      <c r="E491" s="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607"/>
      <c r="B492" s="4"/>
      <c r="C492" s="1"/>
      <c r="D492" s="8"/>
      <c r="E492" s="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607"/>
      <c r="B493" s="4"/>
      <c r="C493" s="1"/>
      <c r="D493" s="8"/>
      <c r="E493" s="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607"/>
      <c r="B494" s="4"/>
      <c r="C494" s="1"/>
      <c r="D494" s="8"/>
      <c r="E494" s="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607"/>
      <c r="B495" s="4"/>
      <c r="C495" s="1"/>
      <c r="D495" s="8"/>
      <c r="E495" s="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607"/>
      <c r="B496" s="4"/>
      <c r="C496" s="1"/>
      <c r="D496" s="8"/>
      <c r="E496" s="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607"/>
      <c r="B497" s="4"/>
      <c r="C497" s="1"/>
      <c r="D497" s="8"/>
      <c r="E497" s="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607"/>
      <c r="B498" s="4"/>
      <c r="C498" s="1"/>
      <c r="D498" s="8"/>
      <c r="E498" s="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607"/>
      <c r="B499" s="4"/>
      <c r="C499" s="1"/>
      <c r="D499" s="8"/>
      <c r="E499" s="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607"/>
      <c r="B500" s="4"/>
      <c r="C500" s="1"/>
      <c r="D500" s="8"/>
      <c r="E500" s="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607"/>
      <c r="B501" s="4"/>
      <c r="C501" s="1"/>
      <c r="D501" s="8"/>
      <c r="E501" s="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607"/>
      <c r="B502" s="4"/>
      <c r="C502" s="1"/>
      <c r="D502" s="8"/>
      <c r="E502" s="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607"/>
      <c r="B503" s="4"/>
      <c r="C503" s="1"/>
      <c r="D503" s="8"/>
      <c r="E503" s="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607"/>
      <c r="B504" s="4"/>
      <c r="C504" s="1"/>
      <c r="D504" s="8"/>
      <c r="E504" s="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607"/>
      <c r="B505" s="4"/>
      <c r="C505" s="1"/>
      <c r="D505" s="8"/>
      <c r="E505" s="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607"/>
      <c r="B506" s="4"/>
      <c r="C506" s="1"/>
      <c r="D506" s="8"/>
      <c r="E506" s="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607"/>
      <c r="B507" s="4"/>
      <c r="C507" s="1"/>
      <c r="D507" s="8"/>
      <c r="E507" s="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607"/>
      <c r="B508" s="4"/>
      <c r="C508" s="1"/>
      <c r="D508" s="8"/>
      <c r="E508" s="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607"/>
      <c r="B509" s="4"/>
      <c r="C509" s="1"/>
      <c r="D509" s="8"/>
      <c r="E509" s="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607"/>
      <c r="B510" s="4"/>
      <c r="C510" s="1"/>
      <c r="D510" s="8"/>
      <c r="E510" s="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607"/>
      <c r="B511" s="4"/>
      <c r="C511" s="1"/>
      <c r="D511" s="8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607"/>
      <c r="B512" s="4"/>
      <c r="C512" s="1"/>
      <c r="D512" s="8"/>
      <c r="E512" s="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607"/>
      <c r="B513" s="4"/>
      <c r="C513" s="1"/>
      <c r="D513" s="8"/>
      <c r="E513" s="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607"/>
      <c r="B514" s="4"/>
      <c r="C514" s="1"/>
      <c r="D514" s="8"/>
      <c r="E514" s="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607"/>
      <c r="B515" s="4"/>
      <c r="C515" s="1"/>
      <c r="D515" s="8"/>
      <c r="E515" s="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607"/>
      <c r="B516" s="4"/>
      <c r="C516" s="1"/>
      <c r="D516" s="8"/>
      <c r="E516" s="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607"/>
      <c r="B517" s="4"/>
      <c r="C517" s="1"/>
      <c r="D517" s="8"/>
      <c r="E517" s="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607"/>
      <c r="B518" s="4"/>
      <c r="C518" s="1"/>
      <c r="D518" s="8"/>
      <c r="E518" s="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607"/>
      <c r="B519" s="4"/>
      <c r="C519" s="1"/>
      <c r="D519" s="8"/>
      <c r="E519" s="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607"/>
      <c r="B520" s="4"/>
      <c r="C520" s="1"/>
      <c r="D520" s="8"/>
      <c r="E520" s="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607"/>
      <c r="B521" s="4"/>
      <c r="C521" s="1"/>
      <c r="D521" s="8"/>
      <c r="E521" s="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607"/>
      <c r="B522" s="4"/>
      <c r="C522" s="1"/>
      <c r="D522" s="8"/>
      <c r="E522" s="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607"/>
      <c r="B523" s="4"/>
      <c r="C523" s="1"/>
      <c r="D523" s="8"/>
      <c r="E523" s="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607"/>
      <c r="B524" s="4"/>
      <c r="C524" s="1"/>
      <c r="D524" s="8"/>
      <c r="E524" s="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607"/>
      <c r="B525" s="4"/>
      <c r="C525" s="1"/>
      <c r="D525" s="8"/>
      <c r="E525" s="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607"/>
      <c r="B526" s="4"/>
      <c r="C526" s="1"/>
      <c r="D526" s="8"/>
      <c r="E526" s="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607"/>
      <c r="B527" s="4"/>
      <c r="C527" s="1"/>
      <c r="D527" s="8"/>
      <c r="E527" s="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607"/>
      <c r="B528" s="4"/>
      <c r="C528" s="1"/>
      <c r="D528" s="8"/>
      <c r="E528" s="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607"/>
      <c r="B529" s="4"/>
      <c r="C529" s="1"/>
      <c r="D529" s="8"/>
      <c r="E529" s="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607"/>
      <c r="B530" s="4"/>
      <c r="C530" s="1"/>
      <c r="D530" s="8"/>
      <c r="E530" s="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607"/>
      <c r="B531" s="4"/>
      <c r="C531" s="1"/>
      <c r="D531" s="8"/>
      <c r="E531" s="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607"/>
      <c r="B532" s="4"/>
      <c r="C532" s="1"/>
      <c r="D532" s="8"/>
      <c r="E532" s="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607"/>
      <c r="B533" s="4"/>
      <c r="C533" s="1"/>
      <c r="D533" s="8"/>
      <c r="E533" s="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607"/>
      <c r="B534" s="4"/>
      <c r="C534" s="1"/>
      <c r="D534" s="8"/>
      <c r="E534" s="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607"/>
      <c r="B535" s="4"/>
      <c r="C535" s="1"/>
      <c r="D535" s="8"/>
      <c r="E535" s="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607"/>
      <c r="B536" s="4"/>
      <c r="C536" s="1"/>
      <c r="D536" s="8"/>
      <c r="E536" s="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607"/>
      <c r="B537" s="4"/>
      <c r="C537" s="1"/>
      <c r="D537" s="8"/>
      <c r="E537" s="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607"/>
      <c r="B538" s="4"/>
      <c r="C538" s="1"/>
      <c r="D538" s="8"/>
      <c r="E538" s="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607"/>
      <c r="B539" s="4"/>
      <c r="C539" s="1"/>
      <c r="D539" s="8"/>
      <c r="E539" s="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607"/>
      <c r="B540" s="4"/>
      <c r="C540" s="1"/>
      <c r="D540" s="8"/>
      <c r="E540" s="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607"/>
      <c r="B541" s="4"/>
      <c r="C541" s="1"/>
      <c r="D541" s="8"/>
      <c r="E541" s="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607"/>
      <c r="B542" s="4"/>
      <c r="C542" s="1"/>
      <c r="D542" s="8"/>
      <c r="E542" s="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607"/>
      <c r="B543" s="4"/>
      <c r="C543" s="1"/>
      <c r="D543" s="8"/>
      <c r="E543" s="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607"/>
      <c r="B544" s="4"/>
      <c r="C544" s="1"/>
      <c r="D544" s="8"/>
      <c r="E544" s="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607"/>
      <c r="B545" s="4"/>
      <c r="C545" s="1"/>
      <c r="D545" s="8"/>
      <c r="E545" s="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607"/>
      <c r="B546" s="4"/>
      <c r="C546" s="1"/>
      <c r="D546" s="8"/>
      <c r="E546" s="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607"/>
      <c r="B547" s="4"/>
      <c r="C547" s="1"/>
      <c r="D547" s="8"/>
      <c r="E547" s="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607"/>
      <c r="B548" s="4"/>
      <c r="C548" s="1"/>
      <c r="D548" s="8"/>
      <c r="E548" s="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607"/>
      <c r="B549" s="4"/>
      <c r="C549" s="1"/>
      <c r="D549" s="8"/>
      <c r="E549" s="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607"/>
      <c r="B550" s="4"/>
      <c r="C550" s="1"/>
      <c r="D550" s="8"/>
      <c r="E550" s="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607"/>
      <c r="B551" s="4"/>
      <c r="C551" s="1"/>
      <c r="D551" s="8"/>
      <c r="E551" s="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607"/>
      <c r="B552" s="4"/>
      <c r="C552" s="1"/>
      <c r="D552" s="8"/>
      <c r="E552" s="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607"/>
      <c r="B553" s="4"/>
      <c r="C553" s="1"/>
      <c r="D553" s="8"/>
      <c r="E553" s="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607"/>
      <c r="B554" s="4"/>
      <c r="C554" s="1"/>
      <c r="D554" s="8"/>
      <c r="E554" s="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607"/>
      <c r="B555" s="4"/>
      <c r="C555" s="1"/>
      <c r="D555" s="8"/>
      <c r="E555" s="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607"/>
      <c r="B556" s="4"/>
      <c r="C556" s="1"/>
      <c r="D556" s="8"/>
      <c r="E556" s="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607"/>
      <c r="B557" s="4"/>
      <c r="C557" s="1"/>
      <c r="D557" s="8"/>
      <c r="E557" s="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607"/>
      <c r="B558" s="4"/>
      <c r="C558" s="1"/>
      <c r="D558" s="8"/>
      <c r="E558" s="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607"/>
      <c r="B559" s="4"/>
      <c r="C559" s="1"/>
      <c r="D559" s="8"/>
      <c r="E559" s="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607"/>
      <c r="B560" s="4"/>
      <c r="C560" s="1"/>
      <c r="D560" s="8"/>
      <c r="E560" s="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607"/>
      <c r="B561" s="4"/>
      <c r="C561" s="1"/>
      <c r="D561" s="8"/>
      <c r="E561" s="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607"/>
      <c r="B562" s="4"/>
      <c r="C562" s="1"/>
      <c r="D562" s="8"/>
      <c r="E562" s="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607"/>
      <c r="B563" s="4"/>
      <c r="C563" s="1"/>
      <c r="D563" s="8"/>
      <c r="E563" s="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607"/>
      <c r="B564" s="4"/>
      <c r="C564" s="1"/>
      <c r="D564" s="8"/>
      <c r="E564" s="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607"/>
      <c r="B565" s="4"/>
      <c r="C565" s="1"/>
      <c r="D565" s="8"/>
      <c r="E565" s="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607"/>
      <c r="B566" s="4"/>
      <c r="C566" s="1"/>
      <c r="D566" s="8"/>
      <c r="E566" s="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607"/>
      <c r="B567" s="4"/>
      <c r="C567" s="1"/>
      <c r="D567" s="8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607"/>
      <c r="B568" s="4"/>
      <c r="C568" s="1"/>
      <c r="D568" s="8"/>
      <c r="E568" s="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607"/>
      <c r="B569" s="4"/>
      <c r="C569" s="1"/>
      <c r="D569" s="8"/>
      <c r="E569" s="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607"/>
      <c r="B570" s="4"/>
      <c r="C570" s="1"/>
      <c r="D570" s="8"/>
      <c r="E570" s="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607"/>
      <c r="B571" s="4"/>
      <c r="C571" s="1"/>
      <c r="D571" s="8"/>
      <c r="E571" s="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607"/>
      <c r="B572" s="4"/>
      <c r="C572" s="1"/>
      <c r="D572" s="8"/>
      <c r="E572" s="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607"/>
      <c r="B573" s="4"/>
      <c r="C573" s="1"/>
      <c r="D573" s="8"/>
      <c r="E573" s="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607"/>
      <c r="B574" s="4"/>
      <c r="C574" s="1"/>
      <c r="D574" s="8"/>
      <c r="E574" s="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607"/>
      <c r="B575" s="4"/>
      <c r="C575" s="1"/>
      <c r="D575" s="8"/>
      <c r="E575" s="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607"/>
      <c r="B576" s="4"/>
      <c r="C576" s="1"/>
      <c r="D576" s="8"/>
      <c r="E576" s="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607"/>
      <c r="B577" s="4"/>
      <c r="C577" s="1"/>
      <c r="D577" s="8"/>
      <c r="E577" s="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607"/>
      <c r="B578" s="4"/>
      <c r="C578" s="1"/>
      <c r="D578" s="8"/>
      <c r="E578" s="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607"/>
      <c r="B579" s="4"/>
      <c r="C579" s="1"/>
      <c r="D579" s="8"/>
      <c r="E579" s="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607"/>
      <c r="B580" s="4"/>
      <c r="C580" s="1"/>
      <c r="D580" s="8"/>
      <c r="E580" s="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607"/>
      <c r="B581" s="4"/>
      <c r="C581" s="1"/>
      <c r="D581" s="8"/>
      <c r="E581" s="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607"/>
      <c r="B582" s="4"/>
      <c r="C582" s="1"/>
      <c r="D582" s="8"/>
      <c r="E582" s="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607"/>
      <c r="B583" s="4"/>
      <c r="C583" s="1"/>
      <c r="D583" s="8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607"/>
      <c r="B584" s="4"/>
      <c r="C584" s="1"/>
      <c r="D584" s="8"/>
      <c r="E584" s="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607"/>
      <c r="B585" s="4"/>
      <c r="C585" s="1"/>
      <c r="D585" s="8"/>
      <c r="E585" s="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607"/>
      <c r="B586" s="4"/>
      <c r="C586" s="1"/>
      <c r="D586" s="8"/>
      <c r="E586" s="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607"/>
      <c r="B587" s="4"/>
      <c r="C587" s="1"/>
      <c r="D587" s="8"/>
      <c r="E587" s="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607"/>
      <c r="B588" s="4"/>
      <c r="C588" s="1"/>
      <c r="D588" s="8"/>
      <c r="E588" s="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607"/>
      <c r="B589" s="4"/>
      <c r="C589" s="1"/>
      <c r="D589" s="8"/>
      <c r="E589" s="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607"/>
      <c r="B590" s="4"/>
      <c r="C590" s="1"/>
      <c r="D590" s="8"/>
      <c r="E590" s="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607"/>
      <c r="B591" s="4"/>
      <c r="C591" s="1"/>
      <c r="D591" s="8"/>
      <c r="E591" s="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607"/>
      <c r="B592" s="4"/>
      <c r="C592" s="1"/>
      <c r="D592" s="8"/>
      <c r="E592" s="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607"/>
      <c r="B593" s="4"/>
      <c r="C593" s="1"/>
      <c r="D593" s="8"/>
      <c r="E593" s="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607"/>
      <c r="B594" s="4"/>
      <c r="C594" s="1"/>
      <c r="D594" s="8"/>
      <c r="E594" s="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607"/>
      <c r="B595" s="4"/>
      <c r="C595" s="1"/>
      <c r="D595" s="8"/>
      <c r="E595" s="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607"/>
      <c r="B596" s="4"/>
      <c r="C596" s="1"/>
      <c r="D596" s="8"/>
      <c r="E596" s="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607"/>
      <c r="B597" s="4"/>
      <c r="C597" s="1"/>
      <c r="D597" s="8"/>
      <c r="E597" s="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607"/>
      <c r="B598" s="4"/>
      <c r="C598" s="1"/>
      <c r="D598" s="8"/>
      <c r="E598" s="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607"/>
      <c r="B599" s="4"/>
      <c r="C599" s="1"/>
      <c r="D599" s="8"/>
      <c r="E599" s="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607"/>
      <c r="B600" s="4"/>
      <c r="C600" s="1"/>
      <c r="D600" s="8"/>
      <c r="E600" s="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607"/>
      <c r="B601" s="4"/>
      <c r="C601" s="1"/>
      <c r="D601" s="8"/>
      <c r="E601" s="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607"/>
      <c r="B602" s="4"/>
      <c r="C602" s="1"/>
      <c r="D602" s="8"/>
      <c r="E602" s="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607"/>
      <c r="B603" s="4"/>
      <c r="C603" s="1"/>
      <c r="D603" s="8"/>
      <c r="E603" s="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607"/>
      <c r="B604" s="4"/>
      <c r="C604" s="1"/>
      <c r="D604" s="8"/>
      <c r="E604" s="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607"/>
      <c r="B605" s="4"/>
      <c r="C605" s="1"/>
      <c r="D605" s="8"/>
      <c r="E605" s="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607"/>
      <c r="B606" s="4"/>
      <c r="C606" s="1"/>
      <c r="D606" s="8"/>
      <c r="E606" s="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607"/>
      <c r="B607" s="4"/>
      <c r="C607" s="1"/>
      <c r="D607" s="8"/>
      <c r="E607" s="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607"/>
      <c r="B608" s="4"/>
      <c r="C608" s="1"/>
      <c r="D608" s="8"/>
      <c r="E608" s="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607"/>
      <c r="B609" s="4"/>
      <c r="C609" s="1"/>
      <c r="D609" s="8"/>
      <c r="E609" s="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607"/>
      <c r="B610" s="4"/>
      <c r="C610" s="1"/>
      <c r="D610" s="8"/>
      <c r="E610" s="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607"/>
      <c r="B611" s="4"/>
      <c r="C611" s="1"/>
      <c r="D611" s="8"/>
      <c r="E611" s="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607"/>
      <c r="B612" s="4"/>
      <c r="C612" s="1"/>
      <c r="D612" s="8"/>
      <c r="E612" s="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607"/>
      <c r="B613" s="4"/>
      <c r="C613" s="1"/>
      <c r="D613" s="8"/>
      <c r="E613" s="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607"/>
      <c r="B614" s="4"/>
      <c r="C614" s="1"/>
      <c r="D614" s="8"/>
      <c r="E614" s="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607"/>
      <c r="B615" s="4"/>
      <c r="C615" s="1"/>
      <c r="D615" s="8"/>
      <c r="E615" s="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607"/>
      <c r="B616" s="4"/>
      <c r="C616" s="1"/>
      <c r="D616" s="8"/>
      <c r="E616" s="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607"/>
      <c r="B617" s="4"/>
      <c r="C617" s="1"/>
      <c r="D617" s="8"/>
      <c r="E617" s="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607"/>
      <c r="B618" s="4"/>
      <c r="C618" s="1"/>
      <c r="D618" s="8"/>
      <c r="E618" s="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607"/>
      <c r="B619" s="4"/>
      <c r="C619" s="1"/>
      <c r="D619" s="8"/>
      <c r="E619" s="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607"/>
      <c r="B620" s="4"/>
      <c r="C620" s="1"/>
      <c r="D620" s="8"/>
      <c r="E620" s="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607"/>
      <c r="B621" s="4"/>
      <c r="C621" s="1"/>
      <c r="D621" s="8"/>
      <c r="E621" s="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607"/>
      <c r="B622" s="4"/>
      <c r="C622" s="1"/>
      <c r="D622" s="8"/>
      <c r="E622" s="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607"/>
      <c r="B623" s="4"/>
      <c r="C623" s="1"/>
      <c r="D623" s="8"/>
      <c r="E623" s="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607"/>
      <c r="B624" s="4"/>
      <c r="C624" s="1"/>
      <c r="D624" s="8"/>
      <c r="E624" s="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607"/>
      <c r="B625" s="4"/>
      <c r="C625" s="1"/>
      <c r="D625" s="8"/>
      <c r="E625" s="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607"/>
      <c r="B626" s="4"/>
      <c r="C626" s="1"/>
      <c r="D626" s="8"/>
      <c r="E626" s="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607"/>
      <c r="B627" s="4"/>
      <c r="C627" s="1"/>
      <c r="D627" s="8"/>
      <c r="E627" s="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607"/>
      <c r="B628" s="4"/>
      <c r="C628" s="1"/>
      <c r="D628" s="8"/>
      <c r="E628" s="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607"/>
      <c r="B629" s="4"/>
      <c r="C629" s="1"/>
      <c r="D629" s="8"/>
      <c r="E629" s="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607"/>
      <c r="B630" s="4"/>
      <c r="C630" s="1"/>
      <c r="D630" s="8"/>
      <c r="E630" s="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607"/>
      <c r="B631" s="4"/>
      <c r="C631" s="1"/>
      <c r="D631" s="8"/>
      <c r="E631" s="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607"/>
      <c r="B632" s="4"/>
      <c r="C632" s="1"/>
      <c r="D632" s="8"/>
      <c r="E632" s="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607"/>
      <c r="B633" s="4"/>
      <c r="C633" s="1"/>
      <c r="D633" s="8"/>
      <c r="E633" s="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607"/>
      <c r="B634" s="4"/>
      <c r="C634" s="1"/>
      <c r="D634" s="8"/>
      <c r="E634" s="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607"/>
      <c r="B635" s="4"/>
      <c r="C635" s="1"/>
      <c r="D635" s="8"/>
      <c r="E635" s="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607"/>
      <c r="B636" s="4"/>
      <c r="C636" s="1"/>
      <c r="D636" s="8"/>
      <c r="E636" s="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607"/>
      <c r="B637" s="4"/>
      <c r="C637" s="1"/>
      <c r="D637" s="8"/>
      <c r="E637" s="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607"/>
      <c r="B638" s="4"/>
      <c r="C638" s="1"/>
      <c r="D638" s="8"/>
      <c r="E638" s="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607"/>
      <c r="B639" s="4"/>
      <c r="C639" s="1"/>
      <c r="D639" s="8"/>
      <c r="E639" s="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607"/>
      <c r="B640" s="4"/>
      <c r="C640" s="1"/>
      <c r="D640" s="8"/>
      <c r="E640" s="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607"/>
      <c r="B641" s="4"/>
      <c r="C641" s="1"/>
      <c r="D641" s="8"/>
      <c r="E641" s="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607"/>
      <c r="B642" s="4"/>
      <c r="C642" s="1"/>
      <c r="D642" s="8"/>
      <c r="E642" s="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607"/>
      <c r="B643" s="4"/>
      <c r="C643" s="1"/>
      <c r="D643" s="8"/>
      <c r="E643" s="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607"/>
      <c r="B644" s="4"/>
      <c r="C644" s="1"/>
      <c r="D644" s="8"/>
      <c r="E644" s="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607"/>
      <c r="B645" s="4"/>
      <c r="C645" s="1"/>
      <c r="D645" s="8"/>
      <c r="E645" s="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607"/>
      <c r="B646" s="4"/>
      <c r="C646" s="1"/>
      <c r="D646" s="8"/>
      <c r="E646" s="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607"/>
      <c r="B647" s="4"/>
      <c r="C647" s="1"/>
      <c r="D647" s="8"/>
      <c r="E647" s="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607"/>
      <c r="B648" s="4"/>
      <c r="C648" s="1"/>
      <c r="D648" s="8"/>
      <c r="E648" s="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607"/>
      <c r="B649" s="4"/>
      <c r="C649" s="1"/>
      <c r="D649" s="8"/>
      <c r="E649" s="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607"/>
      <c r="B650" s="4"/>
      <c r="C650" s="1"/>
      <c r="D650" s="8"/>
      <c r="E650" s="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607"/>
      <c r="B651" s="4"/>
      <c r="C651" s="1"/>
      <c r="D651" s="8"/>
      <c r="E651" s="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607"/>
      <c r="B652" s="4"/>
      <c r="C652" s="1"/>
      <c r="D652" s="8"/>
      <c r="E652" s="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607"/>
      <c r="B653" s="4"/>
      <c r="C653" s="1"/>
      <c r="D653" s="8"/>
      <c r="E653" s="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607"/>
      <c r="B654" s="4"/>
      <c r="C654" s="1"/>
      <c r="D654" s="8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607"/>
      <c r="B655" s="4"/>
      <c r="C655" s="1"/>
      <c r="D655" s="8"/>
      <c r="E655" s="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607"/>
      <c r="B656" s="4"/>
      <c r="C656" s="1"/>
      <c r="D656" s="8"/>
      <c r="E656" s="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607"/>
      <c r="B657" s="4"/>
      <c r="C657" s="1"/>
      <c r="D657" s="8"/>
      <c r="E657" s="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607"/>
      <c r="B658" s="4"/>
      <c r="C658" s="1"/>
      <c r="D658" s="8"/>
      <c r="E658" s="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607"/>
      <c r="B659" s="4"/>
      <c r="C659" s="1"/>
      <c r="D659" s="8"/>
      <c r="E659" s="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607"/>
      <c r="B660" s="4"/>
      <c r="C660" s="1"/>
      <c r="D660" s="8"/>
      <c r="E660" s="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607"/>
      <c r="B661" s="4"/>
      <c r="C661" s="1"/>
      <c r="D661" s="8"/>
      <c r="E661" s="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607"/>
      <c r="B662" s="4"/>
      <c r="C662" s="1"/>
      <c r="D662" s="8"/>
      <c r="E662" s="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607"/>
      <c r="B663" s="4"/>
      <c r="C663" s="1"/>
      <c r="D663" s="8"/>
      <c r="E663" s="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607"/>
      <c r="B664" s="4"/>
      <c r="C664" s="1"/>
      <c r="D664" s="8"/>
      <c r="E664" s="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607"/>
      <c r="B665" s="4"/>
      <c r="C665" s="1"/>
      <c r="D665" s="8"/>
      <c r="E665" s="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607"/>
      <c r="B666" s="4"/>
      <c r="C666" s="1"/>
      <c r="D666" s="8"/>
      <c r="E666" s="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607"/>
      <c r="B667" s="4"/>
      <c r="C667" s="1"/>
      <c r="D667" s="8"/>
      <c r="E667" s="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607"/>
      <c r="B668" s="4"/>
      <c r="C668" s="1"/>
      <c r="D668" s="8"/>
      <c r="E668" s="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607"/>
      <c r="B669" s="4"/>
      <c r="C669" s="1"/>
      <c r="D669" s="8"/>
      <c r="E669" s="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607"/>
      <c r="B670" s="4"/>
      <c r="C670" s="1"/>
      <c r="D670" s="8"/>
      <c r="E670" s="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607"/>
      <c r="B671" s="4"/>
      <c r="C671" s="1"/>
      <c r="D671" s="8"/>
      <c r="E671" s="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607"/>
      <c r="B672" s="4"/>
      <c r="C672" s="1"/>
      <c r="D672" s="8"/>
      <c r="E672" s="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607"/>
      <c r="B673" s="4"/>
      <c r="C673" s="1"/>
      <c r="D673" s="8"/>
      <c r="E673" s="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607"/>
      <c r="B674" s="4"/>
      <c r="C674" s="1"/>
      <c r="D674" s="8"/>
      <c r="E674" s="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607"/>
      <c r="B675" s="4"/>
      <c r="C675" s="1"/>
      <c r="D675" s="8"/>
      <c r="E675" s="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607"/>
      <c r="B676" s="4"/>
      <c r="C676" s="1"/>
      <c r="D676" s="8"/>
      <c r="E676" s="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607"/>
      <c r="B677" s="4"/>
      <c r="C677" s="1"/>
      <c r="D677" s="8"/>
      <c r="E677" s="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607"/>
      <c r="B678" s="4"/>
      <c r="C678" s="1"/>
      <c r="D678" s="8"/>
      <c r="E678" s="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607"/>
      <c r="B679" s="4"/>
      <c r="C679" s="1"/>
      <c r="D679" s="8"/>
      <c r="E679" s="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607"/>
      <c r="B680" s="4"/>
      <c r="C680" s="1"/>
      <c r="D680" s="8"/>
      <c r="E680" s="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607"/>
      <c r="B681" s="4"/>
      <c r="C681" s="1"/>
      <c r="D681" s="8"/>
      <c r="E681" s="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607"/>
      <c r="B682" s="4"/>
      <c r="C682" s="1"/>
      <c r="D682" s="8"/>
      <c r="E682" s="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607"/>
      <c r="B683" s="4"/>
      <c r="C683" s="1"/>
      <c r="D683" s="8"/>
      <c r="E683" s="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607"/>
      <c r="B684" s="4"/>
      <c r="C684" s="1"/>
      <c r="D684" s="8"/>
      <c r="E684" s="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607"/>
      <c r="B685" s="4"/>
      <c r="C685" s="1"/>
      <c r="D685" s="8"/>
      <c r="E685" s="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607"/>
      <c r="B686" s="4"/>
      <c r="C686" s="1"/>
      <c r="D686" s="8"/>
      <c r="E686" s="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607"/>
      <c r="B687" s="4"/>
      <c r="C687" s="1"/>
      <c r="D687" s="8"/>
      <c r="E687" s="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607"/>
      <c r="B688" s="4"/>
      <c r="C688" s="1"/>
      <c r="D688" s="8"/>
      <c r="E688" s="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607"/>
      <c r="B689" s="4"/>
      <c r="C689" s="1"/>
      <c r="D689" s="8"/>
      <c r="E689" s="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607"/>
      <c r="B690" s="4"/>
      <c r="C690" s="1"/>
      <c r="D690" s="8"/>
      <c r="E690" s="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607"/>
      <c r="B691" s="4"/>
      <c r="C691" s="1"/>
      <c r="D691" s="8"/>
      <c r="E691" s="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607"/>
      <c r="B692" s="4"/>
      <c r="C692" s="1"/>
      <c r="D692" s="8"/>
      <c r="E692" s="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607"/>
      <c r="B693" s="4"/>
      <c r="C693" s="1"/>
      <c r="D693" s="8"/>
      <c r="E693" s="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607"/>
      <c r="B694" s="4"/>
      <c r="C694" s="1"/>
      <c r="D694" s="8"/>
      <c r="E694" s="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607"/>
      <c r="B695" s="4"/>
      <c r="C695" s="1"/>
      <c r="D695" s="8"/>
      <c r="E695" s="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607"/>
      <c r="B696" s="4"/>
      <c r="C696" s="1"/>
      <c r="D696" s="8"/>
      <c r="E696" s="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607"/>
      <c r="B697" s="4"/>
      <c r="C697" s="1"/>
      <c r="D697" s="8"/>
      <c r="E697" s="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607"/>
      <c r="B698" s="4"/>
      <c r="C698" s="1"/>
      <c r="D698" s="8"/>
      <c r="E698" s="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607"/>
      <c r="B699" s="4"/>
      <c r="C699" s="1"/>
      <c r="D699" s="8"/>
      <c r="E699" s="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607"/>
      <c r="B700" s="4"/>
      <c r="C700" s="1"/>
      <c r="D700" s="8"/>
      <c r="E700" s="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607"/>
      <c r="B701" s="4"/>
      <c r="C701" s="1"/>
      <c r="D701" s="8"/>
      <c r="E701" s="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607"/>
      <c r="B702" s="4"/>
      <c r="C702" s="1"/>
      <c r="D702" s="8"/>
      <c r="E702" s="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607"/>
      <c r="B703" s="4"/>
      <c r="C703" s="1"/>
      <c r="D703" s="8"/>
      <c r="E703" s="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607"/>
      <c r="B704" s="4"/>
      <c r="C704" s="1"/>
      <c r="D704" s="8"/>
      <c r="E704" s="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607"/>
      <c r="B705" s="4"/>
      <c r="C705" s="1"/>
      <c r="D705" s="8"/>
      <c r="E705" s="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607"/>
      <c r="B706" s="4"/>
      <c r="C706" s="1"/>
      <c r="D706" s="8"/>
      <c r="E706" s="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607"/>
      <c r="B707" s="4"/>
      <c r="C707" s="1"/>
      <c r="D707" s="8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607"/>
      <c r="B708" s="4"/>
      <c r="C708" s="1"/>
      <c r="D708" s="8"/>
      <c r="E708" s="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607"/>
      <c r="B709" s="4"/>
      <c r="C709" s="1"/>
      <c r="D709" s="8"/>
      <c r="E709" s="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607"/>
      <c r="B710" s="4"/>
      <c r="C710" s="1"/>
      <c r="D710" s="8"/>
      <c r="E710" s="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607"/>
      <c r="B711" s="4"/>
      <c r="C711" s="1"/>
      <c r="D711" s="8"/>
      <c r="E711" s="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607"/>
      <c r="B712" s="4"/>
      <c r="C712" s="1"/>
      <c r="D712" s="8"/>
      <c r="E712" s="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607"/>
      <c r="B713" s="4"/>
      <c r="C713" s="1"/>
      <c r="D713" s="8"/>
      <c r="E713" s="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607"/>
      <c r="B714" s="4"/>
      <c r="C714" s="1"/>
      <c r="D714" s="8"/>
      <c r="E714" s="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607"/>
      <c r="B715" s="4"/>
      <c r="C715" s="1"/>
      <c r="D715" s="8"/>
      <c r="E715" s="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607"/>
      <c r="B716" s="4"/>
      <c r="C716" s="1"/>
      <c r="D716" s="8"/>
      <c r="E716" s="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607"/>
      <c r="B717" s="4"/>
      <c r="C717" s="1"/>
      <c r="D717" s="8"/>
      <c r="E717" s="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607"/>
      <c r="B718" s="4"/>
      <c r="C718" s="1"/>
      <c r="D718" s="8"/>
      <c r="E718" s="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607"/>
      <c r="B719" s="4"/>
      <c r="C719" s="1"/>
      <c r="D719" s="8"/>
      <c r="E719" s="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607"/>
      <c r="B720" s="4"/>
      <c r="C720" s="1"/>
      <c r="D720" s="8"/>
      <c r="E720" s="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607"/>
      <c r="B721" s="4"/>
      <c r="C721" s="1"/>
      <c r="D721" s="8"/>
      <c r="E721" s="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607"/>
      <c r="B722" s="4"/>
      <c r="C722" s="1"/>
      <c r="D722" s="8"/>
      <c r="E722" s="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607"/>
      <c r="B723" s="4"/>
      <c r="C723" s="1"/>
      <c r="D723" s="8"/>
      <c r="E723" s="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607"/>
      <c r="B724" s="4"/>
      <c r="C724" s="1"/>
      <c r="D724" s="8"/>
      <c r="E724" s="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607"/>
      <c r="B725" s="4"/>
      <c r="C725" s="1"/>
      <c r="D725" s="8"/>
      <c r="E725" s="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607"/>
      <c r="B726" s="4"/>
      <c r="C726" s="1"/>
      <c r="D726" s="8"/>
      <c r="E726" s="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607"/>
      <c r="B727" s="4"/>
      <c r="C727" s="1"/>
      <c r="D727" s="8"/>
      <c r="E727" s="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607"/>
      <c r="B728" s="4"/>
      <c r="C728" s="1"/>
      <c r="D728" s="8"/>
      <c r="E728" s="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607"/>
      <c r="B729" s="4"/>
      <c r="C729" s="1"/>
      <c r="D729" s="8"/>
      <c r="E729" s="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607"/>
      <c r="B730" s="4"/>
      <c r="C730" s="1"/>
      <c r="D730" s="8"/>
      <c r="E730" s="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607"/>
      <c r="B731" s="4"/>
      <c r="C731" s="1"/>
      <c r="D731" s="8"/>
      <c r="E731" s="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607"/>
      <c r="B732" s="4"/>
      <c r="C732" s="1"/>
      <c r="D732" s="8"/>
      <c r="E732" s="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607"/>
      <c r="B733" s="4"/>
      <c r="C733" s="1"/>
      <c r="D733" s="8"/>
      <c r="E733" s="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607"/>
      <c r="B734" s="4"/>
      <c r="C734" s="1"/>
      <c r="D734" s="8"/>
      <c r="E734" s="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607"/>
      <c r="B735" s="4"/>
      <c r="C735" s="1"/>
      <c r="D735" s="8"/>
      <c r="E735" s="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607"/>
      <c r="B736" s="4"/>
      <c r="C736" s="1"/>
      <c r="D736" s="8"/>
      <c r="E736" s="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607"/>
      <c r="B737" s="4"/>
      <c r="C737" s="1"/>
      <c r="D737" s="8"/>
      <c r="E737" s="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607"/>
      <c r="B738" s="4"/>
      <c r="C738" s="1"/>
      <c r="D738" s="8"/>
      <c r="E738" s="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607"/>
      <c r="B739" s="4"/>
      <c r="C739" s="1"/>
      <c r="D739" s="8"/>
      <c r="E739" s="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607"/>
      <c r="B740" s="4"/>
      <c r="C740" s="1"/>
      <c r="D740" s="8"/>
      <c r="E740" s="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607"/>
      <c r="B741" s="4"/>
      <c r="C741" s="1"/>
      <c r="D741" s="8"/>
      <c r="E741" s="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607"/>
      <c r="B742" s="4"/>
      <c r="C742" s="1"/>
      <c r="D742" s="8"/>
      <c r="E742" s="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607"/>
      <c r="B743" s="4"/>
      <c r="C743" s="1"/>
      <c r="D743" s="8"/>
      <c r="E743" s="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607"/>
      <c r="B744" s="4"/>
      <c r="C744" s="1"/>
      <c r="D744" s="8"/>
      <c r="E744" s="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607"/>
      <c r="B745" s="4"/>
      <c r="C745" s="1"/>
      <c r="D745" s="8"/>
      <c r="E745" s="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607"/>
      <c r="B746" s="4"/>
      <c r="C746" s="1"/>
      <c r="D746" s="8"/>
      <c r="E746" s="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607"/>
      <c r="B747" s="4"/>
      <c r="C747" s="1"/>
      <c r="D747" s="8"/>
      <c r="E747" s="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607"/>
      <c r="B748" s="4"/>
      <c r="C748" s="1"/>
      <c r="D748" s="8"/>
      <c r="E748" s="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607"/>
      <c r="B749" s="4"/>
      <c r="C749" s="1"/>
      <c r="D749" s="8"/>
      <c r="E749" s="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607"/>
      <c r="B750" s="4"/>
      <c r="C750" s="1"/>
      <c r="D750" s="8"/>
      <c r="E750" s="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607"/>
      <c r="B751" s="4"/>
      <c r="C751" s="1"/>
      <c r="D751" s="8"/>
      <c r="E751" s="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607"/>
      <c r="B752" s="4"/>
      <c r="C752" s="1"/>
      <c r="D752" s="8"/>
      <c r="E752" s="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607"/>
      <c r="B753" s="4"/>
      <c r="C753" s="1"/>
      <c r="D753" s="8"/>
      <c r="E753" s="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607"/>
      <c r="B754" s="4"/>
      <c r="C754" s="1"/>
      <c r="D754" s="8"/>
      <c r="E754" s="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607"/>
      <c r="B755" s="4"/>
      <c r="C755" s="1"/>
      <c r="D755" s="8"/>
      <c r="E755" s="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607"/>
      <c r="B756" s="4"/>
      <c r="C756" s="1"/>
      <c r="D756" s="8"/>
      <c r="E756" s="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607"/>
      <c r="B757" s="4"/>
      <c r="C757" s="1"/>
      <c r="D757" s="8"/>
      <c r="E757" s="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607"/>
      <c r="B758" s="4"/>
      <c r="C758" s="1"/>
      <c r="D758" s="8"/>
      <c r="E758" s="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607"/>
      <c r="B759" s="4"/>
      <c r="C759" s="1"/>
      <c r="D759" s="8"/>
      <c r="E759" s="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607"/>
      <c r="B760" s="4"/>
      <c r="C760" s="1"/>
      <c r="D760" s="8"/>
      <c r="E760" s="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607"/>
      <c r="B761" s="4"/>
      <c r="C761" s="1"/>
      <c r="D761" s="8"/>
      <c r="E761" s="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607"/>
      <c r="B762" s="4"/>
      <c r="C762" s="1"/>
      <c r="D762" s="8"/>
      <c r="E762" s="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607"/>
      <c r="B763" s="4"/>
      <c r="C763" s="1"/>
      <c r="D763" s="8"/>
      <c r="E763" s="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607"/>
      <c r="B764" s="4"/>
      <c r="C764" s="1"/>
      <c r="D764" s="8"/>
      <c r="E764" s="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607"/>
      <c r="B765" s="4"/>
      <c r="C765" s="1"/>
      <c r="D765" s="8"/>
      <c r="E765" s="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607"/>
      <c r="B766" s="4"/>
      <c r="C766" s="1"/>
      <c r="D766" s="8"/>
      <c r="E766" s="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607"/>
      <c r="B767" s="4"/>
      <c r="C767" s="1"/>
      <c r="D767" s="8"/>
      <c r="E767" s="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607"/>
      <c r="B768" s="4"/>
      <c r="C768" s="1"/>
      <c r="D768" s="8"/>
      <c r="E768" s="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607"/>
      <c r="B769" s="4"/>
      <c r="C769" s="1"/>
      <c r="D769" s="8"/>
      <c r="E769" s="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607"/>
      <c r="B770" s="4"/>
      <c r="C770" s="1"/>
      <c r="D770" s="8"/>
      <c r="E770" s="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607"/>
      <c r="B771" s="4"/>
      <c r="C771" s="1"/>
      <c r="D771" s="8"/>
      <c r="E771" s="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607"/>
      <c r="B772" s="4"/>
      <c r="C772" s="1"/>
      <c r="D772" s="8"/>
      <c r="E772" s="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607"/>
      <c r="B773" s="4"/>
      <c r="C773" s="1"/>
      <c r="D773" s="8"/>
      <c r="E773" s="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607"/>
      <c r="B774" s="4"/>
      <c r="C774" s="1"/>
      <c r="D774" s="8"/>
      <c r="E774" s="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607"/>
      <c r="B775" s="4"/>
      <c r="C775" s="1"/>
      <c r="D775" s="8"/>
      <c r="E775" s="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607"/>
      <c r="B776" s="4"/>
      <c r="C776" s="1"/>
      <c r="D776" s="8"/>
      <c r="E776" s="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607"/>
      <c r="B777" s="4"/>
      <c r="C777" s="1"/>
      <c r="D777" s="8"/>
      <c r="E777" s="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607"/>
      <c r="B778" s="4"/>
      <c r="C778" s="1"/>
      <c r="D778" s="8"/>
      <c r="E778" s="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607"/>
      <c r="B779" s="4"/>
      <c r="C779" s="1"/>
      <c r="D779" s="8"/>
      <c r="E779" s="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607"/>
      <c r="B780" s="4"/>
      <c r="C780" s="1"/>
      <c r="D780" s="8"/>
      <c r="E780" s="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607"/>
      <c r="B781" s="4"/>
      <c r="C781" s="1"/>
      <c r="D781" s="8"/>
      <c r="E781" s="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607"/>
      <c r="B782" s="4"/>
      <c r="C782" s="1"/>
      <c r="D782" s="8"/>
      <c r="E782" s="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607"/>
      <c r="B783" s="4"/>
      <c r="C783" s="1"/>
      <c r="D783" s="8"/>
      <c r="E783" s="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607"/>
      <c r="B784" s="4"/>
      <c r="C784" s="1"/>
      <c r="D784" s="8"/>
      <c r="E784" s="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607"/>
      <c r="B785" s="4"/>
      <c r="C785" s="1"/>
      <c r="D785" s="8"/>
      <c r="E785" s="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607"/>
      <c r="B786" s="4"/>
      <c r="C786" s="1"/>
      <c r="D786" s="8"/>
      <c r="E786" s="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607"/>
      <c r="B787" s="4"/>
      <c r="C787" s="1"/>
      <c r="D787" s="8"/>
      <c r="E787" s="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607"/>
      <c r="B788" s="4"/>
      <c r="C788" s="1"/>
      <c r="D788" s="8"/>
      <c r="E788" s="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607"/>
      <c r="B789" s="4"/>
      <c r="C789" s="1"/>
      <c r="D789" s="8"/>
      <c r="E789" s="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607"/>
      <c r="B790" s="4"/>
      <c r="C790" s="1"/>
      <c r="D790" s="8"/>
      <c r="E790" s="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607"/>
      <c r="B791" s="4"/>
      <c r="C791" s="1"/>
      <c r="D791" s="8"/>
      <c r="E791" s="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607"/>
      <c r="B792" s="4"/>
      <c r="C792" s="1"/>
      <c r="D792" s="8"/>
      <c r="E792" s="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607"/>
      <c r="B793" s="4"/>
      <c r="C793" s="1"/>
      <c r="D793" s="8"/>
      <c r="E793" s="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607"/>
      <c r="B794" s="4"/>
      <c r="C794" s="1"/>
      <c r="D794" s="8"/>
      <c r="E794" s="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607"/>
      <c r="B795" s="4"/>
      <c r="C795" s="1"/>
      <c r="D795" s="8"/>
      <c r="E795" s="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607"/>
      <c r="B796" s="4"/>
      <c r="C796" s="1"/>
      <c r="D796" s="8"/>
      <c r="E796" s="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607"/>
      <c r="B797" s="4"/>
      <c r="C797" s="1"/>
      <c r="D797" s="8"/>
      <c r="E797" s="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607"/>
      <c r="B798" s="4"/>
      <c r="C798" s="1"/>
      <c r="D798" s="8"/>
      <c r="E798" s="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607"/>
      <c r="B799" s="4"/>
      <c r="C799" s="1"/>
      <c r="D799" s="8"/>
      <c r="E799" s="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607"/>
      <c r="B800" s="4"/>
      <c r="C800" s="1"/>
      <c r="D800" s="8"/>
      <c r="E800" s="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607"/>
      <c r="B801" s="4"/>
      <c r="C801" s="1"/>
      <c r="D801" s="8"/>
      <c r="E801" s="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607"/>
      <c r="B802" s="4"/>
      <c r="C802" s="1"/>
      <c r="D802" s="8"/>
      <c r="E802" s="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607"/>
      <c r="B803" s="4"/>
      <c r="C803" s="1"/>
      <c r="D803" s="8"/>
      <c r="E803" s="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607"/>
      <c r="B804" s="4"/>
      <c r="C804" s="1"/>
      <c r="D804" s="8"/>
      <c r="E804" s="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607"/>
      <c r="B805" s="4"/>
      <c r="C805" s="1"/>
      <c r="D805" s="8"/>
      <c r="E805" s="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607"/>
      <c r="B806" s="4"/>
      <c r="C806" s="1"/>
      <c r="D806" s="8"/>
      <c r="E806" s="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607"/>
      <c r="B807" s="4"/>
      <c r="C807" s="1"/>
      <c r="D807" s="8"/>
      <c r="E807" s="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607"/>
      <c r="B808" s="4"/>
      <c r="C808" s="1"/>
      <c r="D808" s="8"/>
      <c r="E808" s="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607"/>
      <c r="B809" s="4"/>
      <c r="C809" s="1"/>
      <c r="D809" s="8"/>
      <c r="E809" s="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607"/>
      <c r="B810" s="4"/>
      <c r="C810" s="1"/>
      <c r="D810" s="8"/>
      <c r="E810" s="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607"/>
      <c r="B811" s="4"/>
      <c r="C811" s="1"/>
      <c r="D811" s="8"/>
      <c r="E811" s="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607"/>
      <c r="B812" s="4"/>
      <c r="C812" s="1"/>
      <c r="D812" s="8"/>
      <c r="E812" s="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607"/>
      <c r="B813" s="4"/>
      <c r="C813" s="1"/>
      <c r="D813" s="8"/>
      <c r="E813" s="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607"/>
      <c r="B814" s="4"/>
      <c r="C814" s="1"/>
      <c r="D814" s="8"/>
      <c r="E814" s="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607"/>
      <c r="B815" s="4"/>
      <c r="C815" s="1"/>
      <c r="D815" s="8"/>
      <c r="E815" s="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607"/>
      <c r="B816" s="4"/>
      <c r="C816" s="1"/>
      <c r="D816" s="8"/>
      <c r="E816" s="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607"/>
      <c r="B817" s="4"/>
      <c r="C817" s="1"/>
      <c r="D817" s="8"/>
      <c r="E817" s="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607"/>
      <c r="B818" s="4"/>
      <c r="C818" s="1"/>
      <c r="D818" s="8"/>
      <c r="E818" s="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607"/>
      <c r="B819" s="4"/>
      <c r="C819" s="1"/>
      <c r="D819" s="8"/>
      <c r="E819" s="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607"/>
      <c r="B820" s="4"/>
      <c r="C820" s="1"/>
      <c r="D820" s="8"/>
      <c r="E820" s="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607"/>
      <c r="B821" s="4"/>
      <c r="C821" s="1"/>
      <c r="D821" s="8"/>
      <c r="E821" s="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607"/>
      <c r="B822" s="4"/>
      <c r="C822" s="1"/>
      <c r="D822" s="8"/>
      <c r="E822" s="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607"/>
      <c r="B823" s="4"/>
      <c r="C823" s="1"/>
      <c r="D823" s="8"/>
      <c r="E823" s="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607"/>
      <c r="B824" s="4"/>
      <c r="C824" s="1"/>
      <c r="D824" s="8"/>
      <c r="E824" s="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607"/>
      <c r="B825" s="4"/>
      <c r="C825" s="1"/>
      <c r="D825" s="8"/>
      <c r="E825" s="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607"/>
      <c r="B826" s="4"/>
      <c r="C826" s="1"/>
      <c r="D826" s="8"/>
      <c r="E826" s="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607"/>
      <c r="B827" s="4"/>
      <c r="C827" s="1"/>
      <c r="D827" s="8"/>
      <c r="E827" s="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607"/>
      <c r="B828" s="4"/>
      <c r="C828" s="1"/>
      <c r="D828" s="8"/>
      <c r="E828" s="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607"/>
      <c r="B829" s="4"/>
      <c r="C829" s="1"/>
      <c r="D829" s="8"/>
      <c r="E829" s="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607"/>
      <c r="B830" s="4"/>
      <c r="C830" s="1"/>
      <c r="D830" s="8"/>
      <c r="E830" s="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607"/>
      <c r="B831" s="4"/>
      <c r="C831" s="1"/>
      <c r="D831" s="8"/>
      <c r="E831" s="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607"/>
      <c r="B832" s="4"/>
      <c r="C832" s="1"/>
      <c r="D832" s="8"/>
      <c r="E832" s="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607"/>
      <c r="B833" s="4"/>
      <c r="C833" s="1"/>
      <c r="D833" s="8"/>
      <c r="E833" s="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607"/>
      <c r="B834" s="4"/>
      <c r="C834" s="1"/>
      <c r="D834" s="8"/>
      <c r="E834" s="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607"/>
      <c r="B835" s="4"/>
      <c r="C835" s="1"/>
      <c r="D835" s="8"/>
      <c r="E835" s="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607"/>
      <c r="B836" s="4"/>
      <c r="C836" s="1"/>
      <c r="D836" s="8"/>
      <c r="E836" s="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607"/>
      <c r="B837" s="4"/>
      <c r="C837" s="1"/>
      <c r="D837" s="8"/>
      <c r="E837" s="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607"/>
      <c r="B838" s="4"/>
      <c r="C838" s="1"/>
      <c r="D838" s="8"/>
      <c r="E838" s="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607"/>
      <c r="B839" s="4"/>
      <c r="C839" s="1"/>
      <c r="D839" s="8"/>
      <c r="E839" s="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607"/>
      <c r="B840" s="4"/>
      <c r="C840" s="1"/>
      <c r="D840" s="8"/>
      <c r="E840" s="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607"/>
      <c r="B841" s="4"/>
      <c r="C841" s="1"/>
      <c r="D841" s="8"/>
      <c r="E841" s="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607"/>
      <c r="B842" s="4"/>
      <c r="C842" s="1"/>
      <c r="D842" s="8"/>
      <c r="E842" s="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607"/>
      <c r="B843" s="4"/>
      <c r="C843" s="1"/>
      <c r="D843" s="8"/>
      <c r="E843" s="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607"/>
      <c r="B844" s="4"/>
      <c r="C844" s="1"/>
      <c r="D844" s="8"/>
      <c r="E844" s="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607"/>
      <c r="B845" s="4"/>
      <c r="C845" s="1"/>
      <c r="D845" s="8"/>
      <c r="E845" s="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607"/>
      <c r="B846" s="4"/>
      <c r="C846" s="1"/>
      <c r="D846" s="8"/>
      <c r="E846" s="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607"/>
      <c r="B847" s="4"/>
      <c r="C847" s="1"/>
      <c r="D847" s="8"/>
      <c r="E847" s="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607"/>
      <c r="B848" s="4"/>
      <c r="C848" s="1"/>
      <c r="D848" s="8"/>
      <c r="E848" s="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607"/>
      <c r="B849" s="4"/>
      <c r="C849" s="1"/>
      <c r="D849" s="8"/>
      <c r="E849" s="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607"/>
      <c r="B850" s="4"/>
      <c r="C850" s="1"/>
      <c r="D850" s="8"/>
      <c r="E850" s="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607"/>
      <c r="B851" s="4"/>
      <c r="C851" s="1"/>
      <c r="D851" s="8"/>
      <c r="E851" s="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607"/>
      <c r="B852" s="4"/>
      <c r="C852" s="1"/>
      <c r="D852" s="8"/>
      <c r="E852" s="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607"/>
      <c r="B853" s="4"/>
      <c r="C853" s="1"/>
      <c r="D853" s="8"/>
      <c r="E853" s="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607"/>
      <c r="B854" s="4"/>
      <c r="C854" s="1"/>
      <c r="D854" s="8"/>
      <c r="E854" s="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607"/>
      <c r="B855" s="4"/>
      <c r="C855" s="1"/>
      <c r="D855" s="8"/>
      <c r="E855" s="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607"/>
      <c r="B856" s="4"/>
      <c r="C856" s="1"/>
      <c r="D856" s="8"/>
      <c r="E856" s="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607"/>
      <c r="B857" s="4"/>
      <c r="C857" s="1"/>
      <c r="D857" s="8"/>
      <c r="E857" s="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607"/>
      <c r="B858" s="4"/>
      <c r="C858" s="1"/>
      <c r="D858" s="8"/>
      <c r="E858" s="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607"/>
      <c r="B859" s="4"/>
      <c r="C859" s="1"/>
      <c r="D859" s="8"/>
      <c r="E859" s="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607"/>
      <c r="B860" s="4"/>
      <c r="C860" s="1"/>
      <c r="D860" s="8"/>
      <c r="E860" s="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607"/>
      <c r="B861" s="4"/>
      <c r="C861" s="1"/>
      <c r="D861" s="8"/>
      <c r="E861" s="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607"/>
      <c r="B862" s="4"/>
      <c r="C862" s="1"/>
      <c r="D862" s="8"/>
      <c r="E862" s="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607"/>
      <c r="B863" s="4"/>
      <c r="C863" s="1"/>
      <c r="D863" s="8"/>
      <c r="E863" s="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607"/>
      <c r="B864" s="4"/>
      <c r="C864" s="1"/>
      <c r="D864" s="8"/>
      <c r="E864" s="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607"/>
      <c r="B865" s="4"/>
      <c r="C865" s="1"/>
      <c r="D865" s="8"/>
      <c r="E865" s="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607"/>
      <c r="B866" s="4"/>
      <c r="C866" s="1"/>
      <c r="D866" s="8"/>
      <c r="E866" s="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607"/>
      <c r="B867" s="4"/>
      <c r="C867" s="1"/>
      <c r="D867" s="8"/>
      <c r="E867" s="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607"/>
      <c r="B868" s="4"/>
      <c r="C868" s="1"/>
      <c r="D868" s="8"/>
      <c r="E868" s="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607"/>
      <c r="B869" s="4"/>
      <c r="C869" s="1"/>
      <c r="D869" s="8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607"/>
      <c r="B870" s="4"/>
      <c r="C870" s="1"/>
      <c r="D870" s="8"/>
      <c r="E870" s="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607"/>
      <c r="B871" s="4"/>
      <c r="C871" s="1"/>
      <c r="D871" s="8"/>
      <c r="E871" s="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607"/>
      <c r="B872" s="4"/>
      <c r="C872" s="1"/>
      <c r="D872" s="8"/>
      <c r="E872" s="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607"/>
      <c r="B873" s="4"/>
      <c r="C873" s="1"/>
      <c r="D873" s="8"/>
      <c r="E873" s="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607"/>
      <c r="B874" s="4"/>
      <c r="C874" s="1"/>
      <c r="D874" s="8"/>
      <c r="E874" s="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607"/>
      <c r="B875" s="4"/>
      <c r="C875" s="1"/>
      <c r="D875" s="8"/>
      <c r="E875" s="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607"/>
      <c r="B876" s="4"/>
      <c r="C876" s="1"/>
      <c r="D876" s="8"/>
      <c r="E876" s="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607"/>
      <c r="B877" s="4"/>
      <c r="C877" s="1"/>
      <c r="D877" s="8"/>
      <c r="E877" s="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607"/>
      <c r="B878" s="4"/>
      <c r="C878" s="1"/>
      <c r="D878" s="8"/>
      <c r="E878" s="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607"/>
      <c r="B879" s="4"/>
      <c r="C879" s="1"/>
      <c r="D879" s="8"/>
      <c r="E879" s="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607"/>
      <c r="B880" s="4"/>
      <c r="C880" s="1"/>
      <c r="D880" s="8"/>
      <c r="E880" s="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607"/>
      <c r="B881" s="4"/>
      <c r="C881" s="1"/>
      <c r="D881" s="8"/>
      <c r="E881" s="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607"/>
      <c r="B882" s="4"/>
      <c r="C882" s="1"/>
      <c r="D882" s="8"/>
      <c r="E882" s="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607"/>
      <c r="B883" s="4"/>
      <c r="C883" s="1"/>
      <c r="D883" s="8"/>
      <c r="E883" s="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607"/>
      <c r="B884" s="4"/>
      <c r="C884" s="1"/>
      <c r="D884" s="8"/>
      <c r="E884" s="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607"/>
      <c r="B885" s="4"/>
      <c r="C885" s="1"/>
      <c r="D885" s="8"/>
      <c r="E885" s="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607"/>
      <c r="B886" s="4"/>
      <c r="C886" s="1"/>
      <c r="D886" s="8"/>
      <c r="E886" s="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607"/>
      <c r="B887" s="4"/>
      <c r="C887" s="1"/>
      <c r="D887" s="8"/>
      <c r="E887" s="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607"/>
      <c r="B888" s="4"/>
      <c r="C888" s="1"/>
      <c r="D888" s="8"/>
      <c r="E888" s="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607"/>
      <c r="B889" s="4"/>
      <c r="C889" s="1"/>
      <c r="D889" s="8"/>
      <c r="E889" s="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607"/>
      <c r="B890" s="4"/>
      <c r="C890" s="1"/>
      <c r="D890" s="8"/>
      <c r="E890" s="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607"/>
      <c r="B891" s="4"/>
      <c r="C891" s="1"/>
      <c r="D891" s="8"/>
      <c r="E891" s="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607"/>
      <c r="B892" s="4"/>
      <c r="C892" s="1"/>
      <c r="D892" s="8"/>
      <c r="E892" s="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607"/>
      <c r="B893" s="4"/>
      <c r="C893" s="1"/>
      <c r="D893" s="8"/>
      <c r="E893" s="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607"/>
      <c r="B894" s="4"/>
      <c r="C894" s="1"/>
      <c r="D894" s="8"/>
      <c r="E894" s="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607"/>
      <c r="B895" s="4"/>
      <c r="C895" s="1"/>
      <c r="D895" s="8"/>
      <c r="E895" s="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607"/>
      <c r="B896" s="4"/>
      <c r="C896" s="1"/>
      <c r="D896" s="8"/>
      <c r="E896" s="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607"/>
      <c r="B897" s="4"/>
      <c r="C897" s="1"/>
      <c r="D897" s="8"/>
      <c r="E897" s="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607"/>
      <c r="B898" s="4"/>
      <c r="C898" s="1"/>
      <c r="D898" s="8"/>
      <c r="E898" s="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607"/>
      <c r="B899" s="4"/>
      <c r="C899" s="1"/>
      <c r="D899" s="8"/>
      <c r="E899" s="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607"/>
      <c r="B900" s="4"/>
      <c r="C900" s="1"/>
      <c r="D900" s="8"/>
      <c r="E900" s="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607"/>
      <c r="B901" s="4"/>
      <c r="C901" s="1"/>
      <c r="D901" s="8"/>
      <c r="E901" s="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607"/>
      <c r="B902" s="4"/>
      <c r="C902" s="1"/>
      <c r="D902" s="8"/>
      <c r="E902" s="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607"/>
      <c r="B903" s="4"/>
      <c r="C903" s="1"/>
      <c r="D903" s="8"/>
      <c r="E903" s="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607"/>
      <c r="B904" s="4"/>
      <c r="C904" s="1"/>
      <c r="D904" s="8"/>
      <c r="E904" s="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607"/>
      <c r="B905" s="4"/>
      <c r="C905" s="1"/>
      <c r="D905" s="8"/>
      <c r="E905" s="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607"/>
      <c r="B906" s="4"/>
      <c r="C906" s="1"/>
      <c r="D906" s="8"/>
      <c r="E906" s="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607"/>
      <c r="B907" s="4"/>
      <c r="C907" s="1"/>
      <c r="D907" s="8"/>
      <c r="E907" s="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607"/>
      <c r="B908" s="4"/>
      <c r="C908" s="1"/>
      <c r="D908" s="8"/>
      <c r="E908" s="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607"/>
      <c r="B909" s="4"/>
      <c r="C909" s="1"/>
      <c r="D909" s="8"/>
      <c r="E909" s="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607"/>
      <c r="B910" s="4"/>
      <c r="C910" s="1"/>
      <c r="D910" s="8"/>
      <c r="E910" s="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607"/>
      <c r="B911" s="4"/>
      <c r="C911" s="1"/>
      <c r="D911" s="8"/>
      <c r="E911" s="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607"/>
      <c r="B912" s="4"/>
      <c r="C912" s="1"/>
      <c r="D912" s="8"/>
      <c r="E912" s="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607"/>
      <c r="B913" s="4"/>
      <c r="C913" s="1"/>
      <c r="D913" s="8"/>
      <c r="E913" s="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607"/>
      <c r="B914" s="4"/>
      <c r="C914" s="1"/>
      <c r="D914" s="8"/>
      <c r="E914" s="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607"/>
      <c r="B915" s="4"/>
      <c r="C915" s="1"/>
      <c r="D915" s="8"/>
      <c r="E915" s="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607"/>
      <c r="B916" s="4"/>
      <c r="C916" s="1"/>
      <c r="D916" s="8"/>
      <c r="E916" s="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607"/>
      <c r="B917" s="4"/>
      <c r="C917" s="1"/>
      <c r="D917" s="8"/>
      <c r="E917" s="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607"/>
      <c r="B918" s="4"/>
      <c r="C918" s="1"/>
      <c r="D918" s="8"/>
      <c r="E918" s="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607"/>
      <c r="B919" s="4"/>
      <c r="C919" s="1"/>
      <c r="D919" s="8"/>
      <c r="E919" s="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607"/>
      <c r="B920" s="4"/>
      <c r="C920" s="1"/>
      <c r="D920" s="8"/>
      <c r="E920" s="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607"/>
      <c r="B921" s="4"/>
      <c r="C921" s="1"/>
      <c r="D921" s="8"/>
      <c r="E921" s="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607"/>
      <c r="B922" s="4"/>
      <c r="C922" s="1"/>
      <c r="D922" s="8"/>
      <c r="E922" s="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607"/>
      <c r="B923" s="4"/>
      <c r="C923" s="1"/>
      <c r="D923" s="8"/>
      <c r="E923" s="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607"/>
      <c r="B924" s="4"/>
      <c r="C924" s="1"/>
      <c r="D924" s="8"/>
      <c r="E924" s="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607"/>
      <c r="B925" s="4"/>
      <c r="C925" s="1"/>
      <c r="D925" s="8"/>
      <c r="E925" s="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607"/>
      <c r="B926" s="4"/>
      <c r="C926" s="1"/>
      <c r="D926" s="8"/>
      <c r="E926" s="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607"/>
      <c r="B927" s="4"/>
      <c r="C927" s="1"/>
      <c r="D927" s="8"/>
      <c r="E927" s="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607"/>
      <c r="B928" s="4"/>
      <c r="C928" s="1"/>
      <c r="D928" s="8"/>
      <c r="E928" s="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607"/>
      <c r="B929" s="4"/>
      <c r="C929" s="1"/>
      <c r="D929" s="8"/>
      <c r="E929" s="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607"/>
      <c r="B930" s="4"/>
      <c r="C930" s="1"/>
      <c r="D930" s="8"/>
      <c r="E930" s="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607"/>
      <c r="B931" s="4"/>
      <c r="C931" s="1"/>
      <c r="D931" s="8"/>
      <c r="E931" s="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607"/>
      <c r="B932" s="4"/>
      <c r="C932" s="1"/>
      <c r="D932" s="8"/>
      <c r="E932" s="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607"/>
      <c r="B933" s="4"/>
      <c r="C933" s="1"/>
      <c r="D933" s="8"/>
      <c r="E933" s="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607"/>
      <c r="B934" s="4"/>
      <c r="C934" s="1"/>
      <c r="D934" s="8"/>
      <c r="E934" s="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607"/>
      <c r="B935" s="4"/>
      <c r="C935" s="1"/>
      <c r="D935" s="8"/>
      <c r="E935" s="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607"/>
      <c r="B936" s="4"/>
      <c r="C936" s="1"/>
      <c r="D936" s="8"/>
      <c r="E936" s="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607"/>
      <c r="B937" s="4"/>
      <c r="C937" s="1"/>
      <c r="D937" s="8"/>
      <c r="E937" s="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607"/>
      <c r="B938" s="4"/>
      <c r="C938" s="1"/>
      <c r="D938" s="8"/>
      <c r="E938" s="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607"/>
      <c r="B939" s="4"/>
      <c r="C939" s="1"/>
      <c r="D939" s="8"/>
      <c r="E939" s="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607"/>
      <c r="B940" s="4"/>
      <c r="C940" s="1"/>
      <c r="D940" s="8"/>
      <c r="E940" s="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607"/>
      <c r="B941" s="4"/>
      <c r="C941" s="1"/>
      <c r="D941" s="8"/>
      <c r="E941" s="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607"/>
      <c r="B942" s="4"/>
      <c r="C942" s="1"/>
      <c r="D942" s="8"/>
      <c r="E942" s="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607"/>
      <c r="B943" s="4"/>
      <c r="C943" s="1"/>
      <c r="D943" s="8"/>
      <c r="E943" s="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607"/>
      <c r="B944" s="4"/>
      <c r="C944" s="1"/>
      <c r="D944" s="8"/>
      <c r="E944" s="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607"/>
      <c r="B945" s="4"/>
      <c r="C945" s="1"/>
      <c r="D945" s="8"/>
      <c r="E945" s="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607"/>
      <c r="B946" s="4"/>
      <c r="C946" s="1"/>
      <c r="D946" s="8"/>
      <c r="E946" s="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607"/>
      <c r="B947" s="4"/>
      <c r="C947" s="1"/>
      <c r="D947" s="8"/>
      <c r="E947" s="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607"/>
      <c r="B948" s="4"/>
      <c r="C948" s="1"/>
      <c r="D948" s="8"/>
      <c r="E948" s="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607"/>
      <c r="B949" s="4"/>
      <c r="C949" s="1"/>
      <c r="D949" s="8"/>
      <c r="E949" s="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607"/>
      <c r="B950" s="4"/>
      <c r="C950" s="1"/>
      <c r="D950" s="8"/>
      <c r="E950" s="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607"/>
      <c r="B951" s="4"/>
      <c r="C951" s="1"/>
      <c r="D951" s="8"/>
      <c r="E951" s="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607"/>
      <c r="B952" s="4"/>
      <c r="C952" s="1"/>
      <c r="D952" s="8"/>
      <c r="E952" s="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607"/>
      <c r="B953" s="4"/>
      <c r="C953" s="1"/>
      <c r="D953" s="8"/>
      <c r="E953" s="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607"/>
      <c r="B954" s="4"/>
      <c r="C954" s="1"/>
      <c r="D954" s="8"/>
      <c r="E954" s="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607"/>
      <c r="B955" s="4"/>
      <c r="C955" s="1"/>
      <c r="D955" s="8"/>
      <c r="E955" s="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607"/>
      <c r="B956" s="4"/>
      <c r="C956" s="1"/>
      <c r="D956" s="8"/>
      <c r="E956" s="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607"/>
      <c r="B957" s="4"/>
      <c r="C957" s="1"/>
      <c r="D957" s="8"/>
      <c r="E957" s="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607"/>
      <c r="B958" s="4"/>
      <c r="C958" s="1"/>
      <c r="D958" s="8"/>
      <c r="E958" s="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607"/>
      <c r="B959" s="4"/>
      <c r="C959" s="1"/>
      <c r="D959" s="8"/>
      <c r="E959" s="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607"/>
      <c r="B960" s="4"/>
      <c r="C960" s="1"/>
      <c r="D960" s="8"/>
      <c r="E960" s="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607"/>
      <c r="B961" s="4"/>
      <c r="C961" s="1"/>
      <c r="D961" s="8"/>
      <c r="E961" s="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607"/>
      <c r="B962" s="4"/>
      <c r="C962" s="1"/>
      <c r="D962" s="8"/>
      <c r="E962" s="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607"/>
      <c r="B963" s="4"/>
      <c r="C963" s="1"/>
      <c r="D963" s="8"/>
      <c r="E963" s="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607"/>
      <c r="B964" s="4"/>
      <c r="C964" s="1"/>
      <c r="D964" s="8"/>
      <c r="E964" s="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607"/>
      <c r="B965" s="4"/>
      <c r="C965" s="1"/>
      <c r="D965" s="8"/>
      <c r="E965" s="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607"/>
      <c r="B966" s="4"/>
      <c r="C966" s="1"/>
      <c r="D966" s="8"/>
      <c r="E966" s="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607"/>
      <c r="B967" s="4"/>
      <c r="C967" s="1"/>
      <c r="D967" s="8"/>
      <c r="E967" s="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607"/>
      <c r="B968" s="4"/>
      <c r="C968" s="1"/>
      <c r="D968" s="8"/>
      <c r="E968" s="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607"/>
      <c r="B969" s="4"/>
      <c r="C969" s="1"/>
      <c r="D969" s="8"/>
      <c r="E969" s="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607"/>
      <c r="B970" s="4"/>
      <c r="C970" s="1"/>
      <c r="D970" s="8"/>
      <c r="E970" s="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607"/>
      <c r="B971" s="4"/>
      <c r="C971" s="1"/>
      <c r="D971" s="8"/>
      <c r="E971" s="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607"/>
      <c r="B972" s="4"/>
      <c r="C972" s="1"/>
      <c r="D972" s="8"/>
      <c r="E972" s="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607"/>
      <c r="B973" s="4"/>
      <c r="C973" s="1"/>
      <c r="D973" s="8"/>
      <c r="E973" s="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607"/>
      <c r="B974" s="4"/>
      <c r="C974" s="1"/>
      <c r="D974" s="8"/>
      <c r="E974" s="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607"/>
      <c r="B975" s="4"/>
      <c r="C975" s="1"/>
      <c r="D975" s="8"/>
      <c r="E975" s="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607"/>
      <c r="B976" s="4"/>
      <c r="C976" s="1"/>
      <c r="D976" s="8"/>
      <c r="E976" s="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607"/>
      <c r="B977" s="4"/>
      <c r="C977" s="1"/>
      <c r="D977" s="8"/>
      <c r="E977" s="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607"/>
      <c r="B978" s="4"/>
      <c r="C978" s="1"/>
      <c r="D978" s="8"/>
      <c r="E978" s="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607"/>
      <c r="B979" s="4"/>
      <c r="C979" s="1"/>
      <c r="D979" s="8"/>
      <c r="E979" s="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607"/>
      <c r="B980" s="4"/>
      <c r="C980" s="1"/>
      <c r="D980" s="8"/>
      <c r="E980" s="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607"/>
      <c r="B981" s="4"/>
      <c r="C981" s="1"/>
      <c r="D981" s="8"/>
      <c r="E981" s="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607"/>
      <c r="B982" s="4"/>
      <c r="C982" s="1"/>
      <c r="D982" s="8"/>
      <c r="E982" s="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607"/>
      <c r="B983" s="4"/>
      <c r="C983" s="1"/>
      <c r="D983" s="8"/>
      <c r="E983" s="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607"/>
      <c r="B984" s="4"/>
      <c r="C984" s="1"/>
      <c r="D984" s="8"/>
      <c r="E984" s="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607"/>
      <c r="B985" s="4"/>
      <c r="C985" s="1"/>
      <c r="D985" s="8"/>
      <c r="E985" s="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607"/>
      <c r="B986" s="4"/>
      <c r="C986" s="1"/>
      <c r="D986" s="8"/>
      <c r="E986" s="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607"/>
      <c r="B987" s="4"/>
      <c r="C987" s="1"/>
      <c r="D987" s="8"/>
      <c r="E987" s="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607"/>
      <c r="B988" s="4"/>
      <c r="C988" s="1"/>
      <c r="D988" s="8"/>
      <c r="E988" s="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607"/>
      <c r="B989" s="4"/>
      <c r="C989" s="1"/>
      <c r="D989" s="8"/>
      <c r="E989" s="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607"/>
      <c r="B990" s="4"/>
      <c r="C990" s="1"/>
      <c r="D990" s="8"/>
      <c r="E990" s="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607"/>
      <c r="B991" s="4"/>
      <c r="C991" s="1"/>
      <c r="D991" s="8"/>
      <c r="E991" s="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607"/>
      <c r="B992" s="4"/>
      <c r="C992" s="1"/>
      <c r="D992" s="8"/>
      <c r="E992" s="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607"/>
      <c r="B993" s="4"/>
      <c r="C993" s="1"/>
      <c r="D993" s="8"/>
      <c r="E993" s="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607"/>
      <c r="B994" s="4"/>
      <c r="C994" s="1"/>
      <c r="D994" s="8"/>
      <c r="E994" s="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607"/>
      <c r="B995" s="4"/>
      <c r="C995" s="1"/>
      <c r="D995" s="8"/>
      <c r="E995" s="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607"/>
      <c r="B996" s="4"/>
      <c r="C996" s="1"/>
      <c r="D996" s="8"/>
      <c r="E996" s="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607"/>
      <c r="B997" s="4"/>
      <c r="C997" s="1"/>
      <c r="D997" s="8"/>
      <c r="E997" s="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607"/>
      <c r="B998" s="4"/>
      <c r="C998" s="1"/>
      <c r="D998" s="8"/>
      <c r="E998" s="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607"/>
      <c r="B999" s="4"/>
      <c r="C999" s="1"/>
      <c r="D999" s="8"/>
      <c r="E999" s="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607"/>
      <c r="B1000" s="4"/>
      <c r="C1000" s="1"/>
      <c r="D1000" s="8"/>
      <c r="E1000" s="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V243" xr:uid="{00000000-0009-0000-0000-00000D000000}"/>
  <mergeCells count="1">
    <mergeCell ref="A1:B1"/>
  </mergeCells>
  <conditionalFormatting sqref="A5:C5 A6:A18 A20:G29 A31:G33 A35:G61 A63:G77 A79:G106 A108:G124 A126:G132 A134:A168 A170:G177 A178:A242 A244:A245 A247:A1000 B2:C2 B6:C14 B15:D18 B19 B30 B34 B62 B78 B133 B134:E143 B145:E168 B178:G182 B183 B185:G217 B218:C241 B243 B247:C247 B249:C1000 C144:E144 C248 D218:G240 E2:F2 E5:G18 E247:F1000 F134:G168 L19:Q19 L29:Q29 L34:Q34 L62:Q62 L78:Q78 L183:Q183 L241:Q241 L242:M242 M125:O125 M133:R133 N3:P3 N182:R182 N243 O107:Q107 O136 O242:P242 O243:O244 P169:Q169 P184:Q184 Q5">
    <cfRule type="cellIs" dxfId="13" priority="1" operator="equal">
      <formula>0</formula>
    </cfRule>
  </conditionalFormatting>
  <conditionalFormatting sqref="D5:D14">
    <cfRule type="cellIs" dxfId="12" priority="2" operator="equal">
      <formula>0</formula>
    </cfRule>
  </conditionalFormatting>
  <conditionalFormatting sqref="D5:D15 D27 D29 D32:D33 D35 D37:D50 D61 D63:D66 D68:D73 D79:D104 D108:D113 D115:D124 D126:D128 D161:D168 D185:D240 N19 N29 N34 N62 N78">
    <cfRule type="expression" dxfId="11" priority="3">
      <formula>AND(#REF!="*",D5&lt;=0)</formula>
    </cfRule>
  </conditionalFormatting>
  <conditionalFormatting sqref="D5:D15 D27 D29 D32:D33 D35 D37:D50 D61 D63:D66 D68:D73 D79:D104 D108:D113 D115:D124 D126:D128 D161:D168 N19 N29 N34 N62 N78">
    <cfRule type="expression" dxfId="10" priority="4">
      <formula>AND(#REF!&gt;0,D5=0)</formula>
    </cfRule>
  </conditionalFormatting>
  <conditionalFormatting sqref="D16:D18 D20:D26 D28 D31 D36 D51:D60 D67 D74:D76 D104:D106 D114 D134:D160 D170:D179 D182 N183 O133 P182">
    <cfRule type="expression" dxfId="9" priority="5">
      <formula>AND(#REF!="*",D16&lt;=0)</formula>
    </cfRule>
  </conditionalFormatting>
  <conditionalFormatting sqref="D16:D18 D20:D26 D28 D31 D36 D51:D60 D67 D74:D76 D104:D106 D114 D134:D160 D170:D179 D182 N183 O133 P182">
    <cfRule type="expression" dxfId="8" priority="6">
      <formula>AND(#REF!&gt;0,D16=0)</formula>
    </cfRule>
  </conditionalFormatting>
  <conditionalFormatting sqref="D129:D132">
    <cfRule type="expression" dxfId="7" priority="7">
      <formula>AND(#REF!="*",D129&lt;=0)</formula>
    </cfRule>
  </conditionalFormatting>
  <conditionalFormatting sqref="D129:D132">
    <cfRule type="expression" dxfId="6" priority="8">
      <formula>AND(#REF!&gt;0,D129=0)</formula>
    </cfRule>
  </conditionalFormatting>
  <conditionalFormatting sqref="D180:D181">
    <cfRule type="expression" dxfId="5" priority="9">
      <formula>AND(#REF!&gt;0,#REF!=0)</formula>
    </cfRule>
  </conditionalFormatting>
  <conditionalFormatting sqref="D180:E181">
    <cfRule type="expression" dxfId="4" priority="10">
      <formula>AND(#REF!="*",#REF!&lt;=0)</formula>
    </cfRule>
  </conditionalFormatting>
  <conditionalFormatting sqref="E5:E18 E20:E29 E31:E33 E35:E61 E63:E77 E79:E106 E108:E124 E126:E132 E134:E168 E170:E179 E182 E185:E240 M125 N241:O241 O19 O29 O34 O62 O78 O107 O183 P133 Q182">
    <cfRule type="expression" dxfId="3" priority="11">
      <formula>AND(#REF!="*",E5&lt;=0)</formula>
    </cfRule>
  </conditionalFormatting>
  <conditionalFormatting sqref="E5:E18 E20:E29 E31:E33 E35:E61 E63:E77 E79:E106 E108:E124 E126:E132 E134:E168 E170:E179 E182 E185:E240 M125 O19 O29 O34 O62 O78 O107 O183 O241 P133 Q182">
    <cfRule type="expression" dxfId="2" priority="12">
      <formula>AND(#REF!&gt;0,E5=0)</formula>
    </cfRule>
  </conditionalFormatting>
  <conditionalFormatting sqref="O242">
    <cfRule type="expression" dxfId="1" priority="13">
      <formula>AND(O244="*",O242&lt;=0)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54.42578125" customWidth="1"/>
    <col min="2" max="2" width="50.7109375" customWidth="1"/>
    <col min="3" max="3" width="13.7109375" customWidth="1"/>
    <col min="4" max="4" width="15.42578125" customWidth="1"/>
    <col min="5" max="5" width="14.7109375" customWidth="1"/>
    <col min="6" max="6" width="18.28515625" customWidth="1"/>
    <col min="7" max="26" width="8.7109375" customWidth="1"/>
  </cols>
  <sheetData>
    <row r="1" spans="1:26" x14ac:dyDescent="0.25">
      <c r="A1" s="201" t="s">
        <v>2310</v>
      </c>
      <c r="B1" s="201" t="s">
        <v>2311</v>
      </c>
      <c r="C1" s="201" t="s">
        <v>2312</v>
      </c>
      <c r="D1" s="201" t="s">
        <v>2313</v>
      </c>
      <c r="E1" s="201" t="s">
        <v>2314</v>
      </c>
      <c r="F1" s="201" t="s">
        <v>2315</v>
      </c>
    </row>
    <row r="2" spans="1:26" x14ac:dyDescent="0.25">
      <c r="A2" s="201" t="s">
        <v>2316</v>
      </c>
    </row>
    <row r="6" spans="1:26" x14ac:dyDescent="0.25">
      <c r="A6" s="201" t="s">
        <v>2317</v>
      </c>
      <c r="B6" s="201" t="s">
        <v>2311</v>
      </c>
      <c r="C6" s="201" t="s">
        <v>2312</v>
      </c>
      <c r="D6" s="201" t="s">
        <v>2313</v>
      </c>
      <c r="E6" s="201" t="s">
        <v>2314</v>
      </c>
      <c r="F6" s="201" t="s">
        <v>2315</v>
      </c>
    </row>
    <row r="7" spans="1:26" x14ac:dyDescent="0.25">
      <c r="A7" s="201" t="s">
        <v>2318</v>
      </c>
      <c r="B7" s="201" t="s">
        <v>2319</v>
      </c>
      <c r="C7" s="201">
        <v>3</v>
      </c>
    </row>
    <row r="8" spans="1:26" x14ac:dyDescent="0.25">
      <c r="A8" s="201" t="s">
        <v>2320</v>
      </c>
      <c r="B8" s="201" t="s">
        <v>2321</v>
      </c>
      <c r="C8" s="201">
        <v>3</v>
      </c>
    </row>
    <row r="9" spans="1:26" x14ac:dyDescent="0.25">
      <c r="A9" s="201" t="s">
        <v>2322</v>
      </c>
      <c r="B9" s="201" t="s">
        <v>2323</v>
      </c>
      <c r="C9" s="201">
        <v>5</v>
      </c>
    </row>
    <row r="10" spans="1:26" x14ac:dyDescent="0.25">
      <c r="A10" s="1" t="s">
        <v>2324</v>
      </c>
      <c r="B10" s="1" t="s">
        <v>2325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2326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2327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2328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2329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01" t="s">
        <v>2330</v>
      </c>
      <c r="B16" s="201" t="s">
        <v>2311</v>
      </c>
      <c r="C16" s="201" t="s">
        <v>2312</v>
      </c>
      <c r="D16" s="201" t="s">
        <v>2313</v>
      </c>
      <c r="E16" s="201" t="s">
        <v>2314</v>
      </c>
      <c r="F16" s="201" t="s">
        <v>2315</v>
      </c>
    </row>
    <row r="20" spans="1:6" x14ac:dyDescent="0.25">
      <c r="A20" s="201" t="s">
        <v>2331</v>
      </c>
      <c r="B20" s="201" t="s">
        <v>2311</v>
      </c>
      <c r="C20" s="201" t="s">
        <v>2312</v>
      </c>
      <c r="D20" s="201" t="s">
        <v>2313</v>
      </c>
      <c r="E20" s="201" t="s">
        <v>2314</v>
      </c>
      <c r="F20" s="201" t="s">
        <v>2315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>
      <c r="A24" s="201" t="s">
        <v>2332</v>
      </c>
      <c r="B24" s="201" t="s">
        <v>2311</v>
      </c>
      <c r="C24" s="201" t="s">
        <v>2312</v>
      </c>
      <c r="D24" s="201" t="s">
        <v>2313</v>
      </c>
      <c r="E24" s="201" t="s">
        <v>2314</v>
      </c>
      <c r="F24" s="201" t="s">
        <v>2315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>
      <c r="A28" s="201" t="s">
        <v>2333</v>
      </c>
      <c r="B28" s="201" t="s">
        <v>2311</v>
      </c>
      <c r="C28" s="201" t="s">
        <v>2312</v>
      </c>
      <c r="D28" s="201" t="s">
        <v>2313</v>
      </c>
      <c r="E28" s="201" t="s">
        <v>2314</v>
      </c>
      <c r="F28" s="201" t="s">
        <v>2315</v>
      </c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>
      <c r="A32" s="201" t="s">
        <v>2334</v>
      </c>
      <c r="B32" s="201" t="s">
        <v>2311</v>
      </c>
      <c r="C32" s="201" t="s">
        <v>2312</v>
      </c>
      <c r="D32" s="201" t="s">
        <v>2313</v>
      </c>
      <c r="E32" s="201" t="s">
        <v>2314</v>
      </c>
      <c r="F32" s="201" t="s">
        <v>2315</v>
      </c>
    </row>
    <row r="33" spans="1:6" ht="15.75" customHeight="1" x14ac:dyDescent="0.25"/>
    <row r="34" spans="1:6" ht="15.75" customHeight="1" x14ac:dyDescent="0.25"/>
    <row r="35" spans="1:6" ht="15.75" customHeight="1" x14ac:dyDescent="0.25"/>
    <row r="36" spans="1:6" ht="15.75" customHeight="1" x14ac:dyDescent="0.25">
      <c r="A36" s="201" t="s">
        <v>2335</v>
      </c>
      <c r="B36" s="201" t="s">
        <v>2311</v>
      </c>
      <c r="C36" s="201" t="s">
        <v>2312</v>
      </c>
      <c r="D36" s="201" t="s">
        <v>2313</v>
      </c>
      <c r="E36" s="201" t="s">
        <v>2314</v>
      </c>
      <c r="F36" s="201" t="s">
        <v>2315</v>
      </c>
    </row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>
      <c r="A40" s="201" t="s">
        <v>2336</v>
      </c>
      <c r="B40" s="201" t="s">
        <v>2311</v>
      </c>
      <c r="C40" s="201" t="s">
        <v>2312</v>
      </c>
      <c r="D40" s="201" t="s">
        <v>2313</v>
      </c>
      <c r="E40" s="201" t="s">
        <v>2314</v>
      </c>
      <c r="F40" s="201" t="s">
        <v>2315</v>
      </c>
    </row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>
      <c r="A44" s="201" t="s">
        <v>2337</v>
      </c>
      <c r="B44" s="201" t="s">
        <v>2311</v>
      </c>
      <c r="C44" s="201" t="s">
        <v>2312</v>
      </c>
      <c r="D44" s="201" t="s">
        <v>2313</v>
      </c>
      <c r="E44" s="201" t="s">
        <v>2314</v>
      </c>
      <c r="F44" s="201" t="s">
        <v>2315</v>
      </c>
    </row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>
      <c r="A48" s="201" t="s">
        <v>2338</v>
      </c>
      <c r="B48" s="201" t="s">
        <v>2311</v>
      </c>
      <c r="C48" s="201" t="s">
        <v>2312</v>
      </c>
      <c r="D48" s="201" t="s">
        <v>2313</v>
      </c>
      <c r="E48" s="201" t="s">
        <v>2314</v>
      </c>
      <c r="F48" s="201" t="s">
        <v>2315</v>
      </c>
    </row>
    <row r="49" spans="1:6" ht="15.75" customHeight="1" x14ac:dyDescent="0.25"/>
    <row r="50" spans="1:6" ht="15.75" customHeight="1" x14ac:dyDescent="0.25"/>
    <row r="51" spans="1:6" ht="15.75" customHeight="1" x14ac:dyDescent="0.25"/>
    <row r="52" spans="1:6" ht="15.75" customHeight="1" x14ac:dyDescent="0.25">
      <c r="A52" s="201" t="s">
        <v>2339</v>
      </c>
      <c r="B52" s="201" t="s">
        <v>2311</v>
      </c>
      <c r="C52" s="201" t="s">
        <v>2312</v>
      </c>
      <c r="D52" s="201" t="s">
        <v>2313</v>
      </c>
      <c r="E52" s="201" t="s">
        <v>2314</v>
      </c>
      <c r="F52" s="201" t="s">
        <v>2315</v>
      </c>
    </row>
    <row r="53" spans="1:6" ht="15.75" customHeight="1" x14ac:dyDescent="0.25"/>
    <row r="54" spans="1:6" ht="15.75" customHeight="1" x14ac:dyDescent="0.25"/>
    <row r="55" spans="1:6" ht="15.75" customHeight="1" x14ac:dyDescent="0.25"/>
    <row r="56" spans="1:6" ht="15.75" customHeight="1" x14ac:dyDescent="0.25">
      <c r="A56" s="201" t="s">
        <v>2340</v>
      </c>
      <c r="B56" s="201" t="s">
        <v>2311</v>
      </c>
      <c r="C56" s="201" t="s">
        <v>2312</v>
      </c>
      <c r="D56" s="201" t="s">
        <v>2313</v>
      </c>
      <c r="E56" s="201" t="s">
        <v>2314</v>
      </c>
      <c r="F56" s="201" t="s">
        <v>2315</v>
      </c>
    </row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>
      <c r="A60" s="201" t="s">
        <v>2341</v>
      </c>
      <c r="B60" s="201" t="s">
        <v>2311</v>
      </c>
      <c r="C60" s="201" t="s">
        <v>2312</v>
      </c>
      <c r="D60" s="201" t="s">
        <v>2313</v>
      </c>
      <c r="E60" s="201" t="s">
        <v>2314</v>
      </c>
      <c r="F60" s="201" t="s">
        <v>2315</v>
      </c>
    </row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>
      <c r="A64" s="201" t="s">
        <v>2342</v>
      </c>
      <c r="B64" s="201" t="s">
        <v>2311</v>
      </c>
      <c r="C64" s="201" t="s">
        <v>2312</v>
      </c>
      <c r="D64" s="201" t="s">
        <v>2313</v>
      </c>
      <c r="E64" s="201" t="s">
        <v>2314</v>
      </c>
      <c r="F64" s="201" t="s">
        <v>2315</v>
      </c>
    </row>
    <row r="65" spans="1:6" ht="15.75" customHeight="1" x14ac:dyDescent="0.25"/>
    <row r="66" spans="1:6" ht="15.75" customHeight="1" x14ac:dyDescent="0.25"/>
    <row r="67" spans="1:6" ht="15.75" customHeight="1" x14ac:dyDescent="0.25"/>
    <row r="68" spans="1:6" ht="15.75" customHeight="1" x14ac:dyDescent="0.25">
      <c r="A68" s="201" t="s">
        <v>2343</v>
      </c>
      <c r="B68" s="201" t="s">
        <v>2311</v>
      </c>
      <c r="C68" s="201" t="s">
        <v>2312</v>
      </c>
      <c r="D68" s="201" t="s">
        <v>2313</v>
      </c>
      <c r="E68" s="201" t="s">
        <v>2314</v>
      </c>
      <c r="F68" s="201" t="s">
        <v>2315</v>
      </c>
    </row>
    <row r="69" spans="1:6" ht="15.75" customHeight="1" x14ac:dyDescent="0.25"/>
    <row r="70" spans="1:6" ht="15.75" customHeight="1" x14ac:dyDescent="0.25"/>
    <row r="71" spans="1:6" ht="15.75" customHeight="1" x14ac:dyDescent="0.25"/>
    <row r="72" spans="1:6" ht="15.75" customHeight="1" x14ac:dyDescent="0.25">
      <c r="A72" s="201" t="s">
        <v>2344</v>
      </c>
      <c r="B72" s="201" t="s">
        <v>2311</v>
      </c>
      <c r="C72" s="201" t="s">
        <v>2312</v>
      </c>
      <c r="D72" s="201" t="s">
        <v>2313</v>
      </c>
      <c r="E72" s="201" t="s">
        <v>2314</v>
      </c>
      <c r="F72" s="201" t="s">
        <v>2315</v>
      </c>
    </row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>
      <c r="A76" s="201" t="s">
        <v>2345</v>
      </c>
      <c r="B76" s="201" t="s">
        <v>2311</v>
      </c>
      <c r="C76" s="201" t="s">
        <v>2312</v>
      </c>
      <c r="D76" s="201" t="s">
        <v>2313</v>
      </c>
      <c r="E76" s="201" t="s">
        <v>2314</v>
      </c>
      <c r="F76" s="201" t="s">
        <v>2315</v>
      </c>
    </row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>
      <c r="A80" s="201" t="s">
        <v>2346</v>
      </c>
      <c r="B80" s="201" t="s">
        <v>2311</v>
      </c>
      <c r="C80" s="201" t="s">
        <v>2312</v>
      </c>
      <c r="D80" s="201" t="s">
        <v>2313</v>
      </c>
      <c r="E80" s="201" t="s">
        <v>2314</v>
      </c>
      <c r="F80" s="201" t="s">
        <v>2315</v>
      </c>
    </row>
    <row r="81" spans="1:6" ht="15.75" customHeight="1" x14ac:dyDescent="0.25"/>
    <row r="82" spans="1:6" ht="15.75" customHeight="1" x14ac:dyDescent="0.25"/>
    <row r="83" spans="1:6" ht="15.75" customHeight="1" x14ac:dyDescent="0.25"/>
    <row r="84" spans="1:6" ht="15.75" customHeight="1" x14ac:dyDescent="0.25">
      <c r="A84" s="201" t="s">
        <v>2347</v>
      </c>
      <c r="B84" s="201" t="s">
        <v>2311</v>
      </c>
      <c r="C84" s="201" t="s">
        <v>2312</v>
      </c>
      <c r="D84" s="201" t="s">
        <v>2313</v>
      </c>
      <c r="E84" s="201" t="s">
        <v>2314</v>
      </c>
      <c r="F84" s="201" t="s">
        <v>2315</v>
      </c>
    </row>
    <row r="85" spans="1:6" ht="15.75" customHeight="1" x14ac:dyDescent="0.25"/>
    <row r="86" spans="1:6" ht="15.75" customHeight="1" x14ac:dyDescent="0.25"/>
    <row r="87" spans="1:6" ht="15.75" customHeight="1" x14ac:dyDescent="0.25"/>
    <row r="88" spans="1:6" ht="15.75" customHeight="1" x14ac:dyDescent="0.25">
      <c r="A88" s="201" t="s">
        <v>2348</v>
      </c>
      <c r="B88" s="201" t="s">
        <v>2311</v>
      </c>
      <c r="C88" s="201" t="s">
        <v>2312</v>
      </c>
      <c r="D88" s="201" t="s">
        <v>2313</v>
      </c>
      <c r="E88" s="201" t="s">
        <v>2314</v>
      </c>
      <c r="F88" s="201" t="s">
        <v>2315</v>
      </c>
    </row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>
      <c r="A92" s="201" t="s">
        <v>2349</v>
      </c>
      <c r="B92" s="201" t="s">
        <v>2311</v>
      </c>
      <c r="C92" s="201" t="s">
        <v>2312</v>
      </c>
      <c r="D92" s="201" t="s">
        <v>2313</v>
      </c>
      <c r="E92" s="201" t="s">
        <v>2314</v>
      </c>
      <c r="F92" s="201" t="s">
        <v>2315</v>
      </c>
    </row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>
      <c r="A96" s="201" t="s">
        <v>2350</v>
      </c>
      <c r="B96" s="201" t="s">
        <v>2311</v>
      </c>
      <c r="C96" s="201" t="s">
        <v>2312</v>
      </c>
      <c r="D96" s="201" t="s">
        <v>2313</v>
      </c>
      <c r="E96" s="201" t="s">
        <v>2314</v>
      </c>
      <c r="F96" s="201" t="s">
        <v>2315</v>
      </c>
    </row>
    <row r="97" spans="1:6" ht="15.75" customHeight="1" x14ac:dyDescent="0.25"/>
    <row r="98" spans="1:6" ht="15.75" customHeight="1" x14ac:dyDescent="0.25"/>
    <row r="99" spans="1:6" ht="15.75" customHeight="1" x14ac:dyDescent="0.25"/>
    <row r="100" spans="1:6" ht="15.75" customHeight="1" x14ac:dyDescent="0.25">
      <c r="A100" s="201" t="s">
        <v>2351</v>
      </c>
      <c r="B100" s="201" t="s">
        <v>2311</v>
      </c>
      <c r="C100" s="201" t="s">
        <v>2312</v>
      </c>
      <c r="D100" s="201" t="s">
        <v>2313</v>
      </c>
      <c r="E100" s="201" t="s">
        <v>2314</v>
      </c>
      <c r="F100" s="201" t="s">
        <v>2315</v>
      </c>
    </row>
    <row r="101" spans="1:6" ht="15.75" customHeight="1" x14ac:dyDescent="0.25"/>
    <row r="102" spans="1:6" ht="15.75" customHeight="1" x14ac:dyDescent="0.25"/>
    <row r="103" spans="1:6" ht="15.75" customHeight="1" x14ac:dyDescent="0.25"/>
    <row r="104" spans="1:6" ht="15.75" customHeight="1" x14ac:dyDescent="0.25"/>
    <row r="105" spans="1:6" ht="15.75" customHeight="1" x14ac:dyDescent="0.25"/>
    <row r="106" spans="1:6" ht="15.75" customHeight="1" x14ac:dyDescent="0.25"/>
    <row r="107" spans="1:6" ht="15.75" customHeight="1" x14ac:dyDescent="0.25"/>
    <row r="108" spans="1:6" ht="15.75" customHeight="1" x14ac:dyDescent="0.25"/>
    <row r="109" spans="1:6" ht="15.75" customHeight="1" x14ac:dyDescent="0.25"/>
    <row r="110" spans="1:6" ht="15.75" customHeight="1" x14ac:dyDescent="0.25"/>
    <row r="111" spans="1:6" ht="15.75" customHeight="1" x14ac:dyDescent="0.25"/>
    <row r="112" spans="1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58"/>
  <sheetViews>
    <sheetView workbookViewId="0"/>
  </sheetViews>
  <sheetFormatPr defaultColWidth="14.42578125" defaultRowHeight="15" customHeight="1" outlineLevelCol="1" x14ac:dyDescent="0.25"/>
  <cols>
    <col min="1" max="1" width="8" customWidth="1"/>
    <col min="2" max="2" width="80.140625" customWidth="1"/>
    <col min="3" max="3" width="14.85546875" customWidth="1"/>
    <col min="4" max="4" width="10.85546875" customWidth="1" outlineLevel="1"/>
    <col min="5" max="5" width="14.85546875" customWidth="1" outlineLevel="1"/>
    <col min="6" max="6" width="23.140625" customWidth="1"/>
  </cols>
  <sheetData>
    <row r="1" spans="1:6" x14ac:dyDescent="0.25">
      <c r="A1" s="608" t="s">
        <v>58</v>
      </c>
      <c r="B1" s="609" t="s">
        <v>1858</v>
      </c>
      <c r="C1" s="610" t="s">
        <v>1820</v>
      </c>
      <c r="D1" s="611" t="s">
        <v>64</v>
      </c>
      <c r="E1" s="612"/>
      <c r="F1" s="343"/>
    </row>
    <row r="2" spans="1:6" x14ac:dyDescent="0.25">
      <c r="A2" s="613">
        <v>1</v>
      </c>
      <c r="B2" s="614" t="s">
        <v>2352</v>
      </c>
      <c r="C2" s="615" t="str">
        <f>IFERROR(VLOOKUP(B2,#REF!,2,0),"")</f>
        <v/>
      </c>
      <c r="D2" s="616">
        <f>SUMIF('Смета с материалом'!C:C, B3, 'Смета с материалом'!F:F)</f>
        <v>0</v>
      </c>
      <c r="E2" s="612" t="e">
        <f t="shared" ref="E2:E427" si="0">D2*C2</f>
        <v>#VALUE!</v>
      </c>
      <c r="F2" s="343"/>
    </row>
    <row r="3" spans="1:6" ht="17.25" customHeight="1" x14ac:dyDescent="0.25">
      <c r="A3" s="613">
        <v>2</v>
      </c>
      <c r="B3" s="614" t="s">
        <v>2353</v>
      </c>
      <c r="C3" s="615" t="str">
        <f>IFERROR(VLOOKUP(B3,#REF!,2,0),"")</f>
        <v/>
      </c>
      <c r="D3" s="616">
        <f>SUMIF('Смета с материалом'!C:C, B4, 'Смета с материалом'!F:F)</f>
        <v>0</v>
      </c>
      <c r="E3" s="612" t="e">
        <f t="shared" si="0"/>
        <v>#VALUE!</v>
      </c>
      <c r="F3" s="343"/>
    </row>
    <row r="4" spans="1:6" ht="17.25" customHeight="1" x14ac:dyDescent="0.25">
      <c r="A4" s="613">
        <v>3</v>
      </c>
      <c r="B4" s="614" t="s">
        <v>1854</v>
      </c>
      <c r="C4" s="615" t="str">
        <f>IFERROR(VLOOKUP(B4,#REF!,2,0),"")</f>
        <v/>
      </c>
      <c r="D4" s="616">
        <f>SUMIF('Смета с материалом'!C:C, B5, 'Смета с материалом'!F:F)</f>
        <v>0</v>
      </c>
      <c r="E4" s="612" t="e">
        <f t="shared" si="0"/>
        <v>#VALUE!</v>
      </c>
      <c r="F4" s="343"/>
    </row>
    <row r="5" spans="1:6" ht="17.25" customHeight="1" x14ac:dyDescent="0.25">
      <c r="A5" s="613">
        <v>4</v>
      </c>
      <c r="B5" s="614" t="s">
        <v>2354</v>
      </c>
      <c r="C5" s="615" t="str">
        <f>IFERROR(VLOOKUP(B5,#REF!,2,0),"")</f>
        <v/>
      </c>
      <c r="D5" s="616">
        <f>SUMIF('Смета с материалом'!C:C, B6, 'Смета с материалом'!F:F)</f>
        <v>0</v>
      </c>
      <c r="E5" s="612" t="e">
        <f t="shared" si="0"/>
        <v>#VALUE!</v>
      </c>
      <c r="F5" s="343"/>
    </row>
    <row r="6" spans="1:6" ht="17.25" customHeight="1" x14ac:dyDescent="0.25">
      <c r="A6" s="613">
        <v>5</v>
      </c>
      <c r="B6" s="614" t="s">
        <v>1852</v>
      </c>
      <c r="C6" s="615" t="str">
        <f>IFERROR(VLOOKUP(B6,#REF!,2,0),"")</f>
        <v/>
      </c>
      <c r="D6" s="616">
        <f>SUMIF('Смета с материалом'!C:C, B7, 'Смета с материалом'!F:F)</f>
        <v>0</v>
      </c>
      <c r="E6" s="612" t="e">
        <f t="shared" si="0"/>
        <v>#VALUE!</v>
      </c>
      <c r="F6" s="343"/>
    </row>
    <row r="7" spans="1:6" ht="17.25" customHeight="1" x14ac:dyDescent="0.25">
      <c r="A7" s="613">
        <v>6</v>
      </c>
      <c r="B7" s="614" t="s">
        <v>1851</v>
      </c>
      <c r="C7" s="615" t="str">
        <f>IFERROR(VLOOKUP(B7,#REF!,2,0),"")</f>
        <v/>
      </c>
      <c r="D7" s="616">
        <f>SUMIF('Смета с материалом'!C:C, B8, 'Смета с материалом'!F:F)</f>
        <v>0</v>
      </c>
      <c r="E7" s="612" t="e">
        <f t="shared" si="0"/>
        <v>#VALUE!</v>
      </c>
      <c r="F7" s="343"/>
    </row>
    <row r="8" spans="1:6" ht="17.25" customHeight="1" x14ac:dyDescent="0.25">
      <c r="A8" s="613">
        <v>7</v>
      </c>
      <c r="B8" s="614" t="s">
        <v>1526</v>
      </c>
      <c r="C8" s="615" t="str">
        <f>IFERROR(VLOOKUP(B8,#REF!,2,0),"")</f>
        <v/>
      </c>
      <c r="D8" s="616">
        <f>SUMIF('Смета с материалом'!C:C, B9, 'Смета с материалом'!F:F)</f>
        <v>124.124</v>
      </c>
      <c r="E8" s="612" t="e">
        <f t="shared" si="0"/>
        <v>#VALUE!</v>
      </c>
      <c r="F8" s="343"/>
    </row>
    <row r="9" spans="1:6" ht="17.25" customHeight="1" x14ac:dyDescent="0.25">
      <c r="A9" s="613">
        <v>8</v>
      </c>
      <c r="B9" s="614" t="s">
        <v>1444</v>
      </c>
      <c r="C9" s="615" t="str">
        <f>IFERROR(VLOOKUP(B9,#REF!,2,0),"")</f>
        <v/>
      </c>
      <c r="D9" s="616">
        <f>SUMIF('Смета с материалом'!C:C, B10, 'Смета с материалом'!F:F)</f>
        <v>9.6750000000000003E-2</v>
      </c>
      <c r="E9" s="612" t="e">
        <f t="shared" si="0"/>
        <v>#VALUE!</v>
      </c>
      <c r="F9" s="343"/>
    </row>
    <row r="10" spans="1:6" ht="17.25" customHeight="1" x14ac:dyDescent="0.25">
      <c r="A10" s="613">
        <v>9</v>
      </c>
      <c r="B10" s="614" t="s">
        <v>1544</v>
      </c>
      <c r="C10" s="615" t="str">
        <f>IFERROR(VLOOKUP(B10,#REF!,2,0),"")</f>
        <v/>
      </c>
      <c r="D10" s="616">
        <f>SUMIF('Смета с материалом'!C:C, B11, 'Смета с материалом'!F:F)</f>
        <v>0.19738319999999998</v>
      </c>
      <c r="E10" s="612" t="e">
        <f t="shared" si="0"/>
        <v>#VALUE!</v>
      </c>
      <c r="F10" s="343"/>
    </row>
    <row r="11" spans="1:6" ht="17.25" customHeight="1" x14ac:dyDescent="0.25">
      <c r="A11" s="613">
        <v>10</v>
      </c>
      <c r="B11" s="614" t="s">
        <v>1568</v>
      </c>
      <c r="C11" s="615" t="str">
        <f>IFERROR(VLOOKUP(B11,#REF!,2,0),"")</f>
        <v/>
      </c>
      <c r="D11" s="616">
        <f>SUMIF('Смета с материалом'!C:C, B12, 'Смета с материалом'!F:F)</f>
        <v>0.44080725000000004</v>
      </c>
      <c r="E11" s="612" t="e">
        <f t="shared" si="0"/>
        <v>#VALUE!</v>
      </c>
      <c r="F11" s="343"/>
    </row>
    <row r="12" spans="1:6" ht="17.25" customHeight="1" x14ac:dyDescent="0.25">
      <c r="A12" s="613">
        <v>11</v>
      </c>
      <c r="B12" s="614" t="s">
        <v>1458</v>
      </c>
      <c r="C12" s="615" t="str">
        <f>IFERROR(VLOOKUP(B12,#REF!,2,0),"")</f>
        <v/>
      </c>
      <c r="D12" s="616">
        <f>SUMIF('Смета с материалом'!C:C, B13, 'Смета с материалом'!F:F)</f>
        <v>2.9175E-2</v>
      </c>
      <c r="E12" s="612" t="e">
        <f t="shared" si="0"/>
        <v>#VALUE!</v>
      </c>
      <c r="F12" s="343"/>
    </row>
    <row r="13" spans="1:6" ht="17.25" customHeight="1" x14ac:dyDescent="0.25">
      <c r="A13" s="613">
        <v>12</v>
      </c>
      <c r="B13" s="614" t="s">
        <v>1454</v>
      </c>
      <c r="C13" s="615" t="str">
        <f>IFERROR(VLOOKUP(B13,#REF!,2,0),"")</f>
        <v/>
      </c>
      <c r="D13" s="616">
        <f>SUMIF('Смета с материалом'!C:C, B14, 'Смета с материалом'!F:F)</f>
        <v>0</v>
      </c>
      <c r="E13" s="612" t="e">
        <f t="shared" si="0"/>
        <v>#VALUE!</v>
      </c>
      <c r="F13" s="343"/>
    </row>
    <row r="14" spans="1:6" ht="17.25" customHeight="1" x14ac:dyDescent="0.25">
      <c r="A14" s="613">
        <v>13</v>
      </c>
      <c r="B14" s="614" t="s">
        <v>1833</v>
      </c>
      <c r="C14" s="615" t="str">
        <f>IFERROR(VLOOKUP(B14,#REF!,2,0),"")</f>
        <v/>
      </c>
      <c r="D14" s="616">
        <f>SUMIF('Смета с материалом'!C:C, B15, 'Смета с материалом'!F:F)</f>
        <v>5</v>
      </c>
      <c r="E14" s="612" t="e">
        <f t="shared" si="0"/>
        <v>#VALUE!</v>
      </c>
      <c r="F14" s="343"/>
    </row>
    <row r="15" spans="1:6" ht="17.25" customHeight="1" x14ac:dyDescent="0.25">
      <c r="A15" s="613">
        <v>14</v>
      </c>
      <c r="B15" s="614" t="s">
        <v>1778</v>
      </c>
      <c r="C15" s="615" t="str">
        <f>IFERROR(VLOOKUP(B15,#REF!,2,0),"")</f>
        <v/>
      </c>
      <c r="D15" s="616">
        <f>SUMIF('Смета с материалом'!C:C, B16, 'Смета с материалом'!F:F)</f>
        <v>5</v>
      </c>
      <c r="E15" s="612" t="e">
        <f t="shared" si="0"/>
        <v>#VALUE!</v>
      </c>
      <c r="F15" s="343"/>
    </row>
    <row r="16" spans="1:6" ht="17.25" customHeight="1" x14ac:dyDescent="0.25">
      <c r="A16" s="613">
        <v>15</v>
      </c>
      <c r="B16" s="614" t="s">
        <v>1777</v>
      </c>
      <c r="C16" s="615" t="str">
        <f>IFERROR(VLOOKUP(B16,#REF!,2,0),"")</f>
        <v/>
      </c>
      <c r="D16" s="616">
        <f>SUMIF('Смета с материалом'!C:C, B17, 'Смета с материалом'!F:F)</f>
        <v>5.3485000000000014</v>
      </c>
      <c r="E16" s="612" t="e">
        <f t="shared" si="0"/>
        <v>#VALUE!</v>
      </c>
      <c r="F16" s="343"/>
    </row>
    <row r="17" spans="1:6" ht="17.25" customHeight="1" x14ac:dyDescent="0.25">
      <c r="A17" s="613">
        <v>16</v>
      </c>
      <c r="B17" s="614" t="s">
        <v>1462</v>
      </c>
      <c r="C17" s="615" t="str">
        <f>IFERROR(VLOOKUP(B17,#REF!,2,0),"")</f>
        <v/>
      </c>
      <c r="D17" s="616">
        <f>SUMIF('Смета с материалом'!C:C, B18, 'Смета с материалом'!F:F)</f>
        <v>12.238500000000002</v>
      </c>
      <c r="E17" s="612" t="e">
        <f t="shared" si="0"/>
        <v>#VALUE!</v>
      </c>
      <c r="F17" s="343"/>
    </row>
    <row r="18" spans="1:6" ht="17.25" customHeight="1" x14ac:dyDescent="0.25">
      <c r="A18" s="613">
        <v>17</v>
      </c>
      <c r="B18" s="614" t="s">
        <v>1463</v>
      </c>
      <c r="C18" s="615" t="str">
        <f>IFERROR(VLOOKUP(B18,#REF!,2,0),"")</f>
        <v/>
      </c>
      <c r="D18" s="616">
        <f>SUMIF('Смета с материалом'!C:C, B19, 'Смета с материалом'!F:F)</f>
        <v>0</v>
      </c>
      <c r="E18" s="612" t="e">
        <f t="shared" si="0"/>
        <v>#VALUE!</v>
      </c>
      <c r="F18" s="343"/>
    </row>
    <row r="19" spans="1:6" ht="17.25" customHeight="1" x14ac:dyDescent="0.25">
      <c r="A19" s="613">
        <v>18</v>
      </c>
      <c r="B19" s="614" t="s">
        <v>1577</v>
      </c>
      <c r="C19" s="615" t="str">
        <f>IFERROR(VLOOKUP(B19,#REF!,2,0),"")</f>
        <v/>
      </c>
      <c r="D19" s="616">
        <f>SUMIF('Смета с материалом'!C:C, B20, 'Смета с материалом'!F:F)</f>
        <v>0.04</v>
      </c>
      <c r="E19" s="612" t="e">
        <f t="shared" si="0"/>
        <v>#VALUE!</v>
      </c>
      <c r="F19" s="343"/>
    </row>
    <row r="20" spans="1:6" ht="17.25" customHeight="1" x14ac:dyDescent="0.25">
      <c r="A20" s="613">
        <v>19</v>
      </c>
      <c r="B20" s="614" t="s">
        <v>1424</v>
      </c>
      <c r="C20" s="615" t="str">
        <f>IFERROR(VLOOKUP(B20,#REF!,2,0),"")</f>
        <v/>
      </c>
      <c r="D20" s="616">
        <f>SUMIF('Смета с материалом'!C:C, B21, 'Смета с материалом'!F:F)</f>
        <v>8.6611999999999991</v>
      </c>
      <c r="E20" s="612" t="e">
        <f t="shared" si="0"/>
        <v>#VALUE!</v>
      </c>
      <c r="F20" s="343"/>
    </row>
    <row r="21" spans="1:6" ht="17.25" customHeight="1" x14ac:dyDescent="0.25">
      <c r="A21" s="613">
        <v>20</v>
      </c>
      <c r="B21" s="614" t="s">
        <v>1413</v>
      </c>
      <c r="C21" s="615" t="str">
        <f>IFERROR(VLOOKUP(B21,#REF!,2,0),"")</f>
        <v/>
      </c>
      <c r="D21" s="616">
        <f>SUMIF('Смета с материалом'!C:C, B22, 'Смета с материалом'!F:F)</f>
        <v>0</v>
      </c>
      <c r="E21" s="612" t="e">
        <f t="shared" si="0"/>
        <v>#VALUE!</v>
      </c>
      <c r="F21" s="343"/>
    </row>
    <row r="22" spans="1:6" ht="17.25" customHeight="1" x14ac:dyDescent="0.25">
      <c r="A22" s="613">
        <v>21</v>
      </c>
      <c r="B22" s="614" t="s">
        <v>2355</v>
      </c>
      <c r="C22" s="615" t="str">
        <f>IFERROR(VLOOKUP(B22,#REF!,2,0),"")</f>
        <v/>
      </c>
      <c r="D22" s="616">
        <f>SUMIF('Смета с материалом'!C:C, B23, 'Смета с материалом'!F:F)</f>
        <v>0</v>
      </c>
      <c r="E22" s="612" t="e">
        <f t="shared" si="0"/>
        <v>#VALUE!</v>
      </c>
      <c r="F22" s="343"/>
    </row>
    <row r="23" spans="1:6" ht="17.25" customHeight="1" x14ac:dyDescent="0.25">
      <c r="A23" s="613">
        <v>22</v>
      </c>
      <c r="B23" s="614" t="s">
        <v>1632</v>
      </c>
      <c r="C23" s="615" t="str">
        <f>IFERROR(VLOOKUP(B23,#REF!,2,0),"")</f>
        <v/>
      </c>
      <c r="D23" s="616">
        <f>SUMIF('Смета с материалом'!C:C, B24, 'Смета с материалом'!F:F)</f>
        <v>0.32091000000000003</v>
      </c>
      <c r="E23" s="612" t="e">
        <f t="shared" si="0"/>
        <v>#VALUE!</v>
      </c>
      <c r="F23" s="343"/>
    </row>
    <row r="24" spans="1:6" ht="17.25" customHeight="1" x14ac:dyDescent="0.25">
      <c r="A24" s="613">
        <v>23</v>
      </c>
      <c r="B24" s="614" t="s">
        <v>1494</v>
      </c>
      <c r="C24" s="615" t="str">
        <f>IFERROR(VLOOKUP(B24,#REF!,2,0),"")</f>
        <v/>
      </c>
      <c r="D24" s="616">
        <f>SUMIF('Смета с материалом'!C:C, B25, 'Смета с материалом'!F:F)</f>
        <v>0</v>
      </c>
      <c r="E24" s="612" t="e">
        <f t="shared" si="0"/>
        <v>#VALUE!</v>
      </c>
      <c r="F24" s="343"/>
    </row>
    <row r="25" spans="1:6" ht="17.25" customHeight="1" x14ac:dyDescent="0.25">
      <c r="A25" s="613">
        <v>24</v>
      </c>
      <c r="B25" s="614" t="s">
        <v>1826</v>
      </c>
      <c r="C25" s="615" t="str">
        <f>IFERROR(VLOOKUP(B25,#REF!,2,0),"")</f>
        <v/>
      </c>
      <c r="D25" s="616">
        <f>SUMIF('Смета с материалом'!C:C, B26, 'Смета с материалом'!F:F)</f>
        <v>0</v>
      </c>
      <c r="E25" s="612" t="e">
        <f t="shared" si="0"/>
        <v>#VALUE!</v>
      </c>
      <c r="F25" s="343"/>
    </row>
    <row r="26" spans="1:6" ht="17.25" customHeight="1" x14ac:dyDescent="0.25">
      <c r="A26" s="613">
        <v>25</v>
      </c>
      <c r="B26" s="617" t="s">
        <v>1392</v>
      </c>
      <c r="C26" s="615" t="str">
        <f>IFERROR(VLOOKUP(B26,#REF!,2,0),"")</f>
        <v/>
      </c>
      <c r="D26" s="616">
        <f>SUMIF('Смета с материалом'!C:C, B27, 'Смета с материалом'!F:F)</f>
        <v>0.32091000000000003</v>
      </c>
      <c r="E26" s="612" t="e">
        <f t="shared" si="0"/>
        <v>#VALUE!</v>
      </c>
      <c r="F26" s="343"/>
    </row>
    <row r="27" spans="1:6" ht="17.25" customHeight="1" x14ac:dyDescent="0.25">
      <c r="A27" s="613">
        <v>26</v>
      </c>
      <c r="B27" s="614" t="s">
        <v>1492</v>
      </c>
      <c r="C27" s="615" t="str">
        <f>IFERROR(VLOOKUP(B27,#REF!,2,0),"")</f>
        <v/>
      </c>
      <c r="D27" s="616">
        <f>SUMIF('Смета с материалом'!C:C, B28, 'Смета с материалом'!F:F)</f>
        <v>0</v>
      </c>
      <c r="E27" s="612" t="e">
        <f t="shared" si="0"/>
        <v>#VALUE!</v>
      </c>
      <c r="F27" s="343"/>
    </row>
    <row r="28" spans="1:6" ht="17.25" customHeight="1" x14ac:dyDescent="0.25">
      <c r="A28" s="613">
        <v>27</v>
      </c>
      <c r="B28" s="614" t="s">
        <v>1823</v>
      </c>
      <c r="C28" s="615" t="str">
        <f>IFERROR(VLOOKUP(B28,#REF!,2,0),"")</f>
        <v/>
      </c>
      <c r="D28" s="616">
        <f>SUMIF('Смета с материалом'!C:C, B29, 'Смета с материалом'!F:F)</f>
        <v>0</v>
      </c>
      <c r="E28" s="612" t="e">
        <f t="shared" si="0"/>
        <v>#VALUE!</v>
      </c>
      <c r="F28" s="343"/>
    </row>
    <row r="29" spans="1:6" ht="17.25" customHeight="1" x14ac:dyDescent="0.25">
      <c r="A29" s="613">
        <v>28</v>
      </c>
      <c r="B29" s="614" t="s">
        <v>1530</v>
      </c>
      <c r="C29" s="615" t="str">
        <f>IFERROR(VLOOKUP(B29,#REF!,2,0),"")</f>
        <v/>
      </c>
      <c r="D29" s="616">
        <f>SUMIF('Смета с материалом'!C:C, B30, 'Смета с материалом'!F:F)</f>
        <v>0</v>
      </c>
      <c r="E29" s="612" t="e">
        <f t="shared" si="0"/>
        <v>#VALUE!</v>
      </c>
      <c r="F29" s="343"/>
    </row>
    <row r="30" spans="1:6" ht="17.25" customHeight="1" x14ac:dyDescent="0.25">
      <c r="A30" s="613">
        <v>29</v>
      </c>
      <c r="B30" s="614" t="s">
        <v>1824</v>
      </c>
      <c r="C30" s="615" t="str">
        <f>IFERROR(VLOOKUP(B30,#REF!,2,0),"")</f>
        <v/>
      </c>
      <c r="D30" s="616">
        <f>SUMIF('Смета с материалом'!C:C, B31, 'Смета с материалом'!F:F)</f>
        <v>0</v>
      </c>
      <c r="E30" s="612" t="e">
        <f t="shared" si="0"/>
        <v>#VALUE!</v>
      </c>
      <c r="F30" s="343"/>
    </row>
    <row r="31" spans="1:6" ht="17.25" customHeight="1" x14ac:dyDescent="0.25">
      <c r="A31" s="613">
        <v>30</v>
      </c>
      <c r="B31" s="614" t="s">
        <v>1598</v>
      </c>
      <c r="C31" s="615" t="str">
        <f>IFERROR(VLOOKUP(B31,#REF!,2,0),"")</f>
        <v/>
      </c>
      <c r="D31" s="616">
        <f>SUMIF('Смета с материалом'!C:C, B32, 'Смета с материалом'!F:F)</f>
        <v>0</v>
      </c>
      <c r="E31" s="612" t="e">
        <f t="shared" si="0"/>
        <v>#VALUE!</v>
      </c>
      <c r="F31" s="343"/>
    </row>
    <row r="32" spans="1:6" ht="17.25" customHeight="1" x14ac:dyDescent="0.25">
      <c r="A32" s="613">
        <v>31</v>
      </c>
      <c r="B32" s="614" t="s">
        <v>2356</v>
      </c>
      <c r="C32" s="615" t="str">
        <f>IFERROR(VLOOKUP(B32,#REF!,2,0),"")</f>
        <v/>
      </c>
      <c r="D32" s="616">
        <f>SUMIF('Смета с материалом'!C:C, B33, 'Смета с материалом'!F:F)</f>
        <v>0</v>
      </c>
      <c r="E32" s="612" t="e">
        <f t="shared" si="0"/>
        <v>#VALUE!</v>
      </c>
      <c r="F32" s="343"/>
    </row>
    <row r="33" spans="1:6" ht="17.25" customHeight="1" x14ac:dyDescent="0.25">
      <c r="A33" s="613">
        <v>32</v>
      </c>
      <c r="B33" s="614" t="s">
        <v>2357</v>
      </c>
      <c r="C33" s="615" t="str">
        <f>IFERROR(VLOOKUP(B33,#REF!,2,0),"")</f>
        <v/>
      </c>
      <c r="D33" s="616">
        <f>SUMIF('Смета с материалом'!C:C, B34, 'Смета с материалом'!F:F)</f>
        <v>0</v>
      </c>
      <c r="E33" s="612" t="e">
        <f t="shared" si="0"/>
        <v>#VALUE!</v>
      </c>
      <c r="F33" s="343"/>
    </row>
    <row r="34" spans="1:6" ht="17.25" customHeight="1" x14ac:dyDescent="0.25">
      <c r="A34" s="613">
        <v>33</v>
      </c>
      <c r="B34" s="614" t="s">
        <v>1427</v>
      </c>
      <c r="C34" s="615" t="str">
        <f>IFERROR(VLOOKUP(B34,#REF!,2,0),"")</f>
        <v/>
      </c>
      <c r="D34" s="616">
        <f>SUMIF('Смета с материалом'!C:C, B35, 'Смета с материалом'!F:F)</f>
        <v>15</v>
      </c>
      <c r="E34" s="612" t="e">
        <f t="shared" si="0"/>
        <v>#VALUE!</v>
      </c>
      <c r="F34" s="343"/>
    </row>
    <row r="35" spans="1:6" ht="17.25" customHeight="1" x14ac:dyDescent="0.25">
      <c r="A35" s="613">
        <v>34</v>
      </c>
      <c r="B35" s="614" t="s">
        <v>1644</v>
      </c>
      <c r="C35" s="615" t="str">
        <f>IFERROR(VLOOKUP(B35,#REF!,2,0),"")</f>
        <v/>
      </c>
      <c r="D35" s="616">
        <f>SUMIF('Смета с материалом'!C:C, B36, 'Смета с материалом'!F:F)</f>
        <v>0</v>
      </c>
      <c r="E35" s="612" t="e">
        <f t="shared" si="0"/>
        <v>#VALUE!</v>
      </c>
      <c r="F35" s="343"/>
    </row>
    <row r="36" spans="1:6" ht="17.25" customHeight="1" x14ac:dyDescent="0.25">
      <c r="A36" s="613">
        <v>35</v>
      </c>
      <c r="B36" s="614" t="s">
        <v>2358</v>
      </c>
      <c r="C36" s="615" t="str">
        <f>IFERROR(VLOOKUP(B36,#REF!,2,0),"")</f>
        <v/>
      </c>
      <c r="D36" s="616">
        <f>SUMIF('Смета с материалом'!C:C, B37, 'Смета с материалом'!F:F)</f>
        <v>7</v>
      </c>
      <c r="E36" s="612" t="e">
        <f t="shared" si="0"/>
        <v>#VALUE!</v>
      </c>
      <c r="F36" s="343"/>
    </row>
    <row r="37" spans="1:6" ht="17.25" customHeight="1" x14ac:dyDescent="0.25">
      <c r="A37" s="613">
        <v>36</v>
      </c>
      <c r="B37" s="613" t="s">
        <v>1521</v>
      </c>
      <c r="C37" s="615" t="str">
        <f>IFERROR(VLOOKUP(B37,#REF!,2,0),"")</f>
        <v/>
      </c>
      <c r="D37" s="616">
        <f>SUMIF('Смета с материалом'!C:C, B38, 'Смета с материалом'!F:F)</f>
        <v>0</v>
      </c>
      <c r="E37" s="612" t="e">
        <f t="shared" si="0"/>
        <v>#VALUE!</v>
      </c>
      <c r="F37" s="343"/>
    </row>
    <row r="38" spans="1:6" ht="17.25" customHeight="1" x14ac:dyDescent="0.25">
      <c r="A38" s="613">
        <v>37</v>
      </c>
      <c r="B38" s="614" t="s">
        <v>1732</v>
      </c>
      <c r="C38" s="615" t="str">
        <f>IFERROR(VLOOKUP(B38,#REF!,2,0),"")</f>
        <v/>
      </c>
      <c r="D38" s="616">
        <f>SUMIF('Смета с материалом'!C:C, B39, 'Смета с материалом'!F:F)</f>
        <v>0</v>
      </c>
      <c r="E38" s="612" t="e">
        <f t="shared" si="0"/>
        <v>#VALUE!</v>
      </c>
      <c r="F38" s="343"/>
    </row>
    <row r="39" spans="1:6" ht="17.25" customHeight="1" x14ac:dyDescent="0.25">
      <c r="A39" s="613">
        <v>38</v>
      </c>
      <c r="B39" s="618" t="s">
        <v>1828</v>
      </c>
      <c r="C39" s="615" t="e">
        <f>IFERROR(VLOOKUP(B39,#REF!,2,0),"")*0.015</f>
        <v>#VALUE!</v>
      </c>
      <c r="D39" s="616">
        <f>SUMIF('Смета с материалом'!C:C, B40, 'Смета с материалом'!F:F)</f>
        <v>0</v>
      </c>
      <c r="E39" s="612" t="e">
        <f t="shared" si="0"/>
        <v>#VALUE!</v>
      </c>
      <c r="F39" s="343"/>
    </row>
    <row r="40" spans="1:6" ht="17.25" customHeight="1" x14ac:dyDescent="0.25">
      <c r="A40" s="613">
        <v>39</v>
      </c>
      <c r="B40" s="614" t="s">
        <v>1638</v>
      </c>
      <c r="C40" s="615" t="e">
        <f>IFERROR(VLOOKUP(B40,#REF!,2,0),"")*0.008</f>
        <v>#VALUE!</v>
      </c>
      <c r="D40" s="616">
        <f>SUMIF('Смета с материалом'!C:C, B41, 'Смета с материалом'!F:F)</f>
        <v>0</v>
      </c>
      <c r="E40" s="612" t="e">
        <f t="shared" si="0"/>
        <v>#VALUE!</v>
      </c>
      <c r="F40" s="343"/>
    </row>
    <row r="41" spans="1:6" ht="17.25" customHeight="1" x14ac:dyDescent="0.25">
      <c r="A41" s="613">
        <v>40</v>
      </c>
      <c r="B41" s="618" t="s">
        <v>1829</v>
      </c>
      <c r="C41" s="615" t="e">
        <f>IFERROR(VLOOKUP(B41,#REF!,2,0),"")*0.012</f>
        <v>#VALUE!</v>
      </c>
      <c r="D41" s="616">
        <f>SUMIF('Смета с материалом'!C:C, B42, 'Смета с материалом'!F:F)</f>
        <v>0</v>
      </c>
      <c r="E41" s="612" t="e">
        <f t="shared" si="0"/>
        <v>#VALUE!</v>
      </c>
      <c r="F41" s="343"/>
    </row>
    <row r="42" spans="1:6" ht="17.25" customHeight="1" x14ac:dyDescent="0.25">
      <c r="A42" s="613">
        <v>41</v>
      </c>
      <c r="B42" s="614" t="s">
        <v>1573</v>
      </c>
      <c r="C42" s="615" t="str">
        <f>IFERROR(VLOOKUP(B42,#REF!,2,0),"")</f>
        <v/>
      </c>
      <c r="D42" s="616">
        <f>SUMIF('Смета с материалом'!C:C, B43, 'Смета с материалом'!F:F)</f>
        <v>0</v>
      </c>
      <c r="E42" s="612" t="e">
        <f t="shared" si="0"/>
        <v>#VALUE!</v>
      </c>
      <c r="F42" s="343"/>
    </row>
    <row r="43" spans="1:6" ht="17.25" customHeight="1" x14ac:dyDescent="0.25">
      <c r="A43" s="613">
        <v>42</v>
      </c>
      <c r="B43" s="614" t="s">
        <v>1429</v>
      </c>
      <c r="C43" s="615" t="str">
        <f>IFERROR(VLOOKUP(B43,#REF!,2,0),"")</f>
        <v/>
      </c>
      <c r="D43" s="616">
        <f>SUMIF('Смета с материалом'!C:C, B44, 'Смета с материалом'!F:F)</f>
        <v>0.2</v>
      </c>
      <c r="E43" s="612" t="e">
        <f t="shared" si="0"/>
        <v>#VALUE!</v>
      </c>
      <c r="F43" s="343"/>
    </row>
    <row r="44" spans="1:6" ht="17.25" customHeight="1" x14ac:dyDescent="0.25">
      <c r="A44" s="613">
        <v>43</v>
      </c>
      <c r="B44" s="614" t="s">
        <v>1637</v>
      </c>
      <c r="C44" s="615" t="str">
        <f>IFERROR(VLOOKUP(B44,#REF!,2,0),"")</f>
        <v/>
      </c>
      <c r="D44" s="616">
        <f>SUMIF('Смета с материалом'!C:C, B45, 'Смета с материалом'!F:F)</f>
        <v>0</v>
      </c>
      <c r="E44" s="612" t="e">
        <f t="shared" si="0"/>
        <v>#VALUE!</v>
      </c>
      <c r="F44" s="343"/>
    </row>
    <row r="45" spans="1:6" ht="17.25" customHeight="1" x14ac:dyDescent="0.25">
      <c r="A45" s="613">
        <v>44</v>
      </c>
      <c r="B45" s="614" t="s">
        <v>1615</v>
      </c>
      <c r="C45" s="615" t="str">
        <f>IFERROR(VLOOKUP(B45,#REF!,2,0),"")</f>
        <v/>
      </c>
      <c r="D45" s="616">
        <f>SUMIF('Смета с материалом'!C:C, B46, 'Смета с материалом'!F:F)</f>
        <v>55.539000000000001</v>
      </c>
      <c r="E45" s="612" t="e">
        <f t="shared" si="0"/>
        <v>#VALUE!</v>
      </c>
      <c r="F45" s="343"/>
    </row>
    <row r="46" spans="1:6" ht="17.25" customHeight="1" x14ac:dyDescent="0.25">
      <c r="A46" s="613">
        <v>45</v>
      </c>
      <c r="B46" s="614" t="s">
        <v>1558</v>
      </c>
      <c r="C46" s="615" t="str">
        <f>IFERROR(VLOOKUP(B46,#REF!,2,0),"")</f>
        <v/>
      </c>
      <c r="D46" s="616">
        <f>SUMIF('Смета с материалом'!C:C, B47, 'Смета с материалом'!F:F)</f>
        <v>0.4</v>
      </c>
      <c r="E46" s="612" t="e">
        <f t="shared" si="0"/>
        <v>#VALUE!</v>
      </c>
      <c r="F46" s="343"/>
    </row>
    <row r="47" spans="1:6" ht="17.25" customHeight="1" x14ac:dyDescent="0.25">
      <c r="A47" s="613">
        <v>46</v>
      </c>
      <c r="B47" s="614" t="s">
        <v>1629</v>
      </c>
      <c r="C47" s="615" t="str">
        <f>IFERROR(VLOOKUP(B47,#REF!,2,0),"")</f>
        <v/>
      </c>
      <c r="D47" s="616">
        <f>SUMIF('Смета с материалом'!C:C, B48, 'Смета с материалом'!F:F)</f>
        <v>30</v>
      </c>
      <c r="E47" s="612" t="e">
        <f t="shared" si="0"/>
        <v>#VALUE!</v>
      </c>
      <c r="F47" s="343"/>
    </row>
    <row r="48" spans="1:6" ht="17.25" customHeight="1" x14ac:dyDescent="0.25">
      <c r="A48" s="613">
        <v>47</v>
      </c>
      <c r="B48" s="614" t="s">
        <v>1642</v>
      </c>
      <c r="C48" s="615" t="str">
        <f>IFERROR(VLOOKUP(B48,#REF!,2,0),"")</f>
        <v/>
      </c>
      <c r="D48" s="616">
        <f>SUMIF('Смета с материалом'!C:C, B49, 'Смета с материалом'!F:F)</f>
        <v>57.62700000000001</v>
      </c>
      <c r="E48" s="612" t="e">
        <f t="shared" si="0"/>
        <v>#VALUE!</v>
      </c>
      <c r="F48" s="343"/>
    </row>
    <row r="49" spans="1:6" ht="17.25" customHeight="1" x14ac:dyDescent="0.25">
      <c r="A49" s="613">
        <v>48</v>
      </c>
      <c r="B49" s="614" t="s">
        <v>1455</v>
      </c>
      <c r="C49" s="615" t="str">
        <f>IFERROR(VLOOKUP(B49,#REF!,2,0),"")</f>
        <v/>
      </c>
      <c r="D49" s="616">
        <f>SUMIF('Смета с материалом'!C:C, B50, 'Смета с материалом'!F:F)</f>
        <v>0</v>
      </c>
      <c r="E49" s="612" t="e">
        <f t="shared" si="0"/>
        <v>#VALUE!</v>
      </c>
      <c r="F49" s="343"/>
    </row>
    <row r="50" spans="1:6" ht="17.25" customHeight="1" x14ac:dyDescent="0.25">
      <c r="A50" s="613">
        <v>49</v>
      </c>
      <c r="B50" s="614" t="s">
        <v>1584</v>
      </c>
      <c r="C50" s="615" t="str">
        <f>IFERROR(VLOOKUP(B50,#REF!,2,0),"")</f>
        <v/>
      </c>
      <c r="D50" s="616">
        <f>SUMIF('Смета с материалом'!C:C, B51, 'Смета с материалом'!F:F)</f>
        <v>0</v>
      </c>
      <c r="E50" s="612" t="e">
        <f t="shared" si="0"/>
        <v>#VALUE!</v>
      </c>
      <c r="F50" s="343"/>
    </row>
    <row r="51" spans="1:6" ht="17.25" customHeight="1" x14ac:dyDescent="0.25">
      <c r="A51" s="613">
        <v>50</v>
      </c>
      <c r="B51" s="614" t="s">
        <v>1564</v>
      </c>
      <c r="C51" s="615" t="str">
        <f>IFERROR(VLOOKUP(B51,#REF!,2,0),"")</f>
        <v/>
      </c>
      <c r="D51" s="616">
        <f>SUMIF('Смета с материалом'!C:C, B52, 'Смета с материалом'!F:F)</f>
        <v>9.8691600000000008</v>
      </c>
      <c r="E51" s="612" t="e">
        <f t="shared" si="0"/>
        <v>#VALUE!</v>
      </c>
      <c r="F51" s="343"/>
    </row>
    <row r="52" spans="1:6" ht="17.25" customHeight="1" x14ac:dyDescent="0.25">
      <c r="A52" s="613">
        <v>51</v>
      </c>
      <c r="B52" s="613" t="s">
        <v>1459</v>
      </c>
      <c r="C52" s="615" t="str">
        <f>IFERROR(VLOOKUP(B52,#REF!,2,0),"")</f>
        <v/>
      </c>
      <c r="D52" s="616">
        <f>SUMIF('Смета с материалом'!C:C, B53, 'Смета с материалом'!F:F)</f>
        <v>0</v>
      </c>
      <c r="E52" s="612" t="e">
        <f t="shared" si="0"/>
        <v>#VALUE!</v>
      </c>
      <c r="F52" s="343"/>
    </row>
    <row r="53" spans="1:6" ht="17.25" customHeight="1" x14ac:dyDescent="0.25">
      <c r="A53" s="613">
        <v>52</v>
      </c>
      <c r="B53" s="614" t="s">
        <v>1507</v>
      </c>
      <c r="C53" s="615" t="str">
        <f>IFERROR(VLOOKUP(B53,#REF!,2,0),"")</f>
        <v/>
      </c>
      <c r="D53" s="616">
        <f>SUMIF('Смета с материалом'!C:C, B54, 'Смета с материалом'!F:F)</f>
        <v>0</v>
      </c>
      <c r="E53" s="612" t="e">
        <f t="shared" si="0"/>
        <v>#VALUE!</v>
      </c>
      <c r="F53" s="343"/>
    </row>
    <row r="54" spans="1:6" ht="17.25" customHeight="1" x14ac:dyDescent="0.25">
      <c r="A54" s="613">
        <v>53</v>
      </c>
      <c r="B54" s="614" t="s">
        <v>2359</v>
      </c>
      <c r="C54" s="615" t="str">
        <f>IFERROR(VLOOKUP(B54,#REF!,2,0),"")</f>
        <v/>
      </c>
      <c r="D54" s="616">
        <f>SUMIF('Смета с материалом'!C:C, B55, 'Смета с материалом'!F:F)</f>
        <v>0</v>
      </c>
      <c r="E54" s="612" t="e">
        <f t="shared" si="0"/>
        <v>#VALUE!</v>
      </c>
      <c r="F54" s="343"/>
    </row>
    <row r="55" spans="1:6" ht="17.25" customHeight="1" x14ac:dyDescent="0.25">
      <c r="A55" s="613">
        <v>54</v>
      </c>
      <c r="B55" s="614" t="s">
        <v>1401</v>
      </c>
      <c r="C55" s="615" t="str">
        <f>IFERROR(VLOOKUP(B55,#REF!,2,0),"")</f>
        <v/>
      </c>
      <c r="D55" s="616">
        <f>SUMIF('Смета с материалом'!C:C, B56, 'Смета с материалом'!F:F)</f>
        <v>1.080325</v>
      </c>
      <c r="E55" s="612" t="e">
        <f t="shared" si="0"/>
        <v>#VALUE!</v>
      </c>
      <c r="F55" s="343"/>
    </row>
    <row r="56" spans="1:6" ht="17.25" customHeight="1" x14ac:dyDescent="0.25">
      <c r="A56" s="613">
        <v>55</v>
      </c>
      <c r="B56" s="618" t="s">
        <v>1405</v>
      </c>
      <c r="C56" s="615" t="str">
        <f>IFERROR(VLOOKUP(B56,#REF!,2,0),"")</f>
        <v/>
      </c>
      <c r="D56" s="616">
        <f>SUMIF('Смета с материалом'!C:C, B57, 'Смета с материалом'!F:F)</f>
        <v>17.422710000000002</v>
      </c>
      <c r="E56" s="612" t="e">
        <f t="shared" si="0"/>
        <v>#VALUE!</v>
      </c>
      <c r="F56" s="343"/>
    </row>
    <row r="57" spans="1:6" ht="17.25" customHeight="1" x14ac:dyDescent="0.25">
      <c r="A57" s="613">
        <v>56</v>
      </c>
      <c r="B57" s="614" t="s">
        <v>1553</v>
      </c>
      <c r="C57" s="615" t="str">
        <f>IFERROR(VLOOKUP(B57,#REF!,2,0),"")</f>
        <v/>
      </c>
      <c r="D57" s="616">
        <f>SUMIF('Смета с материалом'!C:C, B58, 'Смета с материалом'!F:F)</f>
        <v>11.022400000000001</v>
      </c>
      <c r="E57" s="612" t="e">
        <f t="shared" si="0"/>
        <v>#VALUE!</v>
      </c>
      <c r="F57" s="343"/>
    </row>
    <row r="58" spans="1:6" ht="17.25" customHeight="1" x14ac:dyDescent="0.25">
      <c r="A58" s="613">
        <v>57</v>
      </c>
      <c r="B58" s="614" t="s">
        <v>1466</v>
      </c>
      <c r="C58" s="615" t="str">
        <f>IFERROR(VLOOKUP(B58,#REF!,2,0),"")</f>
        <v/>
      </c>
      <c r="D58" s="616">
        <f>SUMIF('Смета с материалом'!C:C, B59, 'Смета с материалом'!F:F)</f>
        <v>0</v>
      </c>
      <c r="E58" s="612" t="e">
        <f t="shared" si="0"/>
        <v>#VALUE!</v>
      </c>
      <c r="F58" s="343"/>
    </row>
    <row r="59" spans="1:6" ht="17.25" customHeight="1" x14ac:dyDescent="0.25">
      <c r="A59" s="613">
        <v>58</v>
      </c>
      <c r="B59" s="614" t="s">
        <v>2360</v>
      </c>
      <c r="C59" s="615" t="str">
        <f>IFERROR(VLOOKUP(B59,#REF!,2,0),"")</f>
        <v/>
      </c>
      <c r="D59" s="616">
        <f>SUMIF('Смета с материалом'!C:C, B60, 'Смета с материалом'!F:F)</f>
        <v>0</v>
      </c>
      <c r="E59" s="612" t="e">
        <f t="shared" si="0"/>
        <v>#VALUE!</v>
      </c>
      <c r="F59" s="343"/>
    </row>
    <row r="60" spans="1:6" ht="17.25" customHeight="1" x14ac:dyDescent="0.25">
      <c r="A60" s="613">
        <v>59</v>
      </c>
      <c r="B60" s="618" t="s">
        <v>1605</v>
      </c>
      <c r="C60" s="615" t="str">
        <f>IFERROR(VLOOKUP(B60,#REF!,2,0),"")</f>
        <v/>
      </c>
      <c r="D60" s="616">
        <f>SUMIF('Смета с материалом'!C:C, B61, 'Смета с материалом'!F:F)</f>
        <v>0</v>
      </c>
      <c r="E60" s="612" t="e">
        <f t="shared" si="0"/>
        <v>#VALUE!</v>
      </c>
      <c r="F60" s="343"/>
    </row>
    <row r="61" spans="1:6" ht="17.25" customHeight="1" x14ac:dyDescent="0.25">
      <c r="A61" s="613">
        <v>60</v>
      </c>
      <c r="B61" s="614" t="s">
        <v>1848</v>
      </c>
      <c r="C61" s="615" t="str">
        <f>IFERROR(VLOOKUP(B61,#REF!,2,0),"")</f>
        <v/>
      </c>
      <c r="D61" s="616">
        <f>SUMIF('Смета с материалом'!C:C, B62, 'Смета с материалом'!F:F)</f>
        <v>3.8461538461538458</v>
      </c>
      <c r="E61" s="612" t="e">
        <f t="shared" si="0"/>
        <v>#VALUE!</v>
      </c>
      <c r="F61" s="343"/>
    </row>
    <row r="62" spans="1:6" ht="17.25" customHeight="1" x14ac:dyDescent="0.25">
      <c r="A62" s="613">
        <v>61</v>
      </c>
      <c r="B62" s="614" t="s">
        <v>1779</v>
      </c>
      <c r="C62" s="615" t="str">
        <f>IFERROR(VLOOKUP(B62,#REF!,2,0),"")</f>
        <v/>
      </c>
      <c r="D62" s="616">
        <f>SUMIF('Смета с материалом'!C:C, B63, 'Смета с материалом'!F:F)</f>
        <v>0</v>
      </c>
      <c r="E62" s="612" t="e">
        <f t="shared" si="0"/>
        <v>#VALUE!</v>
      </c>
      <c r="F62" s="343"/>
    </row>
    <row r="63" spans="1:6" ht="17.25" customHeight="1" x14ac:dyDescent="0.25">
      <c r="A63" s="613">
        <v>62</v>
      </c>
      <c r="B63" s="614" t="s">
        <v>1548</v>
      </c>
      <c r="C63" s="615" t="str">
        <f>IFERROR(VLOOKUP(B63,#REF!,2,0),"")</f>
        <v/>
      </c>
      <c r="D63" s="616">
        <f>SUMIF('Смета с материалом'!C:C, B64, 'Смета с материалом'!F:F)</f>
        <v>0.107</v>
      </c>
      <c r="E63" s="612" t="e">
        <f t="shared" si="0"/>
        <v>#VALUE!</v>
      </c>
      <c r="F63" s="343"/>
    </row>
    <row r="64" spans="1:6" ht="17.25" customHeight="1" x14ac:dyDescent="0.25">
      <c r="A64" s="613">
        <v>63</v>
      </c>
      <c r="B64" s="614" t="s">
        <v>1397</v>
      </c>
      <c r="C64" s="615" t="str">
        <f>IFERROR(VLOOKUP(B64,#REF!,2,0),"")</f>
        <v/>
      </c>
      <c r="D64" s="616">
        <f>SUMIF('Смета с материалом'!C:C, B65, 'Смета с материалом'!F:F)</f>
        <v>0</v>
      </c>
      <c r="E64" s="612" t="e">
        <f t="shared" si="0"/>
        <v>#VALUE!</v>
      </c>
      <c r="F64" s="343"/>
    </row>
    <row r="65" spans="1:6" ht="17.25" customHeight="1" x14ac:dyDescent="0.25">
      <c r="A65" s="613">
        <v>64</v>
      </c>
      <c r="B65" s="614" t="s">
        <v>2361</v>
      </c>
      <c r="C65" s="615" t="str">
        <f>IFERROR(VLOOKUP(B65,#REF!,2,0),"")</f>
        <v/>
      </c>
      <c r="D65" s="616">
        <f>SUMIF('Смета с материалом'!C:C, B66, 'Смета с материалом'!F:F)</f>
        <v>0</v>
      </c>
      <c r="E65" s="612" t="e">
        <f t="shared" si="0"/>
        <v>#VALUE!</v>
      </c>
      <c r="F65" s="343"/>
    </row>
    <row r="66" spans="1:6" ht="17.25" customHeight="1" x14ac:dyDescent="0.25">
      <c r="A66" s="613">
        <v>65</v>
      </c>
      <c r="B66" s="614" t="s">
        <v>2362</v>
      </c>
      <c r="C66" s="615" t="str">
        <f>IFERROR(VLOOKUP(B66,#REF!,2,0),"")</f>
        <v/>
      </c>
      <c r="D66" s="616">
        <f>SUMIF('Смета с материалом'!C:C, B67, 'Смета с материалом'!F:F)</f>
        <v>0</v>
      </c>
      <c r="E66" s="612" t="e">
        <f t="shared" si="0"/>
        <v>#VALUE!</v>
      </c>
      <c r="F66" s="343"/>
    </row>
    <row r="67" spans="1:6" ht="17.25" customHeight="1" x14ac:dyDescent="0.25">
      <c r="A67" s="613">
        <v>66</v>
      </c>
      <c r="B67" s="614" t="s">
        <v>1717</v>
      </c>
      <c r="C67" s="615" t="str">
        <f>IFERROR(VLOOKUP(B67,#REF!,2,0),"")</f>
        <v/>
      </c>
      <c r="D67" s="616">
        <f>SUMIF('Смета с материалом'!C:C, B68, 'Смета с материалом'!F:F)</f>
        <v>1.8</v>
      </c>
      <c r="E67" s="612" t="e">
        <f t="shared" si="0"/>
        <v>#VALUE!</v>
      </c>
      <c r="F67" s="343"/>
    </row>
    <row r="68" spans="1:6" ht="17.25" customHeight="1" x14ac:dyDescent="0.25">
      <c r="A68" s="613">
        <v>67</v>
      </c>
      <c r="B68" s="614" t="s">
        <v>1609</v>
      </c>
      <c r="C68" s="615" t="str">
        <f>IFERROR(VLOOKUP(B68,#REF!,2,0),"")</f>
        <v/>
      </c>
      <c r="D68" s="616">
        <f>SUMIF('Смета с материалом'!C:C, B69, 'Смета с материалом'!F:F)</f>
        <v>0</v>
      </c>
      <c r="E68" s="612" t="e">
        <f t="shared" si="0"/>
        <v>#VALUE!</v>
      </c>
      <c r="F68" s="343"/>
    </row>
    <row r="69" spans="1:6" ht="17.25" customHeight="1" x14ac:dyDescent="0.25">
      <c r="A69" s="613">
        <v>68</v>
      </c>
      <c r="B69" s="614" t="s">
        <v>1511</v>
      </c>
      <c r="C69" s="615" t="str">
        <f>IFERROR(VLOOKUP(B69,#REF!,2,0),"")</f>
        <v/>
      </c>
      <c r="D69" s="616">
        <f>SUMIF('Смета с материалом'!C:C, B70, 'Смета с материалом'!F:F)</f>
        <v>0.69990000000000008</v>
      </c>
      <c r="E69" s="612" t="e">
        <f t="shared" si="0"/>
        <v>#VALUE!</v>
      </c>
      <c r="F69" s="343"/>
    </row>
    <row r="70" spans="1:6" ht="17.25" customHeight="1" x14ac:dyDescent="0.25">
      <c r="A70" s="613">
        <v>69</v>
      </c>
      <c r="B70" s="614" t="s">
        <v>1483</v>
      </c>
      <c r="C70" s="615" t="str">
        <f>IFERROR(VLOOKUP(B70,#REF!,2,0),"")</f>
        <v/>
      </c>
      <c r="D70" s="616">
        <f>SUMIF('Смета с материалом'!C:C, B71, 'Смета с материалом'!F:F)</f>
        <v>0.69990000000000008</v>
      </c>
      <c r="E70" s="612" t="e">
        <f t="shared" si="0"/>
        <v>#VALUE!</v>
      </c>
      <c r="F70" s="343"/>
    </row>
    <row r="71" spans="1:6" ht="17.25" customHeight="1" x14ac:dyDescent="0.25">
      <c r="A71" s="613">
        <v>70</v>
      </c>
      <c r="B71" s="614" t="s">
        <v>1482</v>
      </c>
      <c r="C71" s="615" t="str">
        <f>IFERROR(VLOOKUP(B71,#REF!,2,0),"")</f>
        <v/>
      </c>
      <c r="D71" s="616">
        <f>SUMIF('Смета с материалом'!C:C, B72, 'Смета с материалом'!F:F)</f>
        <v>4.8954000000000004</v>
      </c>
      <c r="E71" s="612" t="e">
        <f t="shared" si="0"/>
        <v>#VALUE!</v>
      </c>
      <c r="F71" s="343"/>
    </row>
    <row r="72" spans="1:6" ht="17.25" customHeight="1" x14ac:dyDescent="0.25">
      <c r="A72" s="613">
        <v>71</v>
      </c>
      <c r="B72" s="614" t="s">
        <v>1486</v>
      </c>
      <c r="C72" s="615" t="str">
        <f>IFERROR(VLOOKUP(B72,#REF!,2,0),"")</f>
        <v/>
      </c>
      <c r="D72" s="616">
        <f>SUMIF('Смета с материалом'!C:C, B73, 'Смета с материалом'!F:F)</f>
        <v>0</v>
      </c>
      <c r="E72" s="612" t="e">
        <f t="shared" si="0"/>
        <v>#VALUE!</v>
      </c>
      <c r="F72" s="343"/>
    </row>
    <row r="73" spans="1:6" ht="17.25" customHeight="1" x14ac:dyDescent="0.25">
      <c r="A73" s="613">
        <v>72</v>
      </c>
      <c r="B73" s="614" t="s">
        <v>1641</v>
      </c>
      <c r="C73" s="615" t="str">
        <f>IFERROR(VLOOKUP(B73,#REF!,2,0),"")</f>
        <v/>
      </c>
      <c r="D73" s="616">
        <f>SUMIF('Смета с материалом'!C:C, B74, 'Смета с материалом'!F:F)</f>
        <v>0</v>
      </c>
      <c r="E73" s="612" t="e">
        <f t="shared" si="0"/>
        <v>#VALUE!</v>
      </c>
      <c r="F73" s="343"/>
    </row>
    <row r="74" spans="1:6" ht="17.25" customHeight="1" x14ac:dyDescent="0.25">
      <c r="A74" s="613">
        <v>73</v>
      </c>
      <c r="B74" s="614" t="s">
        <v>1423</v>
      </c>
      <c r="C74" s="615" t="str">
        <f>IFERROR(VLOOKUP(B74,#REF!,2,0),"")</f>
        <v/>
      </c>
      <c r="D74" s="616">
        <f>SUMIF('Смета с материалом'!C:C, B75, 'Смета с материалом'!F:F)</f>
        <v>49.2</v>
      </c>
      <c r="E74" s="612" t="e">
        <f t="shared" si="0"/>
        <v>#VALUE!</v>
      </c>
      <c r="F74" s="343"/>
    </row>
    <row r="75" spans="1:6" ht="17.25" customHeight="1" x14ac:dyDescent="0.25">
      <c r="A75" s="613">
        <v>74</v>
      </c>
      <c r="B75" s="614" t="s">
        <v>1562</v>
      </c>
      <c r="C75" s="615" t="str">
        <f>IFERROR(VLOOKUP(B75,#REF!,2,0),"")</f>
        <v/>
      </c>
      <c r="D75" s="616">
        <f>SUMIF('Смета с материалом'!C:C, B76, 'Смета с материалом'!F:F)</f>
        <v>295.37709999999998</v>
      </c>
      <c r="E75" s="612" t="e">
        <f t="shared" si="0"/>
        <v>#VALUE!</v>
      </c>
      <c r="F75" s="343"/>
    </row>
    <row r="76" spans="1:6" ht="17.25" customHeight="1" x14ac:dyDescent="0.25">
      <c r="A76" s="613">
        <v>75</v>
      </c>
      <c r="B76" s="614" t="s">
        <v>1411</v>
      </c>
      <c r="C76" s="615" t="str">
        <f>IFERROR(VLOOKUP(B76,#REF!,2,0),"")</f>
        <v/>
      </c>
      <c r="D76" s="616">
        <f>SUMIF('Смета с материалом'!C:C, B77, 'Смета с материалом'!F:F)</f>
        <v>0</v>
      </c>
      <c r="E76" s="612" t="e">
        <f t="shared" si="0"/>
        <v>#VALUE!</v>
      </c>
      <c r="F76" s="343"/>
    </row>
    <row r="77" spans="1:6" ht="17.25" customHeight="1" x14ac:dyDescent="0.25">
      <c r="A77" s="613">
        <v>76</v>
      </c>
      <c r="B77" s="614" t="s">
        <v>1738</v>
      </c>
      <c r="C77" s="615" t="str">
        <f>IFERROR(VLOOKUP(B77,#REF!,2,0),"")</f>
        <v/>
      </c>
      <c r="D77" s="616">
        <f>SUMIF('Смета с материалом'!C:C, B78, 'Смета с материалом'!F:F)</f>
        <v>38.700000000000003</v>
      </c>
      <c r="E77" s="612" t="e">
        <f t="shared" si="0"/>
        <v>#VALUE!</v>
      </c>
      <c r="F77" s="343"/>
    </row>
    <row r="78" spans="1:6" ht="17.25" customHeight="1" x14ac:dyDescent="0.25">
      <c r="A78" s="613">
        <v>77</v>
      </c>
      <c r="B78" s="614" t="s">
        <v>1509</v>
      </c>
      <c r="C78" s="615" t="str">
        <f>IFERROR(VLOOKUP(B78,#REF!,2,0),"")</f>
        <v/>
      </c>
      <c r="D78" s="616">
        <f>SUMIF('Смета с материалом'!C:C, B79, 'Смета с материалом'!F:F)</f>
        <v>0</v>
      </c>
      <c r="E78" s="612" t="e">
        <f t="shared" si="0"/>
        <v>#VALUE!</v>
      </c>
      <c r="F78" s="343"/>
    </row>
    <row r="79" spans="1:6" ht="17.25" customHeight="1" x14ac:dyDescent="0.25">
      <c r="A79" s="613">
        <v>78</v>
      </c>
      <c r="B79" s="614" t="s">
        <v>1722</v>
      </c>
      <c r="C79" s="615" t="str">
        <f>IFERROR(VLOOKUP(B79,#REF!,2,0),"")</f>
        <v/>
      </c>
      <c r="D79" s="616">
        <f>SUMIF('Смета с материалом'!C:C, B80, 'Смета с материалом'!F:F)</f>
        <v>0</v>
      </c>
      <c r="E79" s="612" t="e">
        <f t="shared" si="0"/>
        <v>#VALUE!</v>
      </c>
      <c r="F79" s="343"/>
    </row>
    <row r="80" spans="1:6" ht="17.25" customHeight="1" x14ac:dyDescent="0.25">
      <c r="A80" s="613">
        <v>79</v>
      </c>
      <c r="B80" s="614" t="s">
        <v>1428</v>
      </c>
      <c r="C80" s="615" t="str">
        <f>IFERROR(VLOOKUP(B80,#REF!,2,0),"")</f>
        <v/>
      </c>
      <c r="D80" s="616">
        <f>SUMIF('Смета с материалом'!C:C, B81, 'Смета с материалом'!F:F)</f>
        <v>53.166450000000005</v>
      </c>
      <c r="E80" s="612" t="e">
        <f t="shared" si="0"/>
        <v>#VALUE!</v>
      </c>
      <c r="F80" s="343"/>
    </row>
    <row r="81" spans="1:6" ht="17.25" customHeight="1" x14ac:dyDescent="0.25">
      <c r="A81" s="613">
        <v>80</v>
      </c>
      <c r="B81" s="614" t="s">
        <v>1449</v>
      </c>
      <c r="C81" s="615" t="str">
        <f>IFERROR(VLOOKUP(B81,#REF!,2,0),"")</f>
        <v/>
      </c>
      <c r="D81" s="616">
        <f>SUMIF('Смета с материалом'!C:C, B82, 'Смета с материалом'!F:F)</f>
        <v>0</v>
      </c>
      <c r="E81" s="612" t="e">
        <f t="shared" si="0"/>
        <v>#VALUE!</v>
      </c>
      <c r="F81" s="343"/>
    </row>
    <row r="82" spans="1:6" ht="17.25" customHeight="1" x14ac:dyDescent="0.25">
      <c r="A82" s="613">
        <v>81</v>
      </c>
      <c r="B82" s="614" t="s">
        <v>1575</v>
      </c>
      <c r="C82" s="615" t="str">
        <f>IFERROR(VLOOKUP(B82,#REF!,2,0),"")</f>
        <v/>
      </c>
      <c r="D82" s="616">
        <f>SUMIF('Смета с материалом'!C:C, B83, 'Смета с материалом'!F:F)</f>
        <v>0</v>
      </c>
      <c r="E82" s="612" t="e">
        <f t="shared" si="0"/>
        <v>#VALUE!</v>
      </c>
      <c r="F82" s="343"/>
    </row>
    <row r="83" spans="1:6" ht="17.25" customHeight="1" x14ac:dyDescent="0.25">
      <c r="A83" s="613">
        <v>82</v>
      </c>
      <c r="B83" s="614" t="s">
        <v>1769</v>
      </c>
      <c r="C83" s="615" t="str">
        <f>IFERROR(VLOOKUP(B83,#REF!,2,0),"")</f>
        <v/>
      </c>
      <c r="D83" s="616">
        <f>SUMIF('Смета с материалом'!C:C, B84, 'Смета с материалом'!F:F)</f>
        <v>0</v>
      </c>
      <c r="E83" s="612" t="e">
        <f t="shared" si="0"/>
        <v>#VALUE!</v>
      </c>
      <c r="F83" s="343"/>
    </row>
    <row r="84" spans="1:6" ht="17.25" customHeight="1" x14ac:dyDescent="0.25">
      <c r="A84" s="613">
        <v>83</v>
      </c>
      <c r="B84" s="614" t="s">
        <v>1723</v>
      </c>
      <c r="C84" s="615" t="str">
        <f>IFERROR(VLOOKUP(B84,#REF!,2,0),"")</f>
        <v/>
      </c>
      <c r="D84" s="616">
        <f>SUMIF('Смета с материалом'!C:C, B85, 'Смета с материалом'!F:F)</f>
        <v>0</v>
      </c>
      <c r="E84" s="612" t="e">
        <f t="shared" si="0"/>
        <v>#VALUE!</v>
      </c>
      <c r="F84" s="343"/>
    </row>
    <row r="85" spans="1:6" ht="17.25" customHeight="1" x14ac:dyDescent="0.25">
      <c r="A85" s="613">
        <v>84</v>
      </c>
      <c r="B85" s="614" t="s">
        <v>1704</v>
      </c>
      <c r="C85" s="615" t="str">
        <f>IFERROR(VLOOKUP(B85,#REF!,2,0),"")</f>
        <v/>
      </c>
      <c r="D85" s="616">
        <f>SUMIF('Смета с материалом'!C:C, B86, 'Смета с материалом'!F:F)</f>
        <v>0</v>
      </c>
      <c r="E85" s="612" t="e">
        <f t="shared" si="0"/>
        <v>#VALUE!</v>
      </c>
      <c r="F85" s="343"/>
    </row>
    <row r="86" spans="1:6" ht="17.25" customHeight="1" x14ac:dyDescent="0.25">
      <c r="A86" s="613">
        <v>85</v>
      </c>
      <c r="B86" s="614" t="s">
        <v>1697</v>
      </c>
      <c r="C86" s="615" t="str">
        <f>IFERROR(VLOOKUP(B86,#REF!,2,0),"")</f>
        <v/>
      </c>
      <c r="D86" s="616">
        <f>SUMIF('Смета с материалом'!C:C, B87, 'Смета с материалом'!F:F)</f>
        <v>0</v>
      </c>
      <c r="E86" s="612" t="e">
        <f t="shared" si="0"/>
        <v>#VALUE!</v>
      </c>
      <c r="F86" s="343"/>
    </row>
    <row r="87" spans="1:6" ht="17.25" customHeight="1" x14ac:dyDescent="0.25">
      <c r="A87" s="613">
        <v>86</v>
      </c>
      <c r="B87" s="614" t="s">
        <v>1696</v>
      </c>
      <c r="C87" s="615" t="str">
        <f>IFERROR(VLOOKUP(B87,#REF!,2,0),"")</f>
        <v/>
      </c>
      <c r="D87" s="616">
        <f>SUMIF('Смета с материалом'!C:C, B88, 'Смета с материалом'!F:F)</f>
        <v>12</v>
      </c>
      <c r="E87" s="612" t="e">
        <f t="shared" si="0"/>
        <v>#VALUE!</v>
      </c>
      <c r="F87" s="343"/>
    </row>
    <row r="88" spans="1:6" ht="17.25" customHeight="1" x14ac:dyDescent="0.25">
      <c r="A88" s="613">
        <v>87</v>
      </c>
      <c r="B88" s="614" t="s">
        <v>1653</v>
      </c>
      <c r="C88" s="615" t="str">
        <f>IFERROR(VLOOKUP(B88,#REF!,2,0),"")</f>
        <v/>
      </c>
      <c r="D88" s="616">
        <f>SUMIF('Смета с материалом'!C:C, B89, 'Смета с материалом'!F:F)</f>
        <v>6</v>
      </c>
      <c r="E88" s="612" t="e">
        <f t="shared" si="0"/>
        <v>#VALUE!</v>
      </c>
      <c r="F88" s="343"/>
    </row>
    <row r="89" spans="1:6" ht="17.25" customHeight="1" x14ac:dyDescent="0.25">
      <c r="A89" s="613">
        <v>88</v>
      </c>
      <c r="B89" s="614" t="s">
        <v>1668</v>
      </c>
      <c r="C89" s="615" t="str">
        <f>IFERROR(VLOOKUP(B89,#REF!,2,0),"")</f>
        <v/>
      </c>
      <c r="D89" s="616">
        <f>SUMIF('Смета с материалом'!C:C, B90, 'Смета с материалом'!F:F)</f>
        <v>0</v>
      </c>
      <c r="E89" s="612" t="e">
        <f t="shared" si="0"/>
        <v>#VALUE!</v>
      </c>
      <c r="F89" s="343"/>
    </row>
    <row r="90" spans="1:6" ht="17.25" customHeight="1" x14ac:dyDescent="0.25">
      <c r="A90" s="613">
        <v>89</v>
      </c>
      <c r="B90" s="614" t="s">
        <v>1672</v>
      </c>
      <c r="C90" s="615" t="str">
        <f>IFERROR(VLOOKUP(B90,#REF!,2,0),"")</f>
        <v/>
      </c>
      <c r="D90" s="616">
        <f>SUMIF('Смета с материалом'!C:C, B91, 'Смета с материалом'!F:F)</f>
        <v>0</v>
      </c>
      <c r="E90" s="612" t="e">
        <f t="shared" si="0"/>
        <v>#VALUE!</v>
      </c>
      <c r="F90" s="343"/>
    </row>
    <row r="91" spans="1:6" ht="17.25" customHeight="1" x14ac:dyDescent="0.25">
      <c r="A91" s="613">
        <v>90</v>
      </c>
      <c r="B91" s="614" t="s">
        <v>1572</v>
      </c>
      <c r="C91" s="615">
        <v>395</v>
      </c>
      <c r="D91" s="616">
        <f>SUMIF('Смета с материалом'!C:C, B92, 'Смета с материалом'!F:F)</f>
        <v>0</v>
      </c>
      <c r="E91" s="612">
        <f t="shared" si="0"/>
        <v>0</v>
      </c>
      <c r="F91" s="343"/>
    </row>
    <row r="92" spans="1:6" ht="17.25" customHeight="1" x14ac:dyDescent="0.25">
      <c r="A92" s="613">
        <v>91</v>
      </c>
      <c r="B92" s="614" t="s">
        <v>1606</v>
      </c>
      <c r="C92" s="615">
        <v>259</v>
      </c>
      <c r="D92" s="616">
        <f>SUMIF('Смета с материалом'!C:C, B93, 'Смета с материалом'!F:F)</f>
        <v>5.0000000000000001E-3</v>
      </c>
      <c r="E92" s="612">
        <f t="shared" si="0"/>
        <v>1.2949999999999999</v>
      </c>
      <c r="F92" s="343"/>
    </row>
    <row r="93" spans="1:6" ht="17.25" customHeight="1" x14ac:dyDescent="0.25">
      <c r="A93" s="613">
        <v>92</v>
      </c>
      <c r="B93" s="617" t="s">
        <v>1390</v>
      </c>
      <c r="C93" s="615">
        <v>20</v>
      </c>
      <c r="D93" s="616">
        <f>SUMIF('Смета с материалом'!C:C, B94, 'Смета с материалом'!F:F)</f>
        <v>0</v>
      </c>
      <c r="E93" s="612">
        <f t="shared" si="0"/>
        <v>0</v>
      </c>
      <c r="F93" s="343"/>
    </row>
    <row r="94" spans="1:6" ht="17.25" customHeight="1" x14ac:dyDescent="0.25">
      <c r="A94" s="613">
        <v>93</v>
      </c>
      <c r="B94" s="614" t="s">
        <v>2363</v>
      </c>
      <c r="C94" s="615">
        <v>78</v>
      </c>
      <c r="D94" s="616">
        <f>SUMIF('Смета с материалом'!C:C, B95, 'Смета с материалом'!F:F)</f>
        <v>0</v>
      </c>
      <c r="E94" s="612">
        <f t="shared" si="0"/>
        <v>0</v>
      </c>
      <c r="F94" s="343"/>
    </row>
    <row r="95" spans="1:6" ht="17.25" customHeight="1" x14ac:dyDescent="0.25">
      <c r="A95" s="613">
        <v>94</v>
      </c>
      <c r="B95" s="613" t="s">
        <v>1736</v>
      </c>
      <c r="C95" s="610">
        <v>701</v>
      </c>
      <c r="D95" s="616">
        <f>SUMIF('Смета с материалом'!C:C, B96, 'Смета с материалом'!F:F)</f>
        <v>0</v>
      </c>
      <c r="E95" s="612">
        <f t="shared" si="0"/>
        <v>0</v>
      </c>
      <c r="F95" s="343"/>
    </row>
    <row r="96" spans="1:6" ht="17.25" customHeight="1" x14ac:dyDescent="0.25">
      <c r="A96" s="613">
        <v>95</v>
      </c>
      <c r="B96" s="614" t="s">
        <v>1857</v>
      </c>
      <c r="C96" s="615">
        <v>132</v>
      </c>
      <c r="D96" s="616">
        <f>SUMIF('Смета с материалом'!C:C, B97, 'Смета с материалом'!F:F)</f>
        <v>0</v>
      </c>
      <c r="E96" s="612">
        <f t="shared" si="0"/>
        <v>0</v>
      </c>
      <c r="F96" s="343"/>
    </row>
    <row r="97" spans="1:6" ht="17.25" customHeight="1" x14ac:dyDescent="0.25">
      <c r="A97" s="613">
        <v>96</v>
      </c>
      <c r="B97" s="614" t="s">
        <v>1719</v>
      </c>
      <c r="C97" s="615">
        <v>499</v>
      </c>
      <c r="D97" s="616">
        <f>SUMIF('Смета с материалом'!C:C, B98, 'Смета с материалом'!F:F)</f>
        <v>0</v>
      </c>
      <c r="E97" s="612">
        <f t="shared" si="0"/>
        <v>0</v>
      </c>
      <c r="F97" s="343"/>
    </row>
    <row r="98" spans="1:6" ht="17.25" customHeight="1" x14ac:dyDescent="0.25">
      <c r="A98" s="613">
        <v>97</v>
      </c>
      <c r="B98" s="614" t="s">
        <v>1718</v>
      </c>
      <c r="C98" s="610">
        <v>3135</v>
      </c>
      <c r="D98" s="616">
        <f>SUMIF('Смета с материалом'!C:C, B99, 'Смета с материалом'!F:F)</f>
        <v>0</v>
      </c>
      <c r="E98" s="612">
        <f t="shared" si="0"/>
        <v>0</v>
      </c>
      <c r="F98" s="343"/>
    </row>
    <row r="99" spans="1:6" ht="17.25" customHeight="1" x14ac:dyDescent="0.25">
      <c r="A99" s="613">
        <v>98</v>
      </c>
      <c r="B99" s="613" t="s">
        <v>1733</v>
      </c>
      <c r="C99" s="615">
        <v>1157</v>
      </c>
      <c r="D99" s="616">
        <f>SUMIF('Смета с материалом'!C:C, B100, 'Смета с материалом'!F:F)</f>
        <v>0</v>
      </c>
      <c r="E99" s="612">
        <f t="shared" si="0"/>
        <v>0</v>
      </c>
      <c r="F99" s="343"/>
    </row>
    <row r="100" spans="1:6" ht="17.25" customHeight="1" x14ac:dyDescent="0.25">
      <c r="A100" s="613">
        <v>99</v>
      </c>
      <c r="B100" s="613" t="s">
        <v>2364</v>
      </c>
      <c r="C100" s="615">
        <v>153</v>
      </c>
      <c r="D100" s="616">
        <f>SUMIF('Смета с материалом'!C:C, B101, 'Смета с материалом'!F:F)</f>
        <v>0</v>
      </c>
      <c r="E100" s="612">
        <f t="shared" si="0"/>
        <v>0</v>
      </c>
      <c r="F100" s="343"/>
    </row>
    <row r="101" spans="1:6" ht="17.25" customHeight="1" x14ac:dyDescent="0.25">
      <c r="A101" s="613">
        <v>100</v>
      </c>
      <c r="B101" s="614" t="s">
        <v>1740</v>
      </c>
      <c r="C101" s="615">
        <v>2556</v>
      </c>
      <c r="D101" s="616">
        <f>SUMIF('Смета с материалом'!C:C, B102, 'Смета с материалом'!F:F)</f>
        <v>1.2899145000000001</v>
      </c>
      <c r="E101" s="612">
        <f t="shared" si="0"/>
        <v>3297.0214620000002</v>
      </c>
      <c r="F101" s="343"/>
    </row>
    <row r="102" spans="1:6" ht="17.25" customHeight="1" x14ac:dyDescent="0.25">
      <c r="A102" s="613">
        <v>101</v>
      </c>
      <c r="B102" s="614" t="s">
        <v>1453</v>
      </c>
      <c r="C102" s="615">
        <v>590</v>
      </c>
      <c r="D102" s="616">
        <f>SUMIF('Смета с материалом'!C:C, B103, 'Смета с материалом'!F:F)</f>
        <v>0</v>
      </c>
      <c r="E102" s="612">
        <f t="shared" si="0"/>
        <v>0</v>
      </c>
      <c r="F102" s="343"/>
    </row>
    <row r="103" spans="1:6" ht="17.25" customHeight="1" x14ac:dyDescent="0.25">
      <c r="A103" s="613">
        <v>102</v>
      </c>
      <c r="B103" s="614" t="s">
        <v>1578</v>
      </c>
      <c r="C103" s="615">
        <v>890</v>
      </c>
      <c r="D103" s="616">
        <f>SUMIF('Смета с материалом'!C:C, B104, 'Смета с материалом'!F:F)</f>
        <v>0</v>
      </c>
      <c r="E103" s="612">
        <f t="shared" si="0"/>
        <v>0</v>
      </c>
      <c r="F103" s="343"/>
    </row>
    <row r="104" spans="1:6" ht="17.25" customHeight="1" x14ac:dyDescent="0.25">
      <c r="A104" s="613">
        <v>103</v>
      </c>
      <c r="B104" s="614" t="s">
        <v>1549</v>
      </c>
      <c r="C104" s="615">
        <v>93</v>
      </c>
      <c r="D104" s="616">
        <f>SUMIF('Смета с материалом'!C:C, B105, 'Смета с материалом'!F:F)</f>
        <v>0</v>
      </c>
      <c r="E104" s="612">
        <f t="shared" si="0"/>
        <v>0</v>
      </c>
      <c r="F104" s="343"/>
    </row>
    <row r="105" spans="1:6" ht="17.25" customHeight="1" x14ac:dyDescent="0.25">
      <c r="A105" s="613">
        <v>104</v>
      </c>
      <c r="B105" s="614" t="s">
        <v>1624</v>
      </c>
      <c r="C105" s="615">
        <v>236</v>
      </c>
      <c r="D105" s="616">
        <f>SUMIF('Смета с материалом'!C:C, B106, 'Смета с материалом'!F:F)</f>
        <v>0</v>
      </c>
      <c r="E105" s="612">
        <f t="shared" si="0"/>
        <v>0</v>
      </c>
      <c r="F105" s="343"/>
    </row>
    <row r="106" spans="1:6" ht="17.25" customHeight="1" x14ac:dyDescent="0.25">
      <c r="A106" s="613">
        <v>105</v>
      </c>
      <c r="B106" s="614" t="s">
        <v>1547</v>
      </c>
      <c r="C106" s="615">
        <v>1195</v>
      </c>
      <c r="D106" s="616">
        <f>SUMIF('Смета с материалом'!C:C, B107, 'Смета с материалом'!F:F)</f>
        <v>0</v>
      </c>
      <c r="E106" s="612">
        <f t="shared" si="0"/>
        <v>0</v>
      </c>
      <c r="F106" s="343"/>
    </row>
    <row r="107" spans="1:6" ht="17.25" customHeight="1" x14ac:dyDescent="0.25">
      <c r="A107" s="613">
        <v>106</v>
      </c>
      <c r="B107" s="614" t="s">
        <v>1838</v>
      </c>
      <c r="C107" s="615">
        <v>551</v>
      </c>
      <c r="D107" s="616">
        <f>SUMIF('Смета с материалом'!C:C, B108, 'Смета с материалом'!F:F)</f>
        <v>0.63640000000000008</v>
      </c>
      <c r="E107" s="612">
        <f t="shared" si="0"/>
        <v>350.65640000000002</v>
      </c>
      <c r="F107" s="343"/>
    </row>
    <row r="108" spans="1:6" ht="17.25" customHeight="1" x14ac:dyDescent="0.25">
      <c r="A108" s="613">
        <v>107</v>
      </c>
      <c r="B108" s="614" t="s">
        <v>1541</v>
      </c>
      <c r="C108" s="615">
        <v>87</v>
      </c>
      <c r="D108" s="616">
        <f>SUMIF('Смета с материалом'!C:C, B109, 'Смета с материалом'!F:F)</f>
        <v>0</v>
      </c>
      <c r="E108" s="612">
        <f t="shared" si="0"/>
        <v>0</v>
      </c>
      <c r="F108" s="343"/>
    </row>
    <row r="109" spans="1:6" ht="17.25" customHeight="1" x14ac:dyDescent="0.25">
      <c r="A109" s="613">
        <v>108</v>
      </c>
      <c r="B109" s="614" t="s">
        <v>1616</v>
      </c>
      <c r="C109" s="615">
        <v>186</v>
      </c>
      <c r="D109" s="616">
        <f>SUMIF('Смета с материалом'!C:C, B110, 'Смета с материалом'!F:F)</f>
        <v>1.58535</v>
      </c>
      <c r="E109" s="612">
        <f t="shared" si="0"/>
        <v>294.87510000000003</v>
      </c>
      <c r="F109" s="343"/>
    </row>
    <row r="110" spans="1:6" ht="17.25" customHeight="1" x14ac:dyDescent="0.25">
      <c r="A110" s="613">
        <v>109</v>
      </c>
      <c r="B110" s="614" t="s">
        <v>1403</v>
      </c>
      <c r="C110" s="615">
        <v>717</v>
      </c>
      <c r="D110" s="616">
        <f>SUMIF('Смета с материалом'!C:C, B111, 'Смета с материалом'!F:F)</f>
        <v>0</v>
      </c>
      <c r="E110" s="612">
        <f t="shared" si="0"/>
        <v>0</v>
      </c>
      <c r="F110" s="343"/>
    </row>
    <row r="111" spans="1:6" ht="17.25" customHeight="1" x14ac:dyDescent="0.25">
      <c r="A111" s="613">
        <v>110</v>
      </c>
      <c r="B111" s="614" t="s">
        <v>1679</v>
      </c>
      <c r="C111" s="615">
        <v>6825</v>
      </c>
      <c r="D111" s="616">
        <f>SUMIF('Смета с материалом'!C:C, B112, 'Смета с материалом'!F:F)</f>
        <v>0</v>
      </c>
      <c r="E111" s="612">
        <f t="shared" si="0"/>
        <v>0</v>
      </c>
      <c r="F111" s="343"/>
    </row>
    <row r="112" spans="1:6" ht="17.25" customHeight="1" x14ac:dyDescent="0.25">
      <c r="A112" s="613">
        <v>111</v>
      </c>
      <c r="B112" s="614" t="s">
        <v>1639</v>
      </c>
      <c r="C112" s="615">
        <v>96</v>
      </c>
      <c r="D112" s="616">
        <f>SUMIF('Смета с материалом'!C:C, B113, 'Смета с материалом'!F:F)</f>
        <v>0</v>
      </c>
      <c r="E112" s="612">
        <f t="shared" si="0"/>
        <v>0</v>
      </c>
      <c r="F112" s="343"/>
    </row>
    <row r="113" spans="1:6" ht="17.25" customHeight="1" x14ac:dyDescent="0.25">
      <c r="A113" s="613">
        <v>112</v>
      </c>
      <c r="B113" s="614" t="s">
        <v>1640</v>
      </c>
      <c r="C113" s="615">
        <v>279</v>
      </c>
      <c r="D113" s="616">
        <f>SUMIF('Смета с материалом'!C:C, B114, 'Смета с материалом'!F:F)</f>
        <v>38.700000000000003</v>
      </c>
      <c r="E113" s="612">
        <f t="shared" si="0"/>
        <v>10797.300000000001</v>
      </c>
      <c r="F113" s="343"/>
    </row>
    <row r="114" spans="1:6" ht="17.25" customHeight="1" x14ac:dyDescent="0.25">
      <c r="A114" s="613">
        <v>113</v>
      </c>
      <c r="B114" s="613" t="s">
        <v>1534</v>
      </c>
      <c r="C114" s="615">
        <v>1050</v>
      </c>
      <c r="D114" s="616">
        <f>SUMIF('Смета с материалом'!C:C, B115, 'Смета с материалом'!F:F)</f>
        <v>0</v>
      </c>
      <c r="E114" s="612">
        <f t="shared" si="0"/>
        <v>0</v>
      </c>
      <c r="F114" s="343"/>
    </row>
    <row r="115" spans="1:6" ht="17.25" customHeight="1" x14ac:dyDescent="0.25">
      <c r="A115" s="613">
        <v>114</v>
      </c>
      <c r="B115" s="618" t="s">
        <v>1836</v>
      </c>
      <c r="C115" s="615">
        <v>2460</v>
      </c>
      <c r="D115" s="616">
        <f>SUMIF('Смета с материалом'!C:C, B116, 'Смета с материалом'!F:F)</f>
        <v>0</v>
      </c>
      <c r="E115" s="612">
        <f t="shared" si="0"/>
        <v>0</v>
      </c>
      <c r="F115" s="343"/>
    </row>
    <row r="116" spans="1:6" ht="17.25" customHeight="1" x14ac:dyDescent="0.25">
      <c r="A116" s="613">
        <v>115</v>
      </c>
      <c r="B116" s="618" t="s">
        <v>1836</v>
      </c>
      <c r="C116" s="615">
        <v>720</v>
      </c>
      <c r="D116" s="616">
        <f>SUMIF('Смета с материалом'!C:C, B117, 'Смета с материалом'!F:F)</f>
        <v>0</v>
      </c>
      <c r="E116" s="612">
        <f t="shared" si="0"/>
        <v>0</v>
      </c>
      <c r="F116" s="343"/>
    </row>
    <row r="117" spans="1:6" ht="17.25" customHeight="1" x14ac:dyDescent="0.25">
      <c r="A117" s="613">
        <v>116</v>
      </c>
      <c r="B117" s="614" t="s">
        <v>1834</v>
      </c>
      <c r="C117" s="615">
        <v>1302</v>
      </c>
      <c r="D117" s="616">
        <f>SUMIF('Смета с материалом'!C:C, B118, 'Смета с материалом'!F:F)</f>
        <v>0</v>
      </c>
      <c r="E117" s="612">
        <f t="shared" si="0"/>
        <v>0</v>
      </c>
      <c r="F117" s="343"/>
    </row>
    <row r="118" spans="1:6" ht="17.25" customHeight="1" x14ac:dyDescent="0.25">
      <c r="A118" s="613">
        <v>117</v>
      </c>
      <c r="B118" s="614" t="s">
        <v>1599</v>
      </c>
      <c r="C118" s="615">
        <v>1754</v>
      </c>
      <c r="D118" s="616">
        <f>SUMIF('Смета с материалом'!C:C, B119, 'Смета с материалом'!F:F)</f>
        <v>101.75200000000001</v>
      </c>
      <c r="E118" s="612">
        <f t="shared" si="0"/>
        <v>178473.00800000003</v>
      </c>
      <c r="F118" s="343"/>
    </row>
    <row r="119" spans="1:6" ht="17.25" customHeight="1" x14ac:dyDescent="0.25">
      <c r="A119" s="613">
        <v>118</v>
      </c>
      <c r="B119" s="614" t="s">
        <v>1478</v>
      </c>
      <c r="C119" s="615">
        <v>1125</v>
      </c>
      <c r="D119" s="616">
        <f>SUMIF('Смета с материалом'!C:C, B120, 'Смета с материалом'!F:F)</f>
        <v>0</v>
      </c>
      <c r="E119" s="612">
        <f t="shared" si="0"/>
        <v>0</v>
      </c>
      <c r="F119" s="343"/>
    </row>
    <row r="120" spans="1:6" ht="17.25" customHeight="1" x14ac:dyDescent="0.25">
      <c r="A120" s="613">
        <v>119</v>
      </c>
      <c r="B120" s="614" t="s">
        <v>1529</v>
      </c>
      <c r="C120" s="615">
        <v>1659</v>
      </c>
      <c r="D120" s="616">
        <f>SUMIF('Смета с материалом'!C:C, B121, 'Смета с материалом'!F:F)</f>
        <v>0</v>
      </c>
      <c r="E120" s="612">
        <f t="shared" si="0"/>
        <v>0</v>
      </c>
      <c r="F120" s="343"/>
    </row>
    <row r="121" spans="1:6" ht="17.25" customHeight="1" x14ac:dyDescent="0.25">
      <c r="A121" s="613">
        <v>120</v>
      </c>
      <c r="B121" s="613" t="s">
        <v>1433</v>
      </c>
      <c r="C121" s="615">
        <v>839</v>
      </c>
      <c r="D121" s="616">
        <f>SUMIF('Смета с материалом'!C:C, B122, 'Смета с материалом'!F:F)</f>
        <v>0</v>
      </c>
      <c r="E121" s="612">
        <f t="shared" si="0"/>
        <v>0</v>
      </c>
      <c r="F121" s="343"/>
    </row>
    <row r="122" spans="1:6" ht="17.25" customHeight="1" x14ac:dyDescent="0.25">
      <c r="A122" s="613">
        <v>121</v>
      </c>
      <c r="B122" s="618" t="s">
        <v>1504</v>
      </c>
      <c r="C122" s="615">
        <v>1219</v>
      </c>
      <c r="D122" s="616">
        <f>SUMIF('Смета с материалом'!C:C, B123, 'Смета с материалом'!F:F)</f>
        <v>0</v>
      </c>
      <c r="E122" s="612">
        <f t="shared" si="0"/>
        <v>0</v>
      </c>
      <c r="F122" s="343"/>
    </row>
    <row r="123" spans="1:6" ht="17.25" customHeight="1" x14ac:dyDescent="0.25">
      <c r="A123" s="613">
        <v>122</v>
      </c>
      <c r="B123" s="614" t="s">
        <v>2365</v>
      </c>
      <c r="C123" s="615">
        <v>490</v>
      </c>
      <c r="D123" s="616">
        <f>SUMIF('Смета с материалом'!C:C, B124, 'Смета с материалом'!F:F)</f>
        <v>0</v>
      </c>
      <c r="E123" s="612">
        <f t="shared" si="0"/>
        <v>0</v>
      </c>
      <c r="F123" s="343"/>
    </row>
    <row r="124" spans="1:6" ht="17.25" customHeight="1" x14ac:dyDescent="0.25">
      <c r="A124" s="613">
        <v>123</v>
      </c>
      <c r="B124" s="614" t="s">
        <v>2366</v>
      </c>
      <c r="C124" s="615">
        <v>19</v>
      </c>
      <c r="D124" s="616">
        <f>SUMIF('Смета с материалом'!C:C, B125, 'Смета с материалом'!F:F)</f>
        <v>0</v>
      </c>
      <c r="E124" s="612">
        <f t="shared" si="0"/>
        <v>0</v>
      </c>
      <c r="F124" s="343"/>
    </row>
    <row r="125" spans="1:6" ht="17.25" customHeight="1" x14ac:dyDescent="0.25">
      <c r="A125" s="613">
        <v>124</v>
      </c>
      <c r="B125" s="614" t="s">
        <v>2367</v>
      </c>
      <c r="C125" s="615">
        <v>749</v>
      </c>
      <c r="D125" s="616">
        <f>SUMIF('Смета с материалом'!C:C, B126, 'Смета с материалом'!F:F)</f>
        <v>0</v>
      </c>
      <c r="E125" s="612">
        <f t="shared" si="0"/>
        <v>0</v>
      </c>
      <c r="F125" s="343"/>
    </row>
    <row r="126" spans="1:6" ht="17.25" customHeight="1" x14ac:dyDescent="0.25">
      <c r="A126" s="613">
        <v>125</v>
      </c>
      <c r="B126" s="618" t="s">
        <v>1510</v>
      </c>
      <c r="C126" s="615">
        <v>654</v>
      </c>
      <c r="D126" s="616">
        <f>SUMIF('Смета с материалом'!C:C, B127, 'Смета с материалом'!F:F)</f>
        <v>0</v>
      </c>
      <c r="E126" s="612">
        <f t="shared" si="0"/>
        <v>0</v>
      </c>
      <c r="F126" s="343"/>
    </row>
    <row r="127" spans="1:6" ht="17.25" customHeight="1" x14ac:dyDescent="0.25">
      <c r="A127" s="613">
        <v>126</v>
      </c>
      <c r="B127" s="614" t="s">
        <v>1576</v>
      </c>
      <c r="C127" s="615">
        <v>45</v>
      </c>
      <c r="D127" s="616">
        <f>SUMIF('Смета с материалом'!C:C, B128, 'Смета с материалом'!F:F)</f>
        <v>0</v>
      </c>
      <c r="E127" s="612">
        <f t="shared" si="0"/>
        <v>0</v>
      </c>
      <c r="F127" s="343"/>
    </row>
    <row r="128" spans="1:6" ht="17.25" customHeight="1" x14ac:dyDescent="0.25">
      <c r="A128" s="613">
        <v>127</v>
      </c>
      <c r="B128" s="614" t="s">
        <v>1850</v>
      </c>
      <c r="C128" s="615">
        <v>184</v>
      </c>
      <c r="D128" s="616">
        <f>SUMIF('Смета с материалом'!C:C, B129, 'Смета с материалом'!F:F)</f>
        <v>0</v>
      </c>
      <c r="E128" s="612">
        <f t="shared" si="0"/>
        <v>0</v>
      </c>
      <c r="F128" s="343"/>
    </row>
    <row r="129" spans="1:6" ht="17.25" customHeight="1" x14ac:dyDescent="0.25">
      <c r="A129" s="613">
        <v>128</v>
      </c>
      <c r="B129" s="614" t="s">
        <v>2368</v>
      </c>
      <c r="C129" s="615">
        <v>2388</v>
      </c>
      <c r="D129" s="616">
        <f>SUMIF('Смета с материалом'!C:C, B130, 'Смета с материалом'!F:F)</f>
        <v>0</v>
      </c>
      <c r="E129" s="612">
        <f t="shared" si="0"/>
        <v>0</v>
      </c>
      <c r="F129" s="343"/>
    </row>
    <row r="130" spans="1:6" ht="17.25" customHeight="1" x14ac:dyDescent="0.25">
      <c r="A130" s="613">
        <v>129</v>
      </c>
      <c r="B130" s="614" t="s">
        <v>1849</v>
      </c>
      <c r="C130" s="615">
        <v>1529</v>
      </c>
      <c r="D130" s="616">
        <f>SUMIF('Смета с материалом'!C:C, B131, 'Смета с материалом'!F:F)</f>
        <v>26</v>
      </c>
      <c r="E130" s="612">
        <f t="shared" si="0"/>
        <v>39754</v>
      </c>
      <c r="F130" s="343"/>
    </row>
    <row r="131" spans="1:6" ht="17.25" customHeight="1" x14ac:dyDescent="0.25">
      <c r="A131" s="613">
        <v>130</v>
      </c>
      <c r="B131" s="614" t="s">
        <v>1514</v>
      </c>
      <c r="C131" s="615">
        <v>299</v>
      </c>
      <c r="D131" s="616">
        <f>SUMIF('Смета с материалом'!C:C, B132, 'Смета с материалом'!F:F)</f>
        <v>0</v>
      </c>
      <c r="E131" s="612">
        <f t="shared" si="0"/>
        <v>0</v>
      </c>
      <c r="F131" s="343"/>
    </row>
    <row r="132" spans="1:6" ht="17.25" customHeight="1" x14ac:dyDescent="0.25">
      <c r="A132" s="613">
        <v>131</v>
      </c>
      <c r="B132" s="614" t="s">
        <v>1503</v>
      </c>
      <c r="C132" s="615">
        <v>174</v>
      </c>
      <c r="D132" s="616">
        <f>SUMIF('Смета с материалом'!C:C, B133, 'Смета с материалом'!F:F)</f>
        <v>15</v>
      </c>
      <c r="E132" s="612">
        <f t="shared" si="0"/>
        <v>2610</v>
      </c>
      <c r="F132" s="343"/>
    </row>
    <row r="133" spans="1:6" ht="17.25" customHeight="1" x14ac:dyDescent="0.25">
      <c r="A133" s="613">
        <v>132</v>
      </c>
      <c r="B133" s="614" t="s">
        <v>1675</v>
      </c>
      <c r="C133" s="615">
        <v>1099</v>
      </c>
      <c r="D133" s="616">
        <f>SUMIF('Смета с материалом'!C:C, B134, 'Смета с материалом'!F:F)</f>
        <v>0</v>
      </c>
      <c r="E133" s="612">
        <f t="shared" si="0"/>
        <v>0</v>
      </c>
      <c r="F133" s="343"/>
    </row>
    <row r="134" spans="1:6" ht="17.25" customHeight="1" x14ac:dyDescent="0.25">
      <c r="A134" s="613">
        <v>133</v>
      </c>
      <c r="B134" s="614" t="s">
        <v>1707</v>
      </c>
      <c r="C134" s="615">
        <v>675</v>
      </c>
      <c r="D134" s="616">
        <f>SUMIF('Смета с материалом'!C:C, B135, 'Смета с материалом'!F:F)</f>
        <v>0</v>
      </c>
      <c r="E134" s="612">
        <f t="shared" si="0"/>
        <v>0</v>
      </c>
      <c r="F134" s="343"/>
    </row>
    <row r="135" spans="1:6" ht="17.25" customHeight="1" x14ac:dyDescent="0.25">
      <c r="A135" s="613">
        <v>134</v>
      </c>
      <c r="B135" s="614" t="s">
        <v>1706</v>
      </c>
      <c r="C135" s="615">
        <v>1501</v>
      </c>
      <c r="D135" s="616">
        <f>SUMIF('Смета с материалом'!C:C, B136, 'Смета с материалом'!F:F)</f>
        <v>6</v>
      </c>
      <c r="E135" s="612">
        <f t="shared" si="0"/>
        <v>9006</v>
      </c>
      <c r="F135" s="343"/>
    </row>
    <row r="136" spans="1:6" ht="17.25" customHeight="1" x14ac:dyDescent="0.25">
      <c r="A136" s="613">
        <v>135</v>
      </c>
      <c r="B136" s="614" t="s">
        <v>1660</v>
      </c>
      <c r="C136" s="615">
        <v>205</v>
      </c>
      <c r="D136" s="616">
        <f>SUMIF('Смета с материалом'!C:C, B137, 'Смета с материалом'!F:F)</f>
        <v>0</v>
      </c>
      <c r="E136" s="612">
        <f t="shared" si="0"/>
        <v>0</v>
      </c>
      <c r="F136" s="343"/>
    </row>
    <row r="137" spans="1:6" ht="17.25" customHeight="1" x14ac:dyDescent="0.25">
      <c r="A137" s="613">
        <v>136</v>
      </c>
      <c r="B137" s="614" t="s">
        <v>1691</v>
      </c>
      <c r="C137" s="615">
        <v>195</v>
      </c>
      <c r="D137" s="616">
        <f>SUMIF('Смета с материалом'!C:C, B138, 'Смета с материалом'!F:F)</f>
        <v>6</v>
      </c>
      <c r="E137" s="612">
        <f t="shared" si="0"/>
        <v>1170</v>
      </c>
      <c r="F137" s="343"/>
    </row>
    <row r="138" spans="1:6" ht="17.25" customHeight="1" x14ac:dyDescent="0.25">
      <c r="A138" s="613">
        <v>137</v>
      </c>
      <c r="B138" s="613" t="s">
        <v>1670</v>
      </c>
      <c r="C138" s="610">
        <v>528</v>
      </c>
      <c r="D138" s="616">
        <f>SUMIF('Смета с материалом'!C:C, B139, 'Смета с материалом'!F:F)</f>
        <v>0</v>
      </c>
      <c r="E138" s="612">
        <f t="shared" si="0"/>
        <v>0</v>
      </c>
      <c r="F138" s="343"/>
    </row>
    <row r="139" spans="1:6" ht="17.25" customHeight="1" x14ac:dyDescent="0.25">
      <c r="A139" s="613">
        <v>138</v>
      </c>
      <c r="B139" s="614" t="s">
        <v>1847</v>
      </c>
      <c r="C139" s="615">
        <v>499</v>
      </c>
      <c r="D139" s="616">
        <f>SUMIF('Смета с материалом'!C:C, B140, 'Смета с материалом'!F:F)</f>
        <v>15</v>
      </c>
      <c r="E139" s="612">
        <f t="shared" si="0"/>
        <v>7485</v>
      </c>
      <c r="F139" s="343"/>
    </row>
    <row r="140" spans="1:6" ht="17.25" customHeight="1" x14ac:dyDescent="0.25">
      <c r="A140" s="613">
        <v>139</v>
      </c>
      <c r="B140" s="614" t="s">
        <v>1690</v>
      </c>
      <c r="C140" s="615">
        <v>2599</v>
      </c>
      <c r="D140" s="616">
        <f>SUMIF('Смета с материалом'!C:C, B141, 'Смета с материалом'!F:F)</f>
        <v>0.87140000000000006</v>
      </c>
      <c r="E140" s="612">
        <f t="shared" si="0"/>
        <v>2264.7686000000003</v>
      </c>
      <c r="F140" s="343"/>
    </row>
    <row r="141" spans="1:6" ht="17.25" customHeight="1" x14ac:dyDescent="0.25">
      <c r="A141" s="613">
        <v>140</v>
      </c>
      <c r="B141" s="614" t="s">
        <v>1542</v>
      </c>
      <c r="C141" s="615">
        <v>25.2</v>
      </c>
      <c r="D141" s="616">
        <f>SUMIF('Смета с материалом'!C:C, B142, 'Смета с материалом'!F:F)</f>
        <v>0</v>
      </c>
      <c r="E141" s="612">
        <f t="shared" si="0"/>
        <v>0</v>
      </c>
      <c r="F141" s="343"/>
    </row>
    <row r="142" spans="1:6" ht="17.25" customHeight="1" x14ac:dyDescent="0.25">
      <c r="A142" s="613">
        <v>141</v>
      </c>
      <c r="B142" s="614" t="s">
        <v>1743</v>
      </c>
      <c r="C142" s="615">
        <v>2143</v>
      </c>
      <c r="D142" s="616">
        <f>SUMIF('Смета с материалом'!C:C, B143, 'Смета с материалом'!F:F)</f>
        <v>0</v>
      </c>
      <c r="E142" s="612">
        <f t="shared" si="0"/>
        <v>0</v>
      </c>
      <c r="F142" s="343"/>
    </row>
    <row r="143" spans="1:6" ht="17.25" customHeight="1" x14ac:dyDescent="0.25">
      <c r="A143" s="613">
        <v>142</v>
      </c>
      <c r="B143" s="614" t="s">
        <v>1745</v>
      </c>
      <c r="C143" s="615">
        <v>888</v>
      </c>
      <c r="D143" s="616">
        <f>SUMIF('Смета с материалом'!C:C, B144, 'Смета с материалом'!F:F)</f>
        <v>0</v>
      </c>
      <c r="E143" s="612">
        <f t="shared" si="0"/>
        <v>0</v>
      </c>
      <c r="F143" s="343"/>
    </row>
    <row r="144" spans="1:6" ht="17.25" customHeight="1" x14ac:dyDescent="0.25">
      <c r="A144" s="613">
        <v>143</v>
      </c>
      <c r="B144" s="614" t="s">
        <v>1767</v>
      </c>
      <c r="C144" s="615">
        <v>2369</v>
      </c>
      <c r="D144" s="616">
        <f>SUMIF('Смета с материалом'!C:C, B145, 'Смета с материалом'!F:F)</f>
        <v>0</v>
      </c>
      <c r="E144" s="612">
        <f t="shared" si="0"/>
        <v>0</v>
      </c>
      <c r="F144" s="343"/>
    </row>
    <row r="145" spans="1:6" ht="17.25" customHeight="1" x14ac:dyDescent="0.25">
      <c r="A145" s="613">
        <v>144</v>
      </c>
      <c r="B145" s="614" t="s">
        <v>1744</v>
      </c>
      <c r="C145" s="615">
        <v>2148</v>
      </c>
      <c r="D145" s="616">
        <f>SUMIF('Смета с материалом'!C:C, B146, 'Смета с материалом'!F:F)</f>
        <v>0</v>
      </c>
      <c r="E145" s="612">
        <f t="shared" si="0"/>
        <v>0</v>
      </c>
      <c r="F145" s="343"/>
    </row>
    <row r="146" spans="1:6" ht="17.25" customHeight="1" x14ac:dyDescent="0.25">
      <c r="A146" s="613">
        <v>145</v>
      </c>
      <c r="B146" s="614" t="s">
        <v>1728</v>
      </c>
      <c r="C146" s="615">
        <v>75</v>
      </c>
      <c r="D146" s="616">
        <f>SUMIF('Смета с материалом'!C:C, B147, 'Смета с материалом'!F:F)</f>
        <v>0</v>
      </c>
      <c r="E146" s="612">
        <f t="shared" si="0"/>
        <v>0</v>
      </c>
      <c r="F146" s="343"/>
    </row>
    <row r="147" spans="1:6" ht="17.25" customHeight="1" x14ac:dyDescent="0.25">
      <c r="A147" s="613">
        <v>146</v>
      </c>
      <c r="B147" s="614" t="s">
        <v>1746</v>
      </c>
      <c r="C147" s="615">
        <v>1899</v>
      </c>
      <c r="D147" s="616">
        <f>SUMIF('Смета с материалом'!C:C, B148, 'Смета с материалом'!F:F)</f>
        <v>0</v>
      </c>
      <c r="E147" s="612">
        <f t="shared" si="0"/>
        <v>0</v>
      </c>
      <c r="F147" s="343"/>
    </row>
    <row r="148" spans="1:6" ht="17.25" customHeight="1" x14ac:dyDescent="0.25">
      <c r="A148" s="613">
        <v>147</v>
      </c>
      <c r="B148" s="614" t="s">
        <v>1747</v>
      </c>
      <c r="C148" s="615">
        <v>1407</v>
      </c>
      <c r="D148" s="616">
        <f>SUMIF('Смета с материалом'!C:C, B149, 'Смета с материалом'!F:F)</f>
        <v>0.6</v>
      </c>
      <c r="E148" s="612">
        <f t="shared" si="0"/>
        <v>844.19999999999993</v>
      </c>
      <c r="F148" s="343"/>
    </row>
    <row r="149" spans="1:6" ht="17.25" customHeight="1" x14ac:dyDescent="0.25">
      <c r="A149" s="613">
        <v>148</v>
      </c>
      <c r="B149" s="614" t="s">
        <v>1613</v>
      </c>
      <c r="C149" s="615">
        <v>89</v>
      </c>
      <c r="D149" s="616">
        <f>SUMIF('Смета с материалом'!C:C, B150, 'Смета с материалом'!F:F)</f>
        <v>0.2</v>
      </c>
      <c r="E149" s="612">
        <f t="shared" si="0"/>
        <v>17.8</v>
      </c>
      <c r="F149" s="343"/>
    </row>
    <row r="150" spans="1:6" ht="17.25" customHeight="1" x14ac:dyDescent="0.25">
      <c r="A150" s="613">
        <v>149</v>
      </c>
      <c r="B150" s="614" t="s">
        <v>1614</v>
      </c>
      <c r="C150" s="615">
        <v>65</v>
      </c>
      <c r="D150" s="616">
        <f>SUMIF('Смета с материалом'!C:C, B151, 'Смета с материалом'!F:F)</f>
        <v>0.6</v>
      </c>
      <c r="E150" s="612">
        <f t="shared" si="0"/>
        <v>39</v>
      </c>
      <c r="F150" s="343"/>
    </row>
    <row r="151" spans="1:6" ht="17.25" customHeight="1" x14ac:dyDescent="0.25">
      <c r="A151" s="613">
        <v>150</v>
      </c>
      <c r="B151" s="614" t="s">
        <v>1611</v>
      </c>
      <c r="C151" s="615">
        <v>398</v>
      </c>
      <c r="D151" s="616">
        <f>SUMIF('Смета с материалом'!C:C, B152, 'Смета с материалом'!F:F)</f>
        <v>0.6</v>
      </c>
      <c r="E151" s="612">
        <f t="shared" si="0"/>
        <v>238.79999999999998</v>
      </c>
      <c r="F151" s="343"/>
    </row>
    <row r="152" spans="1:6" ht="17.25" customHeight="1" x14ac:dyDescent="0.25">
      <c r="A152" s="613">
        <v>151</v>
      </c>
      <c r="B152" s="614" t="s">
        <v>1612</v>
      </c>
      <c r="C152" s="615">
        <v>454</v>
      </c>
      <c r="D152" s="616">
        <f>SUMIF('Смета с материалом'!C:C, B153, 'Смета с материалом'!F:F)</f>
        <v>0.6</v>
      </c>
      <c r="E152" s="612">
        <f t="shared" si="0"/>
        <v>272.39999999999998</v>
      </c>
      <c r="F152" s="343"/>
    </row>
    <row r="153" spans="1:6" ht="17.25" customHeight="1" x14ac:dyDescent="0.25">
      <c r="A153" s="613">
        <v>152</v>
      </c>
      <c r="B153" s="614" t="s">
        <v>1610</v>
      </c>
      <c r="C153" s="615">
        <v>998</v>
      </c>
      <c r="D153" s="616">
        <f>SUMIF('Смета с материалом'!C:C, B154, 'Смета с материалом'!F:F)</f>
        <v>1.41</v>
      </c>
      <c r="E153" s="612">
        <f t="shared" si="0"/>
        <v>1407.1799999999998</v>
      </c>
      <c r="F153" s="343"/>
    </row>
    <row r="154" spans="1:6" ht="17.25" customHeight="1" x14ac:dyDescent="0.25">
      <c r="A154" s="613">
        <v>153</v>
      </c>
      <c r="B154" s="614" t="s">
        <v>1716</v>
      </c>
      <c r="C154" s="615">
        <v>525</v>
      </c>
      <c r="D154" s="616">
        <f>SUMIF('Смета с материалом'!C:C, B155, 'Смета с материалом'!F:F)</f>
        <v>8.1000000000000003E-2</v>
      </c>
      <c r="E154" s="612">
        <f t="shared" si="0"/>
        <v>42.524999999999999</v>
      </c>
      <c r="F154" s="343"/>
    </row>
    <row r="155" spans="1:6" ht="17.25" customHeight="1" x14ac:dyDescent="0.25">
      <c r="A155" s="613">
        <v>154</v>
      </c>
      <c r="B155" s="614" t="s">
        <v>1512</v>
      </c>
      <c r="C155" s="615">
        <v>1149</v>
      </c>
      <c r="D155" s="616">
        <f>SUMIF('Смета с материалом'!C:C, B156, 'Смета с материалом'!F:F)</f>
        <v>0.2</v>
      </c>
      <c r="E155" s="612">
        <f t="shared" si="0"/>
        <v>229.8</v>
      </c>
      <c r="F155" s="343"/>
    </row>
    <row r="156" spans="1:6" ht="17.25" customHeight="1" x14ac:dyDescent="0.25">
      <c r="A156" s="613">
        <v>155</v>
      </c>
      <c r="B156" s="614" t="s">
        <v>1700</v>
      </c>
      <c r="C156" s="615">
        <v>907</v>
      </c>
      <c r="D156" s="616">
        <f>SUMIF('Смета с материалом'!C:C, B157, 'Смета с материалом'!F:F)</f>
        <v>30</v>
      </c>
      <c r="E156" s="612">
        <f t="shared" si="0"/>
        <v>27210</v>
      </c>
      <c r="F156" s="343"/>
    </row>
    <row r="157" spans="1:6" ht="17.25" customHeight="1" x14ac:dyDescent="0.25">
      <c r="A157" s="613">
        <v>156</v>
      </c>
      <c r="B157" s="614" t="s">
        <v>1678</v>
      </c>
      <c r="C157" s="615">
        <v>121</v>
      </c>
      <c r="D157" s="616">
        <f>SUMIF('Смета с материалом'!C:C, B158, 'Смета с материалом'!F:F)</f>
        <v>0</v>
      </c>
      <c r="E157" s="612">
        <f t="shared" si="0"/>
        <v>0</v>
      </c>
      <c r="F157" s="343"/>
    </row>
    <row r="158" spans="1:6" ht="17.25" customHeight="1" x14ac:dyDescent="0.25">
      <c r="A158" s="613">
        <v>157</v>
      </c>
      <c r="B158" s="614" t="s">
        <v>1708</v>
      </c>
      <c r="C158" s="615">
        <v>1744</v>
      </c>
      <c r="D158" s="616">
        <f>SUMIF('Смета с материалом'!C:C, B159, 'Смета с материалом'!F:F)</f>
        <v>0</v>
      </c>
      <c r="E158" s="612">
        <f t="shared" si="0"/>
        <v>0</v>
      </c>
      <c r="F158" s="343"/>
    </row>
    <row r="159" spans="1:6" ht="17.25" customHeight="1" x14ac:dyDescent="0.25">
      <c r="A159" s="613">
        <v>158</v>
      </c>
      <c r="B159" s="614" t="s">
        <v>1721</v>
      </c>
      <c r="C159" s="615">
        <v>513</v>
      </c>
      <c r="D159" s="616">
        <f>SUMIF('Смета с материалом'!C:C, B160, 'Смета с материалом'!F:F)</f>
        <v>738.44275000000005</v>
      </c>
      <c r="E159" s="612">
        <f t="shared" si="0"/>
        <v>378821.13075000001</v>
      </c>
      <c r="F159" s="343"/>
    </row>
    <row r="160" spans="1:6" ht="17.25" customHeight="1" x14ac:dyDescent="0.25">
      <c r="A160" s="613">
        <v>159</v>
      </c>
      <c r="B160" s="614" t="s">
        <v>1415</v>
      </c>
      <c r="C160" s="615">
        <v>1499</v>
      </c>
      <c r="D160" s="616">
        <f>SUMIF('Смета с материалом'!C:C, B161, 'Смета с материалом'!F:F)</f>
        <v>1100.0999999999999</v>
      </c>
      <c r="E160" s="612">
        <f t="shared" si="0"/>
        <v>1649049.9</v>
      </c>
      <c r="F160" s="343"/>
    </row>
    <row r="161" spans="1:6" ht="17.25" customHeight="1" x14ac:dyDescent="0.25">
      <c r="A161" s="613">
        <v>160</v>
      </c>
      <c r="B161" s="614" t="s">
        <v>1592</v>
      </c>
      <c r="C161" s="615">
        <v>36</v>
      </c>
      <c r="D161" s="616">
        <f>SUMIF('Смета с материалом'!C:C, B162, 'Смета с материалом'!F:F)</f>
        <v>12</v>
      </c>
      <c r="E161" s="612">
        <f t="shared" si="0"/>
        <v>432</v>
      </c>
      <c r="F161" s="343"/>
    </row>
    <row r="162" spans="1:6" ht="17.25" customHeight="1" x14ac:dyDescent="0.25">
      <c r="A162" s="613">
        <v>161</v>
      </c>
      <c r="B162" s="614" t="s">
        <v>1667</v>
      </c>
      <c r="C162" s="615">
        <v>389</v>
      </c>
      <c r="D162" s="616">
        <f>SUMIF('Смета с материалом'!C:C, B163, 'Смета с материалом'!F:F)</f>
        <v>15</v>
      </c>
      <c r="E162" s="612">
        <f t="shared" si="0"/>
        <v>5835</v>
      </c>
      <c r="F162" s="343"/>
    </row>
    <row r="163" spans="1:6" ht="17.25" customHeight="1" x14ac:dyDescent="0.25">
      <c r="A163" s="613">
        <v>162</v>
      </c>
      <c r="B163" s="614" t="s">
        <v>1695</v>
      </c>
      <c r="C163" s="615">
        <v>194</v>
      </c>
      <c r="D163" s="616">
        <f>SUMIF('Смета с материалом'!C:C, B164, 'Смета с материалом'!F:F)</f>
        <v>1.8</v>
      </c>
      <c r="E163" s="612">
        <f t="shared" si="0"/>
        <v>349.2</v>
      </c>
      <c r="F163" s="343"/>
    </row>
    <row r="164" spans="1:6" ht="17.25" customHeight="1" x14ac:dyDescent="0.25">
      <c r="A164" s="613">
        <v>163</v>
      </c>
      <c r="B164" s="614" t="s">
        <v>1607</v>
      </c>
      <c r="C164" s="615">
        <v>171</v>
      </c>
      <c r="D164" s="616">
        <f>SUMIF('Смета с материалом'!C:C, B165, 'Смета с материалом'!F:F)</f>
        <v>0</v>
      </c>
      <c r="E164" s="612">
        <f t="shared" si="0"/>
        <v>0</v>
      </c>
      <c r="F164" s="343"/>
    </row>
    <row r="165" spans="1:6" ht="17.25" customHeight="1" x14ac:dyDescent="0.25">
      <c r="A165" s="613">
        <v>164</v>
      </c>
      <c r="B165" s="614" t="s">
        <v>1398</v>
      </c>
      <c r="C165" s="615">
        <v>137</v>
      </c>
      <c r="D165" s="616">
        <f>SUMIF('Смета с материалом'!C:C, B166, 'Смета с материалом'!F:F)</f>
        <v>3.5000000000000003E-2</v>
      </c>
      <c r="E165" s="612">
        <f t="shared" si="0"/>
        <v>4.7950000000000008</v>
      </c>
      <c r="F165" s="343"/>
    </row>
    <row r="166" spans="1:6" ht="17.25" customHeight="1" x14ac:dyDescent="0.25">
      <c r="A166" s="613">
        <v>165</v>
      </c>
      <c r="B166" s="617" t="s">
        <v>1393</v>
      </c>
      <c r="C166" s="615">
        <v>243</v>
      </c>
      <c r="D166" s="616">
        <f>SUMIF('Смета с материалом'!C:C, B167, 'Смета с материалом'!F:F)</f>
        <v>0</v>
      </c>
      <c r="E166" s="612">
        <f t="shared" si="0"/>
        <v>0</v>
      </c>
      <c r="F166" s="343"/>
    </row>
    <row r="167" spans="1:6" ht="17.25" customHeight="1" x14ac:dyDescent="0.25">
      <c r="A167" s="613">
        <v>166</v>
      </c>
      <c r="B167" s="614" t="s">
        <v>1827</v>
      </c>
      <c r="C167" s="615">
        <v>12</v>
      </c>
      <c r="D167" s="616">
        <f>SUMIF('Смета с материалом'!C:C, B168, 'Смета с материалом'!F:F)</f>
        <v>5</v>
      </c>
      <c r="E167" s="612">
        <f t="shared" si="0"/>
        <v>60</v>
      </c>
      <c r="F167" s="343"/>
    </row>
    <row r="168" spans="1:6" ht="17.25" customHeight="1" x14ac:dyDescent="0.25">
      <c r="A168" s="613">
        <v>167</v>
      </c>
      <c r="B168" s="614" t="s">
        <v>1776</v>
      </c>
      <c r="C168" s="615">
        <v>7</v>
      </c>
      <c r="D168" s="616">
        <f>SUMIF('Смета с материалом'!C:C, B169, 'Смета с материалом'!F:F)</f>
        <v>7.8474434999999998</v>
      </c>
      <c r="E168" s="612">
        <f t="shared" si="0"/>
        <v>54.932104500000001</v>
      </c>
      <c r="F168" s="343"/>
    </row>
    <row r="169" spans="1:6" ht="17.25" customHeight="1" x14ac:dyDescent="0.25">
      <c r="A169" s="613">
        <v>168</v>
      </c>
      <c r="B169" s="614" t="s">
        <v>1394</v>
      </c>
      <c r="C169" s="615">
        <v>18</v>
      </c>
      <c r="D169" s="616">
        <f>SUMIF('Смета с материалом'!C:C, B170, 'Смета с материалом'!F:F)</f>
        <v>14</v>
      </c>
      <c r="E169" s="612">
        <f t="shared" si="0"/>
        <v>252</v>
      </c>
      <c r="F169" s="343"/>
    </row>
    <row r="170" spans="1:6" ht="16.5" customHeight="1" x14ac:dyDescent="0.25">
      <c r="A170" s="613">
        <v>169</v>
      </c>
      <c r="B170" s="614" t="s">
        <v>1520</v>
      </c>
      <c r="C170" s="615">
        <v>119</v>
      </c>
      <c r="D170" s="616">
        <f>SUMIF('Смета с материалом'!C:C, B171, 'Смета с материалом'!F:F)</f>
        <v>60.720000000000006</v>
      </c>
      <c r="E170" s="612">
        <f t="shared" si="0"/>
        <v>7225.68</v>
      </c>
      <c r="F170" s="343"/>
    </row>
    <row r="171" spans="1:6" ht="16.5" customHeight="1" x14ac:dyDescent="0.25">
      <c r="A171" s="613">
        <v>170</v>
      </c>
      <c r="B171" s="614" t="s">
        <v>1460</v>
      </c>
      <c r="C171" s="615">
        <v>3030</v>
      </c>
      <c r="D171" s="616">
        <f>SUMIF('Смета с материалом'!C:C, B172, 'Смета с материалом'!F:F)</f>
        <v>0</v>
      </c>
      <c r="E171" s="612">
        <f t="shared" si="0"/>
        <v>0</v>
      </c>
      <c r="F171" s="343"/>
    </row>
    <row r="172" spans="1:6" ht="16.5" customHeight="1" x14ac:dyDescent="0.25">
      <c r="A172" s="613">
        <v>171</v>
      </c>
      <c r="B172" s="614" t="s">
        <v>1430</v>
      </c>
      <c r="C172" s="615">
        <v>8639</v>
      </c>
      <c r="D172" s="616">
        <f>SUMIF('Смета с материалом'!C:C, B173, 'Смета с материалом'!F:F)</f>
        <v>0</v>
      </c>
      <c r="E172" s="612">
        <f t="shared" si="0"/>
        <v>0</v>
      </c>
      <c r="F172" s="343"/>
    </row>
    <row r="173" spans="1:6" ht="16.5" customHeight="1" x14ac:dyDescent="0.25">
      <c r="A173" s="613">
        <v>172</v>
      </c>
      <c r="B173" s="614" t="s">
        <v>1431</v>
      </c>
      <c r="C173" s="615">
        <v>45</v>
      </c>
      <c r="D173" s="616">
        <f>SUMIF('Смета с материалом'!C:C, B174, 'Смета с материалом'!F:F)</f>
        <v>34.200000000000003</v>
      </c>
      <c r="E173" s="612">
        <f t="shared" si="0"/>
        <v>1539.0000000000002</v>
      </c>
      <c r="F173" s="343"/>
    </row>
    <row r="174" spans="1:6" ht="16.5" customHeight="1" x14ac:dyDescent="0.25">
      <c r="A174" s="613">
        <v>173</v>
      </c>
      <c r="B174" s="614" t="s">
        <v>1630</v>
      </c>
      <c r="C174" s="615">
        <v>323</v>
      </c>
      <c r="D174" s="616">
        <f>SUMIF('Смета с материалом'!C:C, B175, 'Смета с материалом'!F:F)</f>
        <v>219.642</v>
      </c>
      <c r="E174" s="612">
        <f t="shared" si="0"/>
        <v>70944.365999999995</v>
      </c>
      <c r="F174" s="343"/>
    </row>
    <row r="175" spans="1:6" ht="16.5" customHeight="1" x14ac:dyDescent="0.25">
      <c r="A175" s="613">
        <v>174</v>
      </c>
      <c r="B175" s="614" t="s">
        <v>1622</v>
      </c>
      <c r="C175" s="615">
        <v>473</v>
      </c>
      <c r="D175" s="616">
        <f>SUMIF('Смета с материалом'!C:C, B176, 'Смета с материалом'!F:F)</f>
        <v>0</v>
      </c>
      <c r="E175" s="612">
        <f t="shared" si="0"/>
        <v>0</v>
      </c>
      <c r="F175" s="343"/>
    </row>
    <row r="176" spans="1:6" ht="16.5" customHeight="1" x14ac:dyDescent="0.25">
      <c r="A176" s="613">
        <v>175</v>
      </c>
      <c r="B176" s="614" t="s">
        <v>1437</v>
      </c>
      <c r="C176" s="615">
        <v>760</v>
      </c>
      <c r="D176" s="616">
        <f>SUMIF('Смета с материалом'!C:C, B177, 'Смета с материалом'!F:F)</f>
        <v>78.638000000000005</v>
      </c>
      <c r="E176" s="612">
        <f t="shared" si="0"/>
        <v>59764.880000000005</v>
      </c>
      <c r="F176" s="343"/>
    </row>
    <row r="177" spans="1:6" ht="16.5" customHeight="1" x14ac:dyDescent="0.25">
      <c r="A177" s="613">
        <v>176</v>
      </c>
      <c r="B177" s="614" t="s">
        <v>1627</v>
      </c>
      <c r="C177" s="615">
        <v>1</v>
      </c>
      <c r="D177" s="616">
        <f>SUMIF('Смета с материалом'!C:C, B178, 'Смета с материалом'!F:F)</f>
        <v>0</v>
      </c>
      <c r="E177" s="612">
        <f t="shared" si="0"/>
        <v>0</v>
      </c>
      <c r="F177" s="343"/>
    </row>
    <row r="178" spans="1:6" ht="16.5" customHeight="1" x14ac:dyDescent="0.25">
      <c r="A178" s="613">
        <v>177</v>
      </c>
      <c r="B178" s="614" t="s">
        <v>1517</v>
      </c>
      <c r="C178" s="615">
        <v>994</v>
      </c>
      <c r="D178" s="616">
        <f>SUMIF('Смета с материалом'!C:C, B179, 'Смета с материалом'!F:F)</f>
        <v>0</v>
      </c>
      <c r="E178" s="612">
        <f t="shared" si="0"/>
        <v>0</v>
      </c>
      <c r="F178" s="343"/>
    </row>
    <row r="179" spans="1:6" ht="16.5" customHeight="1" x14ac:dyDescent="0.25">
      <c r="A179" s="613">
        <v>178</v>
      </c>
      <c r="B179" s="614" t="s">
        <v>1426</v>
      </c>
      <c r="C179" s="615">
        <v>5302</v>
      </c>
      <c r="D179" s="616">
        <f>SUMIF('Смета с материалом'!C:C, B180, 'Смета с материалом'!F:F)</f>
        <v>7</v>
      </c>
      <c r="E179" s="612">
        <f t="shared" si="0"/>
        <v>37114</v>
      </c>
      <c r="F179" s="343"/>
    </row>
    <row r="180" spans="1:6" ht="16.5" customHeight="1" x14ac:dyDescent="0.25">
      <c r="A180" s="613">
        <v>179</v>
      </c>
      <c r="B180" s="614" t="s">
        <v>1519</v>
      </c>
      <c r="C180" s="615">
        <v>260</v>
      </c>
      <c r="D180" s="616">
        <f>SUMIF('Смета с материалом'!C:C, B181, 'Смета с материалом'!F:F)</f>
        <v>0</v>
      </c>
      <c r="E180" s="612">
        <f t="shared" si="0"/>
        <v>0</v>
      </c>
      <c r="F180" s="343"/>
    </row>
    <row r="181" spans="1:6" ht="16.5" customHeight="1" x14ac:dyDescent="0.25">
      <c r="A181" s="613">
        <v>180</v>
      </c>
      <c r="B181" s="614" t="s">
        <v>1713</v>
      </c>
      <c r="C181" s="615">
        <v>959</v>
      </c>
      <c r="D181" s="616">
        <f>SUMIF('Смета с материалом'!C:C, B182, 'Смета с материалом'!F:F)</f>
        <v>272.14000000000004</v>
      </c>
      <c r="E181" s="612">
        <f t="shared" si="0"/>
        <v>260982.26000000004</v>
      </c>
      <c r="F181" s="343"/>
    </row>
    <row r="182" spans="1:6" ht="16.5" customHeight="1" x14ac:dyDescent="0.25">
      <c r="A182" s="613">
        <v>181</v>
      </c>
      <c r="B182" s="614" t="s">
        <v>1490</v>
      </c>
      <c r="C182" s="615">
        <v>483</v>
      </c>
      <c r="D182" s="616">
        <f>SUMIF('Смета с материалом'!C:C, B183, 'Смета с материалом'!F:F)</f>
        <v>1</v>
      </c>
      <c r="E182" s="612">
        <f t="shared" si="0"/>
        <v>483</v>
      </c>
      <c r="F182" s="343"/>
    </row>
    <row r="183" spans="1:6" ht="16.5" customHeight="1" x14ac:dyDescent="0.25">
      <c r="A183" s="613">
        <v>182</v>
      </c>
      <c r="B183" s="614" t="s">
        <v>1787</v>
      </c>
      <c r="C183" s="615">
        <v>79</v>
      </c>
      <c r="D183" s="616">
        <f>SUMIF('Смета с материалом'!C:C, B184, 'Смета с материалом'!F:F)</f>
        <v>0</v>
      </c>
      <c r="E183" s="612">
        <f t="shared" si="0"/>
        <v>0</v>
      </c>
      <c r="F183" s="343"/>
    </row>
    <row r="184" spans="1:6" ht="16.5" customHeight="1" x14ac:dyDescent="0.25">
      <c r="A184" s="613">
        <v>183</v>
      </c>
      <c r="B184" s="614" t="s">
        <v>1845</v>
      </c>
      <c r="C184" s="615">
        <v>263</v>
      </c>
      <c r="D184" s="616">
        <f>SUMIF('Смета с материалом'!C:C, B185, 'Смета с материалом'!F:F)</f>
        <v>0</v>
      </c>
      <c r="E184" s="612">
        <f t="shared" si="0"/>
        <v>0</v>
      </c>
      <c r="F184" s="343"/>
    </row>
    <row r="185" spans="1:6" ht="16.5" customHeight="1" x14ac:dyDescent="0.25">
      <c r="A185" s="613">
        <v>184</v>
      </c>
      <c r="B185" s="614" t="s">
        <v>1407</v>
      </c>
      <c r="C185" s="615">
        <v>141</v>
      </c>
      <c r="D185" s="616">
        <f>SUMIF('Смета с материалом'!C:C, B186, 'Смета с материалом'!F:F)</f>
        <v>0</v>
      </c>
      <c r="E185" s="612">
        <f t="shared" si="0"/>
        <v>0</v>
      </c>
      <c r="F185" s="343"/>
    </row>
    <row r="186" spans="1:6" ht="16.5" customHeight="1" x14ac:dyDescent="0.25">
      <c r="A186" s="613">
        <v>185</v>
      </c>
      <c r="B186" s="614" t="s">
        <v>1472</v>
      </c>
      <c r="C186" s="615">
        <v>329</v>
      </c>
      <c r="D186" s="616">
        <f>SUMIF('Смета с материалом'!C:C, B187, 'Смета с материалом'!F:F)</f>
        <v>1.2249000000000001</v>
      </c>
      <c r="E186" s="612">
        <f t="shared" si="0"/>
        <v>402.99210000000005</v>
      </c>
      <c r="F186" s="343"/>
    </row>
    <row r="187" spans="1:6" ht="16.5" customHeight="1" x14ac:dyDescent="0.25">
      <c r="A187" s="613">
        <v>186</v>
      </c>
      <c r="B187" s="614" t="s">
        <v>1450</v>
      </c>
      <c r="C187" s="615">
        <v>83</v>
      </c>
      <c r="D187" s="616">
        <f>SUMIF('Смета с материалом'!C:C, B188, 'Смета с материалом'!F:F)</f>
        <v>37.009349999999998</v>
      </c>
      <c r="E187" s="612">
        <f t="shared" si="0"/>
        <v>3071.7760499999999</v>
      </c>
      <c r="F187" s="343"/>
    </row>
    <row r="188" spans="1:6" ht="16.5" customHeight="1" x14ac:dyDescent="0.25">
      <c r="A188" s="613">
        <v>187</v>
      </c>
      <c r="B188" s="614" t="s">
        <v>1567</v>
      </c>
      <c r="C188" s="615">
        <v>289</v>
      </c>
      <c r="D188" s="616">
        <f>SUMIF('Смета с материалом'!C:C, B189, 'Смета с материалом'!F:F)</f>
        <v>0.50490000000000002</v>
      </c>
      <c r="E188" s="612">
        <f t="shared" si="0"/>
        <v>145.9161</v>
      </c>
      <c r="F188" s="343"/>
    </row>
    <row r="189" spans="1:6" ht="16.5" customHeight="1" x14ac:dyDescent="0.25">
      <c r="A189" s="613">
        <v>188</v>
      </c>
      <c r="B189" s="614" t="s">
        <v>1559</v>
      </c>
      <c r="C189" s="615">
        <v>259</v>
      </c>
      <c r="D189" s="616">
        <f>SUMIF('Смета с материалом'!C:C, B190, 'Смета с материалом'!F:F)</f>
        <v>2.1</v>
      </c>
      <c r="E189" s="612">
        <f t="shared" si="0"/>
        <v>543.9</v>
      </c>
      <c r="F189" s="343"/>
    </row>
    <row r="190" spans="1:6" ht="16.5" customHeight="1" x14ac:dyDescent="0.25">
      <c r="A190" s="613">
        <v>189</v>
      </c>
      <c r="B190" s="614" t="s">
        <v>1698</v>
      </c>
      <c r="C190" s="615">
        <v>39</v>
      </c>
      <c r="D190" s="616">
        <f>SUMIF('Смета с материалом'!C:C, B191, 'Смета с материалом'!F:F)</f>
        <v>0</v>
      </c>
      <c r="E190" s="612">
        <f t="shared" si="0"/>
        <v>0</v>
      </c>
      <c r="F190" s="343"/>
    </row>
    <row r="191" spans="1:6" ht="16.5" customHeight="1" x14ac:dyDescent="0.25">
      <c r="A191" s="613">
        <v>190</v>
      </c>
      <c r="B191" s="618" t="s">
        <v>1531</v>
      </c>
      <c r="C191" s="615">
        <v>392</v>
      </c>
      <c r="D191" s="616">
        <f>SUMIF('Смета с материалом'!C:C, B192, 'Смета с материалом'!F:F)</f>
        <v>1</v>
      </c>
      <c r="E191" s="612">
        <f t="shared" si="0"/>
        <v>392</v>
      </c>
      <c r="F191" s="343"/>
    </row>
    <row r="192" spans="1:6" ht="16.5" customHeight="1" x14ac:dyDescent="0.25">
      <c r="A192" s="613">
        <v>191</v>
      </c>
      <c r="B192" s="614" t="s">
        <v>1699</v>
      </c>
      <c r="C192" s="615">
        <v>147</v>
      </c>
      <c r="D192" s="616">
        <f>SUMIF('Смета с материалом'!C:C, B193, 'Смета с материалом'!F:F)</f>
        <v>0</v>
      </c>
      <c r="E192" s="612">
        <f t="shared" si="0"/>
        <v>0</v>
      </c>
      <c r="F192" s="343"/>
    </row>
    <row r="193" spans="1:6" ht="16.5" customHeight="1" x14ac:dyDescent="0.25">
      <c r="A193" s="613">
        <v>192</v>
      </c>
      <c r="B193" s="614" t="s">
        <v>1681</v>
      </c>
      <c r="C193" s="615">
        <v>489</v>
      </c>
      <c r="D193" s="616">
        <f>SUMIF('Смета с материалом'!C:C, B194, 'Смета с материалом'!F:F)</f>
        <v>0</v>
      </c>
      <c r="E193" s="612">
        <f t="shared" si="0"/>
        <v>0</v>
      </c>
      <c r="F193" s="343"/>
    </row>
    <row r="194" spans="1:6" ht="16.5" customHeight="1" x14ac:dyDescent="0.25">
      <c r="A194" s="613">
        <v>193</v>
      </c>
      <c r="B194" s="614" t="s">
        <v>2369</v>
      </c>
      <c r="C194" s="615">
        <v>28577</v>
      </c>
      <c r="D194" s="616">
        <f>SUMIF('Смета с материалом'!C:C, B195, 'Смета с материалом'!F:F)</f>
        <v>0</v>
      </c>
      <c r="E194" s="612">
        <f t="shared" si="0"/>
        <v>0</v>
      </c>
      <c r="F194" s="343"/>
    </row>
    <row r="195" spans="1:6" ht="16.5" customHeight="1" x14ac:dyDescent="0.25">
      <c r="A195" s="613">
        <v>194</v>
      </c>
      <c r="B195" s="614" t="s">
        <v>1434</v>
      </c>
      <c r="C195" s="615">
        <v>4029</v>
      </c>
      <c r="D195" s="616">
        <f>SUMIF('Смета с материалом'!C:C, B196, 'Смета с материалом'!F:F)</f>
        <v>0</v>
      </c>
      <c r="E195" s="612">
        <f t="shared" si="0"/>
        <v>0</v>
      </c>
      <c r="F195" s="343"/>
    </row>
    <row r="196" spans="1:6" ht="16.5" customHeight="1" x14ac:dyDescent="0.25">
      <c r="A196" s="613">
        <v>195</v>
      </c>
      <c r="B196" s="614" t="s">
        <v>1825</v>
      </c>
      <c r="C196" s="615">
        <v>1896</v>
      </c>
      <c r="D196" s="616">
        <f>SUMIF('Смета с материалом'!C:C, B197, 'Смета с материалом'!F:F)</f>
        <v>0.25600000000000001</v>
      </c>
      <c r="E196" s="612">
        <f t="shared" si="0"/>
        <v>485.37600000000003</v>
      </c>
      <c r="F196" s="343"/>
    </row>
    <row r="197" spans="1:6" ht="16.5" customHeight="1" x14ac:dyDescent="0.25">
      <c r="A197" s="613">
        <v>196</v>
      </c>
      <c r="B197" s="617" t="s">
        <v>1391</v>
      </c>
      <c r="C197" s="615">
        <v>12</v>
      </c>
      <c r="D197" s="616">
        <f>SUMIF('Смета с материалом'!C:C, B198, 'Смета с материалом'!F:F)</f>
        <v>3.5174000000000003</v>
      </c>
      <c r="E197" s="612">
        <f t="shared" si="0"/>
        <v>42.208800000000004</v>
      </c>
      <c r="F197" s="343"/>
    </row>
    <row r="198" spans="1:6" ht="16.5" customHeight="1" x14ac:dyDescent="0.25">
      <c r="A198" s="613">
        <v>197</v>
      </c>
      <c r="B198" s="614" t="s">
        <v>1388</v>
      </c>
      <c r="C198" s="615">
        <v>311</v>
      </c>
      <c r="D198" s="616">
        <f>SUMIF('Смета с материалом'!C:C, B199, 'Смета с материалом'!F:F)</f>
        <v>9.6750000000000003E-2</v>
      </c>
      <c r="E198" s="612">
        <f t="shared" si="0"/>
        <v>30.08925</v>
      </c>
      <c r="F198" s="343"/>
    </row>
    <row r="199" spans="1:6" ht="16.5" customHeight="1" x14ac:dyDescent="0.25">
      <c r="A199" s="613">
        <v>198</v>
      </c>
      <c r="B199" s="614" t="s">
        <v>1543</v>
      </c>
      <c r="C199" s="615">
        <v>149</v>
      </c>
      <c r="D199" s="616">
        <f>SUMIF('Смета с материалом'!C:C, B200, 'Смета с материалом'!F:F)</f>
        <v>0.27214000000000005</v>
      </c>
      <c r="E199" s="612">
        <f t="shared" si="0"/>
        <v>40.548860000000005</v>
      </c>
      <c r="F199" s="343"/>
    </row>
    <row r="200" spans="1:6" ht="16.5" customHeight="1" x14ac:dyDescent="0.25">
      <c r="A200" s="613">
        <v>199</v>
      </c>
      <c r="B200" s="614" t="s">
        <v>1491</v>
      </c>
      <c r="C200" s="615">
        <v>1054</v>
      </c>
      <c r="D200" s="616">
        <f>SUMIF('Смета с материалом'!C:C, B201, 'Смета с материалом'!F:F)</f>
        <v>0.72906000000000004</v>
      </c>
      <c r="E200" s="612">
        <f t="shared" si="0"/>
        <v>768.42924000000005</v>
      </c>
      <c r="F200" s="343"/>
    </row>
    <row r="201" spans="1:6" ht="16.5" customHeight="1" x14ac:dyDescent="0.25">
      <c r="A201" s="613">
        <v>200</v>
      </c>
      <c r="B201" s="614" t="s">
        <v>1480</v>
      </c>
      <c r="C201" s="615">
        <v>230</v>
      </c>
      <c r="D201" s="616">
        <f>SUMIF('Смета с материалом'!C:C, B202, 'Смета с материалом'!F:F)</f>
        <v>0.54232000000000002</v>
      </c>
      <c r="E201" s="612">
        <f t="shared" si="0"/>
        <v>124.73360000000001</v>
      </c>
      <c r="F201" s="343"/>
    </row>
    <row r="202" spans="1:6" ht="16.5" customHeight="1" x14ac:dyDescent="0.25">
      <c r="A202" s="613">
        <v>201</v>
      </c>
      <c r="B202" s="614" t="s">
        <v>1626</v>
      </c>
      <c r="C202" s="615">
        <v>289</v>
      </c>
      <c r="D202" s="616">
        <f>SUMIF('Смета с материалом'!C:C, B203, 'Смета с материалом'!F:F)</f>
        <v>34</v>
      </c>
      <c r="E202" s="612">
        <f t="shared" si="0"/>
        <v>9826</v>
      </c>
      <c r="F202" s="343"/>
    </row>
    <row r="203" spans="1:6" ht="16.5" customHeight="1" x14ac:dyDescent="0.25">
      <c r="A203" s="613">
        <v>202</v>
      </c>
      <c r="B203" s="614" t="s">
        <v>1683</v>
      </c>
      <c r="C203" s="615">
        <v>1590</v>
      </c>
      <c r="D203" s="616">
        <f>SUMIF('Смета с материалом'!C:C, B204, 'Смета с материалом'!F:F)</f>
        <v>0</v>
      </c>
      <c r="E203" s="612">
        <f t="shared" si="0"/>
        <v>0</v>
      </c>
      <c r="F203" s="343"/>
    </row>
    <row r="204" spans="1:6" ht="16.5" customHeight="1" x14ac:dyDescent="0.25">
      <c r="A204" s="613">
        <v>203</v>
      </c>
      <c r="B204" s="614" t="s">
        <v>1516</v>
      </c>
      <c r="C204" s="615">
        <v>269</v>
      </c>
      <c r="D204" s="616">
        <f>SUMIF('Смета с материалом'!C:C, B205, 'Смета с материалом'!F:F)</f>
        <v>0</v>
      </c>
      <c r="E204" s="612">
        <f t="shared" si="0"/>
        <v>0</v>
      </c>
      <c r="F204" s="343"/>
    </row>
    <row r="205" spans="1:6" ht="16.5" customHeight="1" x14ac:dyDescent="0.25">
      <c r="A205" s="613">
        <v>204</v>
      </c>
      <c r="B205" s="614" t="s">
        <v>1633</v>
      </c>
      <c r="C205" s="615">
        <v>7060</v>
      </c>
      <c r="D205" s="616">
        <f>SUMIF('Смета с материалом'!C:C, B206, 'Смета с материалом'!F:F)</f>
        <v>0</v>
      </c>
      <c r="E205" s="612">
        <f t="shared" si="0"/>
        <v>0</v>
      </c>
      <c r="F205" s="343"/>
    </row>
    <row r="206" spans="1:6" ht="16.5" customHeight="1" x14ac:dyDescent="0.25">
      <c r="A206" s="613">
        <v>205</v>
      </c>
      <c r="B206" s="614" t="s">
        <v>1768</v>
      </c>
      <c r="C206" s="615">
        <v>72</v>
      </c>
      <c r="D206" s="616">
        <f>SUMIF('Смета с материалом'!C:C, B207, 'Смета с материалом'!F:F)</f>
        <v>26</v>
      </c>
      <c r="E206" s="612">
        <f t="shared" si="0"/>
        <v>1872</v>
      </c>
      <c r="F206" s="343"/>
    </row>
    <row r="207" spans="1:6" ht="16.5" customHeight="1" x14ac:dyDescent="0.25">
      <c r="A207" s="613">
        <v>206</v>
      </c>
      <c r="B207" s="614" t="s">
        <v>1515</v>
      </c>
      <c r="C207" s="615">
        <v>1832</v>
      </c>
      <c r="D207" s="616">
        <f>SUMIF('Смета с материалом'!C:C, B208, 'Смета с материалом'!F:F)</f>
        <v>0</v>
      </c>
      <c r="E207" s="612">
        <f t="shared" si="0"/>
        <v>0</v>
      </c>
      <c r="F207" s="343"/>
    </row>
    <row r="208" spans="1:6" ht="16.5" customHeight="1" x14ac:dyDescent="0.25">
      <c r="A208" s="613">
        <v>207</v>
      </c>
      <c r="B208" s="614" t="s">
        <v>1464</v>
      </c>
      <c r="C208" s="615">
        <v>2818</v>
      </c>
      <c r="D208" s="616">
        <f>SUMIF('Смета с материалом'!C:C, B209, 'Смета с материалом'!F:F)</f>
        <v>0</v>
      </c>
      <c r="E208" s="612">
        <f t="shared" si="0"/>
        <v>0</v>
      </c>
      <c r="F208" s="343"/>
    </row>
    <row r="209" spans="1:6" ht="16.5" customHeight="1" x14ac:dyDescent="0.25">
      <c r="A209" s="613">
        <v>208</v>
      </c>
      <c r="B209" s="614" t="s">
        <v>2370</v>
      </c>
      <c r="C209" s="615">
        <v>319</v>
      </c>
      <c r="D209" s="616">
        <f>SUMIF('Смета с материалом'!C:C, B210, 'Смета с материалом'!F:F)</f>
        <v>0.96750000000000014</v>
      </c>
      <c r="E209" s="612">
        <f t="shared" si="0"/>
        <v>308.63250000000005</v>
      </c>
      <c r="F209" s="343"/>
    </row>
    <row r="210" spans="1:6" ht="16.5" customHeight="1" x14ac:dyDescent="0.25">
      <c r="A210" s="613">
        <v>209</v>
      </c>
      <c r="B210" s="614" t="s">
        <v>1399</v>
      </c>
      <c r="C210" s="615">
        <v>1769</v>
      </c>
      <c r="D210" s="616">
        <f>SUMIF('Смета с материалом'!C:C, B211, 'Смета с материалом'!F:F)</f>
        <v>4.2788000000000004</v>
      </c>
      <c r="E210" s="612">
        <f t="shared" si="0"/>
        <v>7569.1972000000005</v>
      </c>
      <c r="F210" s="343"/>
    </row>
    <row r="211" spans="1:6" ht="16.5" customHeight="1" x14ac:dyDescent="0.25">
      <c r="A211" s="613">
        <v>210</v>
      </c>
      <c r="B211" s="614" t="s">
        <v>1484</v>
      </c>
      <c r="C211" s="615">
        <v>188</v>
      </c>
      <c r="D211" s="616">
        <f>SUMIF('Смета с материалом'!C:C, B212, 'Смета с материалом'!F:F)</f>
        <v>9.7908000000000008</v>
      </c>
      <c r="E211" s="612">
        <f t="shared" si="0"/>
        <v>1840.6704000000002</v>
      </c>
      <c r="F211" s="343"/>
    </row>
    <row r="212" spans="1:6" ht="16.5" customHeight="1" x14ac:dyDescent="0.25">
      <c r="A212" s="613">
        <v>211</v>
      </c>
      <c r="B212" s="614" t="s">
        <v>1485</v>
      </c>
      <c r="C212" s="615">
        <v>6503</v>
      </c>
      <c r="D212" s="616">
        <f>SUMIF('Смета с материалом'!C:C, B213, 'Смета с материалом'!F:F)</f>
        <v>0</v>
      </c>
      <c r="E212" s="612">
        <f t="shared" si="0"/>
        <v>0</v>
      </c>
      <c r="F212" s="343"/>
    </row>
    <row r="213" spans="1:6" ht="16.5" customHeight="1" x14ac:dyDescent="0.25">
      <c r="A213" s="613">
        <v>212</v>
      </c>
      <c r="B213" s="614" t="s">
        <v>1754</v>
      </c>
      <c r="C213" s="615">
        <v>30</v>
      </c>
      <c r="D213" s="616">
        <f>SUMIF('Смета с материалом'!C:C, B214, 'Смета с материалом'!F:F)</f>
        <v>0</v>
      </c>
      <c r="E213" s="612">
        <f t="shared" si="0"/>
        <v>0</v>
      </c>
      <c r="F213" s="343"/>
    </row>
    <row r="214" spans="1:6" ht="16.5" customHeight="1" x14ac:dyDescent="0.25">
      <c r="A214" s="613">
        <v>213</v>
      </c>
      <c r="B214" s="614" t="s">
        <v>2371</v>
      </c>
      <c r="C214" s="615">
        <v>139</v>
      </c>
      <c r="D214" s="616">
        <f>SUMIF('Смета с материалом'!C:C, B215, 'Смета с материалом'!F:F)</f>
        <v>0</v>
      </c>
      <c r="E214" s="612">
        <f t="shared" si="0"/>
        <v>0</v>
      </c>
      <c r="F214" s="343"/>
    </row>
    <row r="215" spans="1:6" ht="16.5" customHeight="1" x14ac:dyDescent="0.25">
      <c r="A215" s="613">
        <v>214</v>
      </c>
      <c r="B215" s="614" t="s">
        <v>1676</v>
      </c>
      <c r="C215" s="615">
        <v>85</v>
      </c>
      <c r="D215" s="616">
        <f>SUMIF('Смета с материалом'!C:C, B216, 'Смета с материалом'!F:F)</f>
        <v>17</v>
      </c>
      <c r="E215" s="612">
        <f t="shared" si="0"/>
        <v>1445</v>
      </c>
      <c r="F215" s="343"/>
    </row>
    <row r="216" spans="1:6" ht="16.5" customHeight="1" x14ac:dyDescent="0.25">
      <c r="A216" s="613">
        <v>215</v>
      </c>
      <c r="B216" s="614" t="s">
        <v>1688</v>
      </c>
      <c r="C216" s="615">
        <v>350</v>
      </c>
      <c r="D216" s="616">
        <f>SUMIF('Смета с материалом'!C:C, B217, 'Смета с материалом'!F:F)</f>
        <v>0.19350000000000001</v>
      </c>
      <c r="E216" s="612">
        <f t="shared" si="0"/>
        <v>67.725000000000009</v>
      </c>
      <c r="F216" s="343"/>
    </row>
    <row r="217" spans="1:6" ht="16.5" customHeight="1" x14ac:dyDescent="0.25">
      <c r="A217" s="613">
        <v>216</v>
      </c>
      <c r="B217" s="614" t="s">
        <v>1538</v>
      </c>
      <c r="C217" s="615">
        <v>294</v>
      </c>
      <c r="D217" s="616">
        <f>SUMIF('Смета с материалом'!C:C, B218, 'Смета с материалом'!F:F)</f>
        <v>0</v>
      </c>
      <c r="E217" s="612">
        <f t="shared" si="0"/>
        <v>0</v>
      </c>
      <c r="F217" s="343"/>
    </row>
    <row r="218" spans="1:6" ht="16.5" customHeight="1" x14ac:dyDescent="0.25">
      <c r="A218" s="613">
        <v>217</v>
      </c>
      <c r="B218" s="614" t="s">
        <v>1518</v>
      </c>
      <c r="C218" s="615">
        <v>74</v>
      </c>
      <c r="D218" s="616">
        <f>SUMIF('Смета с материалом'!C:C, B219, 'Смета с материалом'!F:F)</f>
        <v>6</v>
      </c>
      <c r="E218" s="612">
        <f t="shared" si="0"/>
        <v>444</v>
      </c>
      <c r="F218" s="343"/>
    </row>
    <row r="219" spans="1:6" ht="16.5" customHeight="1" x14ac:dyDescent="0.25">
      <c r="A219" s="613">
        <v>218</v>
      </c>
      <c r="B219" s="614" t="s">
        <v>1663</v>
      </c>
      <c r="C219" s="615">
        <v>425</v>
      </c>
      <c r="D219" s="616">
        <f>SUMIF('Смета с материалом'!C:C, B220, 'Смета с материалом'!F:F)</f>
        <v>6</v>
      </c>
      <c r="E219" s="612">
        <f t="shared" si="0"/>
        <v>2550</v>
      </c>
      <c r="F219" s="343"/>
    </row>
    <row r="220" spans="1:6" ht="16.5" customHeight="1" x14ac:dyDescent="0.25">
      <c r="A220" s="613">
        <v>219</v>
      </c>
      <c r="B220" s="614" t="s">
        <v>1662</v>
      </c>
      <c r="C220" s="615">
        <v>34720</v>
      </c>
      <c r="D220" s="616">
        <f>SUMIF('Смета с материалом'!C:C, B221, 'Смета с материалом'!F:F)</f>
        <v>6</v>
      </c>
      <c r="E220" s="612">
        <f t="shared" si="0"/>
        <v>208320</v>
      </c>
      <c r="F220" s="343"/>
    </row>
    <row r="221" spans="1:6" ht="16.5" customHeight="1" x14ac:dyDescent="0.25">
      <c r="A221" s="613">
        <v>220</v>
      </c>
      <c r="B221" s="614" t="s">
        <v>1657</v>
      </c>
      <c r="C221" s="615">
        <v>5549</v>
      </c>
      <c r="D221" s="616">
        <f>SUMIF('Смета с материалом'!C:C, B222, 'Смета с материалом'!F:F)</f>
        <v>6</v>
      </c>
      <c r="E221" s="612">
        <f t="shared" si="0"/>
        <v>33294</v>
      </c>
      <c r="F221" s="343"/>
    </row>
    <row r="222" spans="1:6" ht="16.5" customHeight="1" x14ac:dyDescent="0.25">
      <c r="A222" s="613">
        <v>221</v>
      </c>
      <c r="B222" s="614" t="s">
        <v>1656</v>
      </c>
      <c r="C222" s="615">
        <v>109</v>
      </c>
      <c r="D222" s="616">
        <f>SUMIF('Смета с материалом'!C:C, B223, 'Смета с материалом'!F:F)</f>
        <v>12</v>
      </c>
      <c r="E222" s="612">
        <f t="shared" si="0"/>
        <v>1308</v>
      </c>
      <c r="F222" s="343"/>
    </row>
    <row r="223" spans="1:6" ht="16.5" customHeight="1" x14ac:dyDescent="0.25">
      <c r="A223" s="613">
        <v>222</v>
      </c>
      <c r="B223" s="614" t="s">
        <v>1655</v>
      </c>
      <c r="C223" s="615">
        <v>199</v>
      </c>
      <c r="D223" s="616">
        <f>SUMIF('Смета с материалом'!C:C, B224, 'Смета с материалом'!F:F)</f>
        <v>24</v>
      </c>
      <c r="E223" s="612">
        <f t="shared" si="0"/>
        <v>4776</v>
      </c>
      <c r="F223" s="343"/>
    </row>
    <row r="224" spans="1:6" ht="16.5" customHeight="1" x14ac:dyDescent="0.25">
      <c r="A224" s="613">
        <v>223</v>
      </c>
      <c r="B224" s="614" t="s">
        <v>1652</v>
      </c>
      <c r="C224" s="615">
        <v>10975</v>
      </c>
      <c r="D224" s="616">
        <f>SUMIF('Смета с материалом'!C:C, B225, 'Смета с материалом'!F:F)</f>
        <v>0</v>
      </c>
      <c r="E224" s="612">
        <f t="shared" si="0"/>
        <v>0</v>
      </c>
      <c r="F224" s="343"/>
    </row>
    <row r="225" spans="1:6" ht="16.5" customHeight="1" x14ac:dyDescent="0.25">
      <c r="A225" s="613">
        <v>224</v>
      </c>
      <c r="B225" s="614" t="s">
        <v>1671</v>
      </c>
      <c r="C225" s="615">
        <v>541</v>
      </c>
      <c r="D225" s="616">
        <f>SUMIF('Смета с материалом'!C:C, B226, 'Смета с материалом'!F:F)</f>
        <v>0</v>
      </c>
      <c r="E225" s="612">
        <f t="shared" si="0"/>
        <v>0</v>
      </c>
      <c r="F225" s="343"/>
    </row>
    <row r="226" spans="1:6" ht="16.5" customHeight="1" x14ac:dyDescent="0.25">
      <c r="A226" s="613">
        <v>225</v>
      </c>
      <c r="B226" s="614" t="s">
        <v>2372</v>
      </c>
      <c r="C226" s="615">
        <v>49</v>
      </c>
      <c r="D226" s="616">
        <f>SUMIF('Смета с материалом'!C:C, B227, 'Смета с материалом'!F:F)</f>
        <v>0</v>
      </c>
      <c r="E226" s="612">
        <f t="shared" si="0"/>
        <v>0</v>
      </c>
      <c r="F226" s="343"/>
    </row>
    <row r="227" spans="1:6" ht="16.5" customHeight="1" x14ac:dyDescent="0.25">
      <c r="A227" s="613">
        <v>226</v>
      </c>
      <c r="B227" s="618" t="s">
        <v>1831</v>
      </c>
      <c r="C227" s="615">
        <v>425</v>
      </c>
      <c r="D227" s="616">
        <f>SUMIF('Смета с материалом'!C:C, B228, 'Смета с материалом'!F:F)</f>
        <v>73.336500000000001</v>
      </c>
      <c r="E227" s="612">
        <f t="shared" si="0"/>
        <v>31168.012500000001</v>
      </c>
      <c r="F227" s="343"/>
    </row>
    <row r="228" spans="1:6" ht="16.5" customHeight="1" x14ac:dyDescent="0.25">
      <c r="A228" s="613">
        <v>227</v>
      </c>
      <c r="B228" s="618" t="s">
        <v>1533</v>
      </c>
      <c r="C228" s="615">
        <v>1758</v>
      </c>
      <c r="D228" s="616">
        <f>SUMIF('Смета с материалом'!C:C, B229, 'Смета с материалом'!F:F)</f>
        <v>0</v>
      </c>
      <c r="E228" s="612">
        <f t="shared" si="0"/>
        <v>0</v>
      </c>
      <c r="F228" s="343"/>
    </row>
    <row r="229" spans="1:6" ht="16.5" customHeight="1" x14ac:dyDescent="0.25">
      <c r="A229" s="613">
        <v>228</v>
      </c>
      <c r="B229" s="618" t="s">
        <v>1830</v>
      </c>
      <c r="C229" s="615">
        <v>85</v>
      </c>
      <c r="D229" s="616">
        <f>SUMIF('Смета с материалом'!C:C, B230, 'Смета с материалом'!F:F)</f>
        <v>0</v>
      </c>
      <c r="E229" s="612">
        <f t="shared" si="0"/>
        <v>0</v>
      </c>
      <c r="F229" s="343"/>
    </row>
    <row r="230" spans="1:6" ht="16.5" customHeight="1" x14ac:dyDescent="0.25">
      <c r="A230" s="613">
        <v>229</v>
      </c>
      <c r="B230" s="614" t="s">
        <v>1436</v>
      </c>
      <c r="C230" s="615">
        <v>152</v>
      </c>
      <c r="D230" s="616">
        <f>SUMIF('Смета с материалом'!C:C, B231, 'Смета с материалом'!F:F)</f>
        <v>0</v>
      </c>
      <c r="E230" s="612">
        <f t="shared" si="0"/>
        <v>0</v>
      </c>
      <c r="F230" s="343"/>
    </row>
    <row r="231" spans="1:6" ht="16.5" customHeight="1" x14ac:dyDescent="0.25">
      <c r="A231" s="613">
        <v>230</v>
      </c>
      <c r="B231" s="614" t="s">
        <v>1579</v>
      </c>
      <c r="C231" s="615">
        <v>245</v>
      </c>
      <c r="D231" s="616">
        <f>SUMIF('Смета с материалом'!C:C, B232, 'Смета с материалом'!F:F)</f>
        <v>0</v>
      </c>
      <c r="E231" s="612">
        <f t="shared" si="0"/>
        <v>0</v>
      </c>
      <c r="F231" s="343"/>
    </row>
    <row r="232" spans="1:6" ht="16.5" customHeight="1" x14ac:dyDescent="0.25">
      <c r="A232" s="613">
        <v>231</v>
      </c>
      <c r="B232" s="614" t="s">
        <v>1569</v>
      </c>
      <c r="C232" s="615">
        <v>438</v>
      </c>
      <c r="D232" s="616">
        <f>SUMIF('Смета с материалом'!C:C, B233, 'Смета с материалом'!F:F)</f>
        <v>0</v>
      </c>
      <c r="E232" s="612">
        <f t="shared" si="0"/>
        <v>0</v>
      </c>
      <c r="F232" s="343"/>
    </row>
    <row r="233" spans="1:6" ht="16.5" customHeight="1" x14ac:dyDescent="0.25">
      <c r="A233" s="613">
        <v>232</v>
      </c>
      <c r="B233" s="614" t="s">
        <v>1421</v>
      </c>
      <c r="C233" s="615">
        <v>17</v>
      </c>
      <c r="D233" s="616">
        <f>SUMIF('Смета с материалом'!C:C, B234, 'Смета с материалом'!F:F)</f>
        <v>5</v>
      </c>
      <c r="E233" s="612">
        <f t="shared" si="0"/>
        <v>85</v>
      </c>
      <c r="F233" s="343"/>
    </row>
    <row r="234" spans="1:6" ht="16.5" customHeight="1" x14ac:dyDescent="0.25">
      <c r="A234" s="613">
        <v>233</v>
      </c>
      <c r="B234" s="614" t="s">
        <v>1775</v>
      </c>
      <c r="C234" s="615">
        <v>3209</v>
      </c>
      <c r="D234" s="616">
        <f>SUMIF('Смета с материалом'!C:C, B235, 'Смета с материалом'!F:F)</f>
        <v>0</v>
      </c>
      <c r="E234" s="612">
        <f t="shared" si="0"/>
        <v>0</v>
      </c>
      <c r="F234" s="343"/>
    </row>
    <row r="235" spans="1:6" ht="16.5" customHeight="1" x14ac:dyDescent="0.25">
      <c r="A235" s="613">
        <v>234</v>
      </c>
      <c r="B235" s="614" t="s">
        <v>1587</v>
      </c>
      <c r="C235" s="615">
        <v>1221</v>
      </c>
      <c r="D235" s="616">
        <f>SUMIF('Смета с материалом'!C:C, B236, 'Смета с материалом'!F:F)</f>
        <v>0.24600000000000002</v>
      </c>
      <c r="E235" s="612">
        <f t="shared" si="0"/>
        <v>300.36600000000004</v>
      </c>
      <c r="F235" s="343"/>
    </row>
    <row r="236" spans="1:6" ht="16.5" customHeight="1" x14ac:dyDescent="0.25">
      <c r="A236" s="613">
        <v>235</v>
      </c>
      <c r="B236" s="614" t="s">
        <v>1467</v>
      </c>
      <c r="C236" s="615">
        <v>2000</v>
      </c>
      <c r="D236" s="616">
        <f>SUMIF('Смета с материалом'!C:C, B237, 'Смета с материалом'!F:F)</f>
        <v>2.7E-2</v>
      </c>
      <c r="E236" s="612">
        <f t="shared" si="0"/>
        <v>54</v>
      </c>
      <c r="F236" s="343"/>
    </row>
    <row r="237" spans="1:6" ht="16.5" customHeight="1" x14ac:dyDescent="0.25">
      <c r="A237" s="613">
        <v>236</v>
      </c>
      <c r="B237" s="614" t="s">
        <v>1513</v>
      </c>
      <c r="C237" s="615">
        <v>101</v>
      </c>
      <c r="D237" s="616">
        <f>SUMIF('Смета с материалом'!C:C, B238, 'Смета с материалом'!F:F)</f>
        <v>6</v>
      </c>
      <c r="E237" s="612">
        <f t="shared" si="0"/>
        <v>606</v>
      </c>
      <c r="F237" s="343"/>
    </row>
    <row r="238" spans="1:6" ht="16.5" customHeight="1" x14ac:dyDescent="0.25">
      <c r="A238" s="613">
        <v>237</v>
      </c>
      <c r="B238" s="614" t="s">
        <v>1661</v>
      </c>
      <c r="C238" s="615">
        <v>1922</v>
      </c>
      <c r="D238" s="616">
        <f>SUMIF('Смета с материалом'!C:C, B239, 'Смета с материалом'!F:F)</f>
        <v>0</v>
      </c>
      <c r="E238" s="612">
        <f t="shared" si="0"/>
        <v>0</v>
      </c>
      <c r="F238" s="343"/>
    </row>
    <row r="239" spans="1:6" ht="16.5" customHeight="1" x14ac:dyDescent="0.25">
      <c r="A239" s="613">
        <v>238</v>
      </c>
      <c r="B239" s="614" t="s">
        <v>2373</v>
      </c>
      <c r="C239" s="615">
        <v>100</v>
      </c>
      <c r="D239" s="616">
        <f>SUMIF('Смета с материалом'!C:C, B240, 'Смета с материалом'!F:F)</f>
        <v>2.7936000000000005</v>
      </c>
      <c r="E239" s="612">
        <f t="shared" si="0"/>
        <v>279.36000000000007</v>
      </c>
      <c r="F239" s="343"/>
    </row>
    <row r="240" spans="1:6" ht="16.5" customHeight="1" x14ac:dyDescent="0.25">
      <c r="A240" s="613">
        <v>239</v>
      </c>
      <c r="B240" s="614" t="s">
        <v>1539</v>
      </c>
      <c r="C240" s="615">
        <v>270</v>
      </c>
      <c r="D240" s="616">
        <f>SUMIF('Смета с материалом'!C:C, B241, 'Смета с материалом'!F:F)</f>
        <v>21.200000000000003</v>
      </c>
      <c r="E240" s="612">
        <f t="shared" si="0"/>
        <v>5724.0000000000009</v>
      </c>
      <c r="F240" s="343"/>
    </row>
    <row r="241" spans="1:6" ht="16.5" customHeight="1" x14ac:dyDescent="0.25">
      <c r="A241" s="613">
        <v>240</v>
      </c>
      <c r="B241" s="614" t="s">
        <v>1546</v>
      </c>
      <c r="C241" s="615">
        <v>5602</v>
      </c>
      <c r="D241" s="616">
        <f>SUMIF('Смета с материалом'!C:C, B242, 'Смета с материалом'!F:F)</f>
        <v>1513.38</v>
      </c>
      <c r="E241" s="612">
        <f t="shared" si="0"/>
        <v>8477954.7599999998</v>
      </c>
      <c r="F241" s="343"/>
    </row>
    <row r="242" spans="1:6" ht="16.5" customHeight="1" x14ac:dyDescent="0.25">
      <c r="A242" s="613">
        <v>241</v>
      </c>
      <c r="B242" s="614" t="s">
        <v>1619</v>
      </c>
      <c r="C242" s="615">
        <v>2084</v>
      </c>
      <c r="D242" s="616">
        <f>SUMIF('Смета с материалом'!C:C, B243, 'Смета с материалом'!F:F)</f>
        <v>7.5</v>
      </c>
      <c r="E242" s="612">
        <f t="shared" si="0"/>
        <v>15630</v>
      </c>
      <c r="F242" s="343"/>
    </row>
    <row r="243" spans="1:6" ht="16.5" customHeight="1" x14ac:dyDescent="0.25">
      <c r="A243" s="613">
        <v>242</v>
      </c>
      <c r="B243" s="614" t="s">
        <v>1646</v>
      </c>
      <c r="C243" s="615">
        <v>165</v>
      </c>
      <c r="D243" s="616">
        <f>SUMIF('Смета с материалом'!C:C, B244, 'Смета с материалом'!F:F)</f>
        <v>0</v>
      </c>
      <c r="E243" s="612">
        <f t="shared" si="0"/>
        <v>0</v>
      </c>
      <c r="F243" s="343"/>
    </row>
    <row r="244" spans="1:6" ht="16.5" customHeight="1" x14ac:dyDescent="0.25">
      <c r="A244" s="613">
        <v>243</v>
      </c>
      <c r="B244" s="614" t="s">
        <v>2374</v>
      </c>
      <c r="C244" s="615">
        <v>218</v>
      </c>
      <c r="D244" s="616">
        <f>SUMIF('Смета с материалом'!C:C, B245, 'Смета с материалом'!F:F)</f>
        <v>0</v>
      </c>
      <c r="E244" s="612">
        <f t="shared" si="0"/>
        <v>0</v>
      </c>
      <c r="F244" s="343"/>
    </row>
    <row r="245" spans="1:6" ht="16.5" customHeight="1" x14ac:dyDescent="0.25">
      <c r="A245" s="613">
        <v>244</v>
      </c>
      <c r="B245" s="614" t="s">
        <v>2375</v>
      </c>
      <c r="C245" s="615">
        <v>2240</v>
      </c>
      <c r="D245" s="616">
        <f>SUMIF('Смета с материалом'!C:C, B246, 'Смета с материалом'!F:F)</f>
        <v>27.996000000000006</v>
      </c>
      <c r="E245" s="612">
        <f t="shared" si="0"/>
        <v>62711.040000000015</v>
      </c>
      <c r="F245" s="343"/>
    </row>
    <row r="246" spans="1:6" ht="16.5" customHeight="1" x14ac:dyDescent="0.25">
      <c r="A246" s="613">
        <v>245</v>
      </c>
      <c r="B246" s="614" t="s">
        <v>1489</v>
      </c>
      <c r="C246" s="615">
        <v>1390</v>
      </c>
      <c r="D246" s="616">
        <f>SUMIF('Смета с материалом'!C:C, B247, 'Смета с материалом'!F:F)</f>
        <v>0</v>
      </c>
      <c r="E246" s="612">
        <f t="shared" si="0"/>
        <v>0</v>
      </c>
      <c r="F246" s="343"/>
    </row>
    <row r="247" spans="1:6" ht="16.5" customHeight="1" x14ac:dyDescent="0.25">
      <c r="A247" s="613">
        <v>246</v>
      </c>
      <c r="B247" s="614" t="s">
        <v>1502</v>
      </c>
      <c r="C247" s="615">
        <v>411</v>
      </c>
      <c r="D247" s="616">
        <f>SUMIF('Смета с материалом'!C:C, B248, 'Смета с материалом'!F:F)</f>
        <v>0</v>
      </c>
      <c r="E247" s="612">
        <f t="shared" si="0"/>
        <v>0</v>
      </c>
      <c r="F247" s="343"/>
    </row>
    <row r="248" spans="1:6" ht="16.5" customHeight="1" x14ac:dyDescent="0.25">
      <c r="A248" s="613">
        <v>247</v>
      </c>
      <c r="B248" s="614" t="s">
        <v>2376</v>
      </c>
      <c r="C248" s="615">
        <v>1890</v>
      </c>
      <c r="D248" s="616">
        <f>SUMIF('Смета с материалом'!C:C, B249, 'Смета с материалом'!F:F)</f>
        <v>0</v>
      </c>
      <c r="E248" s="612">
        <f t="shared" si="0"/>
        <v>0</v>
      </c>
      <c r="F248" s="343"/>
    </row>
    <row r="249" spans="1:6" ht="16.5" customHeight="1" x14ac:dyDescent="0.25">
      <c r="A249" s="613">
        <v>248</v>
      </c>
      <c r="B249" s="614" t="s">
        <v>1500</v>
      </c>
      <c r="C249" s="615">
        <v>82</v>
      </c>
      <c r="D249" s="616">
        <f>SUMIF('Смета с материалом'!C:C, B250, 'Смета с материалом'!F:F)</f>
        <v>65.328000000000017</v>
      </c>
      <c r="E249" s="612">
        <f t="shared" si="0"/>
        <v>5356.8960000000015</v>
      </c>
      <c r="F249" s="343"/>
    </row>
    <row r="250" spans="1:6" ht="16.5" customHeight="1" x14ac:dyDescent="0.25">
      <c r="A250" s="613">
        <v>249</v>
      </c>
      <c r="B250" s="614" t="s">
        <v>1448</v>
      </c>
      <c r="C250" s="615">
        <v>27</v>
      </c>
      <c r="D250" s="616">
        <f>SUMIF('Смета с материалом'!C:C, B251, 'Смета с материалом'!F:F)</f>
        <v>40.830000000000005</v>
      </c>
      <c r="E250" s="612">
        <f t="shared" si="0"/>
        <v>1102.4100000000001</v>
      </c>
      <c r="F250" s="343"/>
    </row>
    <row r="251" spans="1:6" ht="16.5" customHeight="1" x14ac:dyDescent="0.25">
      <c r="A251" s="613">
        <v>250</v>
      </c>
      <c r="B251" s="614" t="s">
        <v>1451</v>
      </c>
      <c r="C251" s="610">
        <v>1930</v>
      </c>
      <c r="D251" s="616">
        <f>SUMIF('Смета с материалом'!C:C, B252, 'Смета с материалом'!F:F)</f>
        <v>13.545</v>
      </c>
      <c r="E251" s="612">
        <f t="shared" si="0"/>
        <v>26141.85</v>
      </c>
      <c r="F251" s="343"/>
    </row>
    <row r="252" spans="1:6" ht="16.5" customHeight="1" x14ac:dyDescent="0.25">
      <c r="A252" s="613">
        <v>251</v>
      </c>
      <c r="B252" s="614" t="s">
        <v>1535</v>
      </c>
      <c r="C252" s="615">
        <v>374</v>
      </c>
      <c r="D252" s="616">
        <f>SUMIF('Смета с материалом'!C:C, B253, 'Смета с материалом'!F:F)</f>
        <v>2.6172852</v>
      </c>
      <c r="E252" s="612">
        <f t="shared" si="0"/>
        <v>978.86466480000001</v>
      </c>
      <c r="F252" s="343"/>
    </row>
    <row r="253" spans="1:6" ht="16.5" customHeight="1" x14ac:dyDescent="0.25">
      <c r="A253" s="613">
        <v>252</v>
      </c>
      <c r="B253" s="614" t="s">
        <v>1417</v>
      </c>
      <c r="C253" s="615">
        <v>319</v>
      </c>
      <c r="D253" s="616">
        <f>SUMIF('Смета с материалом'!C:C, B254, 'Смета с материалом'!F:F)</f>
        <v>0</v>
      </c>
      <c r="E253" s="612">
        <f t="shared" si="0"/>
        <v>0</v>
      </c>
      <c r="F253" s="343"/>
    </row>
    <row r="254" spans="1:6" ht="16.5" customHeight="1" x14ac:dyDescent="0.25">
      <c r="A254" s="613">
        <v>253</v>
      </c>
      <c r="B254" s="614" t="s">
        <v>1752</v>
      </c>
      <c r="C254" s="615">
        <v>2230</v>
      </c>
      <c r="D254" s="616">
        <f>SUMIF('Смета с материалом'!C:C, B255, 'Смета с материалом'!F:F)</f>
        <v>0</v>
      </c>
      <c r="E254" s="612">
        <f t="shared" si="0"/>
        <v>0</v>
      </c>
      <c r="F254" s="343"/>
    </row>
    <row r="255" spans="1:6" ht="16.5" customHeight="1" x14ac:dyDescent="0.25">
      <c r="A255" s="613">
        <v>254</v>
      </c>
      <c r="B255" s="614" t="s">
        <v>1751</v>
      </c>
      <c r="C255" s="610">
        <v>899</v>
      </c>
      <c r="D255" s="616">
        <f>SUMIF('Смета с материалом'!C:C, B256, 'Смета с материалом'!F:F)</f>
        <v>0</v>
      </c>
      <c r="E255" s="612">
        <f t="shared" si="0"/>
        <v>0</v>
      </c>
      <c r="F255" s="343"/>
    </row>
    <row r="256" spans="1:6" ht="16.5" customHeight="1" x14ac:dyDescent="0.25">
      <c r="A256" s="613">
        <v>255</v>
      </c>
      <c r="B256" s="614" t="s">
        <v>1753</v>
      </c>
      <c r="C256" s="615">
        <v>21</v>
      </c>
      <c r="D256" s="616">
        <f>SUMIF('Смета с материалом'!C:C, B257, 'Смета с материалом'!F:F)</f>
        <v>8</v>
      </c>
      <c r="E256" s="612">
        <f t="shared" si="0"/>
        <v>168</v>
      </c>
      <c r="F256" s="343"/>
    </row>
    <row r="257" spans="1:6" ht="16.5" customHeight="1" x14ac:dyDescent="0.25">
      <c r="A257" s="613">
        <v>256</v>
      </c>
      <c r="B257" s="614" t="s">
        <v>1774</v>
      </c>
      <c r="C257" s="615">
        <v>2520</v>
      </c>
      <c r="D257" s="616">
        <f>SUMIF('Смета с материалом'!C:C, B258, 'Смета с материалом'!F:F)</f>
        <v>0</v>
      </c>
      <c r="E257" s="612">
        <f t="shared" si="0"/>
        <v>0</v>
      </c>
      <c r="F257" s="343"/>
    </row>
    <row r="258" spans="1:6" ht="16.5" customHeight="1" x14ac:dyDescent="0.25">
      <c r="A258" s="613">
        <v>257</v>
      </c>
      <c r="B258" s="613" t="s">
        <v>1737</v>
      </c>
      <c r="C258" s="615">
        <v>7399</v>
      </c>
      <c r="D258" s="616">
        <f>SUMIF('Смета с материалом'!C:C, B259, 'Смета с материалом'!F:F)</f>
        <v>0</v>
      </c>
      <c r="E258" s="612">
        <f t="shared" si="0"/>
        <v>0</v>
      </c>
      <c r="F258" s="343"/>
    </row>
    <row r="259" spans="1:6" ht="16.5" customHeight="1" x14ac:dyDescent="0.25">
      <c r="A259" s="613">
        <v>258</v>
      </c>
      <c r="B259" s="614" t="s">
        <v>1726</v>
      </c>
      <c r="C259" s="615">
        <v>259</v>
      </c>
      <c r="D259" s="616">
        <f>SUMIF('Смета с материалом'!C:C, B260, 'Смета с материалом'!F:F)</f>
        <v>0</v>
      </c>
      <c r="E259" s="612">
        <f t="shared" si="0"/>
        <v>0</v>
      </c>
      <c r="F259" s="343"/>
    </row>
    <row r="260" spans="1:6" ht="16.5" customHeight="1" x14ac:dyDescent="0.25">
      <c r="A260" s="613">
        <v>259</v>
      </c>
      <c r="B260" s="614" t="s">
        <v>1725</v>
      </c>
      <c r="C260" s="615">
        <v>209</v>
      </c>
      <c r="D260" s="616">
        <f>SUMIF('Смета с материалом'!C:C, B261, 'Смета с материалом'!F:F)</f>
        <v>0</v>
      </c>
      <c r="E260" s="612">
        <f t="shared" si="0"/>
        <v>0</v>
      </c>
      <c r="F260" s="343"/>
    </row>
    <row r="261" spans="1:6" ht="16.5" customHeight="1" x14ac:dyDescent="0.25">
      <c r="A261" s="613">
        <v>260</v>
      </c>
      <c r="B261" s="614" t="s">
        <v>1689</v>
      </c>
      <c r="C261" s="615">
        <v>201</v>
      </c>
      <c r="D261" s="616">
        <f>SUMIF('Смета с материалом'!C:C, B262, 'Смета с материалом'!F:F)</f>
        <v>0</v>
      </c>
      <c r="E261" s="612">
        <f t="shared" si="0"/>
        <v>0</v>
      </c>
      <c r="F261" s="343"/>
    </row>
    <row r="262" spans="1:6" ht="16.5" customHeight="1" x14ac:dyDescent="0.25">
      <c r="A262" s="613">
        <v>261</v>
      </c>
      <c r="B262" s="614" t="s">
        <v>1499</v>
      </c>
      <c r="C262" s="615">
        <v>190</v>
      </c>
      <c r="D262" s="616">
        <f>SUMIF('Смета с материалом'!C:C, B263, 'Смета с материалом'!F:F)</f>
        <v>0</v>
      </c>
      <c r="E262" s="612">
        <f t="shared" si="0"/>
        <v>0</v>
      </c>
      <c r="F262" s="343"/>
    </row>
    <row r="263" spans="1:6" ht="16.5" customHeight="1" x14ac:dyDescent="0.25">
      <c r="A263" s="613">
        <v>262</v>
      </c>
      <c r="B263" s="614" t="s">
        <v>1498</v>
      </c>
      <c r="C263" s="615">
        <v>626</v>
      </c>
      <c r="D263" s="616">
        <f>SUMIF('Смета с материалом'!C:C, B264, 'Смета с материалом'!F:F)</f>
        <v>0</v>
      </c>
      <c r="E263" s="612">
        <f t="shared" si="0"/>
        <v>0</v>
      </c>
      <c r="F263" s="343"/>
    </row>
    <row r="264" spans="1:6" ht="16.5" customHeight="1" x14ac:dyDescent="0.25">
      <c r="A264" s="613">
        <v>263</v>
      </c>
      <c r="B264" s="614" t="s">
        <v>1497</v>
      </c>
      <c r="C264" s="615">
        <v>173</v>
      </c>
      <c r="D264" s="616">
        <f>SUMIF('Смета с материалом'!C:C, B265, 'Смета с материалом'!F:F)</f>
        <v>27.516000000000002</v>
      </c>
      <c r="E264" s="612">
        <f t="shared" si="0"/>
        <v>4760.268</v>
      </c>
      <c r="F264" s="343"/>
    </row>
    <row r="265" spans="1:6" ht="16.5" customHeight="1" x14ac:dyDescent="0.25">
      <c r="A265" s="613">
        <v>264</v>
      </c>
      <c r="B265" s="614" t="s">
        <v>1620</v>
      </c>
      <c r="C265" s="615">
        <v>368</v>
      </c>
      <c r="D265" s="616">
        <f>SUMIF('Смета с материалом'!C:C, B266, 'Смета с материалом'!F:F)</f>
        <v>16.96</v>
      </c>
      <c r="E265" s="612">
        <f t="shared" si="0"/>
        <v>6241.2800000000007</v>
      </c>
      <c r="F265" s="343"/>
    </row>
    <row r="266" spans="1:6" ht="16.5" customHeight="1" x14ac:dyDescent="0.25">
      <c r="A266" s="613">
        <v>265</v>
      </c>
      <c r="B266" s="614" t="s">
        <v>1545</v>
      </c>
      <c r="C266" s="615">
        <v>1031</v>
      </c>
      <c r="D266" s="616">
        <f>SUMIF('Смета с материалом'!C:C, B267, 'Смета с материалом'!F:F)</f>
        <v>139.38168000000002</v>
      </c>
      <c r="E266" s="612">
        <f t="shared" si="0"/>
        <v>143702.51208000001</v>
      </c>
      <c r="F266" s="343"/>
    </row>
    <row r="267" spans="1:6" ht="16.5" customHeight="1" x14ac:dyDescent="0.25">
      <c r="A267" s="613">
        <v>266</v>
      </c>
      <c r="B267" s="614" t="s">
        <v>1414</v>
      </c>
      <c r="C267" s="615">
        <v>1310</v>
      </c>
      <c r="D267" s="616">
        <f>SUMIF('Смета с материалом'!C:C, B268, 'Смета с материалом'!F:F)</f>
        <v>29.607479999999995</v>
      </c>
      <c r="E267" s="612">
        <f t="shared" si="0"/>
        <v>38785.798799999997</v>
      </c>
      <c r="F267" s="343"/>
    </row>
    <row r="268" spans="1:6" ht="16.5" customHeight="1" x14ac:dyDescent="0.25">
      <c r="A268" s="613">
        <v>267</v>
      </c>
      <c r="B268" s="614" t="s">
        <v>1565</v>
      </c>
      <c r="C268" s="615">
        <v>400</v>
      </c>
      <c r="D268" s="616">
        <f>SUMIF('Смета с материалом'!C:C, B269, 'Смета с материалом'!F:F)</f>
        <v>0</v>
      </c>
      <c r="E268" s="612">
        <f t="shared" si="0"/>
        <v>0</v>
      </c>
      <c r="F268" s="343"/>
    </row>
    <row r="269" spans="1:6" ht="16.5" customHeight="1" x14ac:dyDescent="0.25">
      <c r="A269" s="613">
        <v>268</v>
      </c>
      <c r="B269" s="614" t="s">
        <v>1585</v>
      </c>
      <c r="C269" s="615">
        <v>1979</v>
      </c>
      <c r="D269" s="616">
        <f>SUMIF('Смета с материалом'!C:C, B270, 'Смета с материалом'!F:F)</f>
        <v>89.009400000000028</v>
      </c>
      <c r="E269" s="612">
        <f t="shared" si="0"/>
        <v>176149.60260000004</v>
      </c>
      <c r="F269" s="343"/>
    </row>
    <row r="270" spans="1:6" ht="16.5" customHeight="1" x14ac:dyDescent="0.25">
      <c r="A270" s="613">
        <v>269</v>
      </c>
      <c r="B270" s="614" t="s">
        <v>1441</v>
      </c>
      <c r="C270" s="615">
        <v>1548</v>
      </c>
      <c r="D270" s="616">
        <f>SUMIF('Смета с материалом'!C:C, B271, 'Смета с материалом'!F:F)</f>
        <v>23.332500000000003</v>
      </c>
      <c r="E270" s="612">
        <f t="shared" si="0"/>
        <v>36118.710000000006</v>
      </c>
      <c r="F270" s="343"/>
    </row>
    <row r="271" spans="1:6" ht="16.5" customHeight="1" x14ac:dyDescent="0.25">
      <c r="A271" s="613">
        <v>270</v>
      </c>
      <c r="B271" s="614" t="s">
        <v>1446</v>
      </c>
      <c r="C271" s="615">
        <v>2533</v>
      </c>
      <c r="D271" s="616">
        <f>SUMIF('Смета с материалом'!C:C, B272, 'Смета с материалом'!F:F)</f>
        <v>0</v>
      </c>
      <c r="E271" s="612">
        <f t="shared" si="0"/>
        <v>0</v>
      </c>
      <c r="F271" s="343"/>
    </row>
    <row r="272" spans="1:6" ht="16.5" customHeight="1" x14ac:dyDescent="0.25">
      <c r="A272" s="613">
        <v>271</v>
      </c>
      <c r="B272" s="614" t="s">
        <v>2377</v>
      </c>
      <c r="C272" s="615">
        <v>680</v>
      </c>
      <c r="D272" s="616">
        <f>SUMIF('Смета с материалом'!C:C, B273, 'Смета с материалом'!F:F)</f>
        <v>0</v>
      </c>
      <c r="E272" s="612">
        <f t="shared" si="0"/>
        <v>0</v>
      </c>
      <c r="F272" s="343"/>
    </row>
    <row r="273" spans="1:6" ht="16.5" customHeight="1" x14ac:dyDescent="0.25">
      <c r="A273" s="613">
        <v>272</v>
      </c>
      <c r="B273" s="614" t="s">
        <v>1570</v>
      </c>
      <c r="C273" s="615">
        <v>332</v>
      </c>
      <c r="D273" s="616">
        <f>SUMIF('Смета с материалом'!C:C, B274, 'Смета с материалом'!F:F)</f>
        <v>54.280380000000001</v>
      </c>
      <c r="E273" s="612">
        <f t="shared" si="0"/>
        <v>18021.086159999999</v>
      </c>
      <c r="F273" s="343"/>
    </row>
    <row r="274" spans="1:6" ht="16.5" customHeight="1" x14ac:dyDescent="0.25">
      <c r="A274" s="613">
        <v>273</v>
      </c>
      <c r="B274" s="614" t="s">
        <v>1566</v>
      </c>
      <c r="C274" s="615">
        <v>482</v>
      </c>
      <c r="D274" s="616">
        <f>SUMIF('Смета с материалом'!C:C, B275, 'Смета с материалом'!F:F)</f>
        <v>0</v>
      </c>
      <c r="E274" s="612">
        <f t="shared" si="0"/>
        <v>0</v>
      </c>
      <c r="F274" s="343"/>
    </row>
    <row r="275" spans="1:6" ht="16.5" customHeight="1" x14ac:dyDescent="0.25">
      <c r="A275" s="613">
        <v>274</v>
      </c>
      <c r="B275" s="614" t="s">
        <v>1501</v>
      </c>
      <c r="C275" s="615">
        <v>1640</v>
      </c>
      <c r="D275" s="616">
        <f>SUMIF('Смета с материалом'!C:C, B276, 'Смета с материалом'!F:F)</f>
        <v>0</v>
      </c>
      <c r="E275" s="612">
        <f t="shared" si="0"/>
        <v>0</v>
      </c>
      <c r="F275" s="343"/>
    </row>
    <row r="276" spans="1:6" ht="16.5" customHeight="1" x14ac:dyDescent="0.25">
      <c r="A276" s="613">
        <v>275</v>
      </c>
      <c r="B276" s="614" t="s">
        <v>1508</v>
      </c>
      <c r="C276" s="615">
        <v>175</v>
      </c>
      <c r="D276" s="616">
        <f>SUMIF('Смета с материалом'!C:C, B277, 'Смета с материалом'!F:F)</f>
        <v>56.376000000000005</v>
      </c>
      <c r="E276" s="612">
        <f t="shared" si="0"/>
        <v>9865.8000000000011</v>
      </c>
      <c r="F276" s="343"/>
    </row>
    <row r="277" spans="1:6" ht="16.5" customHeight="1" x14ac:dyDescent="0.25">
      <c r="A277" s="613">
        <v>276</v>
      </c>
      <c r="B277" s="614" t="s">
        <v>1473</v>
      </c>
      <c r="C277" s="615">
        <v>673</v>
      </c>
      <c r="D277" s="616">
        <f>SUMIF('Смета с материалом'!C:C, B278, 'Смета с материалом'!F:F)</f>
        <v>17.552000000000003</v>
      </c>
      <c r="E277" s="612">
        <f t="shared" si="0"/>
        <v>11812.496000000003</v>
      </c>
      <c r="F277" s="343"/>
    </row>
    <row r="278" spans="1:6" ht="16.5" customHeight="1" x14ac:dyDescent="0.25">
      <c r="A278" s="613">
        <v>277</v>
      </c>
      <c r="B278" s="614" t="s">
        <v>1583</v>
      </c>
      <c r="C278" s="615">
        <v>458</v>
      </c>
      <c r="D278" s="616">
        <f>SUMIF('Смета с материалом'!C:C, B279, 'Смета с материалом'!F:F)</f>
        <v>0</v>
      </c>
      <c r="E278" s="612">
        <f t="shared" si="0"/>
        <v>0</v>
      </c>
      <c r="F278" s="343"/>
    </row>
    <row r="279" spans="1:6" ht="16.5" customHeight="1" x14ac:dyDescent="0.25">
      <c r="A279" s="613">
        <v>278</v>
      </c>
      <c r="B279" s="614" t="s">
        <v>1731</v>
      </c>
      <c r="C279" s="615">
        <v>7420</v>
      </c>
      <c r="D279" s="616">
        <f>SUMIF('Смета с материалом'!C:C, B280, 'Смета с материалом'!F:F)</f>
        <v>0</v>
      </c>
      <c r="E279" s="612">
        <f t="shared" si="0"/>
        <v>0</v>
      </c>
      <c r="F279" s="343"/>
    </row>
    <row r="280" spans="1:6" ht="16.5" customHeight="1" x14ac:dyDescent="0.25">
      <c r="A280" s="613">
        <v>279</v>
      </c>
      <c r="B280" s="614" t="s">
        <v>1730</v>
      </c>
      <c r="C280" s="615">
        <v>2005</v>
      </c>
      <c r="D280" s="616">
        <f>SUMIF('Смета с материалом'!C:C, B281, 'Смета с материалом'!F:F)</f>
        <v>0</v>
      </c>
      <c r="E280" s="612">
        <f t="shared" si="0"/>
        <v>0</v>
      </c>
      <c r="F280" s="343"/>
    </row>
    <row r="281" spans="1:6" ht="16.5" customHeight="1" x14ac:dyDescent="0.25">
      <c r="A281" s="613">
        <v>280</v>
      </c>
      <c r="B281" s="614" t="s">
        <v>1506</v>
      </c>
      <c r="C281" s="615">
        <v>9288</v>
      </c>
      <c r="D281" s="616">
        <f>SUMIF('Смета с материалом'!C:C, B282, 'Смета с материалом'!F:F)</f>
        <v>0</v>
      </c>
      <c r="E281" s="612">
        <f t="shared" si="0"/>
        <v>0</v>
      </c>
      <c r="F281" s="343"/>
    </row>
    <row r="282" spans="1:6" ht="16.5" customHeight="1" x14ac:dyDescent="0.25">
      <c r="A282" s="613">
        <v>281</v>
      </c>
      <c r="B282" s="614" t="s">
        <v>1550</v>
      </c>
      <c r="C282" s="615">
        <v>15211</v>
      </c>
      <c r="D282" s="616">
        <f>SUMIF('Смета с материалом'!C:C, B283, 'Смета с материалом'!F:F)</f>
        <v>0</v>
      </c>
      <c r="E282" s="612">
        <f t="shared" si="0"/>
        <v>0</v>
      </c>
      <c r="F282" s="343"/>
    </row>
    <row r="283" spans="1:6" ht="16.5" customHeight="1" x14ac:dyDescent="0.25">
      <c r="A283" s="613">
        <v>282</v>
      </c>
      <c r="B283" s="614" t="s">
        <v>1680</v>
      </c>
      <c r="C283" s="615">
        <v>994</v>
      </c>
      <c r="D283" s="616">
        <f>SUMIF('Смета с материалом'!C:C, B284, 'Смета с материалом'!F:F)</f>
        <v>0</v>
      </c>
      <c r="E283" s="612">
        <f t="shared" si="0"/>
        <v>0</v>
      </c>
      <c r="F283" s="343"/>
    </row>
    <row r="284" spans="1:6" ht="16.5" customHeight="1" x14ac:dyDescent="0.25">
      <c r="A284" s="613">
        <v>283</v>
      </c>
      <c r="B284" s="614" t="s">
        <v>2378</v>
      </c>
      <c r="C284" s="615">
        <v>356</v>
      </c>
      <c r="D284" s="616">
        <f>SUMIF('Смета с материалом'!C:C, B285, 'Смета с материалом'!F:F)</f>
        <v>0</v>
      </c>
      <c r="E284" s="612">
        <f t="shared" si="0"/>
        <v>0</v>
      </c>
      <c r="F284" s="343"/>
    </row>
    <row r="285" spans="1:6" ht="16.5" customHeight="1" x14ac:dyDescent="0.25">
      <c r="A285" s="613">
        <v>284</v>
      </c>
      <c r="B285" s="614" t="s">
        <v>1505</v>
      </c>
      <c r="C285" s="615">
        <v>660</v>
      </c>
      <c r="D285" s="616">
        <f>SUMIF('Смета с материалом'!C:C, B286, 'Смета с материалом'!F:F)</f>
        <v>0</v>
      </c>
      <c r="E285" s="612">
        <f t="shared" si="0"/>
        <v>0</v>
      </c>
      <c r="F285" s="343"/>
    </row>
    <row r="286" spans="1:6" ht="16.5" customHeight="1" x14ac:dyDescent="0.25">
      <c r="A286" s="613">
        <v>285</v>
      </c>
      <c r="B286" s="614" t="s">
        <v>1837</v>
      </c>
      <c r="C286" s="615">
        <v>6127</v>
      </c>
      <c r="D286" s="616">
        <f>SUMIF('Смета с материалом'!C:C, B287, 'Смета с материалом'!F:F)</f>
        <v>3</v>
      </c>
      <c r="E286" s="612">
        <f t="shared" si="0"/>
        <v>18381</v>
      </c>
      <c r="F286" s="343"/>
    </row>
    <row r="287" spans="1:6" ht="16.5" customHeight="1" x14ac:dyDescent="0.25">
      <c r="A287" s="613">
        <v>286</v>
      </c>
      <c r="B287" s="614" t="s">
        <v>1788</v>
      </c>
      <c r="C287" s="615">
        <v>5459</v>
      </c>
      <c r="D287" s="616">
        <f>SUMIF('Смета с материалом'!C:C, B288, 'Смета с материалом'!F:F)</f>
        <v>0</v>
      </c>
      <c r="E287" s="612">
        <f t="shared" si="0"/>
        <v>0</v>
      </c>
      <c r="F287" s="343"/>
    </row>
    <row r="288" spans="1:6" ht="16.5" customHeight="1" x14ac:dyDescent="0.25">
      <c r="A288" s="613">
        <v>287</v>
      </c>
      <c r="B288" s="614" t="s">
        <v>1729</v>
      </c>
      <c r="C288" s="615">
        <v>11441</v>
      </c>
      <c r="D288" s="616">
        <f>SUMIF('Смета с материалом'!C:C, B289, 'Смета с материалом'!F:F)</f>
        <v>0.16560000000000002</v>
      </c>
      <c r="E288" s="612">
        <f t="shared" si="0"/>
        <v>1894.6296000000002</v>
      </c>
      <c r="F288" s="343"/>
    </row>
    <row r="289" spans="1:6" ht="16.5" customHeight="1" x14ac:dyDescent="0.25">
      <c r="A289" s="613">
        <v>288</v>
      </c>
      <c r="B289" s="614" t="s">
        <v>1470</v>
      </c>
      <c r="C289" s="615">
        <v>8437</v>
      </c>
      <c r="D289" s="616">
        <f>SUMIF('Смета с материалом'!C:C, B290, 'Смета с материалом'!F:F)</f>
        <v>6.9990000000000011E-2</v>
      </c>
      <c r="E289" s="612">
        <f t="shared" si="0"/>
        <v>590.50563000000011</v>
      </c>
      <c r="F289" s="343"/>
    </row>
    <row r="290" spans="1:6" ht="16.5" customHeight="1" x14ac:dyDescent="0.25">
      <c r="A290" s="613">
        <v>289</v>
      </c>
      <c r="B290" s="614" t="s">
        <v>1495</v>
      </c>
      <c r="C290" s="615">
        <v>5589</v>
      </c>
      <c r="D290" s="616">
        <f>SUMIF('Смета с материалом'!C:C, B291, 'Смета с материалом'!F:F)</f>
        <v>0.27214000000000005</v>
      </c>
      <c r="E290" s="612">
        <f t="shared" si="0"/>
        <v>1520.9904600000002</v>
      </c>
      <c r="F290" s="343"/>
    </row>
    <row r="291" spans="1:6" ht="16.5" customHeight="1" x14ac:dyDescent="0.25">
      <c r="A291" s="613">
        <v>290</v>
      </c>
      <c r="B291" s="614" t="s">
        <v>1493</v>
      </c>
      <c r="C291" s="615">
        <v>2000</v>
      </c>
      <c r="D291" s="616">
        <f>SUMIF('Смета с материалом'!C:C, B292, 'Смета с материалом'!F:F)</f>
        <v>1</v>
      </c>
      <c r="E291" s="612">
        <f t="shared" si="0"/>
        <v>2000</v>
      </c>
      <c r="F291" s="343"/>
    </row>
    <row r="292" spans="1:6" ht="16.5" customHeight="1" x14ac:dyDescent="0.25">
      <c r="A292" s="613">
        <v>291</v>
      </c>
      <c r="B292" s="614" t="s">
        <v>1780</v>
      </c>
      <c r="C292" s="615">
        <v>1862</v>
      </c>
      <c r="D292" s="616">
        <f>SUMIF('Смета с материалом'!C:C, B293, 'Смета с материалом'!F:F)</f>
        <v>566.46775000000002</v>
      </c>
      <c r="E292" s="612">
        <f t="shared" si="0"/>
        <v>1054762.9505</v>
      </c>
      <c r="F292" s="343"/>
    </row>
    <row r="293" spans="1:6" ht="16.5" customHeight="1" x14ac:dyDescent="0.25">
      <c r="A293" s="613">
        <v>292</v>
      </c>
      <c r="B293" s="614" t="s">
        <v>1416</v>
      </c>
      <c r="C293" s="615">
        <v>13576</v>
      </c>
      <c r="D293" s="616">
        <f>SUMIF('Смета с материалом'!C:C, B294, 'Смета с материалом'!F:F)</f>
        <v>171.97500000000002</v>
      </c>
      <c r="E293" s="612">
        <f t="shared" si="0"/>
        <v>2334732.6</v>
      </c>
      <c r="F293" s="343"/>
    </row>
    <row r="294" spans="1:6" ht="16.5" customHeight="1" x14ac:dyDescent="0.25">
      <c r="A294" s="613">
        <v>293</v>
      </c>
      <c r="B294" s="614" t="s">
        <v>1623</v>
      </c>
      <c r="C294" s="610">
        <v>13</v>
      </c>
      <c r="D294" s="616">
        <f>SUMIF('Смета с материалом'!C:C, B295, 'Смета с материалом'!F:F)</f>
        <v>0</v>
      </c>
      <c r="E294" s="612">
        <f t="shared" si="0"/>
        <v>0</v>
      </c>
      <c r="F294" s="343"/>
    </row>
    <row r="295" spans="1:6" ht="16.5" customHeight="1" x14ac:dyDescent="0.25">
      <c r="A295" s="613">
        <v>294</v>
      </c>
      <c r="B295" s="614" t="s">
        <v>1588</v>
      </c>
      <c r="C295" s="615">
        <v>11540</v>
      </c>
      <c r="D295" s="616">
        <f>SUMIF('Смета с материалом'!C:C, B296, 'Смета с материалом'!F:F)</f>
        <v>3526.4580000000005</v>
      </c>
      <c r="E295" s="612">
        <f t="shared" si="0"/>
        <v>40695325.320000008</v>
      </c>
      <c r="F295" s="343"/>
    </row>
    <row r="296" spans="1:6" ht="16.5" customHeight="1" x14ac:dyDescent="0.25">
      <c r="A296" s="613">
        <v>295</v>
      </c>
      <c r="B296" s="614" t="s">
        <v>1457</v>
      </c>
      <c r="C296" s="615">
        <v>426</v>
      </c>
      <c r="D296" s="616">
        <f>SUMIF('Смета с материалом'!C:C, B297, 'Смета с материалом'!F:F)</f>
        <v>0</v>
      </c>
      <c r="E296" s="612">
        <f t="shared" si="0"/>
        <v>0</v>
      </c>
      <c r="F296" s="343"/>
    </row>
    <row r="297" spans="1:6" ht="16.5" customHeight="1" x14ac:dyDescent="0.25">
      <c r="A297" s="613">
        <v>296</v>
      </c>
      <c r="B297" s="614" t="s">
        <v>1438</v>
      </c>
      <c r="C297" s="615">
        <v>254</v>
      </c>
      <c r="D297" s="616">
        <f>SUMIF('Смета с материалом'!C:C, B298, 'Смета с материалом'!F:F)</f>
        <v>163.32000000000002</v>
      </c>
      <c r="E297" s="612">
        <f t="shared" si="0"/>
        <v>41483.280000000006</v>
      </c>
      <c r="F297" s="343"/>
    </row>
    <row r="298" spans="1:6" ht="16.5" customHeight="1" x14ac:dyDescent="0.25">
      <c r="A298" s="613">
        <v>297</v>
      </c>
      <c r="B298" s="614" t="s">
        <v>1445</v>
      </c>
      <c r="C298" s="615">
        <v>65</v>
      </c>
      <c r="D298" s="616">
        <f>SUMIF('Смета с материалом'!C:C, B299, 'Смета с материалом'!F:F)</f>
        <v>0</v>
      </c>
      <c r="E298" s="612">
        <f t="shared" si="0"/>
        <v>0</v>
      </c>
      <c r="F298" s="343"/>
    </row>
    <row r="299" spans="1:6" ht="16.5" customHeight="1" x14ac:dyDescent="0.25">
      <c r="A299" s="613">
        <v>298</v>
      </c>
      <c r="B299" s="614" t="s">
        <v>1739</v>
      </c>
      <c r="C299" s="615">
        <v>396</v>
      </c>
      <c r="D299" s="616">
        <f>SUMIF('Смета с материалом'!C:C, B300, 'Смета с материалом'!F:F)</f>
        <v>0</v>
      </c>
      <c r="E299" s="612">
        <f t="shared" si="0"/>
        <v>0</v>
      </c>
      <c r="F299" s="343"/>
    </row>
    <row r="300" spans="1:6" ht="16.5" customHeight="1" x14ac:dyDescent="0.25">
      <c r="A300" s="613">
        <v>299</v>
      </c>
      <c r="B300" s="614" t="s">
        <v>1412</v>
      </c>
      <c r="C300" s="615">
        <v>751</v>
      </c>
      <c r="D300" s="616">
        <f>SUMIF('Смета с материалом'!C:C, B301, 'Смета с материалом'!F:F)</f>
        <v>0</v>
      </c>
      <c r="E300" s="612">
        <f t="shared" si="0"/>
        <v>0</v>
      </c>
      <c r="F300" s="343"/>
    </row>
    <row r="301" spans="1:6" ht="16.5" customHeight="1" x14ac:dyDescent="0.25">
      <c r="A301" s="613">
        <v>300</v>
      </c>
      <c r="B301" s="614" t="s">
        <v>1412</v>
      </c>
      <c r="C301" s="615">
        <v>8853</v>
      </c>
      <c r="D301" s="616">
        <f>SUMIF('Смета с материалом'!C:C, B302, 'Смета с материалом'!F:F)</f>
        <v>0</v>
      </c>
      <c r="E301" s="612">
        <f t="shared" si="0"/>
        <v>0</v>
      </c>
      <c r="F301" s="343"/>
    </row>
    <row r="302" spans="1:6" ht="16.5" customHeight="1" x14ac:dyDescent="0.25">
      <c r="A302" s="613">
        <v>301</v>
      </c>
      <c r="B302" s="614" t="s">
        <v>1586</v>
      </c>
      <c r="C302" s="610">
        <v>699</v>
      </c>
      <c r="D302" s="616">
        <f>SUMIF('Смета с материалом'!C:C, B303, 'Смета с материалом'!F:F)</f>
        <v>0</v>
      </c>
      <c r="E302" s="612">
        <f t="shared" si="0"/>
        <v>0</v>
      </c>
      <c r="F302" s="343"/>
    </row>
    <row r="303" spans="1:6" ht="16.5" customHeight="1" x14ac:dyDescent="0.25">
      <c r="A303" s="613">
        <v>302</v>
      </c>
      <c r="B303" s="614" t="s">
        <v>1581</v>
      </c>
      <c r="C303" s="615">
        <v>285</v>
      </c>
      <c r="D303" s="616">
        <f>SUMIF('Смета с материалом'!C:C, B304, 'Смета с материалом'!F:F)</f>
        <v>77.400000000000006</v>
      </c>
      <c r="E303" s="612">
        <f t="shared" si="0"/>
        <v>22059</v>
      </c>
      <c r="F303" s="343"/>
    </row>
    <row r="304" spans="1:6" ht="16.5" customHeight="1" x14ac:dyDescent="0.25">
      <c r="A304" s="613">
        <v>303</v>
      </c>
      <c r="B304" s="614" t="s">
        <v>1537</v>
      </c>
      <c r="C304" s="615">
        <v>503</v>
      </c>
      <c r="D304" s="616">
        <f>SUMIF('Смета с материалом'!C:C, B305, 'Смета с материалом'!F:F)</f>
        <v>0</v>
      </c>
      <c r="E304" s="612">
        <f t="shared" si="0"/>
        <v>0</v>
      </c>
      <c r="F304" s="343"/>
    </row>
    <row r="305" spans="1:6" ht="16.5" customHeight="1" x14ac:dyDescent="0.25">
      <c r="A305" s="613">
        <v>304</v>
      </c>
      <c r="B305" s="614" t="s">
        <v>1582</v>
      </c>
      <c r="C305" s="610">
        <v>194</v>
      </c>
      <c r="D305" s="616">
        <f>SUMIF('Смета с материалом'!C:C, B306, 'Смета с материалом'!F:F)</f>
        <v>0</v>
      </c>
      <c r="E305" s="612">
        <f t="shared" si="0"/>
        <v>0</v>
      </c>
      <c r="F305" s="343"/>
    </row>
    <row r="306" spans="1:6" ht="16.5" customHeight="1" x14ac:dyDescent="0.25">
      <c r="A306" s="613">
        <v>305</v>
      </c>
      <c r="B306" s="614" t="s">
        <v>1702</v>
      </c>
      <c r="C306" s="615">
        <v>333</v>
      </c>
      <c r="D306" s="616">
        <f>SUMIF('Смета с материалом'!C:C, B307, 'Смета с материалом'!F:F)</f>
        <v>1.5</v>
      </c>
      <c r="E306" s="612">
        <f t="shared" si="0"/>
        <v>499.5</v>
      </c>
      <c r="F306" s="343"/>
    </row>
    <row r="307" spans="1:6" ht="16.5" customHeight="1" x14ac:dyDescent="0.25">
      <c r="A307" s="613">
        <v>306</v>
      </c>
      <c r="B307" s="614" t="s">
        <v>1701</v>
      </c>
      <c r="C307" s="615">
        <v>679</v>
      </c>
      <c r="D307" s="616">
        <f>SUMIF('Смета с материалом'!C:C, B308, 'Смета с материалом'!F:F)</f>
        <v>0</v>
      </c>
      <c r="E307" s="612">
        <f t="shared" si="0"/>
        <v>0</v>
      </c>
      <c r="F307" s="343"/>
    </row>
    <row r="308" spans="1:6" ht="16.5" customHeight="1" x14ac:dyDescent="0.25">
      <c r="A308" s="613">
        <v>307</v>
      </c>
      <c r="B308" s="614" t="s">
        <v>1475</v>
      </c>
      <c r="C308" s="615">
        <v>174</v>
      </c>
      <c r="D308" s="616">
        <f>SUMIF('Смета с материалом'!C:C, B309, 'Смета с материалом'!F:F)</f>
        <v>0</v>
      </c>
      <c r="E308" s="612">
        <f t="shared" si="0"/>
        <v>0</v>
      </c>
      <c r="F308" s="343"/>
    </row>
    <row r="309" spans="1:6" ht="16.5" customHeight="1" x14ac:dyDescent="0.25">
      <c r="A309" s="613">
        <v>308</v>
      </c>
      <c r="B309" s="614" t="s">
        <v>1617</v>
      </c>
      <c r="C309" s="615">
        <v>288</v>
      </c>
      <c r="D309" s="616">
        <f>SUMIF('Смета с материалом'!C:C, B310, 'Смета с материалом'!F:F)</f>
        <v>0</v>
      </c>
      <c r="E309" s="612">
        <f t="shared" si="0"/>
        <v>0</v>
      </c>
      <c r="F309" s="343"/>
    </row>
    <row r="310" spans="1:6" ht="16.5" customHeight="1" x14ac:dyDescent="0.25">
      <c r="A310" s="613">
        <v>309</v>
      </c>
      <c r="B310" s="614" t="s">
        <v>1556</v>
      </c>
      <c r="C310" s="615">
        <v>186</v>
      </c>
      <c r="D310" s="616">
        <f>SUMIF('Смета с материалом'!C:C, B311, 'Смета с материалом'!F:F)</f>
        <v>174.22710000000001</v>
      </c>
      <c r="E310" s="612">
        <f t="shared" si="0"/>
        <v>32406.240600000001</v>
      </c>
      <c r="F310" s="343"/>
    </row>
    <row r="311" spans="1:6" ht="16.5" customHeight="1" x14ac:dyDescent="0.25">
      <c r="A311" s="613">
        <v>310</v>
      </c>
      <c r="B311" s="614" t="s">
        <v>1410</v>
      </c>
      <c r="C311" s="615">
        <v>3661</v>
      </c>
      <c r="D311" s="616">
        <f>SUMIF('Смета с материалом'!C:C, B312, 'Смета с материалом'!F:F)</f>
        <v>0</v>
      </c>
      <c r="E311" s="612">
        <f t="shared" si="0"/>
        <v>0</v>
      </c>
      <c r="F311" s="343"/>
    </row>
    <row r="312" spans="1:6" ht="16.5" customHeight="1" x14ac:dyDescent="0.25">
      <c r="A312" s="613">
        <v>311</v>
      </c>
      <c r="B312" s="614" t="s">
        <v>1835</v>
      </c>
      <c r="C312" s="615">
        <v>670</v>
      </c>
      <c r="D312" s="616">
        <f>SUMIF('Смета с материалом'!C:C, B313, 'Смета с материалом'!F:F)</f>
        <v>0</v>
      </c>
      <c r="E312" s="612">
        <f t="shared" si="0"/>
        <v>0</v>
      </c>
      <c r="F312" s="343"/>
    </row>
    <row r="313" spans="1:6" ht="16.5" customHeight="1" x14ac:dyDescent="0.25">
      <c r="A313" s="613">
        <v>312</v>
      </c>
      <c r="B313" s="614" t="s">
        <v>1600</v>
      </c>
      <c r="C313" s="615">
        <v>148</v>
      </c>
      <c r="D313" s="616">
        <f>SUMIF('Смета с материалом'!C:C, B314, 'Смета с материалом'!F:F)</f>
        <v>0</v>
      </c>
      <c r="E313" s="612">
        <f t="shared" si="0"/>
        <v>0</v>
      </c>
      <c r="F313" s="343"/>
    </row>
    <row r="314" spans="1:6" ht="16.5" customHeight="1" x14ac:dyDescent="0.25">
      <c r="A314" s="613">
        <v>313</v>
      </c>
      <c r="B314" s="614" t="s">
        <v>2379</v>
      </c>
      <c r="C314" s="615">
        <v>465</v>
      </c>
      <c r="D314" s="616">
        <f>SUMIF('Смета с материалом'!C:C, B315, 'Смета с материалом'!F:F)</f>
        <v>0</v>
      </c>
      <c r="E314" s="612">
        <f t="shared" si="0"/>
        <v>0</v>
      </c>
      <c r="F314" s="343"/>
    </row>
    <row r="315" spans="1:6" ht="16.5" customHeight="1" x14ac:dyDescent="0.25">
      <c r="A315" s="613">
        <v>314</v>
      </c>
      <c r="B315" s="614" t="s">
        <v>1694</v>
      </c>
      <c r="C315" s="615">
        <v>273</v>
      </c>
      <c r="D315" s="616">
        <f>SUMIF('Смета с материалом'!C:C, B316, 'Смета с материалом'!F:F)</f>
        <v>23.220000000000002</v>
      </c>
      <c r="E315" s="612">
        <f t="shared" si="0"/>
        <v>6339.06</v>
      </c>
      <c r="F315" s="343"/>
    </row>
    <row r="316" spans="1:6" ht="16.5" customHeight="1" x14ac:dyDescent="0.25">
      <c r="A316" s="613">
        <v>315</v>
      </c>
      <c r="B316" s="614" t="s">
        <v>1536</v>
      </c>
      <c r="C316" s="615">
        <v>257</v>
      </c>
      <c r="D316" s="616">
        <f>SUMIF('Смета с материалом'!C:C, B317, 'Смета с материалом'!F:F)</f>
        <v>0</v>
      </c>
      <c r="E316" s="612">
        <f t="shared" si="0"/>
        <v>0</v>
      </c>
      <c r="F316" s="343"/>
    </row>
    <row r="317" spans="1:6" ht="16.5" customHeight="1" x14ac:dyDescent="0.25">
      <c r="A317" s="613">
        <v>316</v>
      </c>
      <c r="B317" s="614" t="s">
        <v>2380</v>
      </c>
      <c r="C317" s="615">
        <v>123</v>
      </c>
      <c r="D317" s="616">
        <f>SUMIF('Смета с материалом'!C:C, B318, 'Смета с материалом'!F:F)</f>
        <v>164.47650000000002</v>
      </c>
      <c r="E317" s="612">
        <f t="shared" si="0"/>
        <v>20230.609500000002</v>
      </c>
      <c r="F317" s="343"/>
    </row>
    <row r="318" spans="1:6" ht="16.5" customHeight="1" x14ac:dyDescent="0.25">
      <c r="A318" s="613">
        <v>317</v>
      </c>
      <c r="B318" s="614" t="s">
        <v>1443</v>
      </c>
      <c r="C318" s="615">
        <v>328</v>
      </c>
      <c r="D318" s="616">
        <f>SUMIF('Смета с материалом'!C:C, B319, 'Смета с материалом'!F:F)</f>
        <v>7</v>
      </c>
      <c r="E318" s="612">
        <f t="shared" si="0"/>
        <v>2296</v>
      </c>
      <c r="F318" s="343"/>
    </row>
    <row r="319" spans="1:6" ht="16.5" customHeight="1" x14ac:dyDescent="0.25">
      <c r="A319" s="613">
        <v>318</v>
      </c>
      <c r="B319" s="613" t="s">
        <v>1522</v>
      </c>
      <c r="C319" s="615">
        <v>2555</v>
      </c>
      <c r="D319" s="616">
        <f>SUMIF('Смета с материалом'!C:C, B320, 'Смета с материалом'!F:F)</f>
        <v>0.14000000000000001</v>
      </c>
      <c r="E319" s="612">
        <f t="shared" si="0"/>
        <v>357.70000000000005</v>
      </c>
      <c r="F319" s="343"/>
    </row>
    <row r="320" spans="1:6" ht="16.5" customHeight="1" x14ac:dyDescent="0.25">
      <c r="A320" s="613">
        <v>319</v>
      </c>
      <c r="B320" s="613" t="s">
        <v>1524</v>
      </c>
      <c r="C320" s="615">
        <v>453</v>
      </c>
      <c r="D320" s="616">
        <f>SUMIF('Смета с материалом'!C:C, B321, 'Смета с материалом'!F:F)</f>
        <v>138.822</v>
      </c>
      <c r="E320" s="612">
        <f t="shared" si="0"/>
        <v>62886.366000000002</v>
      </c>
      <c r="F320" s="343"/>
    </row>
    <row r="321" spans="1:6" ht="16.5" customHeight="1" x14ac:dyDescent="0.25">
      <c r="A321" s="613">
        <v>320</v>
      </c>
      <c r="B321" s="614" t="s">
        <v>1447</v>
      </c>
      <c r="C321" s="615">
        <v>57</v>
      </c>
      <c r="D321" s="616">
        <f>SUMIF('Смета с материалом'!C:C, B322, 'Смета с материалом'!F:F)</f>
        <v>15</v>
      </c>
      <c r="E321" s="612">
        <f t="shared" si="0"/>
        <v>855</v>
      </c>
      <c r="F321" s="343"/>
    </row>
    <row r="322" spans="1:6" ht="16.5" customHeight="1" x14ac:dyDescent="0.25">
      <c r="A322" s="613">
        <v>321</v>
      </c>
      <c r="B322" s="614" t="s">
        <v>1645</v>
      </c>
      <c r="C322" s="615">
        <v>26</v>
      </c>
      <c r="D322" s="616">
        <f>SUMIF('Смета с материалом'!C:C, B323, 'Смета с материалом'!F:F)</f>
        <v>0</v>
      </c>
      <c r="E322" s="612">
        <f t="shared" si="0"/>
        <v>0</v>
      </c>
      <c r="F322" s="343"/>
    </row>
    <row r="323" spans="1:6" ht="16.5" customHeight="1" x14ac:dyDescent="0.25">
      <c r="A323" s="613">
        <v>322</v>
      </c>
      <c r="B323" s="614" t="s">
        <v>1711</v>
      </c>
      <c r="C323" s="615">
        <v>71</v>
      </c>
      <c r="D323" s="616">
        <f>SUMIF('Смета с материалом'!C:C, B324, 'Смета с материалом'!F:F)</f>
        <v>45.493500000000004</v>
      </c>
      <c r="E323" s="612">
        <f t="shared" si="0"/>
        <v>3230.0385000000001</v>
      </c>
      <c r="F323" s="343"/>
    </row>
    <row r="324" spans="1:6" ht="16.5" customHeight="1" x14ac:dyDescent="0.25">
      <c r="A324" s="613">
        <v>323</v>
      </c>
      <c r="B324" s="614" t="s">
        <v>1442</v>
      </c>
      <c r="C324" s="615">
        <v>614</v>
      </c>
      <c r="D324" s="616">
        <f>SUMIF('Смета с материалом'!C:C, B325, 'Смета с материалом'!F:F)</f>
        <v>0</v>
      </c>
      <c r="E324" s="612">
        <f t="shared" si="0"/>
        <v>0</v>
      </c>
      <c r="F324" s="343"/>
    </row>
    <row r="325" spans="1:6" ht="16.5" customHeight="1" x14ac:dyDescent="0.25">
      <c r="A325" s="613">
        <v>324</v>
      </c>
      <c r="B325" s="614" t="s">
        <v>1419</v>
      </c>
      <c r="C325" s="615">
        <v>1699</v>
      </c>
      <c r="D325" s="616">
        <f>SUMIF('Смета с материалом'!C:C, B326, 'Смета с материалом'!F:F)</f>
        <v>269.24700000000001</v>
      </c>
      <c r="E325" s="612">
        <f t="shared" si="0"/>
        <v>457450.65300000005</v>
      </c>
      <c r="F325" s="343"/>
    </row>
    <row r="326" spans="1:6" ht="16.5" customHeight="1" x14ac:dyDescent="0.25">
      <c r="A326" s="613">
        <v>325</v>
      </c>
      <c r="B326" s="614" t="s">
        <v>1477</v>
      </c>
      <c r="C326" s="615">
        <v>810</v>
      </c>
      <c r="D326" s="616">
        <f>SUMIF('Смета с материалом'!C:C, B327, 'Смета с материалом'!F:F)</f>
        <v>269.24700000000001</v>
      </c>
      <c r="E326" s="612">
        <f t="shared" si="0"/>
        <v>218090.07</v>
      </c>
      <c r="F326" s="343"/>
    </row>
    <row r="327" spans="1:6" ht="16.5" customHeight="1" x14ac:dyDescent="0.25">
      <c r="A327" s="613">
        <v>326</v>
      </c>
      <c r="B327" s="614" t="s">
        <v>1477</v>
      </c>
      <c r="C327" s="615">
        <v>292</v>
      </c>
      <c r="D327" s="616">
        <f>SUMIF('Смета с материалом'!C:C, B328, 'Смета с материалом'!F:F)</f>
        <v>0</v>
      </c>
      <c r="E327" s="612">
        <f t="shared" si="0"/>
        <v>0</v>
      </c>
      <c r="F327" s="343"/>
    </row>
    <row r="328" spans="1:6" ht="16.5" customHeight="1" x14ac:dyDescent="0.25">
      <c r="A328" s="613">
        <v>327</v>
      </c>
      <c r="B328" s="614" t="s">
        <v>1724</v>
      </c>
      <c r="C328" s="615">
        <v>220</v>
      </c>
      <c r="D328" s="616">
        <f>SUMIF('Смета с материалом'!C:C, B329, 'Смета с материалом'!F:F)</f>
        <v>0</v>
      </c>
      <c r="E328" s="612">
        <f t="shared" si="0"/>
        <v>0</v>
      </c>
      <c r="F328" s="343"/>
    </row>
    <row r="329" spans="1:6" ht="16.5" customHeight="1" x14ac:dyDescent="0.25">
      <c r="A329" s="613">
        <v>328</v>
      </c>
      <c r="B329" s="614" t="s">
        <v>2381</v>
      </c>
      <c r="C329" s="615">
        <v>374</v>
      </c>
      <c r="D329" s="616">
        <f>SUMIF('Смета с материалом'!C:C, B330, 'Смета с материалом'!F:F)</f>
        <v>1.8</v>
      </c>
      <c r="E329" s="612">
        <f t="shared" si="0"/>
        <v>673.2</v>
      </c>
      <c r="F329" s="343"/>
    </row>
    <row r="330" spans="1:6" ht="16.5" customHeight="1" x14ac:dyDescent="0.25">
      <c r="A330" s="613">
        <v>329</v>
      </c>
      <c r="B330" s="614" t="s">
        <v>1608</v>
      </c>
      <c r="C330" s="615">
        <v>210</v>
      </c>
      <c r="D330" s="616">
        <f>SUMIF('Смета с материалом'!C:C, B331, 'Смета с материалом'!F:F)</f>
        <v>1.5</v>
      </c>
      <c r="E330" s="612">
        <f t="shared" si="0"/>
        <v>315</v>
      </c>
      <c r="F330" s="343"/>
    </row>
    <row r="331" spans="1:6" ht="16.5" customHeight="1" x14ac:dyDescent="0.25">
      <c r="A331" s="613">
        <v>330</v>
      </c>
      <c r="B331" s="614" t="s">
        <v>1647</v>
      </c>
      <c r="C331" s="615">
        <v>210</v>
      </c>
      <c r="D331" s="616">
        <f>SUMIF('Смета с материалом'!C:C, B332, 'Смета с материалом'!F:F)</f>
        <v>1.5</v>
      </c>
      <c r="E331" s="612">
        <f t="shared" si="0"/>
        <v>315</v>
      </c>
      <c r="F331" s="343"/>
    </row>
    <row r="332" spans="1:6" ht="16.5" customHeight="1" x14ac:dyDescent="0.25">
      <c r="A332" s="613">
        <v>331</v>
      </c>
      <c r="B332" s="614" t="s">
        <v>1648</v>
      </c>
      <c r="C332" s="615">
        <v>1832</v>
      </c>
      <c r="D332" s="616">
        <f>SUMIF('Смета с материалом'!C:C, B333, 'Смета с материалом'!F:F)</f>
        <v>0</v>
      </c>
      <c r="E332" s="612">
        <f t="shared" si="0"/>
        <v>0</v>
      </c>
      <c r="F332" s="343"/>
    </row>
    <row r="333" spans="1:6" ht="16.5" customHeight="1" x14ac:dyDescent="0.25">
      <c r="A333" s="613">
        <v>332</v>
      </c>
      <c r="B333" s="614" t="s">
        <v>2382</v>
      </c>
      <c r="C333" s="615">
        <v>159</v>
      </c>
      <c r="D333" s="616">
        <f>SUMIF('Смета с материалом'!C:C, B334, 'Смета с материалом'!F:F)</f>
        <v>0</v>
      </c>
      <c r="E333" s="612">
        <f t="shared" si="0"/>
        <v>0</v>
      </c>
      <c r="F333" s="343"/>
    </row>
    <row r="334" spans="1:6" ht="16.5" customHeight="1" x14ac:dyDescent="0.25">
      <c r="A334" s="613">
        <v>333</v>
      </c>
      <c r="B334" s="614" t="s">
        <v>1712</v>
      </c>
      <c r="C334" s="615">
        <v>3352</v>
      </c>
      <c r="D334" s="616">
        <f>SUMIF('Смета с материалом'!C:C, B335, 'Смета с материалом'!F:F)</f>
        <v>0</v>
      </c>
      <c r="E334" s="612">
        <f t="shared" si="0"/>
        <v>0</v>
      </c>
      <c r="F334" s="343"/>
    </row>
    <row r="335" spans="1:6" ht="16.5" customHeight="1" x14ac:dyDescent="0.25">
      <c r="A335" s="613">
        <v>334</v>
      </c>
      <c r="B335" s="614" t="s">
        <v>1712</v>
      </c>
      <c r="C335" s="615">
        <v>2799</v>
      </c>
      <c r="D335" s="616">
        <f>SUMIF('Смета с материалом'!C:C, B336, 'Смета с материалом'!F:F)</f>
        <v>24.6</v>
      </c>
      <c r="E335" s="612">
        <f t="shared" si="0"/>
        <v>68855.400000000009</v>
      </c>
      <c r="F335" s="343"/>
    </row>
    <row r="336" spans="1:6" ht="16.5" customHeight="1" x14ac:dyDescent="0.25">
      <c r="A336" s="613">
        <v>335</v>
      </c>
      <c r="B336" s="614" t="s">
        <v>1560</v>
      </c>
      <c r="C336" s="615">
        <v>846</v>
      </c>
      <c r="D336" s="616">
        <f>SUMIF('Смета с материалом'!C:C, B337, 'Смета с материалом'!F:F)</f>
        <v>0</v>
      </c>
      <c r="E336" s="612">
        <f t="shared" si="0"/>
        <v>0</v>
      </c>
      <c r="F336" s="343"/>
    </row>
    <row r="337" spans="1:6" ht="16.5" customHeight="1" x14ac:dyDescent="0.25">
      <c r="A337" s="613">
        <v>336</v>
      </c>
      <c r="B337" s="614" t="s">
        <v>1839</v>
      </c>
      <c r="C337" s="615">
        <v>686</v>
      </c>
      <c r="D337" s="616">
        <f>SUMIF('Смета с материалом'!C:C, B338, 'Смета с материалом'!F:F)</f>
        <v>0</v>
      </c>
      <c r="E337" s="612">
        <f t="shared" si="0"/>
        <v>0</v>
      </c>
      <c r="F337" s="343"/>
    </row>
    <row r="338" spans="1:6" ht="16.5" customHeight="1" x14ac:dyDescent="0.25">
      <c r="A338" s="613">
        <v>337</v>
      </c>
      <c r="B338" s="614" t="s">
        <v>1604</v>
      </c>
      <c r="C338" s="615">
        <v>188</v>
      </c>
      <c r="D338" s="616">
        <f>SUMIF('Смета с материалом'!C:C, B339, 'Смета с материалом'!F:F)</f>
        <v>0</v>
      </c>
      <c r="E338" s="612">
        <f t="shared" si="0"/>
        <v>0</v>
      </c>
      <c r="F338" s="343"/>
    </row>
    <row r="339" spans="1:6" ht="16.5" customHeight="1" x14ac:dyDescent="0.25">
      <c r="A339" s="613">
        <v>338</v>
      </c>
      <c r="B339" s="614" t="s">
        <v>1840</v>
      </c>
      <c r="C339" s="615">
        <v>3757</v>
      </c>
      <c r="D339" s="616">
        <f>SUMIF('Смета с материалом'!C:C, B340, 'Смета с материалом'!F:F)</f>
        <v>0</v>
      </c>
      <c r="E339" s="612">
        <f t="shared" si="0"/>
        <v>0</v>
      </c>
      <c r="F339" s="343"/>
    </row>
    <row r="340" spans="1:6" ht="16.5" customHeight="1" x14ac:dyDescent="0.25">
      <c r="A340" s="613">
        <v>339</v>
      </c>
      <c r="B340" s="614" t="s">
        <v>1844</v>
      </c>
      <c r="C340" s="615">
        <v>1045</v>
      </c>
      <c r="D340" s="616">
        <f>SUMIF('Смета с материалом'!C:C, B341, 'Смета с материалом'!F:F)</f>
        <v>0.35000000000000003</v>
      </c>
      <c r="E340" s="612">
        <f t="shared" si="0"/>
        <v>365.75000000000006</v>
      </c>
      <c r="F340" s="343"/>
    </row>
    <row r="341" spans="1:6" ht="16.5" customHeight="1" x14ac:dyDescent="0.25">
      <c r="A341" s="613">
        <v>340</v>
      </c>
      <c r="B341" s="613" t="s">
        <v>1523</v>
      </c>
      <c r="C341" s="615">
        <v>538</v>
      </c>
      <c r="D341" s="616">
        <f>SUMIF('Смета с материалом'!C:C, B342, 'Смета с материалом'!F:F)</f>
        <v>6</v>
      </c>
      <c r="E341" s="612">
        <f t="shared" si="0"/>
        <v>3228</v>
      </c>
      <c r="F341" s="343"/>
    </row>
    <row r="342" spans="1:6" ht="16.5" customHeight="1" x14ac:dyDescent="0.25">
      <c r="A342" s="613">
        <v>341</v>
      </c>
      <c r="B342" s="614" t="s">
        <v>1665</v>
      </c>
      <c r="C342" s="615">
        <v>8</v>
      </c>
      <c r="D342" s="616">
        <f>SUMIF('Смета с материалом'!C:C, B343, 'Смета с материалом'!F:F)</f>
        <v>6</v>
      </c>
      <c r="E342" s="612">
        <f t="shared" si="0"/>
        <v>48</v>
      </c>
      <c r="F342" s="343"/>
    </row>
    <row r="343" spans="1:6" ht="16.5" customHeight="1" x14ac:dyDescent="0.25">
      <c r="A343" s="613">
        <v>342</v>
      </c>
      <c r="B343" s="614" t="s">
        <v>1658</v>
      </c>
      <c r="C343" s="615">
        <v>2990</v>
      </c>
      <c r="D343" s="616">
        <f>SUMIF('Смета с материалом'!C:C, B344, 'Смета с материалом'!F:F)</f>
        <v>6</v>
      </c>
      <c r="E343" s="612">
        <f t="shared" si="0"/>
        <v>17940</v>
      </c>
      <c r="F343" s="343"/>
    </row>
    <row r="344" spans="1:6" ht="16.5" customHeight="1" x14ac:dyDescent="0.25">
      <c r="A344" s="613">
        <v>343</v>
      </c>
      <c r="B344" s="614" t="s">
        <v>1659</v>
      </c>
      <c r="C344" s="615">
        <v>505</v>
      </c>
      <c r="D344" s="616">
        <f>SUMIF('Смета с материалом'!C:C, B345, 'Смета с материалом'!F:F)</f>
        <v>0</v>
      </c>
      <c r="E344" s="612">
        <f t="shared" si="0"/>
        <v>0</v>
      </c>
      <c r="F344" s="343"/>
    </row>
    <row r="345" spans="1:6" ht="16.5" customHeight="1" x14ac:dyDescent="0.25">
      <c r="A345" s="613">
        <v>344</v>
      </c>
      <c r="B345" s="614" t="s">
        <v>1842</v>
      </c>
      <c r="C345" s="615">
        <v>2217</v>
      </c>
      <c r="D345" s="616">
        <f>SUMIF('Смета с материалом'!C:C, B346, 'Смета с материалом'!F:F)</f>
        <v>0</v>
      </c>
      <c r="E345" s="612">
        <f t="shared" si="0"/>
        <v>0</v>
      </c>
      <c r="F345" s="343"/>
    </row>
    <row r="346" spans="1:6" ht="16.5" customHeight="1" x14ac:dyDescent="0.25">
      <c r="A346" s="613">
        <v>345</v>
      </c>
      <c r="B346" s="614" t="s">
        <v>1841</v>
      </c>
      <c r="C346" s="615">
        <v>330</v>
      </c>
      <c r="D346" s="616">
        <f>SUMIF('Смета с материалом'!C:C, B347, 'Смета с материалом'!F:F)</f>
        <v>0</v>
      </c>
      <c r="E346" s="612">
        <f t="shared" si="0"/>
        <v>0</v>
      </c>
      <c r="F346" s="343"/>
    </row>
    <row r="347" spans="1:6" ht="16.5" customHeight="1" x14ac:dyDescent="0.25">
      <c r="A347" s="613">
        <v>346</v>
      </c>
      <c r="B347" s="614" t="s">
        <v>1720</v>
      </c>
      <c r="C347" s="615">
        <v>669</v>
      </c>
      <c r="D347" s="616">
        <f>SUMIF('Смета с материалом'!C:C, B348, 'Смета с материалом'!F:F)</f>
        <v>0</v>
      </c>
      <c r="E347" s="612">
        <f t="shared" si="0"/>
        <v>0</v>
      </c>
      <c r="F347" s="343"/>
    </row>
    <row r="348" spans="1:6" ht="16.5" customHeight="1" x14ac:dyDescent="0.25">
      <c r="A348" s="613">
        <v>347</v>
      </c>
      <c r="B348" s="614" t="s">
        <v>2383</v>
      </c>
      <c r="C348" s="615">
        <v>419</v>
      </c>
      <c r="D348" s="616">
        <f>SUMIF('Смета с материалом'!C:C, B349, 'Смета с материалом'!F:F)</f>
        <v>6</v>
      </c>
      <c r="E348" s="612">
        <f t="shared" si="0"/>
        <v>2514</v>
      </c>
      <c r="F348" s="343"/>
    </row>
    <row r="349" spans="1:6" ht="16.5" customHeight="1" x14ac:dyDescent="0.25">
      <c r="A349" s="613">
        <v>348</v>
      </c>
      <c r="B349" s="614" t="s">
        <v>1664</v>
      </c>
      <c r="C349" s="615">
        <v>251</v>
      </c>
      <c r="D349" s="616">
        <f>SUMIF('Смета с материалом'!C:C, B350, 'Смета с материалом'!F:F)</f>
        <v>12</v>
      </c>
      <c r="E349" s="612">
        <f t="shared" si="0"/>
        <v>3012</v>
      </c>
      <c r="F349" s="343"/>
    </row>
    <row r="350" spans="1:6" ht="16.5" customHeight="1" x14ac:dyDescent="0.25">
      <c r="A350" s="613">
        <v>349</v>
      </c>
      <c r="B350" s="614" t="s">
        <v>1654</v>
      </c>
      <c r="C350" s="615">
        <v>1358</v>
      </c>
      <c r="D350" s="616">
        <f>SUMIF('Смета с материалом'!C:C, B351, 'Смета с материалом'!F:F)</f>
        <v>6</v>
      </c>
      <c r="E350" s="612">
        <f t="shared" si="0"/>
        <v>8148</v>
      </c>
      <c r="F350" s="343"/>
    </row>
    <row r="351" spans="1:6" ht="16.5" customHeight="1" x14ac:dyDescent="0.25">
      <c r="A351" s="613">
        <v>350</v>
      </c>
      <c r="B351" s="614" t="s">
        <v>1649</v>
      </c>
      <c r="C351" s="610">
        <v>710</v>
      </c>
      <c r="D351" s="616">
        <f>SUMIF('Смета с материалом'!C:C, B352, 'Смета с материалом'!F:F)</f>
        <v>6</v>
      </c>
      <c r="E351" s="612">
        <f t="shared" si="0"/>
        <v>4260</v>
      </c>
      <c r="F351" s="343"/>
    </row>
    <row r="352" spans="1:6" ht="16.5" customHeight="1" x14ac:dyDescent="0.25">
      <c r="A352" s="613">
        <v>351</v>
      </c>
      <c r="B352" s="614" t="s">
        <v>1666</v>
      </c>
      <c r="C352" s="615">
        <v>323</v>
      </c>
      <c r="D352" s="616">
        <f>SUMIF('Смета с материалом'!C:C, B353, 'Смета с материалом'!F:F)</f>
        <v>6</v>
      </c>
      <c r="E352" s="612">
        <f t="shared" si="0"/>
        <v>1938</v>
      </c>
      <c r="F352" s="343"/>
    </row>
    <row r="353" spans="1:6" ht="16.5" customHeight="1" x14ac:dyDescent="0.25">
      <c r="A353" s="613">
        <v>352</v>
      </c>
      <c r="B353" s="614" t="s">
        <v>1651</v>
      </c>
      <c r="C353" s="615">
        <v>778</v>
      </c>
      <c r="D353" s="616">
        <f>SUMIF('Смета с материалом'!C:C, B354, 'Смета с материалом'!F:F)</f>
        <v>0</v>
      </c>
      <c r="E353" s="612">
        <f t="shared" si="0"/>
        <v>0</v>
      </c>
      <c r="F353" s="343"/>
    </row>
    <row r="354" spans="1:6" ht="16.5" customHeight="1" x14ac:dyDescent="0.25">
      <c r="A354" s="613">
        <v>353</v>
      </c>
      <c r="B354" s="614" t="s">
        <v>1673</v>
      </c>
      <c r="C354" s="615">
        <v>280</v>
      </c>
      <c r="D354" s="616">
        <f>SUMIF('Смета с материалом'!C:C, B355, 'Смета с материалом'!F:F)</f>
        <v>0</v>
      </c>
      <c r="E354" s="612">
        <f t="shared" si="0"/>
        <v>0</v>
      </c>
      <c r="F354" s="343"/>
    </row>
    <row r="355" spans="1:6" ht="16.5" customHeight="1" x14ac:dyDescent="0.25">
      <c r="A355" s="613">
        <v>354</v>
      </c>
      <c r="B355" s="614" t="s">
        <v>1674</v>
      </c>
      <c r="C355" s="615">
        <v>71</v>
      </c>
      <c r="D355" s="616">
        <f>SUMIF('Смета с материалом'!C:C, B356, 'Смета с материалом'!F:F)</f>
        <v>90</v>
      </c>
      <c r="E355" s="612">
        <f t="shared" si="0"/>
        <v>6390</v>
      </c>
      <c r="F355" s="343"/>
    </row>
    <row r="356" spans="1:6" ht="16.5" customHeight="1" x14ac:dyDescent="0.25">
      <c r="A356" s="613">
        <v>355</v>
      </c>
      <c r="B356" s="614" t="s">
        <v>1643</v>
      </c>
      <c r="C356" s="615">
        <v>13</v>
      </c>
      <c r="D356" s="616">
        <f>SUMIF('Смета с материалом'!C:C, B357, 'Смета с материалом'!F:F)</f>
        <v>0</v>
      </c>
      <c r="E356" s="612">
        <f t="shared" si="0"/>
        <v>0</v>
      </c>
      <c r="F356" s="343"/>
    </row>
    <row r="357" spans="1:6" ht="16.5" customHeight="1" x14ac:dyDescent="0.25">
      <c r="A357" s="613">
        <v>356</v>
      </c>
      <c r="B357" s="614" t="s">
        <v>1703</v>
      </c>
      <c r="C357" s="615">
        <v>129</v>
      </c>
      <c r="D357" s="616">
        <f>SUMIF('Смета с материалом'!C:C, B358, 'Смета с материалом'!F:F)</f>
        <v>0</v>
      </c>
      <c r="E357" s="612">
        <f t="shared" si="0"/>
        <v>0</v>
      </c>
      <c r="F357" s="343"/>
    </row>
    <row r="358" spans="1:6" ht="16.5" customHeight="1" x14ac:dyDescent="0.25">
      <c r="A358" s="613">
        <v>357</v>
      </c>
      <c r="B358" s="614" t="s">
        <v>1758</v>
      </c>
      <c r="C358" s="615">
        <v>1799</v>
      </c>
      <c r="D358" s="616">
        <f>SUMIF('Смета с материалом'!C:C, B359, 'Смета с материалом'!F:F)</f>
        <v>40.830000000000005</v>
      </c>
      <c r="E358" s="612">
        <f t="shared" si="0"/>
        <v>73453.170000000013</v>
      </c>
      <c r="F358" s="343"/>
    </row>
    <row r="359" spans="1:6" ht="16.5" customHeight="1" x14ac:dyDescent="0.25">
      <c r="A359" s="613">
        <v>358</v>
      </c>
      <c r="B359" s="614" t="s">
        <v>1452</v>
      </c>
      <c r="C359" s="615">
        <v>699</v>
      </c>
      <c r="D359" s="616">
        <f>SUMIF('Смета с материалом'!C:C, B360, 'Смета с материалом'!F:F)</f>
        <v>0</v>
      </c>
      <c r="E359" s="612">
        <f t="shared" si="0"/>
        <v>0</v>
      </c>
      <c r="F359" s="343"/>
    </row>
    <row r="360" spans="1:6" ht="16.5" customHeight="1" x14ac:dyDescent="0.25">
      <c r="A360" s="613">
        <v>359</v>
      </c>
      <c r="B360" s="614" t="s">
        <v>1709</v>
      </c>
      <c r="C360" s="615">
        <v>37</v>
      </c>
      <c r="D360" s="616">
        <f>SUMIF('Смета с материалом'!C:C, B361, 'Смета с материалом'!F:F)</f>
        <v>0</v>
      </c>
      <c r="E360" s="612">
        <f t="shared" si="0"/>
        <v>0</v>
      </c>
      <c r="F360" s="343"/>
    </row>
    <row r="361" spans="1:6" ht="16.5" customHeight="1" x14ac:dyDescent="0.25">
      <c r="A361" s="613">
        <v>360</v>
      </c>
      <c r="B361" s="614" t="s">
        <v>1741</v>
      </c>
      <c r="C361" s="615">
        <v>125</v>
      </c>
      <c r="D361" s="616">
        <f>SUMIF('Смета с материалом'!C:C, B362, 'Смета с материалом'!F:F)</f>
        <v>0</v>
      </c>
      <c r="E361" s="612">
        <f t="shared" si="0"/>
        <v>0</v>
      </c>
      <c r="F361" s="343"/>
    </row>
    <row r="362" spans="1:6" ht="16.5" customHeight="1" x14ac:dyDescent="0.25">
      <c r="A362" s="613">
        <v>361</v>
      </c>
      <c r="B362" s="614" t="s">
        <v>1742</v>
      </c>
      <c r="C362" s="615">
        <v>80</v>
      </c>
      <c r="D362" s="616">
        <f>SUMIF('Смета с материалом'!C:C, B363, 'Смета с материалом'!F:F)</f>
        <v>0</v>
      </c>
      <c r="E362" s="612">
        <f t="shared" si="0"/>
        <v>0</v>
      </c>
      <c r="F362" s="343"/>
    </row>
    <row r="363" spans="1:6" ht="16.5" customHeight="1" x14ac:dyDescent="0.25">
      <c r="A363" s="613">
        <v>362</v>
      </c>
      <c r="B363" s="614" t="s">
        <v>1574</v>
      </c>
      <c r="C363" s="615">
        <v>179</v>
      </c>
      <c r="D363" s="616">
        <f>SUMIF('Смета с материалом'!C:C, B364, 'Смета с материалом'!F:F)</f>
        <v>34</v>
      </c>
      <c r="E363" s="612">
        <f t="shared" si="0"/>
        <v>6086</v>
      </c>
      <c r="F363" s="343"/>
    </row>
    <row r="364" spans="1:6" ht="16.5" customHeight="1" x14ac:dyDescent="0.25">
      <c r="A364" s="613">
        <v>363</v>
      </c>
      <c r="B364" s="614" t="s">
        <v>1685</v>
      </c>
      <c r="C364" s="615">
        <v>131</v>
      </c>
      <c r="D364" s="616">
        <f>SUMIF('Смета с материалом'!C:C, B365, 'Смета с материалом'!F:F)</f>
        <v>34</v>
      </c>
      <c r="E364" s="612">
        <f t="shared" si="0"/>
        <v>4454</v>
      </c>
      <c r="F364" s="343"/>
    </row>
    <row r="365" spans="1:6" ht="16.5" customHeight="1" x14ac:dyDescent="0.25">
      <c r="A365" s="613">
        <v>364</v>
      </c>
      <c r="B365" s="614" t="s">
        <v>1686</v>
      </c>
      <c r="C365" s="615">
        <v>150</v>
      </c>
      <c r="D365" s="616">
        <f>SUMIF('Смета с материалом'!C:C, B366, 'Смета с материалом'!F:F)</f>
        <v>4</v>
      </c>
      <c r="E365" s="612">
        <f t="shared" si="0"/>
        <v>600</v>
      </c>
      <c r="F365" s="343"/>
    </row>
    <row r="366" spans="1:6" ht="16.5" customHeight="1" x14ac:dyDescent="0.25">
      <c r="A366" s="613">
        <v>365</v>
      </c>
      <c r="B366" s="614" t="s">
        <v>1552</v>
      </c>
      <c r="C366" s="615">
        <v>206</v>
      </c>
      <c r="D366" s="616">
        <f>SUMIF('Смета с материалом'!C:C, B367, 'Смета с материалом'!F:F)</f>
        <v>0</v>
      </c>
      <c r="E366" s="612">
        <f t="shared" si="0"/>
        <v>0</v>
      </c>
      <c r="F366" s="343"/>
    </row>
    <row r="367" spans="1:6" ht="16.5" customHeight="1" x14ac:dyDescent="0.25">
      <c r="A367" s="613">
        <v>366</v>
      </c>
      <c r="B367" s="614" t="s">
        <v>1580</v>
      </c>
      <c r="C367" s="615">
        <v>181</v>
      </c>
      <c r="D367" s="616">
        <f>SUMIF('Смета с материалом'!C:C, B368, 'Смета с материалом'!F:F)</f>
        <v>60</v>
      </c>
      <c r="E367" s="612">
        <f t="shared" si="0"/>
        <v>10860</v>
      </c>
      <c r="F367" s="343"/>
    </row>
    <row r="368" spans="1:6" ht="16.5" customHeight="1" x14ac:dyDescent="0.25">
      <c r="A368" s="613">
        <v>367</v>
      </c>
      <c r="B368" s="614" t="s">
        <v>1682</v>
      </c>
      <c r="C368" s="615">
        <v>424</v>
      </c>
      <c r="D368" s="616">
        <f>SUMIF('Смета с материалом'!C:C, B369, 'Смета с материалом'!F:F)</f>
        <v>0</v>
      </c>
      <c r="E368" s="612">
        <f t="shared" si="0"/>
        <v>0</v>
      </c>
      <c r="F368" s="343"/>
    </row>
    <row r="369" spans="1:6" ht="16.5" customHeight="1" x14ac:dyDescent="0.25">
      <c r="A369" s="613">
        <v>368</v>
      </c>
      <c r="B369" s="614" t="s">
        <v>1705</v>
      </c>
      <c r="C369" s="615">
        <v>590</v>
      </c>
      <c r="D369" s="616">
        <f>SUMIF('Смета с материалом'!C:C, B370, 'Смета с материалом'!F:F)</f>
        <v>0</v>
      </c>
      <c r="E369" s="612">
        <f t="shared" si="0"/>
        <v>0</v>
      </c>
      <c r="F369" s="343"/>
    </row>
    <row r="370" spans="1:6" ht="16.5" customHeight="1" x14ac:dyDescent="0.25">
      <c r="A370" s="613">
        <v>369</v>
      </c>
      <c r="B370" s="614" t="s">
        <v>2384</v>
      </c>
      <c r="C370" s="615">
        <v>743</v>
      </c>
      <c r="D370" s="616">
        <f>SUMIF('Смета с материалом'!C:C, B371, 'Смета с материалом'!F:F)</f>
        <v>0</v>
      </c>
      <c r="E370" s="612">
        <f t="shared" si="0"/>
        <v>0</v>
      </c>
      <c r="F370" s="343"/>
    </row>
    <row r="371" spans="1:6" ht="16.5" customHeight="1" x14ac:dyDescent="0.25">
      <c r="A371" s="613">
        <v>370</v>
      </c>
      <c r="B371" s="614" t="s">
        <v>2385</v>
      </c>
      <c r="C371" s="615">
        <v>399</v>
      </c>
      <c r="D371" s="616">
        <f>SUMIF('Смета с материалом'!C:C, B372, 'Смета с материалом'!F:F)</f>
        <v>0</v>
      </c>
      <c r="E371" s="612">
        <f t="shared" si="0"/>
        <v>0</v>
      </c>
      <c r="F371" s="343"/>
    </row>
    <row r="372" spans="1:6" ht="16.5" customHeight="1" x14ac:dyDescent="0.25">
      <c r="A372" s="613">
        <v>371</v>
      </c>
      <c r="B372" s="614" t="s">
        <v>1760</v>
      </c>
      <c r="C372" s="615">
        <v>107</v>
      </c>
      <c r="D372" s="616">
        <f>SUMIF('Смета с материалом'!C:C, B373, 'Смета с материалом'!F:F)</f>
        <v>0</v>
      </c>
      <c r="E372" s="612">
        <f t="shared" si="0"/>
        <v>0</v>
      </c>
      <c r="F372" s="343"/>
    </row>
    <row r="373" spans="1:6" ht="16.5" customHeight="1" x14ac:dyDescent="0.25">
      <c r="A373" s="613">
        <v>372</v>
      </c>
      <c r="B373" s="614" t="s">
        <v>1853</v>
      </c>
      <c r="C373" s="615">
        <v>450</v>
      </c>
      <c r="D373" s="616">
        <f>SUMIF('Смета с материалом'!C:C, B374, 'Смета с материалом'!F:F)</f>
        <v>25.830000000000002</v>
      </c>
      <c r="E373" s="612">
        <f t="shared" si="0"/>
        <v>11623.5</v>
      </c>
      <c r="F373" s="343"/>
    </row>
    <row r="374" spans="1:6" ht="16.5" customHeight="1" x14ac:dyDescent="0.25">
      <c r="A374" s="613">
        <v>373</v>
      </c>
      <c r="B374" s="614" t="s">
        <v>1561</v>
      </c>
      <c r="C374" s="615">
        <v>4076</v>
      </c>
      <c r="D374" s="616">
        <f>SUMIF('Смета с материалом'!C:C, B375, 'Смета с материалом'!F:F)</f>
        <v>0</v>
      </c>
      <c r="E374" s="612">
        <f t="shared" si="0"/>
        <v>0</v>
      </c>
      <c r="F374" s="343"/>
    </row>
    <row r="375" spans="1:6" ht="16.5" customHeight="1" x14ac:dyDescent="0.25">
      <c r="A375" s="613">
        <v>374</v>
      </c>
      <c r="B375" s="614" t="s">
        <v>1469</v>
      </c>
      <c r="C375" s="615">
        <v>819</v>
      </c>
      <c r="D375" s="616">
        <f>SUMIF('Смета с материалом'!C:C, B376, 'Смета с материалом'!F:F)</f>
        <v>3.4395000000000002</v>
      </c>
      <c r="E375" s="612">
        <f t="shared" si="0"/>
        <v>2816.9505000000004</v>
      </c>
      <c r="F375" s="343"/>
    </row>
    <row r="376" spans="1:6" ht="16.5" customHeight="1" x14ac:dyDescent="0.25">
      <c r="A376" s="613">
        <v>375</v>
      </c>
      <c r="B376" s="614" t="s">
        <v>1621</v>
      </c>
      <c r="C376" s="615">
        <v>1605</v>
      </c>
      <c r="D376" s="616">
        <f>SUMIF('Смета с материалом'!C:C, B377, 'Смета с материалом'!F:F)</f>
        <v>0</v>
      </c>
      <c r="E376" s="612">
        <f t="shared" si="0"/>
        <v>0</v>
      </c>
      <c r="F376" s="343"/>
    </row>
    <row r="377" spans="1:6" ht="16.5" customHeight="1" x14ac:dyDescent="0.25">
      <c r="A377" s="613">
        <v>376</v>
      </c>
      <c r="B377" s="614" t="s">
        <v>1601</v>
      </c>
      <c r="C377" s="615">
        <v>1849</v>
      </c>
      <c r="D377" s="616">
        <f>SUMIF('Смета с материалом'!C:C, B378, 'Смета с материалом'!F:F)</f>
        <v>0</v>
      </c>
      <c r="E377" s="612">
        <f t="shared" si="0"/>
        <v>0</v>
      </c>
      <c r="F377" s="343"/>
    </row>
    <row r="378" spans="1:6" ht="16.5" customHeight="1" x14ac:dyDescent="0.25">
      <c r="A378" s="613">
        <v>377</v>
      </c>
      <c r="B378" s="614" t="s">
        <v>1677</v>
      </c>
      <c r="C378" s="610">
        <v>254</v>
      </c>
      <c r="D378" s="616">
        <f>SUMIF('Смета с материалом'!C:C, B379, 'Смета с материалом'!F:F)</f>
        <v>0</v>
      </c>
      <c r="E378" s="612">
        <f t="shared" si="0"/>
        <v>0</v>
      </c>
      <c r="F378" s="343"/>
    </row>
    <row r="379" spans="1:6" ht="16.5" customHeight="1" x14ac:dyDescent="0.25">
      <c r="A379" s="613">
        <v>378</v>
      </c>
      <c r="B379" s="614" t="s">
        <v>2386</v>
      </c>
      <c r="C379" s="615">
        <v>298</v>
      </c>
      <c r="D379" s="616">
        <f>SUMIF('Смета с материалом'!C:C, B380, 'Смета с материалом'!F:F)</f>
        <v>0</v>
      </c>
      <c r="E379" s="612">
        <f t="shared" si="0"/>
        <v>0</v>
      </c>
      <c r="F379" s="343"/>
    </row>
    <row r="380" spans="1:6" ht="16.5" customHeight="1" x14ac:dyDescent="0.25">
      <c r="A380" s="613">
        <v>379</v>
      </c>
      <c r="B380" s="614" t="s">
        <v>1692</v>
      </c>
      <c r="C380" s="615">
        <v>165</v>
      </c>
      <c r="D380" s="616">
        <f>SUMIF('Смета с материалом'!C:C, B381, 'Смета с материалом'!F:F)</f>
        <v>0</v>
      </c>
      <c r="E380" s="612">
        <f t="shared" si="0"/>
        <v>0</v>
      </c>
      <c r="F380" s="343"/>
    </row>
    <row r="381" spans="1:6" ht="16.5" customHeight="1" x14ac:dyDescent="0.25">
      <c r="A381" s="613">
        <v>380</v>
      </c>
      <c r="B381" s="614" t="s">
        <v>1693</v>
      </c>
      <c r="C381" s="615">
        <v>431</v>
      </c>
      <c r="D381" s="616">
        <f>SUMIF('Смета с материалом'!C:C, B382, 'Смета с материалом'!F:F)</f>
        <v>0</v>
      </c>
      <c r="E381" s="612">
        <f t="shared" si="0"/>
        <v>0</v>
      </c>
      <c r="F381" s="343"/>
    </row>
    <row r="382" spans="1:6" ht="16.5" customHeight="1" x14ac:dyDescent="0.25">
      <c r="A382" s="613">
        <v>381</v>
      </c>
      <c r="B382" s="614" t="s">
        <v>2387</v>
      </c>
      <c r="C382" s="615">
        <v>106</v>
      </c>
      <c r="D382" s="616">
        <f>SUMIF('Смета с материалом'!C:C, B383, 'Смета с материалом'!F:F)</f>
        <v>0</v>
      </c>
      <c r="E382" s="612">
        <f t="shared" si="0"/>
        <v>0</v>
      </c>
      <c r="F382" s="343"/>
    </row>
    <row r="383" spans="1:6" ht="16.5" customHeight="1" x14ac:dyDescent="0.25">
      <c r="A383" s="613">
        <v>382</v>
      </c>
      <c r="B383" s="614" t="s">
        <v>2388</v>
      </c>
      <c r="C383" s="615">
        <v>658</v>
      </c>
      <c r="D383" s="616">
        <f>SUMIF('Смета с материалом'!C:C, B384, 'Смета с материалом'!F:F)</f>
        <v>0</v>
      </c>
      <c r="E383" s="612">
        <f t="shared" si="0"/>
        <v>0</v>
      </c>
      <c r="F383" s="343"/>
    </row>
    <row r="384" spans="1:6" ht="16.5" customHeight="1" x14ac:dyDescent="0.25">
      <c r="A384" s="613">
        <v>383</v>
      </c>
      <c r="B384" s="614" t="s">
        <v>1468</v>
      </c>
      <c r="C384" s="615">
        <v>273</v>
      </c>
      <c r="D384" s="616">
        <f>SUMIF('Смета с материалом'!C:C, B385, 'Смета с материалом'!F:F)</f>
        <v>30</v>
      </c>
      <c r="E384" s="612">
        <f t="shared" si="0"/>
        <v>8190</v>
      </c>
      <c r="F384" s="343"/>
    </row>
    <row r="385" spans="1:6" ht="16.5" customHeight="1" x14ac:dyDescent="0.25">
      <c r="A385" s="613">
        <v>384</v>
      </c>
      <c r="B385" s="614" t="s">
        <v>1684</v>
      </c>
      <c r="C385" s="615">
        <v>1629</v>
      </c>
      <c r="D385" s="616">
        <f>SUMIF('Смета с материалом'!C:C, B386, 'Смета с материалом'!F:F)</f>
        <v>0</v>
      </c>
      <c r="E385" s="612">
        <f t="shared" si="0"/>
        <v>0</v>
      </c>
      <c r="F385" s="343"/>
    </row>
    <row r="386" spans="1:6" ht="16.5" customHeight="1" x14ac:dyDescent="0.25">
      <c r="A386" s="613">
        <v>385</v>
      </c>
      <c r="B386" s="614" t="s">
        <v>1710</v>
      </c>
      <c r="C386" s="615">
        <v>1106</v>
      </c>
      <c r="D386" s="616">
        <f>SUMIF('Смета с материалом'!C:C, B387, 'Смета с материалом'!F:F)</f>
        <v>12</v>
      </c>
      <c r="E386" s="612">
        <f t="shared" si="0"/>
        <v>13272</v>
      </c>
      <c r="F386" s="343"/>
    </row>
    <row r="387" spans="1:6" ht="16.5" customHeight="1" x14ac:dyDescent="0.25">
      <c r="A387" s="613">
        <v>386</v>
      </c>
      <c r="B387" s="614" t="s">
        <v>1650</v>
      </c>
      <c r="C387" s="615">
        <v>2976</v>
      </c>
      <c r="D387" s="616">
        <f>SUMIF('Смета с материалом'!C:C, B388, 'Смета с материалом'!F:F)</f>
        <v>0</v>
      </c>
      <c r="E387" s="612">
        <f t="shared" si="0"/>
        <v>0</v>
      </c>
      <c r="F387" s="343"/>
    </row>
    <row r="388" spans="1:6" ht="16.5" customHeight="1" x14ac:dyDescent="0.25">
      <c r="A388" s="613">
        <v>387</v>
      </c>
      <c r="B388" s="614" t="s">
        <v>1843</v>
      </c>
      <c r="C388" s="615">
        <v>249</v>
      </c>
      <c r="D388" s="616">
        <f>SUMIF('Смета с материалом'!C:C, B389, 'Смета с материалом'!F:F)</f>
        <v>2E-3</v>
      </c>
      <c r="E388" s="612">
        <f t="shared" si="0"/>
        <v>0.498</v>
      </c>
      <c r="F388" s="343"/>
    </row>
    <row r="389" spans="1:6" ht="16.5" customHeight="1" x14ac:dyDescent="0.25">
      <c r="A389" s="613">
        <v>388</v>
      </c>
      <c r="B389" s="614" t="s">
        <v>1385</v>
      </c>
      <c r="C389" s="615">
        <v>525</v>
      </c>
      <c r="D389" s="616">
        <f>SUMIF('Смета с материалом'!C:C, B390, 'Смета с материалом'!F:F)</f>
        <v>0</v>
      </c>
      <c r="E389" s="612">
        <f t="shared" si="0"/>
        <v>0</v>
      </c>
      <c r="F389" s="343"/>
    </row>
    <row r="390" spans="1:6" ht="16.5" customHeight="1" x14ac:dyDescent="0.25">
      <c r="A390" s="613">
        <v>389</v>
      </c>
      <c r="B390" s="614" t="s">
        <v>1618</v>
      </c>
      <c r="C390" s="615">
        <v>1149</v>
      </c>
      <c r="D390" s="616">
        <f>SUMIF('Смета с материалом'!C:C, B391, 'Смета с материалом'!F:F)</f>
        <v>0</v>
      </c>
      <c r="E390" s="612">
        <f t="shared" si="0"/>
        <v>0</v>
      </c>
      <c r="F390" s="343"/>
    </row>
    <row r="391" spans="1:6" ht="16.5" customHeight="1" x14ac:dyDescent="0.25">
      <c r="A391" s="613">
        <v>390</v>
      </c>
      <c r="B391" s="614" t="s">
        <v>1761</v>
      </c>
      <c r="C391" s="615">
        <v>2660</v>
      </c>
      <c r="D391" s="616">
        <f>SUMIF('Смета с материалом'!C:C, B392, 'Смета с материалом'!F:F)</f>
        <v>0</v>
      </c>
      <c r="E391" s="612">
        <f t="shared" si="0"/>
        <v>0</v>
      </c>
      <c r="F391" s="343"/>
    </row>
    <row r="392" spans="1:6" ht="16.5" customHeight="1" x14ac:dyDescent="0.25">
      <c r="A392" s="613">
        <v>391</v>
      </c>
      <c r="B392" s="614" t="s">
        <v>1757</v>
      </c>
      <c r="C392" s="615">
        <v>95</v>
      </c>
      <c r="D392" s="616">
        <f>SUMIF('Смета с материалом'!C:C, B393, 'Смета с материалом'!F:F)</f>
        <v>0</v>
      </c>
      <c r="E392" s="612">
        <f t="shared" si="0"/>
        <v>0</v>
      </c>
      <c r="F392" s="343"/>
    </row>
    <row r="393" spans="1:6" ht="16.5" customHeight="1" x14ac:dyDescent="0.25">
      <c r="A393" s="613">
        <v>392</v>
      </c>
      <c r="B393" s="614" t="s">
        <v>1755</v>
      </c>
      <c r="C393" s="615">
        <v>270</v>
      </c>
      <c r="D393" s="616">
        <f>SUMIF('Смета с материалом'!C:C, B394, 'Смета с материалом'!F:F)</f>
        <v>0</v>
      </c>
      <c r="E393" s="612">
        <f t="shared" si="0"/>
        <v>0</v>
      </c>
      <c r="F393" s="343"/>
    </row>
    <row r="394" spans="1:6" ht="16.5" customHeight="1" x14ac:dyDescent="0.25">
      <c r="A394" s="613">
        <v>393</v>
      </c>
      <c r="B394" s="614" t="s">
        <v>1551</v>
      </c>
      <c r="C394" s="610">
        <v>1149</v>
      </c>
      <c r="D394" s="616">
        <f>SUMIF('Смета с материалом'!C:C, B395, 'Смета с материалом'!F:F)</f>
        <v>0</v>
      </c>
      <c r="E394" s="612">
        <f t="shared" si="0"/>
        <v>0</v>
      </c>
      <c r="F394" s="343"/>
    </row>
    <row r="395" spans="1:6" ht="16.5" customHeight="1" x14ac:dyDescent="0.25">
      <c r="A395" s="613">
        <v>394</v>
      </c>
      <c r="B395" s="614" t="s">
        <v>1846</v>
      </c>
      <c r="C395" s="615">
        <v>460</v>
      </c>
      <c r="D395" s="616">
        <f>SUMIF('Смета с материалом'!C:C, B396, 'Смета с материалом'!F:F)</f>
        <v>0</v>
      </c>
      <c r="E395" s="612">
        <f t="shared" si="0"/>
        <v>0</v>
      </c>
      <c r="F395" s="343"/>
    </row>
    <row r="396" spans="1:6" ht="16.5" customHeight="1" x14ac:dyDescent="0.25">
      <c r="A396" s="613">
        <v>395</v>
      </c>
      <c r="B396" s="614" t="s">
        <v>1476</v>
      </c>
      <c r="C396" s="615">
        <v>486</v>
      </c>
      <c r="D396" s="616">
        <f>SUMIF('Смета с материалом'!C:C, B397, 'Смета с материалом'!F:F)</f>
        <v>0.56198999999999999</v>
      </c>
      <c r="E396" s="612">
        <f t="shared" si="0"/>
        <v>273.12714</v>
      </c>
      <c r="F396" s="343"/>
    </row>
    <row r="397" spans="1:6" ht="16.5" customHeight="1" x14ac:dyDescent="0.25">
      <c r="A397" s="613">
        <v>396</v>
      </c>
      <c r="B397" s="614" t="s">
        <v>1409</v>
      </c>
      <c r="C397" s="615">
        <v>388</v>
      </c>
      <c r="D397" s="616">
        <f>SUMIF('Смета с материалом'!C:C, B398, 'Смета с материалом'!F:F)</f>
        <v>281.75</v>
      </c>
      <c r="E397" s="612">
        <f t="shared" si="0"/>
        <v>109319</v>
      </c>
      <c r="F397" s="343"/>
    </row>
    <row r="398" spans="1:6" ht="16.5" customHeight="1" x14ac:dyDescent="0.25">
      <c r="A398" s="613">
        <v>397</v>
      </c>
      <c r="B398" s="614" t="s">
        <v>1479</v>
      </c>
      <c r="C398" s="615">
        <v>269</v>
      </c>
      <c r="D398" s="616">
        <f>SUMIF('Смета с материалом'!C:C, B399, 'Смета с материалом'!F:F)</f>
        <v>2.1745000000000001</v>
      </c>
      <c r="E398" s="612">
        <f t="shared" si="0"/>
        <v>584.94050000000004</v>
      </c>
      <c r="F398" s="343"/>
    </row>
    <row r="399" spans="1:6" ht="16.5" customHeight="1" x14ac:dyDescent="0.25">
      <c r="A399" s="613">
        <v>398</v>
      </c>
      <c r="B399" s="614" t="s">
        <v>1603</v>
      </c>
      <c r="C399" s="615">
        <v>128</v>
      </c>
      <c r="D399" s="616">
        <f>SUMIF('Смета с материалом'!C:C, B400, 'Смета с материалом'!F:F)</f>
        <v>0</v>
      </c>
      <c r="E399" s="612">
        <f t="shared" si="0"/>
        <v>0</v>
      </c>
      <c r="F399" s="343"/>
    </row>
    <row r="400" spans="1:6" ht="16.5" customHeight="1" x14ac:dyDescent="0.25">
      <c r="A400" s="613">
        <v>399</v>
      </c>
      <c r="B400" s="614" t="s">
        <v>1634</v>
      </c>
      <c r="C400" s="615">
        <v>85</v>
      </c>
      <c r="D400" s="616">
        <f>SUMIF('Смета с материалом'!C:C, B401, 'Смета с материалом'!F:F)</f>
        <v>1.3047</v>
      </c>
      <c r="E400" s="612">
        <f t="shared" si="0"/>
        <v>110.8995</v>
      </c>
      <c r="F400" s="343"/>
    </row>
    <row r="401" spans="1:6" ht="16.5" customHeight="1" x14ac:dyDescent="0.25">
      <c r="A401" s="613">
        <v>400</v>
      </c>
      <c r="B401" s="614" t="s">
        <v>1602</v>
      </c>
      <c r="C401" s="615">
        <v>180</v>
      </c>
      <c r="D401" s="616">
        <f>SUMIF('Смета с материалом'!C:C, B402, 'Смета с материалом'!F:F)</f>
        <v>0</v>
      </c>
      <c r="E401" s="612">
        <f t="shared" si="0"/>
        <v>0</v>
      </c>
      <c r="F401" s="343"/>
    </row>
    <row r="402" spans="1:6" ht="16.5" customHeight="1" x14ac:dyDescent="0.25">
      <c r="A402" s="613">
        <v>401</v>
      </c>
      <c r="B402" s="614" t="s">
        <v>1528</v>
      </c>
      <c r="C402" s="615">
        <v>102</v>
      </c>
      <c r="D402" s="616">
        <f>SUMIF('Смета с материалом'!C:C, B403, 'Смета с материалом'!F:F)</f>
        <v>0</v>
      </c>
      <c r="E402" s="612">
        <f t="shared" si="0"/>
        <v>0</v>
      </c>
      <c r="F402" s="343"/>
    </row>
    <row r="403" spans="1:6" ht="16.5" customHeight="1" x14ac:dyDescent="0.25">
      <c r="A403" s="613">
        <v>402</v>
      </c>
      <c r="B403" s="614" t="s">
        <v>1832</v>
      </c>
      <c r="C403" s="615">
        <v>113</v>
      </c>
      <c r="D403" s="616">
        <f>SUMIF('Смета с материалом'!C:C, B404, 'Смета с материалом'!F:F)</f>
        <v>0</v>
      </c>
      <c r="E403" s="612">
        <f t="shared" si="0"/>
        <v>0</v>
      </c>
      <c r="F403" s="343"/>
    </row>
    <row r="404" spans="1:6" ht="16.5" customHeight="1" x14ac:dyDescent="0.25">
      <c r="A404" s="613">
        <v>403</v>
      </c>
      <c r="B404" s="614" t="s">
        <v>1597</v>
      </c>
      <c r="C404" s="615">
        <v>131</v>
      </c>
      <c r="D404" s="616">
        <f>SUMIF('Смета с материалом'!C:C, B405, 'Смета с материалом'!F:F)</f>
        <v>1.8334999999999999</v>
      </c>
      <c r="E404" s="612">
        <f t="shared" si="0"/>
        <v>240.18849999999998</v>
      </c>
      <c r="F404" s="343"/>
    </row>
    <row r="405" spans="1:6" ht="16.5" customHeight="1" x14ac:dyDescent="0.25">
      <c r="A405" s="613">
        <v>404</v>
      </c>
      <c r="B405" s="614" t="s">
        <v>1595</v>
      </c>
      <c r="C405" s="615">
        <v>67</v>
      </c>
      <c r="D405" s="616">
        <f>SUMIF('Смета с материалом'!C:C, B406, 'Смета с материалом'!F:F)</f>
        <v>0.41592600000000002</v>
      </c>
      <c r="E405" s="612">
        <f t="shared" si="0"/>
        <v>27.867042000000001</v>
      </c>
      <c r="F405" s="343"/>
    </row>
    <row r="406" spans="1:6" ht="16.5" customHeight="1" x14ac:dyDescent="0.25">
      <c r="A406" s="613">
        <v>405</v>
      </c>
      <c r="B406" s="614" t="s">
        <v>1389</v>
      </c>
      <c r="C406" s="615">
        <v>1431</v>
      </c>
      <c r="D406" s="616">
        <f>SUMIF('Смета с материалом'!C:C, B407, 'Смета с материалом'!F:F)</f>
        <v>0.8999100000000001</v>
      </c>
      <c r="E406" s="612">
        <f t="shared" si="0"/>
        <v>1287.7712100000001</v>
      </c>
      <c r="F406" s="343"/>
    </row>
    <row r="407" spans="1:6" ht="15.75" customHeight="1" x14ac:dyDescent="0.25">
      <c r="A407" s="613">
        <v>406</v>
      </c>
      <c r="B407" s="614" t="s">
        <v>1465</v>
      </c>
      <c r="C407" s="615">
        <v>1459</v>
      </c>
      <c r="D407" s="616">
        <f>SUMIF('Смета с материалом'!C:C, B408, 'Смета с материалом'!F:F)</f>
        <v>0.73501710000000009</v>
      </c>
      <c r="E407" s="612">
        <f t="shared" si="0"/>
        <v>1072.3899489</v>
      </c>
      <c r="F407" s="343"/>
    </row>
    <row r="408" spans="1:6" ht="15.75" customHeight="1" x14ac:dyDescent="0.25">
      <c r="A408" s="613">
        <v>407</v>
      </c>
      <c r="B408" s="614" t="s">
        <v>1418</v>
      </c>
      <c r="C408" s="615">
        <v>489</v>
      </c>
      <c r="D408" s="616">
        <f>SUMIF('Смета с материалом'!C:C, B409, 'Смета с материалом'!F:F)</f>
        <v>117.58000000000001</v>
      </c>
      <c r="E408" s="612">
        <f t="shared" si="0"/>
        <v>57496.62</v>
      </c>
      <c r="F408" s="343"/>
    </row>
    <row r="409" spans="1:6" ht="15.75" customHeight="1" x14ac:dyDescent="0.25">
      <c r="A409" s="613">
        <v>408</v>
      </c>
      <c r="B409" s="614" t="s">
        <v>1461</v>
      </c>
      <c r="C409" s="615">
        <v>701</v>
      </c>
      <c r="D409" s="616">
        <f>SUMIF('Смета с материалом'!C:C, B410, 'Смета с материалом'!F:F)</f>
        <v>38.066065000000002</v>
      </c>
      <c r="E409" s="612">
        <f t="shared" si="0"/>
        <v>26684.311565</v>
      </c>
      <c r="F409" s="343"/>
    </row>
    <row r="410" spans="1:6" ht="15.75" customHeight="1" x14ac:dyDescent="0.25">
      <c r="A410" s="613">
        <v>409</v>
      </c>
      <c r="B410" s="614" t="s">
        <v>1406</v>
      </c>
      <c r="C410" s="615">
        <v>317</v>
      </c>
      <c r="D410" s="616">
        <f>SUMIF('Смета с материалом'!C:C, B411, 'Смета с материалом'!F:F)</f>
        <v>38.066065000000002</v>
      </c>
      <c r="E410" s="612">
        <f t="shared" si="0"/>
        <v>12066.942605</v>
      </c>
      <c r="F410" s="343"/>
    </row>
    <row r="411" spans="1:6" ht="15.75" customHeight="1" x14ac:dyDescent="0.25">
      <c r="A411" s="613">
        <v>410</v>
      </c>
      <c r="B411" s="614" t="s">
        <v>1406</v>
      </c>
      <c r="C411" s="610">
        <v>748</v>
      </c>
      <c r="D411" s="616">
        <f>SUMIF('Смета с материалом'!C:C, B412, 'Смета с материалом'!F:F)</f>
        <v>0</v>
      </c>
      <c r="E411" s="612">
        <f t="shared" si="0"/>
        <v>0</v>
      </c>
      <c r="F411" s="343"/>
    </row>
    <row r="412" spans="1:6" ht="15.75" customHeight="1" x14ac:dyDescent="0.25">
      <c r="A412" s="613">
        <v>411</v>
      </c>
      <c r="B412" s="614" t="s">
        <v>1555</v>
      </c>
      <c r="C412" s="610">
        <v>2301</v>
      </c>
      <c r="D412" s="616">
        <f>SUMIF('Смета с материалом'!C:C, B413, 'Смета с материалом'!F:F)</f>
        <v>0</v>
      </c>
      <c r="E412" s="612">
        <f t="shared" si="0"/>
        <v>0</v>
      </c>
      <c r="F412" s="343"/>
    </row>
    <row r="413" spans="1:6" ht="15.75" customHeight="1" x14ac:dyDescent="0.25">
      <c r="A413" s="613">
        <v>412</v>
      </c>
      <c r="B413" s="614" t="s">
        <v>1432</v>
      </c>
      <c r="C413" s="615"/>
      <c r="D413" s="616"/>
      <c r="E413" s="612">
        <f t="shared" si="0"/>
        <v>0</v>
      </c>
      <c r="F413" s="343"/>
    </row>
    <row r="414" spans="1:6" ht="15.75" customHeight="1" x14ac:dyDescent="0.25">
      <c r="A414" s="613">
        <v>413</v>
      </c>
      <c r="B414" s="613" t="s">
        <v>1420</v>
      </c>
      <c r="C414" s="615"/>
      <c r="D414" s="616"/>
      <c r="E414" s="612">
        <f t="shared" si="0"/>
        <v>0</v>
      </c>
      <c r="F414" s="343"/>
    </row>
    <row r="415" spans="1:6" ht="15.75" customHeight="1" x14ac:dyDescent="0.25">
      <c r="A415" s="613">
        <v>414</v>
      </c>
      <c r="B415" s="614" t="s">
        <v>1631</v>
      </c>
      <c r="C415" s="615"/>
      <c r="D415" s="616"/>
      <c r="E415" s="612">
        <f t="shared" si="0"/>
        <v>0</v>
      </c>
      <c r="F415" s="343"/>
    </row>
    <row r="416" spans="1:6" ht="15.75" customHeight="1" x14ac:dyDescent="0.25">
      <c r="A416" s="613">
        <v>415</v>
      </c>
      <c r="B416" s="614" t="s">
        <v>1764</v>
      </c>
      <c r="C416" s="615"/>
      <c r="D416" s="616"/>
      <c r="E416" s="612">
        <f t="shared" si="0"/>
        <v>0</v>
      </c>
      <c r="F416" s="343"/>
    </row>
    <row r="417" spans="1:6" ht="15.75" customHeight="1" x14ac:dyDescent="0.25">
      <c r="A417" s="613">
        <v>416</v>
      </c>
      <c r="B417" s="614" t="s">
        <v>1765</v>
      </c>
      <c r="C417" s="615"/>
      <c r="D417" s="616"/>
      <c r="E417" s="612">
        <f t="shared" si="0"/>
        <v>0</v>
      </c>
      <c r="F417" s="343"/>
    </row>
    <row r="418" spans="1:6" ht="15.75" customHeight="1" x14ac:dyDescent="0.25">
      <c r="A418" s="613">
        <v>417</v>
      </c>
      <c r="B418" s="614" t="s">
        <v>1856</v>
      </c>
      <c r="C418" s="615"/>
      <c r="D418" s="616"/>
      <c r="E418" s="612">
        <f t="shared" si="0"/>
        <v>0</v>
      </c>
      <c r="F418" s="245"/>
    </row>
    <row r="419" spans="1:6" ht="15.75" customHeight="1" x14ac:dyDescent="0.25">
      <c r="A419" s="613">
        <v>418</v>
      </c>
      <c r="B419" s="614" t="s">
        <v>1766</v>
      </c>
      <c r="C419" s="615"/>
      <c r="D419" s="616"/>
      <c r="E419" s="612">
        <f t="shared" si="0"/>
        <v>0</v>
      </c>
      <c r="F419" s="245"/>
    </row>
    <row r="420" spans="1:6" ht="15.75" customHeight="1" x14ac:dyDescent="0.25">
      <c r="A420" s="613">
        <v>419</v>
      </c>
      <c r="B420" s="614" t="s">
        <v>1763</v>
      </c>
      <c r="C420" s="615"/>
      <c r="D420" s="616"/>
      <c r="E420" s="612">
        <f t="shared" si="0"/>
        <v>0</v>
      </c>
      <c r="F420" s="245"/>
    </row>
    <row r="421" spans="1:6" ht="15.75" customHeight="1" x14ac:dyDescent="0.25">
      <c r="A421" s="613">
        <v>420</v>
      </c>
      <c r="B421" s="614" t="s">
        <v>1756</v>
      </c>
      <c r="C421" s="615"/>
      <c r="D421" s="616"/>
      <c r="E421" s="612">
        <f t="shared" si="0"/>
        <v>0</v>
      </c>
      <c r="F421" s="245"/>
    </row>
    <row r="422" spans="1:6" ht="15.75" customHeight="1" x14ac:dyDescent="0.25">
      <c r="A422" s="613">
        <v>421</v>
      </c>
      <c r="B422" s="614" t="s">
        <v>1750</v>
      </c>
      <c r="C422" s="615"/>
      <c r="D422" s="616"/>
      <c r="E422" s="612">
        <f t="shared" si="0"/>
        <v>0</v>
      </c>
      <c r="F422" s="245"/>
    </row>
    <row r="423" spans="1:6" ht="15.75" customHeight="1" x14ac:dyDescent="0.25">
      <c r="A423" s="613">
        <v>422</v>
      </c>
      <c r="B423" s="614" t="s">
        <v>1759</v>
      </c>
      <c r="C423" s="619"/>
      <c r="D423" s="620"/>
      <c r="E423" s="612">
        <f t="shared" si="0"/>
        <v>0</v>
      </c>
      <c r="F423" s="343"/>
    </row>
    <row r="424" spans="1:6" ht="15.75" customHeight="1" x14ac:dyDescent="0.25">
      <c r="A424" s="613">
        <v>423</v>
      </c>
      <c r="B424" s="614" t="s">
        <v>1762</v>
      </c>
      <c r="C424" s="619"/>
      <c r="D424" s="620"/>
      <c r="E424" s="612">
        <f t="shared" si="0"/>
        <v>0</v>
      </c>
      <c r="F424" s="343"/>
    </row>
    <row r="425" spans="1:6" ht="15.75" customHeight="1" x14ac:dyDescent="0.25">
      <c r="A425" s="613">
        <v>424</v>
      </c>
      <c r="B425" s="614" t="s">
        <v>1855</v>
      </c>
      <c r="C425" s="619"/>
      <c r="D425" s="620"/>
      <c r="E425" s="612">
        <f t="shared" si="0"/>
        <v>0</v>
      </c>
      <c r="F425" s="343"/>
    </row>
    <row r="426" spans="1:6" ht="15.75" customHeight="1" x14ac:dyDescent="0.25">
      <c r="A426" s="613">
        <v>425</v>
      </c>
      <c r="B426" s="614" t="s">
        <v>1563</v>
      </c>
      <c r="C426" s="619"/>
      <c r="D426" s="620"/>
      <c r="E426" s="612">
        <f t="shared" si="0"/>
        <v>0</v>
      </c>
      <c r="F426" s="343"/>
    </row>
    <row r="427" spans="1:6" ht="15.75" customHeight="1" x14ac:dyDescent="0.25">
      <c r="A427" s="613">
        <v>426</v>
      </c>
      <c r="B427" s="614" t="s">
        <v>2389</v>
      </c>
      <c r="C427" s="619"/>
      <c r="D427" s="620"/>
      <c r="E427" s="612">
        <f t="shared" si="0"/>
        <v>0</v>
      </c>
      <c r="F427" s="343"/>
    </row>
    <row r="428" spans="1:6" ht="15.75" customHeight="1" x14ac:dyDescent="0.25">
      <c r="A428" s="339"/>
      <c r="B428" s="621"/>
      <c r="C428" s="622"/>
      <c r="D428" s="623"/>
      <c r="E428" s="623"/>
      <c r="F428" s="343"/>
    </row>
    <row r="429" spans="1:6" ht="15.75" customHeight="1" x14ac:dyDescent="0.25">
      <c r="A429" s="339"/>
      <c r="B429" s="621"/>
      <c r="C429" s="622"/>
      <c r="D429" s="623"/>
      <c r="E429" s="623"/>
      <c r="F429" s="343"/>
    </row>
    <row r="430" spans="1:6" ht="15.75" customHeight="1" x14ac:dyDescent="0.25">
      <c r="A430" s="339"/>
      <c r="B430" s="621"/>
      <c r="C430" s="622"/>
      <c r="D430" s="623"/>
      <c r="E430" s="623"/>
      <c r="F430" s="343"/>
    </row>
    <row r="431" spans="1:6" ht="15.75" customHeight="1" x14ac:dyDescent="0.25">
      <c r="A431" s="339"/>
      <c r="B431" s="621"/>
      <c r="C431" s="622"/>
      <c r="D431" s="623"/>
      <c r="E431" s="623"/>
      <c r="F431" s="343"/>
    </row>
    <row r="432" spans="1:6" ht="15.75" customHeight="1" x14ac:dyDescent="0.25">
      <c r="A432" s="339"/>
      <c r="B432" s="621"/>
      <c r="C432" s="622"/>
      <c r="D432" s="623"/>
      <c r="E432" s="623"/>
      <c r="F432" s="343"/>
    </row>
    <row r="433" spans="1:6" ht="15.75" customHeight="1" x14ac:dyDescent="0.25">
      <c r="A433" s="339"/>
      <c r="B433" s="621"/>
      <c r="C433" s="622"/>
      <c r="D433" s="623"/>
      <c r="E433" s="623"/>
      <c r="F433" s="343"/>
    </row>
    <row r="434" spans="1:6" ht="15.75" customHeight="1" x14ac:dyDescent="0.25">
      <c r="A434" s="339"/>
      <c r="B434" s="621"/>
      <c r="C434" s="622"/>
      <c r="D434" s="623"/>
      <c r="E434" s="623"/>
      <c r="F434" s="343"/>
    </row>
    <row r="435" spans="1:6" ht="15.75" customHeight="1" x14ac:dyDescent="0.25">
      <c r="A435" s="339"/>
      <c r="B435" s="621"/>
      <c r="C435" s="622"/>
      <c r="D435" s="623"/>
      <c r="E435" s="623"/>
      <c r="F435" s="343"/>
    </row>
    <row r="436" spans="1:6" ht="15.75" customHeight="1" x14ac:dyDescent="0.25">
      <c r="A436" s="339"/>
      <c r="B436" s="621"/>
      <c r="C436" s="622"/>
      <c r="D436" s="623"/>
      <c r="E436" s="623"/>
      <c r="F436" s="343"/>
    </row>
    <row r="437" spans="1:6" ht="15.75" customHeight="1" x14ac:dyDescent="0.25">
      <c r="A437" s="339"/>
      <c r="B437" s="621"/>
      <c r="C437" s="622"/>
      <c r="D437" s="623"/>
      <c r="E437" s="623"/>
      <c r="F437" s="343"/>
    </row>
    <row r="438" spans="1:6" ht="15.75" customHeight="1" x14ac:dyDescent="0.25">
      <c r="A438" s="339"/>
      <c r="B438" s="621"/>
      <c r="C438" s="622"/>
      <c r="D438" s="623"/>
      <c r="E438" s="623"/>
      <c r="F438" s="343"/>
    </row>
    <row r="439" spans="1:6" ht="15.75" customHeight="1" x14ac:dyDescent="0.25">
      <c r="A439" s="339"/>
      <c r="B439" s="621"/>
      <c r="C439" s="622"/>
      <c r="D439" s="623"/>
      <c r="E439" s="623"/>
      <c r="F439" s="343"/>
    </row>
    <row r="440" spans="1:6" ht="15.75" customHeight="1" x14ac:dyDescent="0.25">
      <c r="A440" s="339"/>
      <c r="B440" s="621"/>
      <c r="C440" s="622"/>
      <c r="D440" s="623"/>
      <c r="E440" s="623"/>
      <c r="F440" s="343"/>
    </row>
    <row r="441" spans="1:6" ht="15.75" customHeight="1" x14ac:dyDescent="0.25">
      <c r="A441" s="339"/>
      <c r="B441" s="621"/>
      <c r="C441" s="622"/>
      <c r="D441" s="623"/>
      <c r="E441" s="623"/>
      <c r="F441" s="343"/>
    </row>
    <row r="442" spans="1:6" ht="15.75" customHeight="1" x14ac:dyDescent="0.25">
      <c r="A442" s="339"/>
      <c r="B442" s="621"/>
      <c r="C442" s="622"/>
      <c r="D442" s="623"/>
      <c r="E442" s="623"/>
      <c r="F442" s="343"/>
    </row>
    <row r="443" spans="1:6" ht="15.75" customHeight="1" x14ac:dyDescent="0.25">
      <c r="A443" s="339"/>
      <c r="B443" s="621"/>
      <c r="C443" s="622"/>
      <c r="D443" s="623"/>
      <c r="E443" s="623"/>
      <c r="F443" s="343"/>
    </row>
    <row r="444" spans="1:6" ht="15.75" customHeight="1" x14ac:dyDescent="0.25">
      <c r="A444" s="339"/>
      <c r="B444" s="621"/>
      <c r="C444" s="622"/>
      <c r="D444" s="623"/>
      <c r="E444" s="623"/>
      <c r="F444" s="343"/>
    </row>
    <row r="445" spans="1:6" ht="15.75" customHeight="1" x14ac:dyDescent="0.25">
      <c r="A445" s="339"/>
      <c r="B445" s="621"/>
      <c r="C445" s="622"/>
      <c r="D445" s="623"/>
      <c r="E445" s="623"/>
      <c r="F445" s="343"/>
    </row>
    <row r="446" spans="1:6" ht="15.75" customHeight="1" x14ac:dyDescent="0.25">
      <c r="A446" s="339"/>
      <c r="B446" s="621"/>
      <c r="C446" s="622"/>
      <c r="D446" s="623"/>
      <c r="E446" s="623"/>
      <c r="F446" s="343"/>
    </row>
    <row r="447" spans="1:6" ht="15.75" customHeight="1" x14ac:dyDescent="0.25">
      <c r="A447" s="339"/>
      <c r="B447" s="621"/>
      <c r="C447" s="622"/>
      <c r="D447" s="623"/>
      <c r="E447" s="623"/>
      <c r="F447" s="343"/>
    </row>
    <row r="448" spans="1:6" ht="15.75" customHeight="1" x14ac:dyDescent="0.25">
      <c r="A448" s="339"/>
      <c r="B448" s="621"/>
      <c r="C448" s="622"/>
      <c r="D448" s="623"/>
      <c r="E448" s="623"/>
      <c r="F448" s="343"/>
    </row>
    <row r="449" spans="1:6" ht="15.75" customHeight="1" x14ac:dyDescent="0.25">
      <c r="A449" s="339"/>
      <c r="B449" s="621"/>
      <c r="C449" s="622"/>
      <c r="D449" s="623"/>
      <c r="E449" s="623"/>
      <c r="F449" s="343"/>
    </row>
    <row r="450" spans="1:6" ht="15.75" customHeight="1" x14ac:dyDescent="0.25">
      <c r="A450" s="339"/>
      <c r="B450" s="621"/>
      <c r="C450" s="622"/>
      <c r="D450" s="623"/>
      <c r="E450" s="623"/>
      <c r="F450" s="343"/>
    </row>
    <row r="451" spans="1:6" ht="15.75" customHeight="1" x14ac:dyDescent="0.25">
      <c r="A451" s="339"/>
      <c r="B451" s="621"/>
      <c r="C451" s="622"/>
      <c r="D451" s="623"/>
      <c r="E451" s="623"/>
      <c r="F451" s="343"/>
    </row>
    <row r="452" spans="1:6" ht="15.75" customHeight="1" x14ac:dyDescent="0.25">
      <c r="A452" s="339"/>
      <c r="B452" s="621"/>
      <c r="C452" s="622"/>
      <c r="D452" s="623"/>
      <c r="E452" s="623"/>
      <c r="F452" s="343"/>
    </row>
    <row r="453" spans="1:6" ht="15.75" customHeight="1" x14ac:dyDescent="0.25">
      <c r="A453" s="339"/>
      <c r="B453" s="621"/>
      <c r="C453" s="622"/>
      <c r="D453" s="623"/>
      <c r="E453" s="623"/>
      <c r="F453" s="343"/>
    </row>
    <row r="454" spans="1:6" ht="15.75" customHeight="1" x14ac:dyDescent="0.25">
      <c r="A454" s="339"/>
      <c r="B454" s="621"/>
      <c r="C454" s="622"/>
      <c r="D454" s="623"/>
      <c r="E454" s="623"/>
      <c r="F454" s="343"/>
    </row>
    <row r="455" spans="1:6" ht="15.75" customHeight="1" x14ac:dyDescent="0.25">
      <c r="A455" s="339"/>
      <c r="B455" s="621"/>
      <c r="C455" s="622"/>
      <c r="D455" s="623"/>
      <c r="E455" s="623"/>
      <c r="F455" s="343"/>
    </row>
    <row r="456" spans="1:6" ht="15.75" customHeight="1" x14ac:dyDescent="0.25">
      <c r="A456" s="339"/>
      <c r="B456" s="621"/>
      <c r="C456" s="622"/>
      <c r="D456" s="623"/>
      <c r="E456" s="623"/>
      <c r="F456" s="343"/>
    </row>
    <row r="457" spans="1:6" ht="15.75" customHeight="1" x14ac:dyDescent="0.25">
      <c r="A457" s="339"/>
      <c r="B457" s="621"/>
      <c r="C457" s="622"/>
      <c r="D457" s="623"/>
      <c r="E457" s="623"/>
      <c r="F457" s="343"/>
    </row>
    <row r="458" spans="1:6" ht="15.75" customHeight="1" x14ac:dyDescent="0.25">
      <c r="A458" s="339"/>
      <c r="B458" s="621"/>
      <c r="C458" s="622"/>
      <c r="D458" s="623"/>
      <c r="E458" s="623"/>
      <c r="F458" s="343"/>
    </row>
    <row r="459" spans="1:6" ht="15.75" customHeight="1" x14ac:dyDescent="0.25">
      <c r="A459" s="339"/>
      <c r="B459" s="621"/>
      <c r="C459" s="622"/>
      <c r="D459" s="623"/>
      <c r="E459" s="623"/>
      <c r="F459" s="343"/>
    </row>
    <row r="460" spans="1:6" ht="15.75" customHeight="1" x14ac:dyDescent="0.25">
      <c r="A460" s="339"/>
      <c r="B460" s="621"/>
      <c r="C460" s="622"/>
      <c r="D460" s="623"/>
      <c r="E460" s="623"/>
      <c r="F460" s="343"/>
    </row>
    <row r="461" spans="1:6" ht="15.75" customHeight="1" x14ac:dyDescent="0.25">
      <c r="A461" s="339"/>
      <c r="B461" s="621"/>
      <c r="C461" s="622"/>
      <c r="D461" s="623"/>
      <c r="E461" s="623"/>
      <c r="F461" s="343"/>
    </row>
    <row r="462" spans="1:6" ht="15.75" customHeight="1" x14ac:dyDescent="0.25">
      <c r="A462" s="339"/>
      <c r="B462" s="621"/>
      <c r="C462" s="622"/>
      <c r="D462" s="623"/>
      <c r="E462" s="623"/>
      <c r="F462" s="343"/>
    </row>
    <row r="463" spans="1:6" ht="15.75" customHeight="1" x14ac:dyDescent="0.25">
      <c r="A463" s="339"/>
      <c r="B463" s="621"/>
      <c r="C463" s="622"/>
      <c r="D463" s="623"/>
      <c r="E463" s="623"/>
      <c r="F463" s="343"/>
    </row>
    <row r="464" spans="1:6" ht="15.75" customHeight="1" x14ac:dyDescent="0.25">
      <c r="A464" s="339"/>
      <c r="B464" s="621"/>
      <c r="C464" s="622"/>
      <c r="D464" s="623"/>
      <c r="E464" s="623"/>
      <c r="F464" s="343"/>
    </row>
    <row r="465" spans="1:6" ht="15.75" customHeight="1" x14ac:dyDescent="0.25">
      <c r="A465" s="339"/>
      <c r="B465" s="621"/>
      <c r="C465" s="622"/>
      <c r="D465" s="623"/>
      <c r="E465" s="623"/>
      <c r="F465" s="343"/>
    </row>
    <row r="466" spans="1:6" ht="15.75" customHeight="1" x14ac:dyDescent="0.25">
      <c r="A466" s="339"/>
      <c r="B466" s="621"/>
      <c r="C466" s="622"/>
      <c r="D466" s="623"/>
      <c r="E466" s="623"/>
      <c r="F466" s="343"/>
    </row>
    <row r="467" spans="1:6" ht="15.75" customHeight="1" x14ac:dyDescent="0.25">
      <c r="A467" s="339"/>
      <c r="B467" s="621"/>
      <c r="C467" s="622"/>
      <c r="D467" s="623"/>
      <c r="E467" s="623"/>
      <c r="F467" s="343"/>
    </row>
    <row r="468" spans="1:6" ht="15.75" customHeight="1" x14ac:dyDescent="0.25">
      <c r="A468" s="339"/>
      <c r="B468" s="621"/>
      <c r="C468" s="622"/>
      <c r="D468" s="623"/>
      <c r="E468" s="623"/>
      <c r="F468" s="343"/>
    </row>
    <row r="469" spans="1:6" ht="15.75" customHeight="1" x14ac:dyDescent="0.25">
      <c r="A469" s="339"/>
      <c r="B469" s="621"/>
      <c r="C469" s="622"/>
      <c r="D469" s="623"/>
      <c r="E469" s="623"/>
      <c r="F469" s="343"/>
    </row>
    <row r="470" spans="1:6" ht="15.75" customHeight="1" x14ac:dyDescent="0.25">
      <c r="A470" s="339"/>
      <c r="B470" s="621"/>
      <c r="C470" s="622"/>
      <c r="D470" s="623"/>
      <c r="E470" s="623"/>
      <c r="F470" s="343"/>
    </row>
    <row r="471" spans="1:6" ht="15.75" customHeight="1" x14ac:dyDescent="0.25">
      <c r="A471" s="339"/>
      <c r="B471" s="621"/>
      <c r="C471" s="622"/>
      <c r="D471" s="623"/>
      <c r="E471" s="623"/>
      <c r="F471" s="343"/>
    </row>
    <row r="472" spans="1:6" ht="15.75" customHeight="1" x14ac:dyDescent="0.25">
      <c r="A472" s="339"/>
      <c r="B472" s="621"/>
      <c r="C472" s="622"/>
      <c r="D472" s="623"/>
      <c r="E472" s="623"/>
      <c r="F472" s="343"/>
    </row>
    <row r="473" spans="1:6" ht="15.75" customHeight="1" x14ac:dyDescent="0.25">
      <c r="A473" s="339"/>
      <c r="B473" s="621"/>
      <c r="C473" s="622"/>
      <c r="D473" s="623"/>
      <c r="E473" s="623"/>
      <c r="F473" s="343"/>
    </row>
    <row r="474" spans="1:6" ht="15.75" customHeight="1" x14ac:dyDescent="0.25">
      <c r="A474" s="339"/>
      <c r="B474" s="621"/>
      <c r="C474" s="622"/>
      <c r="D474" s="623"/>
      <c r="E474" s="623"/>
      <c r="F474" s="343"/>
    </row>
    <row r="475" spans="1:6" ht="15.75" customHeight="1" x14ac:dyDescent="0.25">
      <c r="A475" s="339"/>
      <c r="B475" s="621"/>
      <c r="C475" s="622"/>
      <c r="D475" s="623"/>
      <c r="E475" s="623"/>
      <c r="F475" s="343"/>
    </row>
    <row r="476" spans="1:6" ht="15.75" customHeight="1" x14ac:dyDescent="0.25">
      <c r="A476" s="339"/>
      <c r="B476" s="621"/>
      <c r="C476" s="622"/>
      <c r="D476" s="623"/>
      <c r="E476" s="623"/>
      <c r="F476" s="343"/>
    </row>
    <row r="477" spans="1:6" ht="15.75" customHeight="1" x14ac:dyDescent="0.25">
      <c r="A477" s="339"/>
      <c r="B477" s="621"/>
      <c r="C477" s="622"/>
      <c r="D477" s="623"/>
      <c r="E477" s="623"/>
      <c r="F477" s="343"/>
    </row>
    <row r="478" spans="1:6" ht="15.75" customHeight="1" x14ac:dyDescent="0.25">
      <c r="A478" s="339"/>
      <c r="B478" s="621"/>
      <c r="C478" s="622"/>
      <c r="D478" s="623"/>
      <c r="E478" s="623"/>
      <c r="F478" s="343"/>
    </row>
    <row r="479" spans="1:6" ht="15.75" customHeight="1" x14ac:dyDescent="0.25">
      <c r="A479" s="339"/>
      <c r="B479" s="621"/>
      <c r="C479" s="622"/>
      <c r="D479" s="623"/>
      <c r="E479" s="623"/>
      <c r="F479" s="343"/>
    </row>
    <row r="480" spans="1:6" ht="15.75" customHeight="1" x14ac:dyDescent="0.25">
      <c r="A480" s="339"/>
      <c r="B480" s="621"/>
      <c r="C480" s="622"/>
      <c r="D480" s="623"/>
      <c r="E480" s="623"/>
      <c r="F480" s="343"/>
    </row>
    <row r="481" spans="1:6" ht="15.75" customHeight="1" x14ac:dyDescent="0.25">
      <c r="A481" s="339"/>
      <c r="B481" s="621"/>
      <c r="C481" s="622"/>
      <c r="D481" s="623"/>
      <c r="E481" s="623"/>
      <c r="F481" s="343"/>
    </row>
    <row r="482" spans="1:6" ht="15.75" customHeight="1" x14ac:dyDescent="0.25">
      <c r="A482" s="339"/>
      <c r="B482" s="621"/>
      <c r="C482" s="622"/>
      <c r="D482" s="623"/>
      <c r="E482" s="623"/>
      <c r="F482" s="343"/>
    </row>
    <row r="483" spans="1:6" ht="15.75" customHeight="1" x14ac:dyDescent="0.25">
      <c r="A483" s="339"/>
      <c r="B483" s="621"/>
      <c r="C483" s="622"/>
      <c r="D483" s="623"/>
      <c r="E483" s="623"/>
      <c r="F483" s="343"/>
    </row>
    <row r="484" spans="1:6" ht="15.75" customHeight="1" x14ac:dyDescent="0.25">
      <c r="A484" s="339"/>
      <c r="B484" s="621"/>
      <c r="C484" s="622"/>
      <c r="D484" s="623"/>
      <c r="E484" s="623"/>
      <c r="F484" s="343"/>
    </row>
    <row r="485" spans="1:6" ht="15.75" customHeight="1" x14ac:dyDescent="0.25">
      <c r="A485" s="339"/>
      <c r="B485" s="621"/>
      <c r="C485" s="622"/>
      <c r="D485" s="623"/>
      <c r="E485" s="623"/>
      <c r="F485" s="343"/>
    </row>
    <row r="486" spans="1:6" ht="15.75" customHeight="1" x14ac:dyDescent="0.25">
      <c r="A486" s="339"/>
      <c r="B486" s="621"/>
      <c r="C486" s="622"/>
      <c r="D486" s="623"/>
      <c r="E486" s="623"/>
      <c r="F486" s="343"/>
    </row>
    <row r="487" spans="1:6" ht="15.75" customHeight="1" x14ac:dyDescent="0.25">
      <c r="A487" s="339"/>
      <c r="B487" s="621"/>
      <c r="C487" s="622"/>
      <c r="D487" s="623"/>
      <c r="E487" s="623"/>
      <c r="F487" s="343"/>
    </row>
    <row r="488" spans="1:6" ht="15.75" customHeight="1" x14ac:dyDescent="0.25">
      <c r="A488" s="339"/>
      <c r="B488" s="621"/>
      <c r="C488" s="622"/>
      <c r="D488" s="623"/>
      <c r="E488" s="623"/>
      <c r="F488" s="343"/>
    </row>
    <row r="489" spans="1:6" ht="15.75" customHeight="1" x14ac:dyDescent="0.25">
      <c r="A489" s="339"/>
      <c r="B489" s="621"/>
      <c r="C489" s="622"/>
      <c r="D489" s="623"/>
      <c r="E489" s="623"/>
      <c r="F489" s="343"/>
    </row>
    <row r="490" spans="1:6" ht="15.75" customHeight="1" x14ac:dyDescent="0.25">
      <c r="A490" s="339"/>
      <c r="B490" s="621"/>
      <c r="C490" s="622"/>
      <c r="D490" s="623"/>
      <c r="E490" s="623"/>
      <c r="F490" s="343"/>
    </row>
    <row r="491" spans="1:6" ht="15.75" customHeight="1" x14ac:dyDescent="0.25">
      <c r="A491" s="339"/>
      <c r="B491" s="621"/>
      <c r="C491" s="622"/>
      <c r="D491" s="623"/>
      <c r="E491" s="623"/>
      <c r="F491" s="343"/>
    </row>
    <row r="492" spans="1:6" ht="15.75" customHeight="1" x14ac:dyDescent="0.25">
      <c r="A492" s="339"/>
      <c r="B492" s="621"/>
      <c r="C492" s="622"/>
      <c r="D492" s="623"/>
      <c r="E492" s="623"/>
      <c r="F492" s="343"/>
    </row>
    <row r="493" spans="1:6" ht="15.75" customHeight="1" x14ac:dyDescent="0.25">
      <c r="A493" s="339"/>
      <c r="B493" s="621"/>
      <c r="C493" s="622"/>
      <c r="D493" s="623"/>
      <c r="E493" s="623"/>
      <c r="F493" s="343"/>
    </row>
    <row r="494" spans="1:6" ht="15.75" customHeight="1" x14ac:dyDescent="0.25">
      <c r="A494" s="339"/>
      <c r="B494" s="621"/>
      <c r="C494" s="622"/>
      <c r="D494" s="623"/>
      <c r="E494" s="623"/>
      <c r="F494" s="343"/>
    </row>
    <row r="495" spans="1:6" ht="15.75" customHeight="1" x14ac:dyDescent="0.25">
      <c r="A495" s="339"/>
      <c r="B495" s="621"/>
      <c r="C495" s="622"/>
      <c r="D495" s="623"/>
      <c r="E495" s="623"/>
      <c r="F495" s="343"/>
    </row>
    <row r="496" spans="1:6" ht="15.75" customHeight="1" x14ac:dyDescent="0.25">
      <c r="A496" s="339"/>
      <c r="B496" s="621"/>
      <c r="C496" s="622"/>
      <c r="D496" s="623"/>
      <c r="E496" s="623"/>
      <c r="F496" s="343"/>
    </row>
    <row r="497" spans="1:6" ht="15.75" customHeight="1" x14ac:dyDescent="0.25">
      <c r="A497" s="339"/>
      <c r="B497" s="621"/>
      <c r="C497" s="622"/>
      <c r="D497" s="623"/>
      <c r="E497" s="623"/>
      <c r="F497" s="343"/>
    </row>
    <row r="498" spans="1:6" ht="15.75" customHeight="1" x14ac:dyDescent="0.25">
      <c r="A498" s="339"/>
      <c r="B498" s="621"/>
      <c r="C498" s="622"/>
      <c r="D498" s="623"/>
      <c r="E498" s="623"/>
      <c r="F498" s="343"/>
    </row>
    <row r="499" spans="1:6" ht="15.75" customHeight="1" x14ac:dyDescent="0.25">
      <c r="A499" s="339"/>
      <c r="B499" s="621"/>
      <c r="C499" s="622"/>
      <c r="D499" s="623"/>
      <c r="E499" s="623"/>
      <c r="F499" s="343"/>
    </row>
    <row r="500" spans="1:6" ht="15.75" customHeight="1" x14ac:dyDescent="0.25">
      <c r="A500" s="339"/>
      <c r="B500" s="621"/>
      <c r="C500" s="622"/>
      <c r="D500" s="623"/>
      <c r="E500" s="623"/>
      <c r="F500" s="343"/>
    </row>
    <row r="501" spans="1:6" ht="15.75" customHeight="1" x14ac:dyDescent="0.25">
      <c r="A501" s="339"/>
      <c r="B501" s="621"/>
      <c r="C501" s="622"/>
      <c r="D501" s="623"/>
      <c r="E501" s="623"/>
      <c r="F501" s="343"/>
    </row>
    <row r="502" spans="1:6" ht="15.75" customHeight="1" x14ac:dyDescent="0.25">
      <c r="A502" s="339"/>
      <c r="B502" s="621"/>
      <c r="C502" s="622"/>
      <c r="D502" s="623"/>
      <c r="E502" s="623"/>
      <c r="F502" s="343"/>
    </row>
    <row r="503" spans="1:6" ht="15.75" customHeight="1" x14ac:dyDescent="0.25">
      <c r="A503" s="339"/>
      <c r="B503" s="621"/>
      <c r="C503" s="622"/>
      <c r="D503" s="623"/>
      <c r="E503" s="623"/>
      <c r="F503" s="343"/>
    </row>
    <row r="504" spans="1:6" ht="15.75" customHeight="1" x14ac:dyDescent="0.25">
      <c r="A504" s="339"/>
      <c r="B504" s="621"/>
      <c r="C504" s="622"/>
      <c r="D504" s="623"/>
      <c r="E504" s="623"/>
      <c r="F504" s="343"/>
    </row>
    <row r="505" spans="1:6" ht="15.75" customHeight="1" x14ac:dyDescent="0.25">
      <c r="A505" s="339"/>
      <c r="B505" s="621"/>
      <c r="C505" s="622"/>
      <c r="D505" s="623"/>
      <c r="E505" s="623"/>
      <c r="F505" s="343"/>
    </row>
    <row r="506" spans="1:6" ht="15.75" customHeight="1" x14ac:dyDescent="0.25">
      <c r="A506" s="339"/>
      <c r="B506" s="621"/>
      <c r="C506" s="622"/>
      <c r="D506" s="623"/>
      <c r="E506" s="623"/>
      <c r="F506" s="343"/>
    </row>
    <row r="507" spans="1:6" ht="15.75" customHeight="1" x14ac:dyDescent="0.25">
      <c r="A507" s="339"/>
      <c r="B507" s="621"/>
      <c r="C507" s="622"/>
      <c r="D507" s="623"/>
      <c r="E507" s="623"/>
      <c r="F507" s="343"/>
    </row>
    <row r="508" spans="1:6" ht="15.75" customHeight="1" x14ac:dyDescent="0.25">
      <c r="A508" s="339"/>
      <c r="B508" s="621"/>
      <c r="C508" s="622"/>
      <c r="D508" s="623"/>
      <c r="E508" s="623"/>
      <c r="F508" s="343"/>
    </row>
    <row r="509" spans="1:6" ht="15.75" customHeight="1" x14ac:dyDescent="0.25">
      <c r="A509" s="339"/>
      <c r="B509" s="621"/>
      <c r="C509" s="622"/>
      <c r="D509" s="623"/>
      <c r="E509" s="623"/>
      <c r="F509" s="343"/>
    </row>
    <row r="510" spans="1:6" ht="15.75" customHeight="1" x14ac:dyDescent="0.25">
      <c r="A510" s="339"/>
      <c r="B510" s="621"/>
      <c r="C510" s="622"/>
      <c r="D510" s="623"/>
      <c r="E510" s="623"/>
      <c r="F510" s="343"/>
    </row>
    <row r="511" spans="1:6" ht="15.75" customHeight="1" x14ac:dyDescent="0.25">
      <c r="A511" s="339"/>
      <c r="B511" s="621"/>
      <c r="C511" s="622"/>
      <c r="D511" s="623"/>
      <c r="E511" s="623"/>
      <c r="F511" s="343"/>
    </row>
    <row r="512" spans="1:6" ht="15.75" customHeight="1" x14ac:dyDescent="0.25">
      <c r="A512" s="339"/>
      <c r="B512" s="621"/>
      <c r="C512" s="622"/>
      <c r="D512" s="623"/>
      <c r="E512" s="623"/>
      <c r="F512" s="343"/>
    </row>
    <row r="513" spans="1:6" ht="15.75" customHeight="1" x14ac:dyDescent="0.25">
      <c r="A513" s="339"/>
      <c r="B513" s="621"/>
      <c r="C513" s="622"/>
      <c r="D513" s="623"/>
      <c r="E513" s="623"/>
      <c r="F513" s="343"/>
    </row>
    <row r="514" spans="1:6" ht="15.75" customHeight="1" x14ac:dyDescent="0.25">
      <c r="A514" s="339"/>
      <c r="B514" s="621"/>
      <c r="C514" s="622"/>
      <c r="D514" s="623"/>
      <c r="E514" s="623"/>
      <c r="F514" s="343"/>
    </row>
    <row r="515" spans="1:6" ht="15.75" customHeight="1" x14ac:dyDescent="0.25">
      <c r="A515" s="339"/>
      <c r="B515" s="621"/>
      <c r="C515" s="622"/>
      <c r="D515" s="623"/>
      <c r="E515" s="623"/>
      <c r="F515" s="343"/>
    </row>
    <row r="516" spans="1:6" ht="15.75" customHeight="1" x14ac:dyDescent="0.25">
      <c r="A516" s="339"/>
      <c r="B516" s="621"/>
      <c r="C516" s="622"/>
      <c r="D516" s="623"/>
      <c r="E516" s="623"/>
      <c r="F516" s="343"/>
    </row>
    <row r="517" spans="1:6" ht="15.75" customHeight="1" x14ac:dyDescent="0.25">
      <c r="A517" s="339"/>
      <c r="B517" s="621"/>
      <c r="C517" s="622"/>
      <c r="D517" s="623"/>
      <c r="E517" s="623"/>
      <c r="F517" s="343"/>
    </row>
    <row r="518" spans="1:6" ht="15.75" customHeight="1" x14ac:dyDescent="0.25">
      <c r="A518" s="339"/>
      <c r="B518" s="621"/>
      <c r="C518" s="622"/>
      <c r="D518" s="623"/>
      <c r="E518" s="623"/>
      <c r="F518" s="343"/>
    </row>
    <row r="519" spans="1:6" ht="15.75" customHeight="1" x14ac:dyDescent="0.25">
      <c r="A519" s="339"/>
      <c r="B519" s="621"/>
      <c r="C519" s="622"/>
      <c r="D519" s="623"/>
      <c r="E519" s="623"/>
      <c r="F519" s="343"/>
    </row>
    <row r="520" spans="1:6" ht="15.75" customHeight="1" x14ac:dyDescent="0.25">
      <c r="A520" s="339"/>
      <c r="B520" s="621"/>
      <c r="C520" s="622"/>
      <c r="D520" s="623"/>
      <c r="E520" s="623"/>
      <c r="F520" s="343"/>
    </row>
    <row r="521" spans="1:6" ht="15.75" customHeight="1" x14ac:dyDescent="0.25">
      <c r="A521" s="339"/>
      <c r="B521" s="621"/>
      <c r="C521" s="622"/>
      <c r="D521" s="623"/>
      <c r="E521" s="623"/>
      <c r="F521" s="343"/>
    </row>
    <row r="522" spans="1:6" ht="15.75" customHeight="1" x14ac:dyDescent="0.25">
      <c r="A522" s="339"/>
      <c r="B522" s="621"/>
      <c r="C522" s="622"/>
      <c r="D522" s="623"/>
      <c r="E522" s="623"/>
      <c r="F522" s="343"/>
    </row>
    <row r="523" spans="1:6" ht="15.75" customHeight="1" x14ac:dyDescent="0.25">
      <c r="A523" s="339"/>
      <c r="B523" s="621"/>
      <c r="C523" s="622"/>
      <c r="D523" s="623"/>
      <c r="E523" s="623"/>
      <c r="F523" s="343"/>
    </row>
    <row r="524" spans="1:6" ht="15.75" customHeight="1" x14ac:dyDescent="0.25">
      <c r="A524" s="339"/>
      <c r="B524" s="621"/>
      <c r="C524" s="622"/>
      <c r="D524" s="623"/>
      <c r="E524" s="623"/>
      <c r="F524" s="343"/>
    </row>
    <row r="525" spans="1:6" ht="15.75" customHeight="1" x14ac:dyDescent="0.25">
      <c r="A525" s="339"/>
      <c r="B525" s="621"/>
      <c r="C525" s="622"/>
      <c r="D525" s="623"/>
      <c r="E525" s="623"/>
      <c r="F525" s="343"/>
    </row>
    <row r="526" spans="1:6" ht="15.75" customHeight="1" x14ac:dyDescent="0.25">
      <c r="A526" s="339"/>
      <c r="B526" s="621"/>
      <c r="C526" s="622"/>
      <c r="D526" s="623"/>
      <c r="E526" s="623"/>
      <c r="F526" s="343"/>
    </row>
    <row r="527" spans="1:6" ht="15.75" customHeight="1" x14ac:dyDescent="0.25">
      <c r="A527" s="339"/>
      <c r="B527" s="621"/>
      <c r="C527" s="622"/>
      <c r="D527" s="623"/>
      <c r="E527" s="623"/>
      <c r="F527" s="343"/>
    </row>
    <row r="528" spans="1:6" ht="15.75" customHeight="1" x14ac:dyDescent="0.25">
      <c r="A528" s="339"/>
      <c r="B528" s="621"/>
      <c r="C528" s="622"/>
      <c r="D528" s="623"/>
      <c r="E528" s="623"/>
      <c r="F528" s="343"/>
    </row>
    <row r="529" spans="1:6" ht="15.75" customHeight="1" x14ac:dyDescent="0.25">
      <c r="A529" s="339"/>
      <c r="B529" s="621"/>
      <c r="C529" s="622"/>
      <c r="D529" s="623"/>
      <c r="E529" s="623"/>
      <c r="F529" s="343"/>
    </row>
    <row r="530" spans="1:6" ht="15.75" customHeight="1" x14ac:dyDescent="0.25">
      <c r="A530" s="339"/>
      <c r="B530" s="621"/>
      <c r="C530" s="622"/>
      <c r="D530" s="623"/>
      <c r="E530" s="623"/>
      <c r="F530" s="343"/>
    </row>
    <row r="531" spans="1:6" ht="15.75" customHeight="1" x14ac:dyDescent="0.25">
      <c r="A531" s="339"/>
      <c r="B531" s="621"/>
      <c r="C531" s="622"/>
      <c r="D531" s="623"/>
      <c r="E531" s="623"/>
      <c r="F531" s="343"/>
    </row>
    <row r="532" spans="1:6" ht="15.75" customHeight="1" x14ac:dyDescent="0.25">
      <c r="A532" s="339"/>
      <c r="B532" s="621"/>
      <c r="C532" s="622"/>
      <c r="D532" s="623"/>
      <c r="E532" s="623"/>
      <c r="F532" s="343"/>
    </row>
    <row r="533" spans="1:6" ht="15.75" customHeight="1" x14ac:dyDescent="0.25">
      <c r="A533" s="339"/>
      <c r="B533" s="621"/>
      <c r="C533" s="622"/>
      <c r="D533" s="623"/>
      <c r="E533" s="623"/>
      <c r="F533" s="343"/>
    </row>
    <row r="534" spans="1:6" ht="15.75" customHeight="1" x14ac:dyDescent="0.25">
      <c r="A534" s="339"/>
      <c r="B534" s="621"/>
      <c r="C534" s="622"/>
      <c r="D534" s="623"/>
      <c r="E534" s="623"/>
      <c r="F534" s="343"/>
    </row>
    <row r="535" spans="1:6" ht="15.75" customHeight="1" x14ac:dyDescent="0.25">
      <c r="A535" s="339"/>
      <c r="B535" s="621"/>
      <c r="C535" s="622"/>
      <c r="D535" s="623"/>
      <c r="E535" s="623"/>
      <c r="F535" s="343"/>
    </row>
    <row r="536" spans="1:6" ht="15.75" customHeight="1" x14ac:dyDescent="0.25">
      <c r="A536" s="339"/>
      <c r="B536" s="621"/>
      <c r="C536" s="622"/>
      <c r="D536" s="623"/>
      <c r="E536" s="623"/>
      <c r="F536" s="343"/>
    </row>
    <row r="537" spans="1:6" ht="15.75" customHeight="1" x14ac:dyDescent="0.25">
      <c r="A537" s="339"/>
      <c r="B537" s="621"/>
      <c r="C537" s="622"/>
      <c r="D537" s="623"/>
      <c r="E537" s="623"/>
      <c r="F537" s="343"/>
    </row>
    <row r="538" spans="1:6" ht="15.75" customHeight="1" x14ac:dyDescent="0.25">
      <c r="A538" s="339"/>
      <c r="B538" s="621"/>
      <c r="C538" s="622"/>
      <c r="D538" s="623"/>
      <c r="E538" s="623"/>
      <c r="F538" s="343"/>
    </row>
    <row r="539" spans="1:6" ht="15.75" customHeight="1" x14ac:dyDescent="0.25">
      <c r="A539" s="339"/>
      <c r="B539" s="621"/>
      <c r="C539" s="622"/>
      <c r="D539" s="623"/>
      <c r="E539" s="623"/>
      <c r="F539" s="343"/>
    </row>
    <row r="540" spans="1:6" ht="15.75" customHeight="1" x14ac:dyDescent="0.25">
      <c r="A540" s="339"/>
      <c r="B540" s="621"/>
      <c r="C540" s="622"/>
      <c r="D540" s="623"/>
      <c r="E540" s="623"/>
      <c r="F540" s="343"/>
    </row>
    <row r="541" spans="1:6" ht="15.75" customHeight="1" x14ac:dyDescent="0.25">
      <c r="A541" s="339"/>
      <c r="B541" s="621"/>
      <c r="C541" s="622"/>
      <c r="D541" s="623"/>
      <c r="E541" s="623"/>
      <c r="F541" s="343"/>
    </row>
    <row r="542" spans="1:6" ht="15.75" customHeight="1" x14ac:dyDescent="0.25">
      <c r="A542" s="339"/>
      <c r="B542" s="621"/>
      <c r="C542" s="622"/>
      <c r="D542" s="623"/>
      <c r="E542" s="623"/>
      <c r="F542" s="343"/>
    </row>
    <row r="543" spans="1:6" ht="15.75" customHeight="1" x14ac:dyDescent="0.25">
      <c r="A543" s="339"/>
      <c r="B543" s="621"/>
      <c r="C543" s="622"/>
      <c r="D543" s="623"/>
      <c r="E543" s="623"/>
      <c r="F543" s="343"/>
    </row>
    <row r="544" spans="1:6" ht="15.75" customHeight="1" x14ac:dyDescent="0.25">
      <c r="A544" s="339"/>
      <c r="B544" s="621"/>
      <c r="C544" s="622"/>
      <c r="D544" s="623"/>
      <c r="E544" s="623"/>
      <c r="F544" s="343"/>
    </row>
    <row r="545" spans="1:6" ht="15.75" customHeight="1" x14ac:dyDescent="0.25">
      <c r="A545" s="339"/>
      <c r="B545" s="621"/>
      <c r="C545" s="622"/>
      <c r="D545" s="623"/>
      <c r="E545" s="623"/>
      <c r="F545" s="343"/>
    </row>
    <row r="546" spans="1:6" ht="15.75" customHeight="1" x14ac:dyDescent="0.25">
      <c r="A546" s="339"/>
      <c r="B546" s="621"/>
      <c r="C546" s="622"/>
      <c r="D546" s="623"/>
      <c r="E546" s="623"/>
      <c r="F546" s="343"/>
    </row>
    <row r="547" spans="1:6" ht="15.75" customHeight="1" x14ac:dyDescent="0.25">
      <c r="A547" s="339"/>
      <c r="B547" s="621"/>
      <c r="C547" s="622"/>
      <c r="D547" s="623"/>
      <c r="E547" s="623"/>
      <c r="F547" s="343"/>
    </row>
    <row r="548" spans="1:6" ht="15.75" customHeight="1" x14ac:dyDescent="0.25">
      <c r="A548" s="339"/>
      <c r="B548" s="621"/>
      <c r="C548" s="622"/>
      <c r="D548" s="623"/>
      <c r="E548" s="623"/>
      <c r="F548" s="343"/>
    </row>
    <row r="549" spans="1:6" ht="15.75" customHeight="1" x14ac:dyDescent="0.25">
      <c r="A549" s="339"/>
      <c r="B549" s="621"/>
      <c r="C549" s="622"/>
      <c r="D549" s="623"/>
      <c r="E549" s="623"/>
      <c r="F549" s="343"/>
    </row>
    <row r="550" spans="1:6" ht="15.75" customHeight="1" x14ac:dyDescent="0.25">
      <c r="A550" s="339"/>
      <c r="B550" s="621"/>
      <c r="C550" s="622"/>
      <c r="D550" s="623"/>
      <c r="E550" s="623"/>
      <c r="F550" s="343"/>
    </row>
    <row r="551" spans="1:6" ht="15.75" customHeight="1" x14ac:dyDescent="0.25">
      <c r="A551" s="339"/>
      <c r="B551" s="621"/>
      <c r="C551" s="622"/>
      <c r="D551" s="623"/>
      <c r="E551" s="623"/>
      <c r="F551" s="343"/>
    </row>
    <row r="552" spans="1:6" ht="15.75" customHeight="1" x14ac:dyDescent="0.25">
      <c r="A552" s="339"/>
      <c r="B552" s="621"/>
      <c r="C552" s="622"/>
      <c r="D552" s="623"/>
      <c r="E552" s="623"/>
      <c r="F552" s="343"/>
    </row>
    <row r="553" spans="1:6" ht="15.75" customHeight="1" x14ac:dyDescent="0.25">
      <c r="A553" s="339"/>
      <c r="B553" s="621"/>
      <c r="C553" s="622"/>
      <c r="D553" s="623"/>
      <c r="E553" s="623"/>
      <c r="F553" s="343"/>
    </row>
    <row r="554" spans="1:6" ht="15.75" customHeight="1" x14ac:dyDescent="0.25">
      <c r="A554" s="339"/>
      <c r="B554" s="621"/>
      <c r="C554" s="622"/>
      <c r="D554" s="623"/>
      <c r="E554" s="623"/>
      <c r="F554" s="343"/>
    </row>
    <row r="555" spans="1:6" ht="15.75" customHeight="1" x14ac:dyDescent="0.25">
      <c r="A555" s="339"/>
      <c r="B555" s="621"/>
      <c r="C555" s="622"/>
      <c r="D555" s="623"/>
      <c r="E555" s="623"/>
      <c r="F555" s="343"/>
    </row>
    <row r="556" spans="1:6" ht="15.75" customHeight="1" x14ac:dyDescent="0.25">
      <c r="A556" s="339"/>
      <c r="B556" s="621"/>
      <c r="C556" s="622"/>
      <c r="D556" s="623"/>
      <c r="E556" s="623"/>
      <c r="F556" s="343"/>
    </row>
    <row r="557" spans="1:6" ht="15.75" customHeight="1" x14ac:dyDescent="0.25">
      <c r="A557" s="339"/>
      <c r="B557" s="621"/>
      <c r="C557" s="622"/>
      <c r="D557" s="623"/>
      <c r="E557" s="623"/>
      <c r="F557" s="343"/>
    </row>
    <row r="558" spans="1:6" ht="15.75" customHeight="1" x14ac:dyDescent="0.25">
      <c r="A558" s="339"/>
      <c r="B558" s="621"/>
      <c r="C558" s="622"/>
      <c r="D558" s="623"/>
      <c r="E558" s="623"/>
      <c r="F558" s="343"/>
    </row>
    <row r="559" spans="1:6" ht="15.75" customHeight="1" x14ac:dyDescent="0.25">
      <c r="A559" s="339"/>
      <c r="B559" s="621"/>
      <c r="C559" s="622"/>
      <c r="D559" s="623"/>
      <c r="E559" s="623"/>
      <c r="F559" s="343"/>
    </row>
    <row r="560" spans="1:6" ht="15.75" customHeight="1" x14ac:dyDescent="0.25">
      <c r="A560" s="339"/>
      <c r="B560" s="621"/>
      <c r="C560" s="622"/>
      <c r="D560" s="623"/>
      <c r="E560" s="623"/>
      <c r="F560" s="343"/>
    </row>
    <row r="561" spans="1:6" ht="15.75" customHeight="1" x14ac:dyDescent="0.25">
      <c r="A561" s="339"/>
      <c r="B561" s="621"/>
      <c r="C561" s="622"/>
      <c r="D561" s="623"/>
      <c r="E561" s="623"/>
      <c r="F561" s="343"/>
    </row>
    <row r="562" spans="1:6" ht="15.75" customHeight="1" x14ac:dyDescent="0.25">
      <c r="A562" s="339"/>
      <c r="B562" s="621"/>
      <c r="C562" s="622"/>
      <c r="D562" s="623"/>
      <c r="E562" s="623"/>
      <c r="F562" s="343"/>
    </row>
    <row r="563" spans="1:6" ht="15.75" customHeight="1" x14ac:dyDescent="0.25">
      <c r="A563" s="339"/>
      <c r="B563" s="621"/>
      <c r="C563" s="622"/>
      <c r="D563" s="623"/>
      <c r="E563" s="623"/>
      <c r="F563" s="343"/>
    </row>
    <row r="564" spans="1:6" ht="15.75" customHeight="1" x14ac:dyDescent="0.25">
      <c r="A564" s="339"/>
      <c r="B564" s="621"/>
      <c r="C564" s="622"/>
      <c r="D564" s="623"/>
      <c r="E564" s="623"/>
      <c r="F564" s="343"/>
    </row>
    <row r="565" spans="1:6" ht="15.75" customHeight="1" x14ac:dyDescent="0.25">
      <c r="A565" s="339"/>
      <c r="B565" s="621"/>
      <c r="C565" s="622"/>
      <c r="D565" s="623"/>
      <c r="E565" s="623"/>
      <c r="F565" s="343"/>
    </row>
    <row r="566" spans="1:6" ht="15.75" customHeight="1" x14ac:dyDescent="0.25">
      <c r="A566" s="339"/>
      <c r="B566" s="621"/>
      <c r="C566" s="622"/>
      <c r="D566" s="623"/>
      <c r="E566" s="623"/>
      <c r="F566" s="343"/>
    </row>
    <row r="567" spans="1:6" ht="15.75" customHeight="1" x14ac:dyDescent="0.25">
      <c r="A567" s="339"/>
      <c r="B567" s="621"/>
      <c r="C567" s="622"/>
      <c r="D567" s="623"/>
      <c r="E567" s="623"/>
      <c r="F567" s="343"/>
    </row>
    <row r="568" spans="1:6" ht="15.75" customHeight="1" x14ac:dyDescent="0.25">
      <c r="A568" s="339"/>
      <c r="B568" s="621"/>
      <c r="C568" s="622"/>
      <c r="D568" s="623"/>
      <c r="E568" s="623"/>
      <c r="F568" s="343"/>
    </row>
    <row r="569" spans="1:6" ht="15.75" customHeight="1" x14ac:dyDescent="0.25">
      <c r="A569" s="339"/>
      <c r="B569" s="621"/>
      <c r="C569" s="622"/>
      <c r="D569" s="623"/>
      <c r="E569" s="623"/>
      <c r="F569" s="343"/>
    </row>
    <row r="570" spans="1:6" ht="15.75" customHeight="1" x14ac:dyDescent="0.25">
      <c r="A570" s="339"/>
      <c r="B570" s="621"/>
      <c r="C570" s="622"/>
      <c r="D570" s="623"/>
      <c r="E570" s="623"/>
      <c r="F570" s="343"/>
    </row>
    <row r="571" spans="1:6" ht="15.75" customHeight="1" x14ac:dyDescent="0.25">
      <c r="A571" s="339"/>
      <c r="B571" s="621"/>
      <c r="C571" s="622"/>
      <c r="D571" s="623"/>
      <c r="E571" s="623"/>
      <c r="F571" s="343"/>
    </row>
    <row r="572" spans="1:6" ht="15.75" customHeight="1" x14ac:dyDescent="0.25">
      <c r="A572" s="339"/>
      <c r="B572" s="621"/>
      <c r="C572" s="622"/>
      <c r="D572" s="623"/>
      <c r="E572" s="623"/>
      <c r="F572" s="343"/>
    </row>
    <row r="573" spans="1:6" ht="15.75" customHeight="1" x14ac:dyDescent="0.25">
      <c r="A573" s="339"/>
      <c r="B573" s="621"/>
      <c r="C573" s="622"/>
      <c r="D573" s="623"/>
      <c r="E573" s="623"/>
      <c r="F573" s="343"/>
    </row>
    <row r="574" spans="1:6" ht="15.75" customHeight="1" x14ac:dyDescent="0.25">
      <c r="A574" s="339"/>
      <c r="B574" s="621"/>
      <c r="C574" s="622"/>
      <c r="D574" s="623"/>
      <c r="E574" s="623"/>
      <c r="F574" s="343"/>
    </row>
    <row r="575" spans="1:6" ht="15.75" customHeight="1" x14ac:dyDescent="0.25">
      <c r="A575" s="339"/>
      <c r="B575" s="621"/>
      <c r="C575" s="622"/>
      <c r="D575" s="623"/>
      <c r="E575" s="623"/>
      <c r="F575" s="343"/>
    </row>
    <row r="576" spans="1:6" ht="15.75" customHeight="1" x14ac:dyDescent="0.25">
      <c r="A576" s="339"/>
      <c r="B576" s="621"/>
      <c r="C576" s="622"/>
      <c r="D576" s="623"/>
      <c r="E576" s="623"/>
      <c r="F576" s="343"/>
    </row>
    <row r="577" spans="1:6" ht="15.75" customHeight="1" x14ac:dyDescent="0.25">
      <c r="A577" s="339"/>
      <c r="B577" s="621"/>
      <c r="C577" s="622"/>
      <c r="D577" s="623"/>
      <c r="E577" s="623"/>
      <c r="F577" s="343"/>
    </row>
    <row r="578" spans="1:6" ht="15.75" customHeight="1" x14ac:dyDescent="0.25">
      <c r="A578" s="339"/>
      <c r="B578" s="621"/>
      <c r="C578" s="622"/>
      <c r="D578" s="623"/>
      <c r="E578" s="623"/>
      <c r="F578" s="343"/>
    </row>
    <row r="579" spans="1:6" ht="15.75" customHeight="1" x14ac:dyDescent="0.25">
      <c r="A579" s="339"/>
      <c r="B579" s="621"/>
      <c r="C579" s="622"/>
      <c r="D579" s="623"/>
      <c r="E579" s="623"/>
      <c r="F579" s="343"/>
    </row>
    <row r="580" spans="1:6" ht="15.75" customHeight="1" x14ac:dyDescent="0.25">
      <c r="A580" s="339"/>
      <c r="B580" s="621"/>
      <c r="C580" s="622"/>
      <c r="D580" s="623"/>
      <c r="E580" s="623"/>
      <c r="F580" s="343"/>
    </row>
    <row r="581" spans="1:6" ht="15.75" customHeight="1" x14ac:dyDescent="0.25">
      <c r="A581" s="339"/>
      <c r="B581" s="621"/>
      <c r="C581" s="622"/>
      <c r="D581" s="623"/>
      <c r="E581" s="623"/>
      <c r="F581" s="343"/>
    </row>
    <row r="582" spans="1:6" ht="15.75" customHeight="1" x14ac:dyDescent="0.25">
      <c r="A582" s="339"/>
      <c r="B582" s="621"/>
      <c r="C582" s="622"/>
      <c r="D582" s="623"/>
      <c r="E582" s="623"/>
      <c r="F582" s="343"/>
    </row>
    <row r="583" spans="1:6" ht="15.75" customHeight="1" x14ac:dyDescent="0.25">
      <c r="A583" s="339"/>
      <c r="B583" s="621"/>
      <c r="C583" s="622"/>
      <c r="D583" s="623"/>
      <c r="E583" s="623"/>
      <c r="F583" s="343"/>
    </row>
    <row r="584" spans="1:6" ht="15.75" customHeight="1" x14ac:dyDescent="0.25">
      <c r="A584" s="339"/>
      <c r="B584" s="621"/>
      <c r="C584" s="622"/>
      <c r="D584" s="623"/>
      <c r="E584" s="623"/>
      <c r="F584" s="343"/>
    </row>
    <row r="585" spans="1:6" ht="15.75" customHeight="1" x14ac:dyDescent="0.25">
      <c r="A585" s="339"/>
      <c r="B585" s="621"/>
      <c r="C585" s="622"/>
      <c r="D585" s="623"/>
      <c r="E585" s="623"/>
      <c r="F585" s="343"/>
    </row>
    <row r="586" spans="1:6" ht="15.75" customHeight="1" x14ac:dyDescent="0.25">
      <c r="A586" s="339"/>
      <c r="B586" s="621"/>
      <c r="C586" s="622"/>
      <c r="D586" s="623"/>
      <c r="E586" s="623"/>
      <c r="F586" s="343"/>
    </row>
    <row r="587" spans="1:6" ht="15.75" customHeight="1" x14ac:dyDescent="0.25">
      <c r="A587" s="339"/>
      <c r="B587" s="621"/>
      <c r="C587" s="622"/>
      <c r="D587" s="623"/>
      <c r="E587" s="623"/>
      <c r="F587" s="343"/>
    </row>
    <row r="588" spans="1:6" ht="15.75" customHeight="1" x14ac:dyDescent="0.25">
      <c r="A588" s="339"/>
      <c r="B588" s="621"/>
      <c r="C588" s="622"/>
      <c r="D588" s="623"/>
      <c r="E588" s="623"/>
      <c r="F588" s="343"/>
    </row>
    <row r="589" spans="1:6" ht="15.75" customHeight="1" x14ac:dyDescent="0.25">
      <c r="A589" s="339"/>
      <c r="B589" s="621"/>
      <c r="C589" s="622"/>
      <c r="D589" s="623"/>
      <c r="E589" s="623"/>
      <c r="F589" s="343"/>
    </row>
    <row r="590" spans="1:6" ht="15.75" customHeight="1" x14ac:dyDescent="0.25">
      <c r="A590" s="339"/>
      <c r="B590" s="621"/>
      <c r="C590" s="622"/>
      <c r="D590" s="623"/>
      <c r="E590" s="623"/>
      <c r="F590" s="343"/>
    </row>
    <row r="591" spans="1:6" ht="15.75" customHeight="1" x14ac:dyDescent="0.25">
      <c r="A591" s="339"/>
      <c r="B591" s="621"/>
      <c r="C591" s="622"/>
      <c r="D591" s="623"/>
      <c r="E591" s="623"/>
      <c r="F591" s="343"/>
    </row>
    <row r="592" spans="1:6" ht="15.75" customHeight="1" x14ac:dyDescent="0.25">
      <c r="A592" s="339"/>
      <c r="B592" s="621"/>
      <c r="C592" s="622"/>
      <c r="D592" s="623"/>
      <c r="E592" s="623"/>
      <c r="F592" s="343"/>
    </row>
    <row r="593" spans="1:6" ht="15.75" customHeight="1" x14ac:dyDescent="0.25">
      <c r="A593" s="339"/>
      <c r="B593" s="621"/>
      <c r="C593" s="622"/>
      <c r="D593" s="623"/>
      <c r="E593" s="623"/>
      <c r="F593" s="343"/>
    </row>
    <row r="594" spans="1:6" ht="15.75" customHeight="1" x14ac:dyDescent="0.25">
      <c r="A594" s="339"/>
      <c r="B594" s="621"/>
      <c r="C594" s="622"/>
      <c r="D594" s="623"/>
      <c r="E594" s="623"/>
      <c r="F594" s="343"/>
    </row>
    <row r="595" spans="1:6" ht="15.75" customHeight="1" x14ac:dyDescent="0.25">
      <c r="A595" s="339"/>
      <c r="B595" s="621"/>
      <c r="C595" s="622"/>
      <c r="D595" s="623"/>
      <c r="E595" s="623"/>
      <c r="F595" s="343"/>
    </row>
    <row r="596" spans="1:6" ht="15.75" customHeight="1" x14ac:dyDescent="0.25">
      <c r="A596" s="339"/>
      <c r="B596" s="621"/>
      <c r="C596" s="622"/>
      <c r="D596" s="623"/>
      <c r="E596" s="623"/>
      <c r="F596" s="343"/>
    </row>
    <row r="597" spans="1:6" ht="15.75" customHeight="1" x14ac:dyDescent="0.25">
      <c r="A597" s="339"/>
      <c r="B597" s="621"/>
      <c r="C597" s="622"/>
      <c r="D597" s="623"/>
      <c r="E597" s="623"/>
      <c r="F597" s="343"/>
    </row>
    <row r="598" spans="1:6" ht="15.75" customHeight="1" x14ac:dyDescent="0.25">
      <c r="A598" s="339"/>
      <c r="B598" s="621"/>
      <c r="C598" s="622"/>
      <c r="D598" s="623"/>
      <c r="E598" s="623"/>
      <c r="F598" s="343"/>
    </row>
    <row r="599" spans="1:6" ht="15.75" customHeight="1" x14ac:dyDescent="0.25">
      <c r="A599" s="339"/>
      <c r="B599" s="621"/>
      <c r="C599" s="622"/>
      <c r="D599" s="623"/>
      <c r="E599" s="623"/>
      <c r="F599" s="343"/>
    </row>
    <row r="600" spans="1:6" ht="15.75" customHeight="1" x14ac:dyDescent="0.25">
      <c r="A600" s="339"/>
      <c r="B600" s="621"/>
      <c r="C600" s="622"/>
      <c r="D600" s="623"/>
      <c r="E600" s="623"/>
      <c r="F600" s="343"/>
    </row>
    <row r="601" spans="1:6" ht="15.75" customHeight="1" x14ac:dyDescent="0.25">
      <c r="A601" s="339"/>
      <c r="B601" s="621"/>
      <c r="C601" s="622"/>
      <c r="D601" s="623"/>
      <c r="E601" s="623"/>
      <c r="F601" s="343"/>
    </row>
    <row r="602" spans="1:6" ht="15.75" customHeight="1" x14ac:dyDescent="0.25">
      <c r="A602" s="339"/>
      <c r="B602" s="621"/>
      <c r="C602" s="622"/>
      <c r="D602" s="623"/>
      <c r="E602" s="623"/>
      <c r="F602" s="343"/>
    </row>
    <row r="603" spans="1:6" ht="15.75" customHeight="1" x14ac:dyDescent="0.25">
      <c r="A603" s="339"/>
      <c r="B603" s="621"/>
      <c r="C603" s="622"/>
      <c r="D603" s="623"/>
      <c r="E603" s="623"/>
      <c r="F603" s="343"/>
    </row>
    <row r="604" spans="1:6" ht="15.75" customHeight="1" x14ac:dyDescent="0.25">
      <c r="A604" s="339"/>
      <c r="B604" s="621"/>
      <c r="C604" s="622"/>
      <c r="D604" s="623"/>
      <c r="E604" s="623"/>
      <c r="F604" s="343"/>
    </row>
    <row r="605" spans="1:6" ht="15.75" customHeight="1" x14ac:dyDescent="0.25">
      <c r="A605" s="339"/>
      <c r="B605" s="621"/>
      <c r="C605" s="622"/>
      <c r="D605" s="623"/>
      <c r="E605" s="623"/>
      <c r="F605" s="343"/>
    </row>
    <row r="606" spans="1:6" ht="15.75" customHeight="1" x14ac:dyDescent="0.25">
      <c r="A606" s="339"/>
      <c r="B606" s="621"/>
      <c r="C606" s="622"/>
      <c r="D606" s="623"/>
      <c r="E606" s="623"/>
      <c r="F606" s="343"/>
    </row>
    <row r="607" spans="1:6" ht="15.75" customHeight="1" x14ac:dyDescent="0.25">
      <c r="A607" s="339"/>
      <c r="B607" s="621"/>
      <c r="C607" s="622"/>
      <c r="D607" s="623"/>
      <c r="E607" s="623"/>
      <c r="F607" s="343"/>
    </row>
    <row r="608" spans="1:6" ht="15.75" customHeight="1" x14ac:dyDescent="0.25">
      <c r="A608" s="339"/>
      <c r="B608" s="621"/>
      <c r="C608" s="622"/>
      <c r="D608" s="623"/>
      <c r="E608" s="623"/>
      <c r="F608" s="343"/>
    </row>
    <row r="609" spans="1:6" ht="15.75" customHeight="1" x14ac:dyDescent="0.25">
      <c r="A609" s="339"/>
      <c r="B609" s="621"/>
      <c r="C609" s="622"/>
      <c r="D609" s="623"/>
      <c r="E609" s="623"/>
      <c r="F609" s="343"/>
    </row>
    <row r="610" spans="1:6" ht="15.75" customHeight="1" x14ac:dyDescent="0.25">
      <c r="A610" s="339"/>
      <c r="B610" s="621"/>
      <c r="C610" s="622"/>
      <c r="D610" s="623"/>
      <c r="E610" s="623"/>
      <c r="F610" s="343"/>
    </row>
    <row r="611" spans="1:6" ht="15.75" customHeight="1" x14ac:dyDescent="0.25">
      <c r="A611" s="339"/>
      <c r="B611" s="621"/>
      <c r="C611" s="622"/>
      <c r="D611" s="623"/>
      <c r="E611" s="623"/>
      <c r="F611" s="343"/>
    </row>
    <row r="612" spans="1:6" ht="15.75" customHeight="1" x14ac:dyDescent="0.25">
      <c r="A612" s="339"/>
      <c r="B612" s="621"/>
      <c r="C612" s="622"/>
      <c r="D612" s="623"/>
      <c r="E612" s="623"/>
      <c r="F612" s="343"/>
    </row>
    <row r="613" spans="1:6" ht="15.75" customHeight="1" x14ac:dyDescent="0.25">
      <c r="A613" s="339"/>
      <c r="B613" s="621"/>
      <c r="C613" s="622"/>
      <c r="D613" s="623"/>
      <c r="E613" s="623"/>
      <c r="F613" s="343"/>
    </row>
    <row r="614" spans="1:6" ht="15.75" customHeight="1" x14ac:dyDescent="0.25">
      <c r="A614" s="339"/>
      <c r="B614" s="621"/>
      <c r="C614" s="622"/>
      <c r="D614" s="623"/>
      <c r="E614" s="623"/>
      <c r="F614" s="343"/>
    </row>
    <row r="615" spans="1:6" ht="15.75" customHeight="1" x14ac:dyDescent="0.25">
      <c r="A615" s="339"/>
      <c r="B615" s="621"/>
      <c r="C615" s="622"/>
      <c r="D615" s="623"/>
      <c r="E615" s="623"/>
      <c r="F615" s="343"/>
    </row>
    <row r="616" spans="1:6" ht="15.75" customHeight="1" x14ac:dyDescent="0.25">
      <c r="A616" s="339"/>
      <c r="B616" s="621"/>
      <c r="C616" s="622"/>
      <c r="D616" s="623"/>
      <c r="E616" s="623"/>
      <c r="F616" s="343"/>
    </row>
    <row r="617" spans="1:6" ht="15.75" customHeight="1" x14ac:dyDescent="0.25">
      <c r="A617" s="339"/>
      <c r="B617" s="621"/>
      <c r="C617" s="622"/>
      <c r="D617" s="623"/>
      <c r="E617" s="623"/>
      <c r="F617" s="343"/>
    </row>
    <row r="618" spans="1:6" ht="15.75" customHeight="1" x14ac:dyDescent="0.25">
      <c r="A618" s="339"/>
      <c r="B618" s="621"/>
      <c r="C618" s="622"/>
      <c r="D618" s="623"/>
      <c r="E618" s="623"/>
      <c r="F618" s="343"/>
    </row>
    <row r="619" spans="1:6" ht="15.75" customHeight="1" x14ac:dyDescent="0.25">
      <c r="A619" s="339"/>
      <c r="B619" s="621"/>
      <c r="C619" s="622"/>
      <c r="D619" s="623"/>
      <c r="E619" s="623"/>
      <c r="F619" s="343"/>
    </row>
    <row r="620" spans="1:6" ht="15.75" customHeight="1" x14ac:dyDescent="0.25">
      <c r="A620" s="339"/>
      <c r="B620" s="621"/>
      <c r="C620" s="622"/>
      <c r="D620" s="623"/>
      <c r="E620" s="623"/>
      <c r="F620" s="343"/>
    </row>
    <row r="621" spans="1:6" ht="15.75" customHeight="1" x14ac:dyDescent="0.25">
      <c r="A621" s="339"/>
      <c r="B621" s="621"/>
      <c r="C621" s="622"/>
      <c r="D621" s="623"/>
      <c r="E621" s="623"/>
      <c r="F621" s="343"/>
    </row>
    <row r="622" spans="1:6" ht="15.75" customHeight="1" x14ac:dyDescent="0.25">
      <c r="A622" s="339"/>
      <c r="B622" s="621"/>
      <c r="C622" s="622"/>
      <c r="D622" s="623"/>
      <c r="E622" s="623"/>
      <c r="F622" s="343"/>
    </row>
    <row r="623" spans="1:6" ht="15.75" customHeight="1" x14ac:dyDescent="0.25">
      <c r="A623" s="339"/>
      <c r="B623" s="621"/>
      <c r="C623" s="622"/>
      <c r="D623" s="623"/>
      <c r="E623" s="623"/>
      <c r="F623" s="343"/>
    </row>
    <row r="624" spans="1:6" ht="15.75" customHeight="1" x14ac:dyDescent="0.25">
      <c r="A624" s="339"/>
      <c r="B624" s="621"/>
      <c r="C624" s="622"/>
      <c r="D624" s="623"/>
      <c r="E624" s="623"/>
      <c r="F624" s="343"/>
    </row>
    <row r="625" spans="1:6" ht="15.75" customHeight="1" x14ac:dyDescent="0.25">
      <c r="A625" s="339"/>
      <c r="B625" s="621"/>
      <c r="C625" s="622"/>
      <c r="D625" s="623"/>
      <c r="E625" s="623"/>
      <c r="F625" s="343"/>
    </row>
    <row r="626" spans="1:6" ht="15.75" customHeight="1" x14ac:dyDescent="0.25">
      <c r="A626" s="339"/>
      <c r="B626" s="621"/>
      <c r="C626" s="622"/>
      <c r="D626" s="623"/>
      <c r="E626" s="623"/>
      <c r="F626" s="343"/>
    </row>
    <row r="627" spans="1:6" ht="15.75" customHeight="1" x14ac:dyDescent="0.25">
      <c r="A627" s="339"/>
      <c r="B627" s="621"/>
      <c r="C627" s="622"/>
      <c r="D627" s="623"/>
      <c r="E627" s="623"/>
      <c r="F627" s="343"/>
    </row>
    <row r="628" spans="1:6" ht="15.75" customHeight="1" x14ac:dyDescent="0.25">
      <c r="A628" s="339"/>
      <c r="B628" s="621"/>
      <c r="C628" s="622"/>
      <c r="D628" s="623"/>
      <c r="E628" s="623"/>
      <c r="F628" s="343"/>
    </row>
    <row r="629" spans="1:6" ht="15.75" customHeight="1" x14ac:dyDescent="0.25">
      <c r="A629" s="339"/>
      <c r="B629" s="621"/>
      <c r="C629" s="622"/>
      <c r="D629" s="623"/>
      <c r="E629" s="623"/>
      <c r="F629" s="343"/>
    </row>
    <row r="630" spans="1:6" ht="15.75" customHeight="1" x14ac:dyDescent="0.25">
      <c r="A630" s="339"/>
      <c r="B630" s="621"/>
      <c r="C630" s="622"/>
      <c r="D630" s="623"/>
      <c r="E630" s="623"/>
      <c r="F630" s="343"/>
    </row>
    <row r="631" spans="1:6" ht="15.75" customHeight="1" x14ac:dyDescent="0.25">
      <c r="A631" s="339"/>
      <c r="B631" s="621"/>
      <c r="C631" s="622"/>
      <c r="D631" s="623"/>
      <c r="E631" s="623"/>
      <c r="F631" s="343"/>
    </row>
    <row r="632" spans="1:6" ht="15.75" customHeight="1" x14ac:dyDescent="0.25">
      <c r="A632" s="339"/>
      <c r="B632" s="621"/>
      <c r="C632" s="622"/>
      <c r="D632" s="623"/>
      <c r="E632" s="623"/>
      <c r="F632" s="343"/>
    </row>
    <row r="633" spans="1:6" ht="15.75" customHeight="1" x14ac:dyDescent="0.25">
      <c r="A633" s="339"/>
      <c r="B633" s="621"/>
      <c r="C633" s="622"/>
      <c r="D633" s="623"/>
      <c r="E633" s="623"/>
      <c r="F633" s="343"/>
    </row>
    <row r="634" spans="1:6" ht="15.75" customHeight="1" x14ac:dyDescent="0.25">
      <c r="A634" s="339"/>
      <c r="B634" s="621"/>
      <c r="C634" s="622"/>
      <c r="D634" s="623"/>
      <c r="E634" s="623"/>
      <c r="F634" s="343"/>
    </row>
    <row r="635" spans="1:6" ht="15.75" customHeight="1" x14ac:dyDescent="0.25">
      <c r="A635" s="339"/>
      <c r="B635" s="621"/>
      <c r="C635" s="622"/>
      <c r="D635" s="623"/>
      <c r="E635" s="623"/>
      <c r="F635" s="343"/>
    </row>
    <row r="636" spans="1:6" ht="15.75" customHeight="1" x14ac:dyDescent="0.25">
      <c r="A636" s="339"/>
      <c r="B636" s="621"/>
      <c r="C636" s="622"/>
      <c r="D636" s="623"/>
      <c r="E636" s="623"/>
      <c r="F636" s="343"/>
    </row>
    <row r="637" spans="1:6" ht="15.75" customHeight="1" x14ac:dyDescent="0.25">
      <c r="A637" s="339"/>
      <c r="B637" s="621"/>
      <c r="C637" s="622"/>
      <c r="D637" s="623"/>
      <c r="E637" s="623"/>
      <c r="F637" s="343"/>
    </row>
    <row r="638" spans="1:6" ht="15.75" customHeight="1" x14ac:dyDescent="0.25">
      <c r="A638" s="339"/>
      <c r="B638" s="621"/>
      <c r="C638" s="622"/>
      <c r="D638" s="623"/>
      <c r="E638" s="623"/>
      <c r="F638" s="343"/>
    </row>
    <row r="639" spans="1:6" ht="15.75" customHeight="1" x14ac:dyDescent="0.25">
      <c r="A639" s="339"/>
      <c r="B639" s="621"/>
      <c r="C639" s="622"/>
      <c r="D639" s="623"/>
      <c r="E639" s="623"/>
      <c r="F639" s="343"/>
    </row>
    <row r="640" spans="1:6" ht="15.75" customHeight="1" x14ac:dyDescent="0.25">
      <c r="A640" s="339"/>
      <c r="B640" s="621"/>
      <c r="C640" s="622"/>
      <c r="D640" s="623"/>
      <c r="E640" s="623"/>
      <c r="F640" s="343"/>
    </row>
    <row r="641" spans="1:6" ht="15.75" customHeight="1" x14ac:dyDescent="0.25">
      <c r="A641" s="339"/>
      <c r="B641" s="621"/>
      <c r="C641" s="622"/>
      <c r="D641" s="623"/>
      <c r="E641" s="623"/>
      <c r="F641" s="343"/>
    </row>
    <row r="642" spans="1:6" ht="15.75" customHeight="1" x14ac:dyDescent="0.25">
      <c r="A642" s="339"/>
      <c r="B642" s="621"/>
      <c r="C642" s="622"/>
      <c r="D642" s="623"/>
      <c r="E642" s="623"/>
      <c r="F642" s="343"/>
    </row>
    <row r="643" spans="1:6" ht="15.75" customHeight="1" x14ac:dyDescent="0.25">
      <c r="A643" s="339"/>
      <c r="B643" s="621"/>
      <c r="C643" s="622"/>
      <c r="D643" s="623"/>
      <c r="E643" s="623"/>
      <c r="F643" s="343"/>
    </row>
    <row r="644" spans="1:6" ht="15.75" customHeight="1" x14ac:dyDescent="0.25">
      <c r="A644" s="339"/>
      <c r="B644" s="621"/>
      <c r="C644" s="622"/>
      <c r="D644" s="623"/>
      <c r="E644" s="623"/>
      <c r="F644" s="343"/>
    </row>
    <row r="645" spans="1:6" ht="15.75" customHeight="1" x14ac:dyDescent="0.25">
      <c r="A645" s="339"/>
      <c r="B645" s="621"/>
      <c r="C645" s="622"/>
      <c r="D645" s="623"/>
      <c r="E645" s="623"/>
      <c r="F645" s="343"/>
    </row>
    <row r="646" spans="1:6" ht="15.75" customHeight="1" x14ac:dyDescent="0.25">
      <c r="A646" s="339"/>
      <c r="B646" s="621"/>
      <c r="C646" s="622"/>
      <c r="D646" s="623"/>
      <c r="E646" s="623"/>
      <c r="F646" s="343"/>
    </row>
    <row r="647" spans="1:6" ht="15.75" customHeight="1" x14ac:dyDescent="0.25">
      <c r="A647" s="339"/>
      <c r="B647" s="621"/>
      <c r="C647" s="622"/>
      <c r="D647" s="623"/>
      <c r="E647" s="623"/>
      <c r="F647" s="343"/>
    </row>
    <row r="648" spans="1:6" ht="15.75" customHeight="1" x14ac:dyDescent="0.25">
      <c r="A648" s="339"/>
      <c r="B648" s="621"/>
      <c r="C648" s="622"/>
      <c r="D648" s="623"/>
      <c r="E648" s="623"/>
      <c r="F648" s="343"/>
    </row>
    <row r="649" spans="1:6" ht="15.75" customHeight="1" x14ac:dyDescent="0.25">
      <c r="A649" s="339"/>
      <c r="B649" s="621"/>
      <c r="C649" s="622"/>
      <c r="D649" s="623"/>
      <c r="E649" s="623"/>
      <c r="F649" s="343"/>
    </row>
    <row r="650" spans="1:6" ht="15.75" customHeight="1" x14ac:dyDescent="0.25">
      <c r="A650" s="339"/>
      <c r="B650" s="621"/>
      <c r="C650" s="622"/>
      <c r="D650" s="623"/>
      <c r="E650" s="623"/>
      <c r="F650" s="343"/>
    </row>
    <row r="651" spans="1:6" ht="15.75" customHeight="1" x14ac:dyDescent="0.25">
      <c r="A651" s="339"/>
      <c r="B651" s="621"/>
      <c r="C651" s="622"/>
      <c r="D651" s="623"/>
      <c r="E651" s="623"/>
      <c r="F651" s="343"/>
    </row>
    <row r="652" spans="1:6" ht="15.75" customHeight="1" x14ac:dyDescent="0.25">
      <c r="A652" s="339"/>
      <c r="B652" s="621"/>
      <c r="C652" s="622"/>
      <c r="D652" s="623"/>
      <c r="E652" s="623"/>
      <c r="F652" s="343"/>
    </row>
    <row r="653" spans="1:6" ht="15.75" customHeight="1" x14ac:dyDescent="0.25">
      <c r="A653" s="339"/>
      <c r="B653" s="621"/>
      <c r="C653" s="622"/>
      <c r="D653" s="623"/>
      <c r="E653" s="623"/>
      <c r="F653" s="343"/>
    </row>
    <row r="654" spans="1:6" ht="15.75" customHeight="1" x14ac:dyDescent="0.25">
      <c r="A654" s="339"/>
      <c r="B654" s="621"/>
      <c r="C654" s="622"/>
      <c r="D654" s="623"/>
      <c r="E654" s="623"/>
      <c r="F654" s="343"/>
    </row>
    <row r="655" spans="1:6" ht="15.75" customHeight="1" x14ac:dyDescent="0.25">
      <c r="A655" s="339"/>
      <c r="B655" s="621"/>
      <c r="C655" s="622"/>
      <c r="D655" s="623"/>
      <c r="E655" s="623"/>
      <c r="F655" s="343"/>
    </row>
    <row r="656" spans="1:6" ht="15.75" customHeight="1" x14ac:dyDescent="0.25">
      <c r="A656" s="339"/>
      <c r="B656" s="621"/>
      <c r="C656" s="622"/>
      <c r="D656" s="623"/>
      <c r="E656" s="623"/>
      <c r="F656" s="343"/>
    </row>
    <row r="657" spans="1:6" ht="15.75" customHeight="1" x14ac:dyDescent="0.25">
      <c r="A657" s="339"/>
      <c r="B657" s="621"/>
      <c r="C657" s="622"/>
      <c r="D657" s="623"/>
      <c r="E657" s="623"/>
      <c r="F657" s="343"/>
    </row>
    <row r="658" spans="1:6" ht="15.75" customHeight="1" x14ac:dyDescent="0.25">
      <c r="A658" s="339"/>
      <c r="B658" s="621"/>
      <c r="C658" s="622"/>
      <c r="D658" s="623"/>
      <c r="E658" s="623"/>
      <c r="F658" s="343"/>
    </row>
    <row r="659" spans="1:6" ht="15.75" customHeight="1" x14ac:dyDescent="0.25">
      <c r="A659" s="339"/>
      <c r="B659" s="621"/>
      <c r="C659" s="622"/>
      <c r="D659" s="623"/>
      <c r="E659" s="623"/>
      <c r="F659" s="343"/>
    </row>
    <row r="660" spans="1:6" ht="15.75" customHeight="1" x14ac:dyDescent="0.25">
      <c r="A660" s="339"/>
      <c r="B660" s="621"/>
      <c r="C660" s="622"/>
      <c r="D660" s="623"/>
      <c r="E660" s="623"/>
      <c r="F660" s="343"/>
    </row>
    <row r="661" spans="1:6" ht="15.75" customHeight="1" x14ac:dyDescent="0.25">
      <c r="A661" s="339"/>
      <c r="B661" s="621"/>
      <c r="C661" s="622"/>
      <c r="D661" s="623"/>
      <c r="E661" s="623"/>
      <c r="F661" s="343"/>
    </row>
    <row r="662" spans="1:6" ht="15.75" customHeight="1" x14ac:dyDescent="0.25">
      <c r="A662" s="339"/>
      <c r="B662" s="621"/>
      <c r="C662" s="622"/>
      <c r="D662" s="623"/>
      <c r="E662" s="623"/>
      <c r="F662" s="343"/>
    </row>
    <row r="663" spans="1:6" ht="15.75" customHeight="1" x14ac:dyDescent="0.25">
      <c r="A663" s="339"/>
      <c r="B663" s="621"/>
      <c r="C663" s="622"/>
      <c r="D663" s="623"/>
      <c r="E663" s="623"/>
      <c r="F663" s="343"/>
    </row>
    <row r="664" spans="1:6" ht="15.75" customHeight="1" x14ac:dyDescent="0.25">
      <c r="A664" s="339"/>
      <c r="B664" s="621"/>
      <c r="C664" s="622"/>
      <c r="D664" s="623"/>
      <c r="E664" s="623"/>
      <c r="F664" s="343"/>
    </row>
    <row r="665" spans="1:6" ht="15.75" customHeight="1" x14ac:dyDescent="0.25">
      <c r="A665" s="339"/>
      <c r="B665" s="621"/>
      <c r="C665" s="622"/>
      <c r="D665" s="623"/>
      <c r="E665" s="623"/>
      <c r="F665" s="343"/>
    </row>
    <row r="666" spans="1:6" ht="15.75" customHeight="1" x14ac:dyDescent="0.25">
      <c r="A666" s="339"/>
      <c r="B666" s="621"/>
      <c r="C666" s="622"/>
      <c r="D666" s="623"/>
      <c r="E666" s="623"/>
      <c r="F666" s="343"/>
    </row>
    <row r="667" spans="1:6" ht="15.75" customHeight="1" x14ac:dyDescent="0.25">
      <c r="A667" s="339"/>
      <c r="B667" s="621"/>
      <c r="C667" s="622"/>
      <c r="D667" s="623"/>
      <c r="E667" s="623"/>
      <c r="F667" s="343"/>
    </row>
    <row r="668" spans="1:6" ht="15.75" customHeight="1" x14ac:dyDescent="0.25">
      <c r="A668" s="339"/>
      <c r="B668" s="621"/>
      <c r="C668" s="622"/>
      <c r="D668" s="623"/>
      <c r="E668" s="623"/>
      <c r="F668" s="343"/>
    </row>
    <row r="669" spans="1:6" ht="15.75" customHeight="1" x14ac:dyDescent="0.25">
      <c r="A669" s="339"/>
      <c r="B669" s="621"/>
      <c r="C669" s="622"/>
      <c r="D669" s="623"/>
      <c r="E669" s="623"/>
      <c r="F669" s="343"/>
    </row>
    <row r="670" spans="1:6" ht="15.75" customHeight="1" x14ac:dyDescent="0.25">
      <c r="A670" s="339"/>
      <c r="B670" s="621"/>
      <c r="C670" s="622"/>
      <c r="D670" s="623"/>
      <c r="E670" s="623"/>
      <c r="F670" s="343"/>
    </row>
    <row r="671" spans="1:6" ht="15.75" customHeight="1" x14ac:dyDescent="0.25">
      <c r="A671" s="339"/>
      <c r="B671" s="621"/>
      <c r="C671" s="622"/>
      <c r="D671" s="623"/>
      <c r="E671" s="623"/>
      <c r="F671" s="343"/>
    </row>
    <row r="672" spans="1:6" ht="15.75" customHeight="1" x14ac:dyDescent="0.25">
      <c r="A672" s="339"/>
      <c r="B672" s="621"/>
      <c r="C672" s="622"/>
      <c r="D672" s="623"/>
      <c r="E672" s="623"/>
      <c r="F672" s="343"/>
    </row>
    <row r="673" spans="1:6" ht="15.75" customHeight="1" x14ac:dyDescent="0.25">
      <c r="A673" s="339"/>
      <c r="B673" s="621"/>
      <c r="C673" s="622"/>
      <c r="D673" s="623"/>
      <c r="E673" s="623"/>
      <c r="F673" s="343"/>
    </row>
    <row r="674" spans="1:6" ht="15.75" customHeight="1" x14ac:dyDescent="0.25">
      <c r="A674" s="339"/>
      <c r="B674" s="621"/>
      <c r="C674" s="622"/>
      <c r="D674" s="623"/>
      <c r="E674" s="623"/>
      <c r="F674" s="343"/>
    </row>
    <row r="675" spans="1:6" ht="15.75" customHeight="1" x14ac:dyDescent="0.25">
      <c r="A675" s="339"/>
      <c r="B675" s="621"/>
      <c r="C675" s="622"/>
      <c r="D675" s="623"/>
      <c r="E675" s="623"/>
      <c r="F675" s="343"/>
    </row>
    <row r="676" spans="1:6" ht="15.75" customHeight="1" x14ac:dyDescent="0.25">
      <c r="A676" s="339"/>
      <c r="B676" s="621"/>
      <c r="C676" s="622"/>
      <c r="D676" s="623"/>
      <c r="E676" s="623"/>
      <c r="F676" s="343"/>
    </row>
    <row r="677" spans="1:6" ht="15.75" customHeight="1" x14ac:dyDescent="0.25">
      <c r="A677" s="339"/>
      <c r="B677" s="621"/>
      <c r="C677" s="622"/>
      <c r="D677" s="623"/>
      <c r="E677" s="623"/>
      <c r="F677" s="343"/>
    </row>
    <row r="678" spans="1:6" ht="15.75" customHeight="1" x14ac:dyDescent="0.25">
      <c r="A678" s="339"/>
      <c r="B678" s="621"/>
      <c r="C678" s="622"/>
      <c r="D678" s="623"/>
      <c r="E678" s="623"/>
      <c r="F678" s="343"/>
    </row>
    <row r="679" spans="1:6" ht="15.75" customHeight="1" x14ac:dyDescent="0.25">
      <c r="A679" s="339"/>
      <c r="B679" s="621"/>
      <c r="C679" s="622"/>
      <c r="D679" s="623"/>
      <c r="E679" s="623"/>
      <c r="F679" s="343"/>
    </row>
    <row r="680" spans="1:6" ht="15.75" customHeight="1" x14ac:dyDescent="0.25">
      <c r="A680" s="339"/>
      <c r="B680" s="621"/>
      <c r="C680" s="622"/>
      <c r="D680" s="623"/>
      <c r="E680" s="623"/>
      <c r="F680" s="343"/>
    </row>
    <row r="681" spans="1:6" ht="15.75" customHeight="1" x14ac:dyDescent="0.25">
      <c r="A681" s="339"/>
      <c r="B681" s="621"/>
      <c r="C681" s="622"/>
      <c r="D681" s="623"/>
      <c r="E681" s="623"/>
      <c r="F681" s="343"/>
    </row>
    <row r="682" spans="1:6" ht="15.75" customHeight="1" x14ac:dyDescent="0.25">
      <c r="A682" s="339"/>
      <c r="B682" s="621"/>
      <c r="C682" s="622"/>
      <c r="D682" s="623"/>
      <c r="E682" s="623"/>
      <c r="F682" s="343"/>
    </row>
    <row r="683" spans="1:6" ht="15.75" customHeight="1" x14ac:dyDescent="0.25">
      <c r="A683" s="339"/>
      <c r="B683" s="621"/>
      <c r="C683" s="622"/>
      <c r="D683" s="623"/>
      <c r="E683" s="623"/>
      <c r="F683" s="343"/>
    </row>
    <row r="684" spans="1:6" ht="15.75" customHeight="1" x14ac:dyDescent="0.25">
      <c r="A684" s="339"/>
      <c r="B684" s="621"/>
      <c r="C684" s="622"/>
      <c r="D684" s="623"/>
      <c r="E684" s="623"/>
      <c r="F684" s="343"/>
    </row>
    <row r="685" spans="1:6" ht="15.75" customHeight="1" x14ac:dyDescent="0.25">
      <c r="A685" s="339"/>
      <c r="B685" s="621"/>
      <c r="C685" s="622"/>
      <c r="D685" s="623"/>
      <c r="E685" s="623"/>
      <c r="F685" s="343"/>
    </row>
    <row r="686" spans="1:6" ht="15.75" customHeight="1" x14ac:dyDescent="0.25">
      <c r="A686" s="339"/>
      <c r="B686" s="621"/>
      <c r="C686" s="622"/>
      <c r="D686" s="623"/>
      <c r="E686" s="623"/>
      <c r="F686" s="343"/>
    </row>
    <row r="687" spans="1:6" ht="15.75" customHeight="1" x14ac:dyDescent="0.25">
      <c r="A687" s="339"/>
      <c r="B687" s="621"/>
      <c r="C687" s="622"/>
      <c r="D687" s="623"/>
      <c r="E687" s="623"/>
      <c r="F687" s="343"/>
    </row>
    <row r="688" spans="1:6" ht="15.75" customHeight="1" x14ac:dyDescent="0.25">
      <c r="A688" s="339"/>
      <c r="B688" s="621"/>
      <c r="C688" s="622"/>
      <c r="D688" s="623"/>
      <c r="E688" s="623"/>
      <c r="F688" s="343"/>
    </row>
    <row r="689" spans="1:6" ht="15.75" customHeight="1" x14ac:dyDescent="0.25">
      <c r="A689" s="339"/>
      <c r="B689" s="621"/>
      <c r="C689" s="622"/>
      <c r="D689" s="623"/>
      <c r="E689" s="623"/>
      <c r="F689" s="343"/>
    </row>
    <row r="690" spans="1:6" ht="15.75" customHeight="1" x14ac:dyDescent="0.25">
      <c r="A690" s="339"/>
      <c r="B690" s="621"/>
      <c r="C690" s="622"/>
      <c r="D690" s="623"/>
      <c r="E690" s="623"/>
      <c r="F690" s="343"/>
    </row>
    <row r="691" spans="1:6" ht="15.75" customHeight="1" x14ac:dyDescent="0.25">
      <c r="A691" s="339"/>
      <c r="B691" s="621"/>
      <c r="C691" s="622"/>
      <c r="D691" s="623"/>
      <c r="E691" s="623"/>
      <c r="F691" s="343"/>
    </row>
    <row r="692" spans="1:6" ht="15.75" customHeight="1" x14ac:dyDescent="0.25">
      <c r="A692" s="339"/>
      <c r="B692" s="621"/>
      <c r="C692" s="622"/>
      <c r="D692" s="623"/>
      <c r="E692" s="623"/>
      <c r="F692" s="343"/>
    </row>
    <row r="693" spans="1:6" ht="15.75" customHeight="1" x14ac:dyDescent="0.25">
      <c r="A693" s="339"/>
      <c r="B693" s="621"/>
      <c r="C693" s="622"/>
      <c r="D693" s="623"/>
      <c r="E693" s="623"/>
      <c r="F693" s="343"/>
    </row>
    <row r="694" spans="1:6" ht="15.75" customHeight="1" x14ac:dyDescent="0.25">
      <c r="A694" s="339"/>
      <c r="B694" s="621"/>
      <c r="C694" s="622"/>
      <c r="D694" s="623"/>
      <c r="E694" s="623"/>
      <c r="F694" s="343"/>
    </row>
    <row r="695" spans="1:6" ht="15.75" customHeight="1" x14ac:dyDescent="0.25">
      <c r="A695" s="339"/>
      <c r="B695" s="621"/>
      <c r="C695" s="622"/>
      <c r="D695" s="623"/>
      <c r="E695" s="623"/>
      <c r="F695" s="343"/>
    </row>
    <row r="696" spans="1:6" ht="15.75" customHeight="1" x14ac:dyDescent="0.25">
      <c r="A696" s="339"/>
      <c r="B696" s="621"/>
      <c r="C696" s="622"/>
      <c r="D696" s="623"/>
      <c r="E696" s="623"/>
      <c r="F696" s="343"/>
    </row>
    <row r="697" spans="1:6" ht="15.75" customHeight="1" x14ac:dyDescent="0.25">
      <c r="A697" s="339"/>
      <c r="B697" s="621"/>
      <c r="C697" s="622"/>
      <c r="D697" s="623"/>
      <c r="E697" s="623"/>
      <c r="F697" s="343"/>
    </row>
    <row r="698" spans="1:6" ht="15.75" customHeight="1" x14ac:dyDescent="0.25">
      <c r="A698" s="339"/>
      <c r="B698" s="621"/>
      <c r="C698" s="622"/>
      <c r="D698" s="623"/>
      <c r="E698" s="623"/>
      <c r="F698" s="343"/>
    </row>
    <row r="699" spans="1:6" ht="15.75" customHeight="1" x14ac:dyDescent="0.25">
      <c r="A699" s="339"/>
      <c r="B699" s="621"/>
      <c r="C699" s="622"/>
      <c r="D699" s="623"/>
      <c r="E699" s="623"/>
      <c r="F699" s="343"/>
    </row>
    <row r="700" spans="1:6" ht="15.75" customHeight="1" x14ac:dyDescent="0.25">
      <c r="A700" s="339"/>
      <c r="B700" s="621"/>
      <c r="C700" s="622"/>
      <c r="D700" s="623"/>
      <c r="E700" s="623"/>
      <c r="F700" s="343"/>
    </row>
    <row r="701" spans="1:6" ht="15.75" customHeight="1" x14ac:dyDescent="0.25">
      <c r="A701" s="339"/>
      <c r="B701" s="621"/>
      <c r="C701" s="622"/>
      <c r="D701" s="623"/>
      <c r="E701" s="623"/>
      <c r="F701" s="343"/>
    </row>
    <row r="702" spans="1:6" ht="15.75" customHeight="1" x14ac:dyDescent="0.25">
      <c r="A702" s="339"/>
      <c r="B702" s="621"/>
      <c r="C702" s="622"/>
      <c r="D702" s="623"/>
      <c r="E702" s="623"/>
      <c r="F702" s="343"/>
    </row>
    <row r="703" spans="1:6" ht="15.75" customHeight="1" x14ac:dyDescent="0.25">
      <c r="A703" s="339"/>
      <c r="B703" s="621"/>
      <c r="C703" s="622"/>
      <c r="D703" s="623"/>
      <c r="E703" s="623"/>
      <c r="F703" s="343"/>
    </row>
    <row r="704" spans="1:6" ht="15.75" customHeight="1" x14ac:dyDescent="0.25">
      <c r="A704" s="339"/>
      <c r="B704" s="621"/>
      <c r="C704" s="622"/>
      <c r="D704" s="623"/>
      <c r="E704" s="623"/>
      <c r="F704" s="343"/>
    </row>
    <row r="705" spans="1:6" ht="15.75" customHeight="1" x14ac:dyDescent="0.25">
      <c r="A705" s="339"/>
      <c r="B705" s="621"/>
      <c r="C705" s="622"/>
      <c r="D705" s="623"/>
      <c r="E705" s="623"/>
      <c r="F705" s="343"/>
    </row>
    <row r="706" spans="1:6" ht="15.75" customHeight="1" x14ac:dyDescent="0.25">
      <c r="A706" s="339"/>
      <c r="B706" s="621"/>
      <c r="C706" s="622"/>
      <c r="D706" s="623"/>
      <c r="E706" s="623"/>
      <c r="F706" s="343"/>
    </row>
    <row r="707" spans="1:6" ht="15.75" customHeight="1" x14ac:dyDescent="0.25">
      <c r="A707" s="339"/>
      <c r="B707" s="621"/>
      <c r="C707" s="622"/>
      <c r="D707" s="623"/>
      <c r="E707" s="623"/>
      <c r="F707" s="343"/>
    </row>
    <row r="708" spans="1:6" ht="15.75" customHeight="1" x14ac:dyDescent="0.25">
      <c r="A708" s="339"/>
      <c r="B708" s="621"/>
      <c r="C708" s="622"/>
      <c r="D708" s="623"/>
      <c r="E708" s="623"/>
      <c r="F708" s="343"/>
    </row>
    <row r="709" spans="1:6" ht="15.75" customHeight="1" x14ac:dyDescent="0.25">
      <c r="A709" s="339"/>
      <c r="B709" s="621"/>
      <c r="C709" s="622"/>
      <c r="D709" s="623"/>
      <c r="E709" s="623"/>
      <c r="F709" s="343"/>
    </row>
    <row r="710" spans="1:6" ht="15.75" customHeight="1" x14ac:dyDescent="0.25">
      <c r="A710" s="339"/>
      <c r="B710" s="621"/>
      <c r="C710" s="622"/>
      <c r="D710" s="623"/>
      <c r="E710" s="623"/>
      <c r="F710" s="343"/>
    </row>
    <row r="711" spans="1:6" ht="15.75" customHeight="1" x14ac:dyDescent="0.25">
      <c r="A711" s="339"/>
      <c r="B711" s="621"/>
      <c r="C711" s="622"/>
      <c r="D711" s="623"/>
      <c r="E711" s="623"/>
      <c r="F711" s="343"/>
    </row>
    <row r="712" spans="1:6" ht="15.75" customHeight="1" x14ac:dyDescent="0.25">
      <c r="A712" s="339"/>
      <c r="B712" s="621"/>
      <c r="C712" s="622"/>
      <c r="D712" s="623"/>
      <c r="E712" s="623"/>
      <c r="F712" s="343"/>
    </row>
    <row r="713" spans="1:6" ht="15.75" customHeight="1" x14ac:dyDescent="0.25">
      <c r="A713" s="339"/>
      <c r="B713" s="621"/>
      <c r="C713" s="622"/>
      <c r="D713" s="623"/>
      <c r="E713" s="623"/>
      <c r="F713" s="343"/>
    </row>
    <row r="714" spans="1:6" ht="15.75" customHeight="1" x14ac:dyDescent="0.25">
      <c r="A714" s="339"/>
      <c r="B714" s="621"/>
      <c r="C714" s="622"/>
      <c r="D714" s="623"/>
      <c r="E714" s="623"/>
      <c r="F714" s="343"/>
    </row>
    <row r="715" spans="1:6" ht="15.75" customHeight="1" x14ac:dyDescent="0.25">
      <c r="A715" s="339"/>
      <c r="B715" s="621"/>
      <c r="C715" s="622"/>
      <c r="D715" s="623"/>
      <c r="E715" s="623"/>
      <c r="F715" s="343"/>
    </row>
    <row r="716" spans="1:6" ht="15.75" customHeight="1" x14ac:dyDescent="0.25">
      <c r="A716" s="339"/>
      <c r="B716" s="621"/>
      <c r="C716" s="622"/>
      <c r="D716" s="623"/>
      <c r="E716" s="623"/>
      <c r="F716" s="343"/>
    </row>
    <row r="717" spans="1:6" ht="15.75" customHeight="1" x14ac:dyDescent="0.25">
      <c r="A717" s="339"/>
      <c r="B717" s="621"/>
      <c r="C717" s="622"/>
      <c r="D717" s="623"/>
      <c r="E717" s="623"/>
      <c r="F717" s="343"/>
    </row>
    <row r="718" spans="1:6" ht="15.75" customHeight="1" x14ac:dyDescent="0.25">
      <c r="A718" s="339"/>
      <c r="B718" s="621"/>
      <c r="C718" s="622"/>
      <c r="D718" s="623"/>
      <c r="E718" s="623"/>
      <c r="F718" s="343"/>
    </row>
    <row r="719" spans="1:6" ht="15.75" customHeight="1" x14ac:dyDescent="0.25">
      <c r="A719" s="339"/>
      <c r="B719" s="621"/>
      <c r="C719" s="622"/>
      <c r="D719" s="623"/>
      <c r="E719" s="623"/>
      <c r="F719" s="343"/>
    </row>
    <row r="720" spans="1:6" ht="15.75" customHeight="1" x14ac:dyDescent="0.25">
      <c r="A720" s="339"/>
      <c r="B720" s="621"/>
      <c r="C720" s="622"/>
      <c r="D720" s="623"/>
      <c r="E720" s="623"/>
      <c r="F720" s="343"/>
    </row>
    <row r="721" spans="1:6" ht="15.75" customHeight="1" x14ac:dyDescent="0.25">
      <c r="A721" s="339"/>
      <c r="B721" s="621"/>
      <c r="C721" s="622"/>
      <c r="D721" s="623"/>
      <c r="E721" s="623"/>
      <c r="F721" s="343"/>
    </row>
    <row r="722" spans="1:6" ht="15.75" customHeight="1" x14ac:dyDescent="0.25">
      <c r="A722" s="339"/>
      <c r="B722" s="621"/>
      <c r="C722" s="622"/>
      <c r="D722" s="623"/>
      <c r="E722" s="623"/>
      <c r="F722" s="343"/>
    </row>
    <row r="723" spans="1:6" ht="15.75" customHeight="1" x14ac:dyDescent="0.25">
      <c r="A723" s="339"/>
      <c r="B723" s="621"/>
      <c r="C723" s="622"/>
      <c r="D723" s="623"/>
      <c r="E723" s="623"/>
      <c r="F723" s="343"/>
    </row>
    <row r="724" spans="1:6" ht="15.75" customHeight="1" x14ac:dyDescent="0.25">
      <c r="A724" s="339"/>
      <c r="B724" s="621"/>
      <c r="C724" s="622"/>
      <c r="D724" s="623"/>
      <c r="E724" s="623"/>
      <c r="F724" s="343"/>
    </row>
    <row r="725" spans="1:6" ht="15.75" customHeight="1" x14ac:dyDescent="0.25">
      <c r="A725" s="339"/>
      <c r="B725" s="621"/>
      <c r="C725" s="622"/>
      <c r="D725" s="623"/>
      <c r="E725" s="623"/>
      <c r="F725" s="343"/>
    </row>
    <row r="726" spans="1:6" ht="15.75" customHeight="1" x14ac:dyDescent="0.25">
      <c r="A726" s="339"/>
      <c r="B726" s="621"/>
      <c r="C726" s="622"/>
      <c r="D726" s="623"/>
      <c r="E726" s="623"/>
      <c r="F726" s="343"/>
    </row>
    <row r="727" spans="1:6" ht="15.75" customHeight="1" x14ac:dyDescent="0.25">
      <c r="A727" s="339"/>
      <c r="B727" s="621"/>
      <c r="C727" s="622"/>
      <c r="D727" s="623"/>
      <c r="E727" s="623"/>
      <c r="F727" s="343"/>
    </row>
    <row r="728" spans="1:6" ht="15.75" customHeight="1" x14ac:dyDescent="0.25">
      <c r="A728" s="339"/>
      <c r="B728" s="621"/>
      <c r="C728" s="622"/>
      <c r="D728" s="623"/>
      <c r="E728" s="623"/>
      <c r="F728" s="343"/>
    </row>
    <row r="729" spans="1:6" ht="15.75" customHeight="1" x14ac:dyDescent="0.25">
      <c r="A729" s="339"/>
      <c r="B729" s="621"/>
      <c r="C729" s="622"/>
      <c r="D729" s="623"/>
      <c r="E729" s="623"/>
      <c r="F729" s="343"/>
    </row>
    <row r="730" spans="1:6" ht="15.75" customHeight="1" x14ac:dyDescent="0.25">
      <c r="A730" s="339"/>
      <c r="B730" s="621"/>
      <c r="C730" s="622"/>
      <c r="D730" s="623"/>
      <c r="E730" s="623"/>
      <c r="F730" s="343"/>
    </row>
    <row r="731" spans="1:6" ht="15.75" customHeight="1" x14ac:dyDescent="0.25">
      <c r="A731" s="339"/>
      <c r="B731" s="621"/>
      <c r="C731" s="622"/>
      <c r="D731" s="623"/>
      <c r="E731" s="623"/>
      <c r="F731" s="343"/>
    </row>
    <row r="732" spans="1:6" ht="15.75" customHeight="1" x14ac:dyDescent="0.25">
      <c r="A732" s="339"/>
      <c r="B732" s="621"/>
      <c r="C732" s="622"/>
      <c r="D732" s="623"/>
      <c r="E732" s="623"/>
      <c r="F732" s="343"/>
    </row>
    <row r="733" spans="1:6" ht="15.75" customHeight="1" x14ac:dyDescent="0.25">
      <c r="A733" s="339"/>
      <c r="B733" s="621"/>
      <c r="C733" s="622"/>
      <c r="D733" s="623"/>
      <c r="E733" s="623"/>
      <c r="F733" s="343"/>
    </row>
    <row r="734" spans="1:6" ht="15.75" customHeight="1" x14ac:dyDescent="0.25">
      <c r="A734" s="339"/>
      <c r="B734" s="621"/>
      <c r="C734" s="622"/>
      <c r="D734" s="623"/>
      <c r="E734" s="623"/>
      <c r="F734" s="343"/>
    </row>
    <row r="735" spans="1:6" ht="15.75" customHeight="1" x14ac:dyDescent="0.25">
      <c r="A735" s="339"/>
      <c r="B735" s="621"/>
      <c r="C735" s="622"/>
      <c r="D735" s="623"/>
      <c r="E735" s="623"/>
      <c r="F735" s="343"/>
    </row>
    <row r="736" spans="1:6" ht="15.75" customHeight="1" x14ac:dyDescent="0.25">
      <c r="A736" s="339"/>
      <c r="B736" s="621"/>
      <c r="C736" s="622"/>
      <c r="D736" s="623"/>
      <c r="E736" s="623"/>
      <c r="F736" s="343"/>
    </row>
    <row r="737" spans="1:6" ht="15.75" customHeight="1" x14ac:dyDescent="0.25">
      <c r="A737" s="339"/>
      <c r="B737" s="621"/>
      <c r="C737" s="622"/>
      <c r="D737" s="623"/>
      <c r="E737" s="623"/>
      <c r="F737" s="343"/>
    </row>
    <row r="738" spans="1:6" ht="15.75" customHeight="1" x14ac:dyDescent="0.25">
      <c r="A738" s="339"/>
      <c r="B738" s="621"/>
      <c r="C738" s="622"/>
      <c r="D738" s="623"/>
      <c r="E738" s="623"/>
      <c r="F738" s="343"/>
    </row>
    <row r="739" spans="1:6" ht="15.75" customHeight="1" x14ac:dyDescent="0.25">
      <c r="A739" s="339"/>
      <c r="B739" s="621"/>
      <c r="C739" s="622"/>
      <c r="D739" s="623"/>
      <c r="E739" s="623"/>
      <c r="F739" s="343"/>
    </row>
    <row r="740" spans="1:6" ht="15.75" customHeight="1" x14ac:dyDescent="0.25">
      <c r="A740" s="339"/>
      <c r="B740" s="621"/>
      <c r="C740" s="622"/>
      <c r="D740" s="623"/>
      <c r="E740" s="623"/>
      <c r="F740" s="343"/>
    </row>
    <row r="741" spans="1:6" ht="15.75" customHeight="1" x14ac:dyDescent="0.25">
      <c r="A741" s="339"/>
      <c r="B741" s="621"/>
      <c r="C741" s="622"/>
      <c r="D741" s="623"/>
      <c r="E741" s="623"/>
      <c r="F741" s="343"/>
    </row>
    <row r="742" spans="1:6" ht="15.75" customHeight="1" x14ac:dyDescent="0.25">
      <c r="A742" s="339"/>
      <c r="B742" s="621"/>
      <c r="C742" s="622"/>
      <c r="D742" s="623"/>
      <c r="E742" s="623"/>
      <c r="F742" s="343"/>
    </row>
    <row r="743" spans="1:6" ht="15.75" customHeight="1" x14ac:dyDescent="0.25">
      <c r="A743" s="339"/>
      <c r="B743" s="621"/>
      <c r="C743" s="622"/>
      <c r="D743" s="623"/>
      <c r="E743" s="623"/>
      <c r="F743" s="343"/>
    </row>
    <row r="744" spans="1:6" ht="15.75" customHeight="1" x14ac:dyDescent="0.25">
      <c r="A744" s="339"/>
      <c r="B744" s="621"/>
      <c r="C744" s="622"/>
      <c r="D744" s="623"/>
      <c r="E744" s="623"/>
      <c r="F744" s="343"/>
    </row>
    <row r="745" spans="1:6" ht="15.75" customHeight="1" x14ac:dyDescent="0.25">
      <c r="A745" s="339"/>
      <c r="B745" s="621"/>
      <c r="C745" s="622"/>
      <c r="D745" s="623"/>
      <c r="E745" s="623"/>
      <c r="F745" s="343"/>
    </row>
    <row r="746" spans="1:6" ht="15.75" customHeight="1" x14ac:dyDescent="0.25">
      <c r="A746" s="339"/>
      <c r="B746" s="621"/>
      <c r="C746" s="622"/>
      <c r="D746" s="623"/>
      <c r="E746" s="623"/>
      <c r="F746" s="343"/>
    </row>
    <row r="747" spans="1:6" ht="15.75" customHeight="1" x14ac:dyDescent="0.25">
      <c r="A747" s="339"/>
      <c r="B747" s="621"/>
      <c r="C747" s="622"/>
      <c r="D747" s="623"/>
      <c r="E747" s="623"/>
      <c r="F747" s="343"/>
    </row>
    <row r="748" spans="1:6" ht="15.75" customHeight="1" x14ac:dyDescent="0.25">
      <c r="A748" s="339"/>
      <c r="B748" s="621"/>
      <c r="C748" s="622"/>
      <c r="D748" s="623"/>
      <c r="E748" s="623"/>
      <c r="F748" s="343"/>
    </row>
    <row r="749" spans="1:6" ht="15.75" customHeight="1" x14ac:dyDescent="0.25">
      <c r="A749" s="339"/>
      <c r="B749" s="621"/>
      <c r="C749" s="622"/>
      <c r="D749" s="623"/>
      <c r="E749" s="623"/>
      <c r="F749" s="343"/>
    </row>
    <row r="750" spans="1:6" ht="15.75" customHeight="1" x14ac:dyDescent="0.25">
      <c r="A750" s="339"/>
      <c r="B750" s="621"/>
      <c r="C750" s="622"/>
      <c r="D750" s="623"/>
      <c r="E750" s="623"/>
      <c r="F750" s="343"/>
    </row>
    <row r="751" spans="1:6" ht="15.75" customHeight="1" x14ac:dyDescent="0.25">
      <c r="A751" s="339"/>
      <c r="B751" s="621"/>
      <c r="C751" s="622"/>
      <c r="D751" s="623"/>
      <c r="E751" s="623"/>
      <c r="F751" s="343"/>
    </row>
    <row r="752" spans="1:6" ht="15.75" customHeight="1" x14ac:dyDescent="0.25">
      <c r="A752" s="339"/>
      <c r="B752" s="621"/>
      <c r="C752" s="622"/>
      <c r="D752" s="623"/>
      <c r="E752" s="623"/>
      <c r="F752" s="343"/>
    </row>
    <row r="753" spans="1:6" ht="15.75" customHeight="1" x14ac:dyDescent="0.25">
      <c r="A753" s="339"/>
      <c r="B753" s="621"/>
      <c r="C753" s="622"/>
      <c r="D753" s="623"/>
      <c r="E753" s="623"/>
      <c r="F753" s="343"/>
    </row>
    <row r="754" spans="1:6" ht="15.75" customHeight="1" x14ac:dyDescent="0.25">
      <c r="A754" s="339"/>
      <c r="B754" s="621"/>
      <c r="C754" s="622"/>
      <c r="D754" s="623"/>
      <c r="E754" s="623"/>
      <c r="F754" s="343"/>
    </row>
    <row r="755" spans="1:6" ht="15.75" customHeight="1" x14ac:dyDescent="0.25">
      <c r="A755" s="339"/>
      <c r="B755" s="621"/>
      <c r="C755" s="622"/>
      <c r="D755" s="623"/>
      <c r="E755" s="623"/>
      <c r="F755" s="343"/>
    </row>
    <row r="756" spans="1:6" ht="15.75" customHeight="1" x14ac:dyDescent="0.25">
      <c r="A756" s="339"/>
      <c r="B756" s="621"/>
      <c r="C756" s="622"/>
      <c r="D756" s="623"/>
      <c r="E756" s="623"/>
      <c r="F756" s="343"/>
    </row>
    <row r="757" spans="1:6" ht="15.75" customHeight="1" x14ac:dyDescent="0.25">
      <c r="A757" s="339"/>
      <c r="B757" s="621"/>
      <c r="C757" s="622"/>
      <c r="D757" s="623"/>
      <c r="E757" s="623"/>
      <c r="F757" s="343"/>
    </row>
    <row r="758" spans="1:6" ht="15.75" customHeight="1" x14ac:dyDescent="0.25">
      <c r="A758" s="339"/>
      <c r="B758" s="621"/>
      <c r="C758" s="622"/>
      <c r="D758" s="623"/>
      <c r="E758" s="623"/>
      <c r="F758" s="343"/>
    </row>
    <row r="759" spans="1:6" ht="15.75" customHeight="1" x14ac:dyDescent="0.25">
      <c r="A759" s="339"/>
      <c r="B759" s="621"/>
      <c r="C759" s="622"/>
      <c r="D759" s="623"/>
      <c r="E759" s="623"/>
      <c r="F759" s="343"/>
    </row>
    <row r="760" spans="1:6" ht="15.75" customHeight="1" x14ac:dyDescent="0.25">
      <c r="A760" s="339"/>
      <c r="B760" s="621"/>
      <c r="C760" s="622"/>
      <c r="D760" s="623"/>
      <c r="E760" s="623"/>
      <c r="F760" s="343"/>
    </row>
    <row r="761" spans="1:6" ht="15.75" customHeight="1" x14ac:dyDescent="0.25">
      <c r="A761" s="339"/>
      <c r="B761" s="621"/>
      <c r="C761" s="622"/>
      <c r="D761" s="623"/>
      <c r="E761" s="623"/>
      <c r="F761" s="343"/>
    </row>
    <row r="762" spans="1:6" ht="15.75" customHeight="1" x14ac:dyDescent="0.25">
      <c r="A762" s="339"/>
      <c r="B762" s="621"/>
      <c r="C762" s="622"/>
      <c r="D762" s="623"/>
      <c r="E762" s="623"/>
      <c r="F762" s="343"/>
    </row>
    <row r="763" spans="1:6" ht="15.75" customHeight="1" x14ac:dyDescent="0.25">
      <c r="A763" s="339"/>
      <c r="B763" s="621"/>
      <c r="C763" s="622"/>
      <c r="D763" s="623"/>
      <c r="E763" s="623"/>
      <c r="F763" s="343"/>
    </row>
    <row r="764" spans="1:6" ht="15.75" customHeight="1" x14ac:dyDescent="0.25">
      <c r="A764" s="339"/>
      <c r="B764" s="621"/>
      <c r="C764" s="622"/>
      <c r="D764" s="623"/>
      <c r="E764" s="623"/>
      <c r="F764" s="343"/>
    </row>
    <row r="765" spans="1:6" ht="15.75" customHeight="1" x14ac:dyDescent="0.25">
      <c r="A765" s="339"/>
      <c r="B765" s="621"/>
      <c r="C765" s="622"/>
      <c r="D765" s="623"/>
      <c r="E765" s="623"/>
      <c r="F765" s="343"/>
    </row>
    <row r="766" spans="1:6" ht="15.75" customHeight="1" x14ac:dyDescent="0.25">
      <c r="A766" s="339"/>
      <c r="B766" s="621"/>
      <c r="C766" s="622"/>
      <c r="D766" s="623"/>
      <c r="E766" s="623"/>
      <c r="F766" s="343"/>
    </row>
    <row r="767" spans="1:6" ht="15.75" customHeight="1" x14ac:dyDescent="0.25">
      <c r="A767" s="339"/>
      <c r="B767" s="621"/>
      <c r="C767" s="622"/>
      <c r="D767" s="623"/>
      <c r="E767" s="623"/>
      <c r="F767" s="343"/>
    </row>
    <row r="768" spans="1:6" ht="15.75" customHeight="1" x14ac:dyDescent="0.25">
      <c r="A768" s="339"/>
      <c r="B768" s="621"/>
      <c r="C768" s="622"/>
      <c r="D768" s="623"/>
      <c r="E768" s="623"/>
      <c r="F768" s="343"/>
    </row>
    <row r="769" spans="1:6" ht="15.75" customHeight="1" x14ac:dyDescent="0.25">
      <c r="A769" s="339"/>
      <c r="B769" s="621"/>
      <c r="C769" s="622"/>
      <c r="D769" s="623"/>
      <c r="E769" s="623"/>
      <c r="F769" s="343"/>
    </row>
    <row r="770" spans="1:6" ht="15.75" customHeight="1" x14ac:dyDescent="0.25">
      <c r="A770" s="339"/>
      <c r="B770" s="621"/>
      <c r="C770" s="622"/>
      <c r="D770" s="623"/>
      <c r="E770" s="623"/>
      <c r="F770" s="343"/>
    </row>
    <row r="771" spans="1:6" ht="15.75" customHeight="1" x14ac:dyDescent="0.25">
      <c r="A771" s="339"/>
      <c r="B771" s="621"/>
      <c r="C771" s="622"/>
      <c r="D771" s="623"/>
      <c r="E771" s="623"/>
      <c r="F771" s="343"/>
    </row>
    <row r="772" spans="1:6" ht="15.75" customHeight="1" x14ac:dyDescent="0.25">
      <c r="A772" s="339"/>
      <c r="B772" s="621"/>
      <c r="C772" s="622"/>
      <c r="D772" s="623"/>
      <c r="E772" s="623"/>
      <c r="F772" s="343"/>
    </row>
    <row r="773" spans="1:6" ht="15.75" customHeight="1" x14ac:dyDescent="0.25">
      <c r="A773" s="339"/>
      <c r="B773" s="621"/>
      <c r="C773" s="622"/>
      <c r="D773" s="623"/>
      <c r="E773" s="623"/>
      <c r="F773" s="343"/>
    </row>
    <row r="774" spans="1:6" ht="15.75" customHeight="1" x14ac:dyDescent="0.25">
      <c r="A774" s="339"/>
      <c r="B774" s="621"/>
      <c r="C774" s="622"/>
      <c r="D774" s="623"/>
      <c r="E774" s="623"/>
      <c r="F774" s="343"/>
    </row>
    <row r="775" spans="1:6" ht="15.75" customHeight="1" x14ac:dyDescent="0.25">
      <c r="A775" s="339"/>
      <c r="B775" s="621"/>
      <c r="C775" s="622"/>
      <c r="D775" s="623"/>
      <c r="E775" s="623"/>
      <c r="F775" s="343"/>
    </row>
    <row r="776" spans="1:6" ht="15.75" customHeight="1" x14ac:dyDescent="0.25">
      <c r="A776" s="339"/>
      <c r="B776" s="621"/>
      <c r="C776" s="622"/>
      <c r="D776" s="623"/>
      <c r="E776" s="623"/>
      <c r="F776" s="343"/>
    </row>
    <row r="777" spans="1:6" ht="15.75" customHeight="1" x14ac:dyDescent="0.25">
      <c r="A777" s="339"/>
      <c r="B777" s="621"/>
      <c r="C777" s="622"/>
      <c r="D777" s="623"/>
      <c r="E777" s="623"/>
      <c r="F777" s="343"/>
    </row>
    <row r="778" spans="1:6" ht="15.75" customHeight="1" x14ac:dyDescent="0.25">
      <c r="A778" s="339"/>
      <c r="B778" s="621"/>
      <c r="C778" s="622"/>
      <c r="D778" s="623"/>
      <c r="E778" s="623"/>
      <c r="F778" s="343"/>
    </row>
    <row r="779" spans="1:6" ht="15.75" customHeight="1" x14ac:dyDescent="0.25">
      <c r="A779" s="339"/>
      <c r="B779" s="621"/>
      <c r="C779" s="622"/>
      <c r="D779" s="623"/>
      <c r="E779" s="623"/>
      <c r="F779" s="343"/>
    </row>
    <row r="780" spans="1:6" ht="15.75" customHeight="1" x14ac:dyDescent="0.25">
      <c r="A780" s="339"/>
      <c r="B780" s="621"/>
      <c r="C780" s="622"/>
      <c r="D780" s="623"/>
      <c r="E780" s="623"/>
      <c r="F780" s="343"/>
    </row>
    <row r="781" spans="1:6" ht="15.75" customHeight="1" x14ac:dyDescent="0.25">
      <c r="A781" s="339"/>
      <c r="B781" s="621"/>
      <c r="C781" s="622"/>
      <c r="D781" s="623"/>
      <c r="E781" s="623"/>
      <c r="F781" s="343"/>
    </row>
    <row r="782" spans="1:6" ht="15.75" customHeight="1" x14ac:dyDescent="0.25">
      <c r="A782" s="339"/>
      <c r="B782" s="621"/>
      <c r="C782" s="622"/>
      <c r="D782" s="623"/>
      <c r="E782" s="623"/>
      <c r="F782" s="343"/>
    </row>
    <row r="783" spans="1:6" ht="15.75" customHeight="1" x14ac:dyDescent="0.25">
      <c r="A783" s="339"/>
      <c r="B783" s="621"/>
      <c r="C783" s="622"/>
      <c r="D783" s="623"/>
      <c r="E783" s="623"/>
      <c r="F783" s="343"/>
    </row>
    <row r="784" spans="1:6" ht="15.75" customHeight="1" x14ac:dyDescent="0.25">
      <c r="A784" s="339"/>
      <c r="B784" s="621"/>
      <c r="C784" s="622"/>
      <c r="D784" s="623"/>
      <c r="E784" s="623"/>
      <c r="F784" s="343"/>
    </row>
    <row r="785" spans="1:6" ht="15.75" customHeight="1" x14ac:dyDescent="0.25">
      <c r="A785" s="339"/>
      <c r="B785" s="621"/>
      <c r="C785" s="622"/>
      <c r="D785" s="623"/>
      <c r="E785" s="623"/>
      <c r="F785" s="343"/>
    </row>
    <row r="786" spans="1:6" ht="15.75" customHeight="1" x14ac:dyDescent="0.25">
      <c r="A786" s="339"/>
      <c r="B786" s="621"/>
      <c r="C786" s="622"/>
      <c r="D786" s="623"/>
      <c r="E786" s="623"/>
      <c r="F786" s="343"/>
    </row>
    <row r="787" spans="1:6" ht="15.75" customHeight="1" x14ac:dyDescent="0.25">
      <c r="A787" s="339"/>
      <c r="B787" s="621"/>
      <c r="C787" s="622"/>
      <c r="D787" s="623"/>
      <c r="E787" s="623"/>
      <c r="F787" s="343"/>
    </row>
    <row r="788" spans="1:6" ht="15.75" customHeight="1" x14ac:dyDescent="0.25">
      <c r="A788" s="339"/>
      <c r="B788" s="621"/>
      <c r="C788" s="622"/>
      <c r="D788" s="623"/>
      <c r="E788" s="623"/>
      <c r="F788" s="343"/>
    </row>
    <row r="789" spans="1:6" ht="15.75" customHeight="1" x14ac:dyDescent="0.25">
      <c r="A789" s="339"/>
      <c r="B789" s="621"/>
      <c r="C789" s="622"/>
      <c r="D789" s="623"/>
      <c r="E789" s="623"/>
      <c r="F789" s="343"/>
    </row>
    <row r="790" spans="1:6" ht="15.75" customHeight="1" x14ac:dyDescent="0.25">
      <c r="A790" s="339"/>
      <c r="B790" s="621"/>
      <c r="C790" s="622"/>
      <c r="D790" s="623"/>
      <c r="E790" s="623"/>
      <c r="F790" s="343"/>
    </row>
    <row r="791" spans="1:6" ht="15.75" customHeight="1" x14ac:dyDescent="0.25">
      <c r="A791" s="339"/>
      <c r="B791" s="621"/>
      <c r="C791" s="622"/>
      <c r="D791" s="623"/>
      <c r="E791" s="623"/>
      <c r="F791" s="343"/>
    </row>
    <row r="792" spans="1:6" ht="15.75" customHeight="1" x14ac:dyDescent="0.25">
      <c r="A792" s="339"/>
      <c r="B792" s="621"/>
      <c r="C792" s="622"/>
      <c r="D792" s="623"/>
      <c r="E792" s="623"/>
      <c r="F792" s="343"/>
    </row>
    <row r="793" spans="1:6" ht="15.75" customHeight="1" x14ac:dyDescent="0.25">
      <c r="A793" s="339"/>
      <c r="B793" s="621"/>
      <c r="C793" s="622"/>
      <c r="D793" s="623"/>
      <c r="E793" s="623"/>
      <c r="F793" s="343"/>
    </row>
    <row r="794" spans="1:6" ht="15.75" customHeight="1" x14ac:dyDescent="0.25">
      <c r="A794" s="339"/>
      <c r="B794" s="621"/>
      <c r="C794" s="622"/>
      <c r="D794" s="623"/>
      <c r="E794" s="623"/>
      <c r="F794" s="343"/>
    </row>
    <row r="795" spans="1:6" ht="15.75" customHeight="1" x14ac:dyDescent="0.25">
      <c r="A795" s="339"/>
      <c r="B795" s="621"/>
      <c r="C795" s="622"/>
      <c r="D795" s="623"/>
      <c r="E795" s="623"/>
      <c r="F795" s="343"/>
    </row>
    <row r="796" spans="1:6" ht="15.75" customHeight="1" x14ac:dyDescent="0.25">
      <c r="A796" s="339"/>
      <c r="B796" s="621"/>
      <c r="C796" s="622"/>
      <c r="D796" s="623"/>
      <c r="E796" s="623"/>
      <c r="F796" s="343"/>
    </row>
    <row r="797" spans="1:6" ht="15.75" customHeight="1" x14ac:dyDescent="0.25">
      <c r="A797" s="339"/>
      <c r="B797" s="621"/>
      <c r="C797" s="622"/>
      <c r="D797" s="623"/>
      <c r="E797" s="623"/>
      <c r="F797" s="343"/>
    </row>
    <row r="798" spans="1:6" ht="15.75" customHeight="1" x14ac:dyDescent="0.25">
      <c r="A798" s="339"/>
      <c r="B798" s="621"/>
      <c r="C798" s="622"/>
      <c r="D798" s="623"/>
      <c r="E798" s="623"/>
      <c r="F798" s="343"/>
    </row>
    <row r="799" spans="1:6" ht="15.75" customHeight="1" x14ac:dyDescent="0.25">
      <c r="A799" s="339"/>
      <c r="B799" s="621"/>
      <c r="C799" s="622"/>
      <c r="D799" s="623"/>
      <c r="E799" s="623"/>
      <c r="F799" s="343"/>
    </row>
    <row r="800" spans="1:6" ht="15.75" customHeight="1" x14ac:dyDescent="0.25">
      <c r="A800" s="339"/>
      <c r="B800" s="621"/>
      <c r="C800" s="622"/>
      <c r="D800" s="623"/>
      <c r="E800" s="623"/>
      <c r="F800" s="343"/>
    </row>
    <row r="801" spans="1:6" ht="15.75" customHeight="1" x14ac:dyDescent="0.25">
      <c r="A801" s="339"/>
      <c r="B801" s="621"/>
      <c r="C801" s="622"/>
      <c r="D801" s="623"/>
      <c r="E801" s="623"/>
      <c r="F801" s="343"/>
    </row>
    <row r="802" spans="1:6" ht="15.75" customHeight="1" x14ac:dyDescent="0.25">
      <c r="A802" s="339"/>
      <c r="B802" s="621"/>
      <c r="C802" s="622"/>
      <c r="D802" s="623"/>
      <c r="E802" s="623"/>
      <c r="F802" s="343"/>
    </row>
    <row r="803" spans="1:6" ht="15.75" customHeight="1" x14ac:dyDescent="0.25">
      <c r="A803" s="339"/>
      <c r="B803" s="621"/>
      <c r="C803" s="622"/>
      <c r="D803" s="623"/>
      <c r="E803" s="623"/>
      <c r="F803" s="343"/>
    </row>
    <row r="804" spans="1:6" ht="15.75" customHeight="1" x14ac:dyDescent="0.25">
      <c r="A804" s="339"/>
      <c r="B804" s="621"/>
      <c r="C804" s="622"/>
      <c r="D804" s="623"/>
      <c r="E804" s="623"/>
      <c r="F804" s="343"/>
    </row>
    <row r="805" spans="1:6" ht="15.75" customHeight="1" x14ac:dyDescent="0.25">
      <c r="A805" s="339"/>
      <c r="B805" s="621"/>
      <c r="C805" s="622"/>
      <c r="D805" s="623"/>
      <c r="E805" s="623"/>
      <c r="F805" s="343"/>
    </row>
    <row r="806" spans="1:6" ht="15.75" customHeight="1" x14ac:dyDescent="0.25">
      <c r="A806" s="339"/>
      <c r="B806" s="621"/>
      <c r="C806" s="622"/>
      <c r="D806" s="623"/>
      <c r="E806" s="623"/>
      <c r="F806" s="343"/>
    </row>
    <row r="807" spans="1:6" ht="15.75" customHeight="1" x14ac:dyDescent="0.25">
      <c r="A807" s="339"/>
      <c r="B807" s="621"/>
      <c r="C807" s="622"/>
      <c r="D807" s="623"/>
      <c r="E807" s="623"/>
      <c r="F807" s="343"/>
    </row>
    <row r="808" spans="1:6" ht="15.75" customHeight="1" x14ac:dyDescent="0.25">
      <c r="A808" s="339"/>
      <c r="B808" s="621"/>
      <c r="C808" s="622"/>
      <c r="D808" s="623"/>
      <c r="E808" s="623"/>
      <c r="F808" s="343"/>
    </row>
    <row r="809" spans="1:6" ht="15.75" customHeight="1" x14ac:dyDescent="0.25">
      <c r="A809" s="339"/>
      <c r="B809" s="621"/>
      <c r="C809" s="622"/>
      <c r="D809" s="623"/>
      <c r="E809" s="623"/>
      <c r="F809" s="343"/>
    </row>
    <row r="810" spans="1:6" ht="15.75" customHeight="1" x14ac:dyDescent="0.25">
      <c r="A810" s="339"/>
      <c r="B810" s="621"/>
      <c r="C810" s="622"/>
      <c r="D810" s="623"/>
      <c r="E810" s="623"/>
      <c r="F810" s="343"/>
    </row>
    <row r="811" spans="1:6" ht="15.75" customHeight="1" x14ac:dyDescent="0.25">
      <c r="A811" s="339"/>
      <c r="B811" s="621"/>
      <c r="C811" s="622"/>
      <c r="D811" s="623"/>
      <c r="E811" s="623"/>
      <c r="F811" s="343"/>
    </row>
    <row r="812" spans="1:6" ht="15.75" customHeight="1" x14ac:dyDescent="0.25">
      <c r="A812" s="339"/>
      <c r="B812" s="621"/>
      <c r="C812" s="622"/>
      <c r="D812" s="623"/>
      <c r="E812" s="623"/>
      <c r="F812" s="343"/>
    </row>
    <row r="813" spans="1:6" ht="15.75" customHeight="1" x14ac:dyDescent="0.25">
      <c r="A813" s="339"/>
      <c r="B813" s="621"/>
      <c r="C813" s="622"/>
      <c r="D813" s="623"/>
      <c r="E813" s="623"/>
      <c r="F813" s="343"/>
    </row>
    <row r="814" spans="1:6" ht="15.75" customHeight="1" x14ac:dyDescent="0.25">
      <c r="A814" s="339"/>
      <c r="B814" s="621"/>
      <c r="C814" s="622"/>
      <c r="D814" s="623"/>
      <c r="E814" s="623"/>
      <c r="F814" s="343"/>
    </row>
    <row r="815" spans="1:6" ht="15.75" customHeight="1" x14ac:dyDescent="0.25">
      <c r="A815" s="339"/>
      <c r="B815" s="621"/>
      <c r="C815" s="622"/>
      <c r="D815" s="623"/>
      <c r="E815" s="623"/>
      <c r="F815" s="343"/>
    </row>
    <row r="816" spans="1:6" ht="15.75" customHeight="1" x14ac:dyDescent="0.25">
      <c r="A816" s="339"/>
      <c r="B816" s="621"/>
      <c r="C816" s="622"/>
      <c r="D816" s="623"/>
      <c r="E816" s="623"/>
      <c r="F816" s="343"/>
    </row>
    <row r="817" spans="1:6" ht="15.75" customHeight="1" x14ac:dyDescent="0.25">
      <c r="A817" s="339"/>
      <c r="B817" s="621"/>
      <c r="C817" s="622"/>
      <c r="D817" s="623"/>
      <c r="E817" s="623"/>
      <c r="F817" s="343"/>
    </row>
    <row r="818" spans="1:6" ht="15.75" customHeight="1" x14ac:dyDescent="0.25">
      <c r="A818" s="339"/>
      <c r="B818" s="621"/>
      <c r="C818" s="622"/>
      <c r="D818" s="623"/>
      <c r="E818" s="623"/>
      <c r="F818" s="343"/>
    </row>
    <row r="819" spans="1:6" ht="15.75" customHeight="1" x14ac:dyDescent="0.25">
      <c r="A819" s="339"/>
      <c r="B819" s="621"/>
      <c r="C819" s="622"/>
      <c r="D819" s="623"/>
      <c r="E819" s="623"/>
      <c r="F819" s="343"/>
    </row>
    <row r="820" spans="1:6" ht="15.75" customHeight="1" x14ac:dyDescent="0.25">
      <c r="A820" s="339"/>
      <c r="B820" s="621"/>
      <c r="C820" s="622"/>
      <c r="D820" s="623"/>
      <c r="E820" s="623"/>
      <c r="F820" s="343"/>
    </row>
    <row r="821" spans="1:6" ht="15.75" customHeight="1" x14ac:dyDescent="0.25">
      <c r="A821" s="339"/>
      <c r="B821" s="621"/>
      <c r="C821" s="622"/>
      <c r="D821" s="623"/>
      <c r="E821" s="623"/>
      <c r="F821" s="343"/>
    </row>
    <row r="822" spans="1:6" ht="15.75" customHeight="1" x14ac:dyDescent="0.25">
      <c r="A822" s="339"/>
      <c r="B822" s="621"/>
      <c r="C822" s="622"/>
      <c r="D822" s="623"/>
      <c r="E822" s="623"/>
      <c r="F822" s="343"/>
    </row>
    <row r="823" spans="1:6" ht="15.75" customHeight="1" x14ac:dyDescent="0.25">
      <c r="A823" s="339"/>
      <c r="B823" s="621"/>
      <c r="C823" s="622"/>
      <c r="D823" s="623"/>
      <c r="E823" s="623"/>
      <c r="F823" s="343"/>
    </row>
    <row r="824" spans="1:6" ht="15.75" customHeight="1" x14ac:dyDescent="0.25">
      <c r="A824" s="339"/>
      <c r="B824" s="621"/>
      <c r="C824" s="622"/>
      <c r="D824" s="623"/>
      <c r="E824" s="623"/>
      <c r="F824" s="343"/>
    </row>
    <row r="825" spans="1:6" ht="15.75" customHeight="1" x14ac:dyDescent="0.25">
      <c r="A825" s="339"/>
      <c r="B825" s="621"/>
      <c r="C825" s="622"/>
      <c r="D825" s="623"/>
      <c r="E825" s="623"/>
      <c r="F825" s="343"/>
    </row>
    <row r="826" spans="1:6" ht="15.75" customHeight="1" x14ac:dyDescent="0.25">
      <c r="A826" s="339"/>
      <c r="B826" s="621"/>
      <c r="C826" s="622"/>
      <c r="D826" s="623"/>
      <c r="E826" s="623"/>
      <c r="F826" s="343"/>
    </row>
    <row r="827" spans="1:6" ht="15.75" customHeight="1" x14ac:dyDescent="0.25">
      <c r="A827" s="339"/>
      <c r="B827" s="621"/>
      <c r="C827" s="622"/>
      <c r="D827" s="623"/>
      <c r="E827" s="623"/>
      <c r="F827" s="343"/>
    </row>
    <row r="828" spans="1:6" ht="15.75" customHeight="1" x14ac:dyDescent="0.25">
      <c r="A828" s="339"/>
      <c r="B828" s="621"/>
      <c r="C828" s="622"/>
      <c r="D828" s="623"/>
      <c r="E828" s="623"/>
      <c r="F828" s="343"/>
    </row>
    <row r="829" spans="1:6" ht="15.75" customHeight="1" x14ac:dyDescent="0.25">
      <c r="A829" s="339"/>
      <c r="B829" s="621"/>
      <c r="C829" s="622"/>
      <c r="D829" s="623"/>
      <c r="E829" s="623"/>
      <c r="F829" s="343"/>
    </row>
    <row r="830" spans="1:6" ht="15.75" customHeight="1" x14ac:dyDescent="0.25">
      <c r="A830" s="339"/>
      <c r="B830" s="621"/>
      <c r="C830" s="622"/>
      <c r="D830" s="623"/>
      <c r="E830" s="623"/>
      <c r="F830" s="343"/>
    </row>
    <row r="831" spans="1:6" ht="15.75" customHeight="1" x14ac:dyDescent="0.25">
      <c r="A831" s="339"/>
      <c r="B831" s="621"/>
      <c r="C831" s="622"/>
      <c r="D831" s="623"/>
      <c r="E831" s="623"/>
      <c r="F831" s="343"/>
    </row>
    <row r="832" spans="1:6" ht="15.75" customHeight="1" x14ac:dyDescent="0.25">
      <c r="A832" s="339"/>
      <c r="B832" s="621"/>
      <c r="C832" s="622"/>
      <c r="D832" s="623"/>
      <c r="E832" s="623"/>
      <c r="F832" s="343"/>
    </row>
    <row r="833" spans="1:6" ht="15.75" customHeight="1" x14ac:dyDescent="0.25">
      <c r="A833" s="339"/>
      <c r="B833" s="621"/>
      <c r="C833" s="622"/>
      <c r="D833" s="623"/>
      <c r="E833" s="623"/>
      <c r="F833" s="343"/>
    </row>
    <row r="834" spans="1:6" ht="15.75" customHeight="1" x14ac:dyDescent="0.25">
      <c r="A834" s="339"/>
      <c r="B834" s="621"/>
      <c r="C834" s="622"/>
      <c r="D834" s="623"/>
      <c r="E834" s="623"/>
      <c r="F834" s="343"/>
    </row>
    <row r="835" spans="1:6" ht="15.75" customHeight="1" x14ac:dyDescent="0.25">
      <c r="A835" s="339"/>
      <c r="B835" s="621"/>
      <c r="C835" s="622"/>
      <c r="D835" s="623"/>
      <c r="E835" s="623"/>
      <c r="F835" s="343"/>
    </row>
    <row r="836" spans="1:6" ht="15.75" customHeight="1" x14ac:dyDescent="0.25">
      <c r="A836" s="339"/>
      <c r="B836" s="621"/>
      <c r="C836" s="622"/>
      <c r="D836" s="623"/>
      <c r="E836" s="623"/>
      <c r="F836" s="343"/>
    </row>
    <row r="837" spans="1:6" ht="15.75" customHeight="1" x14ac:dyDescent="0.25">
      <c r="A837" s="339"/>
      <c r="B837" s="621"/>
      <c r="C837" s="622"/>
      <c r="D837" s="623"/>
      <c r="E837" s="623"/>
      <c r="F837" s="343"/>
    </row>
    <row r="838" spans="1:6" ht="15.75" customHeight="1" x14ac:dyDescent="0.25">
      <c r="A838" s="339"/>
      <c r="B838" s="621"/>
      <c r="C838" s="622"/>
      <c r="D838" s="623"/>
      <c r="E838" s="623"/>
      <c r="F838" s="343"/>
    </row>
    <row r="839" spans="1:6" ht="15.75" customHeight="1" x14ac:dyDescent="0.25">
      <c r="A839" s="339"/>
      <c r="B839" s="621"/>
      <c r="C839" s="622"/>
      <c r="D839" s="623"/>
      <c r="E839" s="623"/>
      <c r="F839" s="343"/>
    </row>
    <row r="840" spans="1:6" ht="15.75" customHeight="1" x14ac:dyDescent="0.25">
      <c r="A840" s="339"/>
      <c r="B840" s="621"/>
      <c r="C840" s="622"/>
      <c r="D840" s="623"/>
      <c r="E840" s="623"/>
      <c r="F840" s="343"/>
    </row>
    <row r="841" spans="1:6" ht="15.75" customHeight="1" x14ac:dyDescent="0.25">
      <c r="A841" s="339"/>
      <c r="B841" s="621"/>
      <c r="C841" s="622"/>
      <c r="D841" s="623"/>
      <c r="E841" s="623"/>
      <c r="F841" s="343"/>
    </row>
    <row r="842" spans="1:6" ht="15.75" customHeight="1" x14ac:dyDescent="0.25">
      <c r="A842" s="339"/>
      <c r="B842" s="621"/>
      <c r="C842" s="622"/>
      <c r="D842" s="623"/>
      <c r="E842" s="623"/>
      <c r="F842" s="343"/>
    </row>
    <row r="843" spans="1:6" ht="15.75" customHeight="1" x14ac:dyDescent="0.25">
      <c r="A843" s="339"/>
      <c r="B843" s="621"/>
      <c r="C843" s="622"/>
      <c r="D843" s="623"/>
      <c r="E843" s="623"/>
      <c r="F843" s="343"/>
    </row>
    <row r="844" spans="1:6" ht="15.75" customHeight="1" x14ac:dyDescent="0.25">
      <c r="A844" s="339"/>
      <c r="B844" s="621"/>
      <c r="C844" s="622"/>
      <c r="D844" s="623"/>
      <c r="E844" s="623"/>
      <c r="F844" s="343"/>
    </row>
    <row r="845" spans="1:6" ht="15.75" customHeight="1" x14ac:dyDescent="0.25">
      <c r="A845" s="339"/>
      <c r="B845" s="621"/>
      <c r="C845" s="622"/>
      <c r="D845" s="623"/>
      <c r="E845" s="623"/>
      <c r="F845" s="343"/>
    </row>
    <row r="846" spans="1:6" ht="15.75" customHeight="1" x14ac:dyDescent="0.25">
      <c r="A846" s="339"/>
      <c r="B846" s="621"/>
      <c r="C846" s="622"/>
      <c r="D846" s="623"/>
      <c r="E846" s="623"/>
      <c r="F846" s="343"/>
    </row>
    <row r="847" spans="1:6" ht="15.75" customHeight="1" x14ac:dyDescent="0.25">
      <c r="A847" s="339"/>
      <c r="B847" s="621"/>
      <c r="C847" s="622"/>
      <c r="D847" s="623"/>
      <c r="E847" s="623"/>
      <c r="F847" s="343"/>
    </row>
    <row r="848" spans="1:6" ht="15.75" customHeight="1" x14ac:dyDescent="0.25">
      <c r="A848" s="339"/>
      <c r="B848" s="621"/>
      <c r="C848" s="622"/>
      <c r="D848" s="623"/>
      <c r="E848" s="623"/>
      <c r="F848" s="343"/>
    </row>
    <row r="849" spans="1:6" ht="15.75" customHeight="1" x14ac:dyDescent="0.25">
      <c r="A849" s="339"/>
      <c r="B849" s="621"/>
      <c r="C849" s="622"/>
      <c r="D849" s="623"/>
      <c r="E849" s="623"/>
      <c r="F849" s="343"/>
    </row>
    <row r="850" spans="1:6" ht="15.75" customHeight="1" x14ac:dyDescent="0.25">
      <c r="A850" s="339"/>
      <c r="B850" s="621"/>
      <c r="C850" s="622"/>
      <c r="D850" s="623"/>
      <c r="E850" s="623"/>
      <c r="F850" s="343"/>
    </row>
    <row r="851" spans="1:6" ht="15.75" customHeight="1" x14ac:dyDescent="0.25">
      <c r="A851" s="339"/>
      <c r="B851" s="621"/>
      <c r="C851" s="622"/>
      <c r="D851" s="623"/>
      <c r="E851" s="623"/>
      <c r="F851" s="343"/>
    </row>
    <row r="852" spans="1:6" ht="15.75" customHeight="1" x14ac:dyDescent="0.25">
      <c r="A852" s="339"/>
      <c r="B852" s="621"/>
      <c r="C852" s="622"/>
      <c r="D852" s="623"/>
      <c r="E852" s="623"/>
      <c r="F852" s="343"/>
    </row>
    <row r="853" spans="1:6" ht="15.75" customHeight="1" x14ac:dyDescent="0.25">
      <c r="A853" s="339"/>
      <c r="B853" s="621"/>
      <c r="C853" s="622"/>
      <c r="D853" s="623"/>
      <c r="E853" s="623"/>
      <c r="F853" s="343"/>
    </row>
    <row r="854" spans="1:6" ht="15.75" customHeight="1" x14ac:dyDescent="0.25">
      <c r="A854" s="339"/>
      <c r="B854" s="621"/>
      <c r="C854" s="622"/>
      <c r="D854" s="623"/>
      <c r="E854" s="623"/>
      <c r="F854" s="343"/>
    </row>
    <row r="855" spans="1:6" ht="15.75" customHeight="1" x14ac:dyDescent="0.25">
      <c r="A855" s="339"/>
      <c r="B855" s="621"/>
      <c r="C855" s="622"/>
      <c r="D855" s="623"/>
      <c r="E855" s="623"/>
      <c r="F855" s="343"/>
    </row>
    <row r="856" spans="1:6" ht="15.75" customHeight="1" x14ac:dyDescent="0.25">
      <c r="A856" s="339"/>
      <c r="B856" s="621"/>
      <c r="C856" s="622"/>
      <c r="D856" s="623"/>
      <c r="E856" s="623"/>
      <c r="F856" s="343"/>
    </row>
    <row r="857" spans="1:6" ht="15.75" customHeight="1" x14ac:dyDescent="0.25">
      <c r="A857" s="339"/>
      <c r="B857" s="621"/>
      <c r="C857" s="622"/>
      <c r="D857" s="623"/>
      <c r="E857" s="623"/>
      <c r="F857" s="343"/>
    </row>
    <row r="858" spans="1:6" ht="15.75" customHeight="1" x14ac:dyDescent="0.25">
      <c r="A858" s="339"/>
      <c r="B858" s="621"/>
      <c r="C858" s="622"/>
      <c r="D858" s="623"/>
      <c r="E858" s="623"/>
      <c r="F858" s="343"/>
    </row>
    <row r="859" spans="1:6" ht="15.75" customHeight="1" x14ac:dyDescent="0.25">
      <c r="A859" s="339"/>
      <c r="B859" s="621"/>
      <c r="C859" s="622"/>
      <c r="D859" s="623"/>
      <c r="E859" s="623"/>
      <c r="F859" s="343"/>
    </row>
    <row r="860" spans="1:6" ht="15.75" customHeight="1" x14ac:dyDescent="0.25">
      <c r="A860" s="339"/>
      <c r="B860" s="621"/>
      <c r="C860" s="622"/>
      <c r="D860" s="623"/>
      <c r="E860" s="623"/>
      <c r="F860" s="343"/>
    </row>
    <row r="861" spans="1:6" ht="15.75" customHeight="1" x14ac:dyDescent="0.25">
      <c r="A861" s="339"/>
      <c r="B861" s="621"/>
      <c r="C861" s="622"/>
      <c r="D861" s="623"/>
      <c r="E861" s="623"/>
      <c r="F861" s="343"/>
    </row>
    <row r="862" spans="1:6" ht="15.75" customHeight="1" x14ac:dyDescent="0.25">
      <c r="A862" s="339"/>
      <c r="B862" s="621"/>
      <c r="C862" s="622"/>
      <c r="D862" s="623"/>
      <c r="E862" s="623"/>
      <c r="F862" s="343"/>
    </row>
    <row r="863" spans="1:6" ht="15.75" customHeight="1" x14ac:dyDescent="0.25">
      <c r="A863" s="339"/>
      <c r="B863" s="621"/>
      <c r="C863" s="622"/>
      <c r="D863" s="623"/>
      <c r="E863" s="623"/>
      <c r="F863" s="343"/>
    </row>
    <row r="864" spans="1:6" ht="15.75" customHeight="1" x14ac:dyDescent="0.25">
      <c r="A864" s="339"/>
      <c r="B864" s="621"/>
      <c r="C864" s="622"/>
      <c r="D864" s="623"/>
      <c r="E864" s="623"/>
      <c r="F864" s="343"/>
    </row>
    <row r="865" spans="1:6" ht="15.75" customHeight="1" x14ac:dyDescent="0.25">
      <c r="A865" s="339"/>
      <c r="B865" s="621"/>
      <c r="C865" s="622"/>
      <c r="D865" s="623"/>
      <c r="E865" s="623"/>
      <c r="F865" s="343"/>
    </row>
    <row r="866" spans="1:6" ht="15.75" customHeight="1" x14ac:dyDescent="0.25">
      <c r="A866" s="339"/>
      <c r="B866" s="621"/>
      <c r="C866" s="622"/>
      <c r="D866" s="623"/>
      <c r="E866" s="623"/>
      <c r="F866" s="343"/>
    </row>
    <row r="867" spans="1:6" ht="15.75" customHeight="1" x14ac:dyDescent="0.25">
      <c r="A867" s="339"/>
      <c r="B867" s="621"/>
      <c r="C867" s="622"/>
      <c r="D867" s="623"/>
      <c r="E867" s="623"/>
      <c r="F867" s="343"/>
    </row>
    <row r="868" spans="1:6" ht="15.75" customHeight="1" x14ac:dyDescent="0.25">
      <c r="A868" s="339"/>
      <c r="B868" s="621"/>
      <c r="C868" s="622"/>
      <c r="D868" s="623"/>
      <c r="E868" s="623"/>
      <c r="F868" s="343"/>
    </row>
    <row r="869" spans="1:6" ht="15.75" customHeight="1" x14ac:dyDescent="0.25">
      <c r="A869" s="339"/>
      <c r="B869" s="621"/>
      <c r="C869" s="622"/>
      <c r="D869" s="623"/>
      <c r="E869" s="623"/>
      <c r="F869" s="343"/>
    </row>
    <row r="870" spans="1:6" ht="15.75" customHeight="1" x14ac:dyDescent="0.25">
      <c r="A870" s="339"/>
      <c r="B870" s="621"/>
      <c r="C870" s="622"/>
      <c r="D870" s="623"/>
      <c r="E870" s="623"/>
      <c r="F870" s="343"/>
    </row>
    <row r="871" spans="1:6" ht="15.75" customHeight="1" x14ac:dyDescent="0.25">
      <c r="A871" s="339"/>
      <c r="B871" s="621"/>
      <c r="C871" s="622"/>
      <c r="D871" s="623"/>
      <c r="E871" s="623"/>
      <c r="F871" s="343"/>
    </row>
    <row r="872" spans="1:6" ht="15.75" customHeight="1" x14ac:dyDescent="0.25">
      <c r="A872" s="339"/>
      <c r="B872" s="621"/>
      <c r="C872" s="622"/>
      <c r="D872" s="623"/>
      <c r="E872" s="623"/>
      <c r="F872" s="343"/>
    </row>
    <row r="873" spans="1:6" ht="15.75" customHeight="1" x14ac:dyDescent="0.25">
      <c r="A873" s="339"/>
      <c r="B873" s="621"/>
      <c r="C873" s="622"/>
      <c r="D873" s="623"/>
      <c r="E873" s="623"/>
      <c r="F873" s="343"/>
    </row>
    <row r="874" spans="1:6" ht="15.75" customHeight="1" x14ac:dyDescent="0.25">
      <c r="A874" s="339"/>
      <c r="B874" s="621"/>
      <c r="C874" s="622"/>
      <c r="D874" s="623"/>
      <c r="E874" s="623"/>
      <c r="F874" s="343"/>
    </row>
    <row r="875" spans="1:6" ht="15.75" customHeight="1" x14ac:dyDescent="0.25">
      <c r="A875" s="339"/>
      <c r="B875" s="621"/>
      <c r="C875" s="622"/>
      <c r="D875" s="623"/>
      <c r="E875" s="623"/>
      <c r="F875" s="343"/>
    </row>
    <row r="876" spans="1:6" ht="15.75" customHeight="1" x14ac:dyDescent="0.25">
      <c r="A876" s="339"/>
      <c r="B876" s="621"/>
      <c r="C876" s="622"/>
      <c r="D876" s="623"/>
      <c r="E876" s="623"/>
      <c r="F876" s="343"/>
    </row>
    <row r="877" spans="1:6" ht="15.75" customHeight="1" x14ac:dyDescent="0.25">
      <c r="A877" s="339"/>
      <c r="B877" s="621"/>
      <c r="C877" s="622"/>
      <c r="D877" s="623"/>
      <c r="E877" s="623"/>
      <c r="F877" s="343"/>
    </row>
    <row r="878" spans="1:6" ht="15.75" customHeight="1" x14ac:dyDescent="0.25">
      <c r="A878" s="339"/>
      <c r="B878" s="621"/>
      <c r="C878" s="622"/>
      <c r="D878" s="623"/>
      <c r="E878" s="623"/>
      <c r="F878" s="343"/>
    </row>
    <row r="879" spans="1:6" ht="15.75" customHeight="1" x14ac:dyDescent="0.25">
      <c r="A879" s="339"/>
      <c r="B879" s="621"/>
      <c r="C879" s="622"/>
      <c r="D879" s="623"/>
      <c r="E879" s="623"/>
      <c r="F879" s="343"/>
    </row>
    <row r="880" spans="1:6" ht="15.75" customHeight="1" x14ac:dyDescent="0.25">
      <c r="A880" s="339"/>
      <c r="B880" s="621"/>
      <c r="C880" s="622"/>
      <c r="D880" s="623"/>
      <c r="E880" s="623"/>
      <c r="F880" s="343"/>
    </row>
    <row r="881" spans="1:6" ht="15.75" customHeight="1" x14ac:dyDescent="0.25">
      <c r="A881" s="339"/>
      <c r="B881" s="621"/>
      <c r="C881" s="622"/>
      <c r="D881" s="623"/>
      <c r="E881" s="623"/>
      <c r="F881" s="343"/>
    </row>
    <row r="882" spans="1:6" ht="15.75" customHeight="1" x14ac:dyDescent="0.25">
      <c r="A882" s="339"/>
      <c r="B882" s="621"/>
      <c r="C882" s="622"/>
      <c r="D882" s="623"/>
      <c r="E882" s="623"/>
      <c r="F882" s="343"/>
    </row>
    <row r="883" spans="1:6" ht="15.75" customHeight="1" x14ac:dyDescent="0.25">
      <c r="A883" s="339"/>
      <c r="B883" s="621"/>
      <c r="C883" s="622"/>
      <c r="D883" s="623"/>
      <c r="E883" s="623"/>
      <c r="F883" s="343"/>
    </row>
    <row r="884" spans="1:6" ht="15.75" customHeight="1" x14ac:dyDescent="0.25">
      <c r="A884" s="339"/>
      <c r="B884" s="621"/>
      <c r="C884" s="622"/>
      <c r="D884" s="623"/>
      <c r="E884" s="623"/>
      <c r="F884" s="343"/>
    </row>
    <row r="885" spans="1:6" ht="15.75" customHeight="1" x14ac:dyDescent="0.25">
      <c r="A885" s="339"/>
      <c r="B885" s="621"/>
      <c r="C885" s="622"/>
      <c r="D885" s="623"/>
      <c r="E885" s="623"/>
      <c r="F885" s="343"/>
    </row>
    <row r="886" spans="1:6" ht="15.75" customHeight="1" x14ac:dyDescent="0.25">
      <c r="A886" s="339"/>
      <c r="B886" s="621"/>
      <c r="C886" s="622"/>
      <c r="D886" s="623"/>
      <c r="E886" s="623"/>
      <c r="F886" s="343"/>
    </row>
    <row r="887" spans="1:6" ht="15.75" customHeight="1" x14ac:dyDescent="0.25">
      <c r="A887" s="339"/>
      <c r="B887" s="621"/>
      <c r="C887" s="622"/>
      <c r="D887" s="623"/>
      <c r="E887" s="623"/>
      <c r="F887" s="343"/>
    </row>
    <row r="888" spans="1:6" ht="15.75" customHeight="1" x14ac:dyDescent="0.25">
      <c r="A888" s="339"/>
      <c r="B888" s="621"/>
      <c r="C888" s="622"/>
      <c r="D888" s="623"/>
      <c r="E888" s="623"/>
      <c r="F888" s="343"/>
    </row>
    <row r="889" spans="1:6" ht="15.75" customHeight="1" x14ac:dyDescent="0.25">
      <c r="A889" s="339"/>
      <c r="B889" s="621"/>
      <c r="C889" s="622"/>
      <c r="D889" s="623"/>
      <c r="E889" s="623"/>
      <c r="F889" s="343"/>
    </row>
    <row r="890" spans="1:6" ht="15.75" customHeight="1" x14ac:dyDescent="0.25">
      <c r="A890" s="339"/>
      <c r="B890" s="621"/>
      <c r="C890" s="622"/>
      <c r="D890" s="623"/>
      <c r="E890" s="623"/>
      <c r="F890" s="343"/>
    </row>
    <row r="891" spans="1:6" ht="15.75" customHeight="1" x14ac:dyDescent="0.25">
      <c r="A891" s="339"/>
      <c r="B891" s="621"/>
      <c r="C891" s="622"/>
      <c r="D891" s="623"/>
      <c r="E891" s="623"/>
      <c r="F891" s="343"/>
    </row>
    <row r="892" spans="1:6" ht="15.75" customHeight="1" x14ac:dyDescent="0.25">
      <c r="A892" s="339"/>
      <c r="B892" s="621"/>
      <c r="C892" s="622"/>
      <c r="D892" s="623"/>
      <c r="E892" s="623"/>
      <c r="F892" s="343"/>
    </row>
    <row r="893" spans="1:6" ht="15.75" customHeight="1" x14ac:dyDescent="0.25">
      <c r="A893" s="339"/>
      <c r="B893" s="621"/>
      <c r="C893" s="622"/>
      <c r="D893" s="623"/>
      <c r="E893" s="623"/>
      <c r="F893" s="343"/>
    </row>
    <row r="894" spans="1:6" ht="15.75" customHeight="1" x14ac:dyDescent="0.25">
      <c r="A894" s="339"/>
      <c r="B894" s="621"/>
      <c r="C894" s="622"/>
      <c r="D894" s="623"/>
      <c r="E894" s="623"/>
      <c r="F894" s="343"/>
    </row>
    <row r="895" spans="1:6" ht="15.75" customHeight="1" x14ac:dyDescent="0.25">
      <c r="A895" s="339"/>
      <c r="B895" s="621"/>
      <c r="C895" s="622"/>
      <c r="D895" s="623"/>
      <c r="E895" s="623"/>
      <c r="F895" s="343"/>
    </row>
    <row r="896" spans="1:6" ht="15.75" customHeight="1" x14ac:dyDescent="0.25">
      <c r="A896" s="339"/>
      <c r="B896" s="621"/>
      <c r="C896" s="622"/>
      <c r="D896" s="623"/>
      <c r="E896" s="623"/>
      <c r="F896" s="343"/>
    </row>
    <row r="897" spans="1:6" ht="15.75" customHeight="1" x14ac:dyDescent="0.25">
      <c r="A897" s="339"/>
      <c r="B897" s="621"/>
      <c r="C897" s="622"/>
      <c r="D897" s="623"/>
      <c r="E897" s="623"/>
      <c r="F897" s="343"/>
    </row>
    <row r="898" spans="1:6" ht="15.75" customHeight="1" x14ac:dyDescent="0.25">
      <c r="A898" s="339"/>
      <c r="B898" s="621"/>
      <c r="C898" s="622"/>
      <c r="D898" s="623"/>
      <c r="E898" s="623"/>
      <c r="F898" s="343"/>
    </row>
    <row r="899" spans="1:6" ht="15.75" customHeight="1" x14ac:dyDescent="0.25">
      <c r="A899" s="339"/>
      <c r="B899" s="621"/>
      <c r="C899" s="622"/>
      <c r="D899" s="623"/>
      <c r="E899" s="623"/>
      <c r="F899" s="343"/>
    </row>
    <row r="900" spans="1:6" ht="15.75" customHeight="1" x14ac:dyDescent="0.25">
      <c r="A900" s="339"/>
      <c r="B900" s="621"/>
      <c r="C900" s="622"/>
      <c r="D900" s="623"/>
      <c r="E900" s="623"/>
      <c r="F900" s="343"/>
    </row>
    <row r="901" spans="1:6" ht="15.75" customHeight="1" x14ac:dyDescent="0.25">
      <c r="A901" s="339"/>
      <c r="B901" s="621"/>
      <c r="C901" s="622"/>
      <c r="D901" s="623"/>
      <c r="E901" s="623"/>
      <c r="F901" s="343"/>
    </row>
    <row r="902" spans="1:6" ht="15.75" customHeight="1" x14ac:dyDescent="0.25">
      <c r="A902" s="339"/>
      <c r="B902" s="621"/>
      <c r="C902" s="622"/>
      <c r="D902" s="623"/>
      <c r="E902" s="623"/>
      <c r="F902" s="343"/>
    </row>
    <row r="903" spans="1:6" ht="15.75" customHeight="1" x14ac:dyDescent="0.25">
      <c r="A903" s="339"/>
      <c r="B903" s="621"/>
      <c r="C903" s="622"/>
      <c r="D903" s="623"/>
      <c r="E903" s="623"/>
      <c r="F903" s="343"/>
    </row>
    <row r="904" spans="1:6" ht="15.75" customHeight="1" x14ac:dyDescent="0.25">
      <c r="A904" s="339"/>
      <c r="B904" s="621"/>
      <c r="C904" s="622"/>
      <c r="D904" s="623"/>
      <c r="E904" s="623"/>
      <c r="F904" s="343"/>
    </row>
    <row r="905" spans="1:6" ht="15.75" customHeight="1" x14ac:dyDescent="0.25">
      <c r="A905" s="339"/>
      <c r="B905" s="621"/>
      <c r="C905" s="622"/>
      <c r="D905" s="623"/>
      <c r="E905" s="623"/>
      <c r="F905" s="343"/>
    </row>
    <row r="906" spans="1:6" ht="15.75" customHeight="1" x14ac:dyDescent="0.25">
      <c r="A906" s="339"/>
      <c r="B906" s="621"/>
      <c r="C906" s="622"/>
      <c r="D906" s="623"/>
      <c r="E906" s="623"/>
      <c r="F906" s="343"/>
    </row>
    <row r="907" spans="1:6" ht="15.75" customHeight="1" x14ac:dyDescent="0.25">
      <c r="A907" s="339"/>
      <c r="B907" s="621"/>
      <c r="C907" s="622"/>
      <c r="D907" s="623"/>
      <c r="E907" s="623"/>
      <c r="F907" s="343"/>
    </row>
    <row r="908" spans="1:6" ht="15.75" customHeight="1" x14ac:dyDescent="0.25">
      <c r="A908" s="339"/>
      <c r="B908" s="621"/>
      <c r="C908" s="622"/>
      <c r="D908" s="623"/>
      <c r="E908" s="623"/>
      <c r="F908" s="343"/>
    </row>
    <row r="909" spans="1:6" ht="15.75" customHeight="1" x14ac:dyDescent="0.25">
      <c r="A909" s="339"/>
      <c r="B909" s="621"/>
      <c r="C909" s="622"/>
      <c r="D909" s="623"/>
      <c r="E909" s="623"/>
      <c r="F909" s="343"/>
    </row>
    <row r="910" spans="1:6" ht="15.75" customHeight="1" x14ac:dyDescent="0.25">
      <c r="A910" s="339"/>
      <c r="B910" s="621"/>
      <c r="C910" s="622"/>
      <c r="D910" s="623"/>
      <c r="E910" s="623"/>
      <c r="F910" s="343"/>
    </row>
    <row r="911" spans="1:6" ht="15.75" customHeight="1" x14ac:dyDescent="0.25">
      <c r="A911" s="339"/>
      <c r="B911" s="621"/>
      <c r="C911" s="622"/>
      <c r="D911" s="623"/>
      <c r="E911" s="623"/>
      <c r="F911" s="343"/>
    </row>
    <row r="912" spans="1:6" ht="15.75" customHeight="1" x14ac:dyDescent="0.25">
      <c r="A912" s="339"/>
      <c r="B912" s="621"/>
      <c r="C912" s="622"/>
      <c r="D912" s="623"/>
      <c r="E912" s="623"/>
      <c r="F912" s="343"/>
    </row>
    <row r="913" spans="1:6" ht="15.75" customHeight="1" x14ac:dyDescent="0.25">
      <c r="A913" s="339"/>
      <c r="B913" s="621"/>
      <c r="C913" s="622"/>
      <c r="D913" s="623"/>
      <c r="E913" s="623"/>
      <c r="F913" s="343"/>
    </row>
    <row r="914" spans="1:6" ht="15.75" customHeight="1" x14ac:dyDescent="0.25">
      <c r="A914" s="339"/>
      <c r="B914" s="621"/>
      <c r="C914" s="622"/>
      <c r="D914" s="623"/>
      <c r="E914" s="623"/>
      <c r="F914" s="343"/>
    </row>
    <row r="915" spans="1:6" ht="15.75" customHeight="1" x14ac:dyDescent="0.25">
      <c r="A915" s="339"/>
      <c r="B915" s="621"/>
      <c r="C915" s="622"/>
      <c r="D915" s="623"/>
      <c r="E915" s="623"/>
      <c r="F915" s="343"/>
    </row>
    <row r="916" spans="1:6" ht="15.75" customHeight="1" x14ac:dyDescent="0.25">
      <c r="A916" s="339"/>
      <c r="B916" s="621"/>
      <c r="C916" s="622"/>
      <c r="D916" s="623"/>
      <c r="E916" s="623"/>
      <c r="F916" s="343"/>
    </row>
    <row r="917" spans="1:6" ht="15.75" customHeight="1" x14ac:dyDescent="0.25">
      <c r="A917" s="339"/>
      <c r="B917" s="621"/>
      <c r="C917" s="622"/>
      <c r="D917" s="623"/>
      <c r="E917" s="623"/>
      <c r="F917" s="343"/>
    </row>
    <row r="918" spans="1:6" ht="15.75" customHeight="1" x14ac:dyDescent="0.25">
      <c r="A918" s="339"/>
      <c r="B918" s="621"/>
      <c r="C918" s="622"/>
      <c r="D918" s="623"/>
      <c r="E918" s="623"/>
      <c r="F918" s="343"/>
    </row>
    <row r="919" spans="1:6" ht="15.75" customHeight="1" x14ac:dyDescent="0.25">
      <c r="A919" s="339"/>
      <c r="B919" s="621"/>
      <c r="C919" s="622"/>
      <c r="D919" s="623"/>
      <c r="E919" s="623"/>
      <c r="F919" s="343"/>
    </row>
    <row r="920" spans="1:6" ht="15.75" customHeight="1" x14ac:dyDescent="0.25">
      <c r="A920" s="339"/>
      <c r="B920" s="621"/>
      <c r="C920" s="622"/>
      <c r="D920" s="623"/>
      <c r="E920" s="623"/>
      <c r="F920" s="343"/>
    </row>
    <row r="921" spans="1:6" ht="15.75" customHeight="1" x14ac:dyDescent="0.25">
      <c r="A921" s="339"/>
      <c r="B921" s="621"/>
      <c r="C921" s="622"/>
      <c r="D921" s="623"/>
      <c r="E921" s="623"/>
      <c r="F921" s="343"/>
    </row>
    <row r="922" spans="1:6" ht="15.75" customHeight="1" x14ac:dyDescent="0.25">
      <c r="A922" s="339"/>
      <c r="B922" s="621"/>
      <c r="C922" s="622"/>
      <c r="D922" s="623"/>
      <c r="E922" s="623"/>
      <c r="F922" s="343"/>
    </row>
    <row r="923" spans="1:6" ht="15.75" customHeight="1" x14ac:dyDescent="0.25">
      <c r="A923" s="339"/>
      <c r="B923" s="621"/>
      <c r="C923" s="622"/>
      <c r="D923" s="623"/>
      <c r="E923" s="623"/>
      <c r="F923" s="343"/>
    </row>
    <row r="924" spans="1:6" ht="15.75" customHeight="1" x14ac:dyDescent="0.25">
      <c r="A924" s="339"/>
      <c r="B924" s="621"/>
      <c r="C924" s="622"/>
      <c r="D924" s="623"/>
      <c r="E924" s="623"/>
      <c r="F924" s="343"/>
    </row>
    <row r="925" spans="1:6" ht="15.75" customHeight="1" x14ac:dyDescent="0.25">
      <c r="A925" s="339"/>
      <c r="B925" s="621"/>
      <c r="C925" s="622"/>
      <c r="D925" s="623"/>
      <c r="E925" s="623"/>
      <c r="F925" s="343"/>
    </row>
    <row r="926" spans="1:6" ht="15.75" customHeight="1" x14ac:dyDescent="0.25">
      <c r="A926" s="339"/>
      <c r="B926" s="621"/>
      <c r="C926" s="622"/>
      <c r="D926" s="623"/>
      <c r="E926" s="623"/>
      <c r="F926" s="343"/>
    </row>
    <row r="927" spans="1:6" ht="15.75" customHeight="1" x14ac:dyDescent="0.25">
      <c r="A927" s="339"/>
      <c r="B927" s="621"/>
      <c r="C927" s="622"/>
      <c r="D927" s="623"/>
      <c r="E927" s="623"/>
      <c r="F927" s="343"/>
    </row>
    <row r="928" spans="1:6" ht="15.75" customHeight="1" x14ac:dyDescent="0.25">
      <c r="A928" s="339"/>
      <c r="B928" s="621"/>
      <c r="C928" s="622"/>
      <c r="D928" s="623"/>
      <c r="E928" s="623"/>
      <c r="F928" s="343"/>
    </row>
    <row r="929" spans="1:6" ht="15.75" customHeight="1" x14ac:dyDescent="0.25">
      <c r="A929" s="339"/>
      <c r="B929" s="621"/>
      <c r="C929" s="622"/>
      <c r="D929" s="623"/>
      <c r="E929" s="623"/>
      <c r="F929" s="343"/>
    </row>
    <row r="930" spans="1:6" ht="15.75" customHeight="1" x14ac:dyDescent="0.25">
      <c r="A930" s="339"/>
      <c r="B930" s="621"/>
      <c r="C930" s="622"/>
      <c r="D930" s="623"/>
      <c r="E930" s="623"/>
      <c r="F930" s="343"/>
    </row>
    <row r="931" spans="1:6" ht="15.75" customHeight="1" x14ac:dyDescent="0.25">
      <c r="A931" s="339"/>
      <c r="B931" s="621"/>
      <c r="C931" s="622"/>
      <c r="D931" s="623"/>
      <c r="E931" s="623"/>
      <c r="F931" s="343"/>
    </row>
    <row r="932" spans="1:6" ht="15.75" customHeight="1" x14ac:dyDescent="0.25">
      <c r="A932" s="339"/>
      <c r="B932" s="621"/>
      <c r="C932" s="622"/>
      <c r="D932" s="623"/>
      <c r="E932" s="623"/>
      <c r="F932" s="343"/>
    </row>
    <row r="933" spans="1:6" ht="15.75" customHeight="1" x14ac:dyDescent="0.25">
      <c r="A933" s="339"/>
      <c r="B933" s="621"/>
      <c r="C933" s="622"/>
      <c r="D933" s="623"/>
      <c r="E933" s="623"/>
      <c r="F933" s="343"/>
    </row>
    <row r="934" spans="1:6" ht="15.75" customHeight="1" x14ac:dyDescent="0.25">
      <c r="A934" s="339"/>
      <c r="B934" s="621"/>
      <c r="C934" s="622"/>
      <c r="D934" s="623"/>
      <c r="E934" s="623"/>
      <c r="F934" s="343"/>
    </row>
    <row r="935" spans="1:6" ht="15.75" customHeight="1" x14ac:dyDescent="0.25">
      <c r="A935" s="339"/>
      <c r="B935" s="621"/>
      <c r="C935" s="622"/>
      <c r="D935" s="623"/>
      <c r="E935" s="623"/>
      <c r="F935" s="343"/>
    </row>
    <row r="936" spans="1:6" ht="15.75" customHeight="1" x14ac:dyDescent="0.25">
      <c r="A936" s="339"/>
      <c r="B936" s="621"/>
      <c r="C936" s="622"/>
      <c r="D936" s="623"/>
      <c r="E936" s="623"/>
      <c r="F936" s="343"/>
    </row>
    <row r="937" spans="1:6" ht="15.75" customHeight="1" x14ac:dyDescent="0.25">
      <c r="A937" s="339"/>
      <c r="B937" s="621"/>
      <c r="C937" s="622"/>
      <c r="D937" s="623"/>
      <c r="E937" s="623"/>
      <c r="F937" s="343"/>
    </row>
    <row r="938" spans="1:6" ht="15.75" customHeight="1" x14ac:dyDescent="0.25">
      <c r="A938" s="339"/>
      <c r="B938" s="621"/>
      <c r="C938" s="622"/>
      <c r="D938" s="623"/>
      <c r="E938" s="623"/>
      <c r="F938" s="343"/>
    </row>
    <row r="939" spans="1:6" ht="15.75" customHeight="1" x14ac:dyDescent="0.25">
      <c r="A939" s="339"/>
      <c r="B939" s="621"/>
      <c r="C939" s="622"/>
      <c r="D939" s="623"/>
      <c r="E939" s="623"/>
      <c r="F939" s="343"/>
    </row>
    <row r="940" spans="1:6" ht="15.75" customHeight="1" x14ac:dyDescent="0.25">
      <c r="A940" s="339"/>
      <c r="B940" s="621"/>
      <c r="C940" s="622"/>
      <c r="D940" s="623"/>
      <c r="E940" s="623"/>
      <c r="F940" s="343"/>
    </row>
    <row r="941" spans="1:6" ht="15.75" customHeight="1" x14ac:dyDescent="0.25">
      <c r="A941" s="339"/>
      <c r="B941" s="621"/>
      <c r="C941" s="622"/>
      <c r="D941" s="623"/>
      <c r="E941" s="623"/>
      <c r="F941" s="343"/>
    </row>
    <row r="942" spans="1:6" ht="15.75" customHeight="1" x14ac:dyDescent="0.25">
      <c r="A942" s="339"/>
      <c r="B942" s="621"/>
      <c r="C942" s="622"/>
      <c r="D942" s="623"/>
      <c r="E942" s="623"/>
      <c r="F942" s="343"/>
    </row>
    <row r="943" spans="1:6" ht="15.75" customHeight="1" x14ac:dyDescent="0.25">
      <c r="A943" s="339"/>
      <c r="B943" s="621"/>
      <c r="C943" s="622"/>
      <c r="D943" s="623"/>
      <c r="E943" s="623"/>
      <c r="F943" s="343"/>
    </row>
    <row r="944" spans="1:6" ht="15.75" customHeight="1" x14ac:dyDescent="0.25">
      <c r="A944" s="339"/>
      <c r="B944" s="621"/>
      <c r="C944" s="622"/>
      <c r="D944" s="623"/>
      <c r="E944" s="623"/>
      <c r="F944" s="343"/>
    </row>
    <row r="945" spans="1:6" ht="15.75" customHeight="1" x14ac:dyDescent="0.25">
      <c r="A945" s="339"/>
      <c r="B945" s="621"/>
      <c r="C945" s="622"/>
      <c r="D945" s="623"/>
      <c r="E945" s="623"/>
      <c r="F945" s="343"/>
    </row>
    <row r="946" spans="1:6" ht="15.75" customHeight="1" x14ac:dyDescent="0.25">
      <c r="A946" s="339"/>
      <c r="B946" s="621"/>
      <c r="C946" s="622"/>
      <c r="D946" s="623"/>
      <c r="E946" s="623"/>
      <c r="F946" s="343"/>
    </row>
    <row r="947" spans="1:6" ht="15.75" customHeight="1" x14ac:dyDescent="0.25">
      <c r="A947" s="339"/>
      <c r="B947" s="621"/>
      <c r="C947" s="622"/>
      <c r="D947" s="623"/>
      <c r="E947" s="623"/>
      <c r="F947" s="343"/>
    </row>
    <row r="948" spans="1:6" ht="15.75" customHeight="1" x14ac:dyDescent="0.25">
      <c r="A948" s="339"/>
      <c r="B948" s="621"/>
      <c r="C948" s="622"/>
      <c r="D948" s="623"/>
      <c r="E948" s="623"/>
      <c r="F948" s="343"/>
    </row>
    <row r="949" spans="1:6" ht="15.75" customHeight="1" x14ac:dyDescent="0.25">
      <c r="A949" s="339"/>
      <c r="B949" s="621"/>
      <c r="C949" s="622"/>
      <c r="D949" s="623"/>
      <c r="E949" s="623"/>
      <c r="F949" s="343"/>
    </row>
    <row r="950" spans="1:6" ht="15.75" customHeight="1" x14ac:dyDescent="0.25">
      <c r="A950" s="339"/>
      <c r="B950" s="621"/>
      <c r="C950" s="622"/>
      <c r="D950" s="623"/>
      <c r="E950" s="623"/>
      <c r="F950" s="343"/>
    </row>
    <row r="951" spans="1:6" ht="15.75" customHeight="1" x14ac:dyDescent="0.25">
      <c r="A951" s="339"/>
      <c r="B951" s="621"/>
      <c r="C951" s="622"/>
      <c r="D951" s="623"/>
      <c r="E951" s="623"/>
      <c r="F951" s="343"/>
    </row>
    <row r="952" spans="1:6" ht="15.75" customHeight="1" x14ac:dyDescent="0.25">
      <c r="A952" s="339"/>
      <c r="B952" s="621"/>
      <c r="C952" s="622"/>
      <c r="D952" s="623"/>
      <c r="E952" s="623"/>
      <c r="F952" s="343"/>
    </row>
    <row r="953" spans="1:6" ht="15.75" customHeight="1" x14ac:dyDescent="0.25">
      <c r="A953" s="339"/>
      <c r="B953" s="621"/>
      <c r="C953" s="622"/>
      <c r="D953" s="623"/>
      <c r="E953" s="623"/>
      <c r="F953" s="343"/>
    </row>
    <row r="954" spans="1:6" ht="15.75" customHeight="1" x14ac:dyDescent="0.25">
      <c r="A954" s="339"/>
      <c r="B954" s="621"/>
      <c r="C954" s="622"/>
      <c r="D954" s="623"/>
      <c r="E954" s="623"/>
      <c r="F954" s="343"/>
    </row>
    <row r="955" spans="1:6" ht="15.75" customHeight="1" x14ac:dyDescent="0.25">
      <c r="A955" s="339"/>
      <c r="B955" s="621"/>
      <c r="C955" s="622"/>
      <c r="D955" s="623"/>
      <c r="E955" s="623"/>
      <c r="F955" s="343"/>
    </row>
    <row r="956" spans="1:6" ht="15.75" customHeight="1" x14ac:dyDescent="0.25">
      <c r="A956" s="339"/>
      <c r="B956" s="621"/>
      <c r="C956" s="622"/>
      <c r="D956" s="623"/>
      <c r="E956" s="623"/>
      <c r="F956" s="343"/>
    </row>
    <row r="957" spans="1:6" ht="15.75" customHeight="1" x14ac:dyDescent="0.25">
      <c r="A957" s="339"/>
      <c r="B957" s="621"/>
      <c r="C957" s="622"/>
      <c r="D957" s="623"/>
      <c r="E957" s="623"/>
      <c r="F957" s="343"/>
    </row>
    <row r="958" spans="1:6" ht="15.75" customHeight="1" x14ac:dyDescent="0.25">
      <c r="A958" s="339"/>
      <c r="B958" s="621"/>
      <c r="C958" s="622"/>
      <c r="D958" s="623"/>
      <c r="E958" s="623"/>
      <c r="F958" s="343"/>
    </row>
  </sheetData>
  <conditionalFormatting sqref="B1">
    <cfRule type="cellIs" dxfId="0" priority="1" operator="equal">
      <formula>"=Unique(B:B, B1) &gt; 1"</formula>
    </cfRule>
  </conditionalFormatting>
  <dataValidations count="1">
    <dataValidation type="list" allowBlank="1" showErrorMessage="1" sqref="B178 B272 B281 B284" xr:uid="{00000000-0002-0000-0F00-000000000000}">
      <formula1>INDIRECT("ФИЛЬ[Фильтр]")</formula1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Анкета</vt:lpstr>
      <vt:lpstr>Расчет сметы</vt:lpstr>
      <vt:lpstr>Смета с материалом</vt:lpstr>
      <vt:lpstr>Печать Сметы</vt:lpstr>
      <vt:lpstr>Расходный мат и инстр.</vt:lpstr>
      <vt:lpstr>Корректировка материалов</vt:lpstr>
      <vt:lpstr>общее кол-во материалов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Кузьмин</cp:lastModifiedBy>
  <dcterms:modified xsi:type="dcterms:W3CDTF">2025-08-09T11:58:22Z</dcterms:modified>
</cp:coreProperties>
</file>