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cati\dersler\fe501\"/>
    </mc:Choice>
  </mc:AlternateContent>
  <bookViews>
    <workbookView xWindow="0" yWindow="0" windowWidth="23040" windowHeight="8388"/>
  </bookViews>
  <sheets>
    <sheet name="PortfolioOpt-minVar" sheetId="2" r:id="rId1"/>
    <sheet name="Sensitivity-minVar" sheetId="6" r:id="rId2"/>
    <sheet name="Sheet3" sheetId="3" r:id="rId3"/>
    <sheet name="PortfolioOpt-maxExp" sheetId="4" r:id="rId4"/>
  </sheets>
  <definedNames>
    <definedName name="solver_adj" localSheetId="3" hidden="1">'PortfolioOpt-maxExp'!$A$3:$C$3</definedName>
    <definedName name="solver_adj" localSheetId="0" hidden="1">'PortfolioOpt-minVar'!$A$3:$C$3</definedName>
    <definedName name="solver_cvg" localSheetId="3" hidden="1">0.0001</definedName>
    <definedName name="solver_cvg" localSheetId="0" hidden="1">0.0001</definedName>
    <definedName name="solver_drv" localSheetId="3" hidden="1">2</definedName>
    <definedName name="solver_drv" localSheetId="0" hidden="1">1</definedName>
    <definedName name="solver_eng" localSheetId="3" hidden="1">1</definedName>
    <definedName name="solver_eng" localSheetId="0" hidden="1">1</definedName>
    <definedName name="solver_est" localSheetId="3" hidden="1">1</definedName>
    <definedName name="solver_est" localSheetId="0" hidden="1">1</definedName>
    <definedName name="solver_itr" localSheetId="3" hidden="1">2147483647</definedName>
    <definedName name="solver_itr" localSheetId="0" hidden="1">2147483647</definedName>
    <definedName name="solver_lhs1" localSheetId="3" hidden="1">'PortfolioOpt-maxExp'!$D$3</definedName>
    <definedName name="solver_lhs1" localSheetId="0" hidden="1">'PortfolioOpt-minVar'!$D$3</definedName>
    <definedName name="solver_lhs2" localSheetId="3" hidden="1">'PortfolioOpt-maxExp'!$D$8</definedName>
    <definedName name="solver_lhs2" localSheetId="0" hidden="1">'PortfolioOpt-minVar'!$D$5</definedName>
    <definedName name="solver_mip" localSheetId="3" hidden="1">2147483647</definedName>
    <definedName name="solver_mip" localSheetId="0" hidden="1">2147483647</definedName>
    <definedName name="solver_mni" localSheetId="3" hidden="1">30</definedName>
    <definedName name="solver_mni" localSheetId="0" hidden="1">30</definedName>
    <definedName name="solver_mrt" localSheetId="3" hidden="1">0.075</definedName>
    <definedName name="solver_mrt" localSheetId="0" hidden="1">0.075</definedName>
    <definedName name="solver_msl" localSheetId="3" hidden="1">2</definedName>
    <definedName name="solver_msl" localSheetId="0" hidden="1">2</definedName>
    <definedName name="solver_neg" localSheetId="3" hidden="1">1</definedName>
    <definedName name="solver_neg" localSheetId="0" hidden="1">1</definedName>
    <definedName name="solver_nod" localSheetId="3" hidden="1">2147483647</definedName>
    <definedName name="solver_nod" localSheetId="0" hidden="1">2147483647</definedName>
    <definedName name="solver_num" localSheetId="3" hidden="1">2</definedName>
    <definedName name="solver_num" localSheetId="0" hidden="1">2</definedName>
    <definedName name="solver_nwt" localSheetId="3" hidden="1">1</definedName>
    <definedName name="solver_nwt" localSheetId="0" hidden="1">1</definedName>
    <definedName name="solver_opt" localSheetId="3" hidden="1">'PortfolioOpt-maxExp'!$D$5</definedName>
    <definedName name="solver_opt" localSheetId="0" hidden="1">'PortfolioOpt-minVar'!$D$8</definedName>
    <definedName name="solver_pre" localSheetId="3" hidden="1">0.000001</definedName>
    <definedName name="solver_pre" localSheetId="0" hidden="1">0.000001</definedName>
    <definedName name="solver_rbv" localSheetId="3" hidden="1">2</definedName>
    <definedName name="solver_rbv" localSheetId="0" hidden="1">1</definedName>
    <definedName name="solver_rel1" localSheetId="3" hidden="1">2</definedName>
    <definedName name="solver_rel1" localSheetId="0" hidden="1">1</definedName>
    <definedName name="solver_rel2" localSheetId="3" hidden="1">1</definedName>
    <definedName name="solver_rel2" localSheetId="0" hidden="1">3</definedName>
    <definedName name="solver_rhs1" localSheetId="3" hidden="1">'PortfolioOpt-maxExp'!$F$3</definedName>
    <definedName name="solver_rhs1" localSheetId="0" hidden="1">+'PortfolioOpt-minVar'!$F$3</definedName>
    <definedName name="solver_rhs2" localSheetId="3" hidden="1">'PortfolioOpt-maxExp'!$F$8</definedName>
    <definedName name="solver_rhs2" localSheetId="0" hidden="1">'PortfolioOpt-minVar'!$F$5</definedName>
    <definedName name="solver_rlx" localSheetId="3" hidden="1">2</definedName>
    <definedName name="solver_rlx" localSheetId="0" hidden="1">2</definedName>
    <definedName name="solver_rsd" localSheetId="3" hidden="1">0</definedName>
    <definedName name="solver_rsd" localSheetId="0" hidden="1">0</definedName>
    <definedName name="solver_scl" localSheetId="3" hidden="1">2</definedName>
    <definedName name="solver_scl" localSheetId="0" hidden="1">1</definedName>
    <definedName name="solver_sho" localSheetId="3" hidden="1">2</definedName>
    <definedName name="solver_sho" localSheetId="0" hidden="1">2</definedName>
    <definedName name="solver_ssz" localSheetId="3" hidden="1">100</definedName>
    <definedName name="solver_ssz" localSheetId="0" hidden="1">100</definedName>
    <definedName name="solver_tim" localSheetId="3" hidden="1">2147483647</definedName>
    <definedName name="solver_tim" localSheetId="0" hidden="1">2147483647</definedName>
    <definedName name="solver_tol" localSheetId="3" hidden="1">0.01</definedName>
    <definedName name="solver_tol" localSheetId="0" hidden="1">0.01</definedName>
    <definedName name="solver_typ" localSheetId="3" hidden="1">1</definedName>
    <definedName name="solver_typ" localSheetId="0" hidden="1">2</definedName>
    <definedName name="solver_val" localSheetId="3" hidden="1">0</definedName>
    <definedName name="solver_val" localSheetId="0" hidden="1">0</definedName>
    <definedName name="solver_ver" localSheetId="3" hidden="1">3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B12" i="2"/>
  <c r="D8" i="2" a="1"/>
  <c r="D8" i="2" s="1"/>
  <c r="B25" i="3"/>
  <c r="D8" i="4" a="1"/>
  <c r="D8" i="4" s="1"/>
  <c r="D5" i="4"/>
  <c r="D3" i="4"/>
  <c r="D26" i="3"/>
  <c r="C26" i="3"/>
  <c r="B26" i="3"/>
  <c r="G27" i="3"/>
  <c r="H26" i="3"/>
  <c r="F27" i="3"/>
  <c r="H25" i="3"/>
  <c r="F26" i="3"/>
  <c r="G25" i="3"/>
  <c r="H27" i="3"/>
  <c r="G26" i="3"/>
  <c r="F25" i="3"/>
  <c r="C25" i="3"/>
  <c r="D25" i="3"/>
  <c r="C24" i="3"/>
  <c r="D24" i="3"/>
  <c r="B24" i="3"/>
  <c r="D5" i="2"/>
</calcChain>
</file>

<file path=xl/sharedStrings.xml><?xml version="1.0" encoding="utf-8"?>
<sst xmlns="http://schemas.openxmlformats.org/spreadsheetml/2006/main" count="34" uniqueCount="25">
  <si>
    <t>Expected Returns</t>
  </si>
  <si>
    <t>Total Inv</t>
  </si>
  <si>
    <t>Mean Ret</t>
  </si>
  <si>
    <t>Stocks</t>
  </si>
  <si>
    <t>Gold</t>
  </si>
  <si>
    <t>T-Bills</t>
  </si>
  <si>
    <t>Cell</t>
  </si>
  <si>
    <t>Name</t>
  </si>
  <si>
    <t>Variable Cells</t>
  </si>
  <si>
    <t>Constraints</t>
  </si>
  <si>
    <t>$D$5</t>
  </si>
  <si>
    <t>$A$3</t>
  </si>
  <si>
    <t>$B$3</t>
  </si>
  <si>
    <t>$C$3</t>
  </si>
  <si>
    <t>$D$3</t>
  </si>
  <si>
    <t>cor(S1,S2)</t>
  </si>
  <si>
    <t>Microsoft Excel 16.0 Sensitivity Report</t>
  </si>
  <si>
    <t>Worksheet: [Portfolio Opt.xlsx]minVar</t>
  </si>
  <si>
    <t>Report Created: 07.12.2022 20:02:25</t>
  </si>
  <si>
    <t>Final</t>
  </si>
  <si>
    <t>Value</t>
  </si>
  <si>
    <t>Reduced</t>
  </si>
  <si>
    <t>Gradient</t>
  </si>
  <si>
    <t>Lagrange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</si>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</sst>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indexed="1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zoomScale="170" zoomScaleNormal="170" workbookViewId="0">
      <selection activeCell="G12" sqref="G12:G13"/>
    </sheetView>
  </sheetViews>
  <sheetFormatPr defaultRowHeight="14.4" x14ac:dyDescent="0.3"/>
  <sheetData>
    <row r="2" spans="1:6" x14ac:dyDescent="0.3">
      <c r="D2" t="s">
        <v>1</v>
      </c>
    </row>
    <row r="3" spans="1:6" x14ac:dyDescent="0.3">
      <c r="A3">
        <v>410.47620363550715</v>
      </c>
      <c r="B3">
        <v>458.09519161827103</v>
      </c>
      <c r="C3">
        <v>131.42860428421955</v>
      </c>
      <c r="D3">
        <f>SUM(A3:C3)</f>
        <v>999.99999953799772</v>
      </c>
      <c r="F3">
        <v>1000</v>
      </c>
    </row>
    <row r="4" spans="1:6" x14ac:dyDescent="0.3">
      <c r="A4" t="s">
        <v>0</v>
      </c>
      <c r="D4" t="s">
        <v>2</v>
      </c>
    </row>
    <row r="5" spans="1:6" x14ac:dyDescent="0.3">
      <c r="A5">
        <v>0.14000000000000001</v>
      </c>
      <c r="B5">
        <v>0.11</v>
      </c>
      <c r="C5">
        <v>0.1</v>
      </c>
      <c r="D5">
        <f>SUMPRODUCT(A5:C5,A3:C3)</f>
        <v>121.00000001540278</v>
      </c>
      <c r="F5">
        <v>121</v>
      </c>
    </row>
    <row r="8" spans="1:6" x14ac:dyDescent="0.3">
      <c r="A8">
        <v>0.2</v>
      </c>
      <c r="B8">
        <v>0.05</v>
      </c>
      <c r="C8">
        <v>0.02</v>
      </c>
      <c r="D8">
        <f t="array" ref="D8">MMULT(A3:C3,MMULT(A8:C10,TRANSPOSE(A3:C3)))</f>
        <v>78169.523958408638</v>
      </c>
    </row>
    <row r="9" spans="1:6" x14ac:dyDescent="0.3">
      <c r="A9">
        <v>0.05</v>
      </c>
      <c r="B9">
        <v>0.08</v>
      </c>
      <c r="C9">
        <v>0.03</v>
      </c>
    </row>
    <row r="10" spans="1:6" x14ac:dyDescent="0.3">
      <c r="A10">
        <v>0.02</v>
      </c>
      <c r="B10">
        <v>0.03</v>
      </c>
      <c r="C10">
        <v>0.18</v>
      </c>
    </row>
    <row r="12" spans="1:6" x14ac:dyDescent="0.3">
      <c r="A12" t="s">
        <v>15</v>
      </c>
      <c r="B12">
        <f>B8/(SQRT(A8)*SQRT(B9))</f>
        <v>0.39528470752104744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zoomScale="140" zoomScaleNormal="140" workbookViewId="0">
      <selection activeCell="E17" sqref="E17"/>
    </sheetView>
  </sheetViews>
  <sheetFormatPr defaultRowHeight="14.4" x14ac:dyDescent="0.3"/>
  <cols>
    <col min="1" max="1" width="2.33203125" customWidth="1"/>
    <col min="2" max="2" width="5.21875" bestFit="1" customWidth="1"/>
    <col min="3" max="3" width="8.88671875" bestFit="1" customWidth="1"/>
    <col min="4" max="4" width="12" bestFit="1" customWidth="1"/>
    <col min="5" max="5" width="12.6640625" bestFit="1" customWidth="1"/>
  </cols>
  <sheetData>
    <row r="1" spans="1:5" x14ac:dyDescent="0.3">
      <c r="A1" s="2" t="s">
        <v>16</v>
      </c>
    </row>
    <row r="2" spans="1:5" x14ac:dyDescent="0.3">
      <c r="A2" s="2" t="s">
        <v>17</v>
      </c>
    </row>
    <row r="3" spans="1:5" x14ac:dyDescent="0.3">
      <c r="A3" s="2" t="s">
        <v>18</v>
      </c>
    </row>
    <row r="6" spans="1:5" ht="15" thickBot="1" x14ac:dyDescent="0.35">
      <c r="A6" t="s">
        <v>8</v>
      </c>
    </row>
    <row r="7" spans="1:5" x14ac:dyDescent="0.3">
      <c r="B7" s="5"/>
      <c r="C7" s="5"/>
      <c r="D7" s="5" t="s">
        <v>19</v>
      </c>
      <c r="E7" s="5" t="s">
        <v>21</v>
      </c>
    </row>
    <row r="8" spans="1:5" ht="15" thickBot="1" x14ac:dyDescent="0.35">
      <c r="B8" s="6" t="s">
        <v>6</v>
      </c>
      <c r="C8" s="6" t="s">
        <v>7</v>
      </c>
      <c r="D8" s="6" t="s">
        <v>20</v>
      </c>
      <c r="E8" s="6" t="s">
        <v>22</v>
      </c>
    </row>
    <row r="9" spans="1:5" x14ac:dyDescent="0.3">
      <c r="B9" s="4" t="s">
        <v>11</v>
      </c>
      <c r="C9" s="4"/>
      <c r="D9" s="4">
        <v>380.95239174666489</v>
      </c>
      <c r="E9" s="4">
        <v>0</v>
      </c>
    </row>
    <row r="10" spans="1:5" x14ac:dyDescent="0.3">
      <c r="B10" s="4" t="s">
        <v>12</v>
      </c>
      <c r="C10" s="4"/>
      <c r="D10" s="4">
        <v>476.19043735709289</v>
      </c>
      <c r="E10" s="4">
        <v>0</v>
      </c>
    </row>
    <row r="11" spans="1:5" ht="15" thickBot="1" x14ac:dyDescent="0.35">
      <c r="B11" s="3" t="s">
        <v>13</v>
      </c>
      <c r="C11" s="3"/>
      <c r="D11" s="3">
        <v>142.85717121713981</v>
      </c>
      <c r="E11" s="3">
        <v>0</v>
      </c>
    </row>
    <row r="13" spans="1:5" ht="15" thickBot="1" x14ac:dyDescent="0.35">
      <c r="A13" t="s">
        <v>9</v>
      </c>
    </row>
    <row r="14" spans="1:5" x14ac:dyDescent="0.3">
      <c r="B14" s="5"/>
      <c r="C14" s="5"/>
      <c r="D14" s="5" t="s">
        <v>19</v>
      </c>
      <c r="E14" s="5" t="s">
        <v>23</v>
      </c>
    </row>
    <row r="15" spans="1:5" ht="15" thickBot="1" x14ac:dyDescent="0.35">
      <c r="B15" s="6" t="s">
        <v>6</v>
      </c>
      <c r="C15" s="6" t="s">
        <v>7</v>
      </c>
      <c r="D15" s="6" t="s">
        <v>20</v>
      </c>
      <c r="E15" s="6" t="s">
        <v>24</v>
      </c>
    </row>
    <row r="16" spans="1:5" x14ac:dyDescent="0.3">
      <c r="B16" s="4" t="s">
        <v>14</v>
      </c>
      <c r="C16" s="4" t="s">
        <v>1</v>
      </c>
      <c r="D16" s="4">
        <v>1000.0000003208976</v>
      </c>
      <c r="E16" s="4">
        <v>-180.95269781276289</v>
      </c>
    </row>
    <row r="17" spans="2:5" ht="15" thickBot="1" x14ac:dyDescent="0.35">
      <c r="B17" s="3" t="s">
        <v>10</v>
      </c>
      <c r="C17" s="3" t="s">
        <v>2</v>
      </c>
      <c r="D17" s="3">
        <v>120.0000000755273</v>
      </c>
      <c r="E17" s="3">
        <v>2761.9081753168934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50" zoomScaleNormal="150" workbookViewId="0">
      <selection activeCell="J20" sqref="J20"/>
    </sheetView>
  </sheetViews>
  <sheetFormatPr defaultRowHeight="14.4" x14ac:dyDescent="0.3"/>
  <sheetData>
    <row r="1" spans="1:4" x14ac:dyDescent="0.3">
      <c r="B1" t="s">
        <v>3</v>
      </c>
      <c r="C1" t="s">
        <v>4</v>
      </c>
      <c r="D1" t="s">
        <v>5</v>
      </c>
    </row>
    <row r="2" spans="1:4" x14ac:dyDescent="0.3">
      <c r="A2">
        <v>1968</v>
      </c>
      <c r="B2">
        <v>11</v>
      </c>
      <c r="C2">
        <v>11</v>
      </c>
      <c r="D2">
        <v>5</v>
      </c>
    </row>
    <row r="3" spans="1:4" x14ac:dyDescent="0.3">
      <c r="A3">
        <v>1969</v>
      </c>
      <c r="B3">
        <v>-9</v>
      </c>
      <c r="C3">
        <v>8</v>
      </c>
      <c r="D3">
        <v>7</v>
      </c>
    </row>
    <row r="4" spans="1:4" x14ac:dyDescent="0.3">
      <c r="A4">
        <v>1970</v>
      </c>
      <c r="B4">
        <v>4</v>
      </c>
      <c r="C4">
        <v>-14</v>
      </c>
      <c r="D4">
        <v>7</v>
      </c>
    </row>
    <row r="5" spans="1:4" x14ac:dyDescent="0.3">
      <c r="A5">
        <v>1971</v>
      </c>
      <c r="B5">
        <v>14</v>
      </c>
      <c r="C5">
        <v>14</v>
      </c>
      <c r="D5">
        <v>4</v>
      </c>
    </row>
    <row r="6" spans="1:4" x14ac:dyDescent="0.3">
      <c r="A6">
        <v>1972</v>
      </c>
      <c r="B6">
        <v>19</v>
      </c>
      <c r="C6">
        <v>44</v>
      </c>
      <c r="D6">
        <v>4</v>
      </c>
    </row>
    <row r="7" spans="1:4" x14ac:dyDescent="0.3">
      <c r="A7">
        <v>1973</v>
      </c>
      <c r="B7">
        <v>-15</v>
      </c>
      <c r="C7">
        <v>66</v>
      </c>
      <c r="D7">
        <v>7</v>
      </c>
    </row>
    <row r="8" spans="1:4" x14ac:dyDescent="0.3">
      <c r="A8">
        <v>1974</v>
      </c>
      <c r="B8">
        <v>-27</v>
      </c>
      <c r="C8">
        <v>64</v>
      </c>
      <c r="D8">
        <v>8</v>
      </c>
    </row>
    <row r="9" spans="1:4" x14ac:dyDescent="0.3">
      <c r="A9">
        <v>1975</v>
      </c>
      <c r="B9">
        <v>37</v>
      </c>
      <c r="C9">
        <v>0</v>
      </c>
      <c r="D9">
        <v>6</v>
      </c>
    </row>
    <row r="10" spans="1:4" x14ac:dyDescent="0.3">
      <c r="A10">
        <v>1976</v>
      </c>
      <c r="B10">
        <v>24</v>
      </c>
      <c r="C10">
        <v>-22</v>
      </c>
      <c r="D10">
        <v>5</v>
      </c>
    </row>
    <row r="11" spans="1:4" x14ac:dyDescent="0.3">
      <c r="A11">
        <v>1977</v>
      </c>
      <c r="B11">
        <v>-7</v>
      </c>
      <c r="C11">
        <v>18</v>
      </c>
      <c r="D11">
        <v>5</v>
      </c>
    </row>
    <row r="12" spans="1:4" x14ac:dyDescent="0.3">
      <c r="A12">
        <v>1978</v>
      </c>
      <c r="B12">
        <v>7</v>
      </c>
      <c r="C12">
        <v>31</v>
      </c>
      <c r="D12">
        <v>7</v>
      </c>
    </row>
    <row r="13" spans="1:4" x14ac:dyDescent="0.3">
      <c r="A13">
        <v>1979</v>
      </c>
      <c r="B13">
        <v>19</v>
      </c>
      <c r="C13">
        <v>59</v>
      </c>
      <c r="D13">
        <v>10</v>
      </c>
    </row>
    <row r="14" spans="1:4" x14ac:dyDescent="0.3">
      <c r="A14">
        <v>1980</v>
      </c>
      <c r="B14">
        <v>33</v>
      </c>
      <c r="C14">
        <v>99</v>
      </c>
      <c r="D14">
        <v>11</v>
      </c>
    </row>
    <row r="15" spans="1:4" x14ac:dyDescent="0.3">
      <c r="A15">
        <v>1981</v>
      </c>
      <c r="B15">
        <v>-5</v>
      </c>
      <c r="C15">
        <v>-25</v>
      </c>
      <c r="D15">
        <v>15</v>
      </c>
    </row>
    <row r="16" spans="1:4" x14ac:dyDescent="0.3">
      <c r="A16">
        <v>1982</v>
      </c>
      <c r="B16">
        <v>22</v>
      </c>
      <c r="C16">
        <v>4</v>
      </c>
      <c r="D16">
        <v>11</v>
      </c>
    </row>
    <row r="17" spans="1:8" x14ac:dyDescent="0.3">
      <c r="A17">
        <v>1983</v>
      </c>
      <c r="B17">
        <v>23</v>
      </c>
      <c r="C17">
        <v>-11</v>
      </c>
      <c r="D17">
        <v>9</v>
      </c>
    </row>
    <row r="18" spans="1:8" x14ac:dyDescent="0.3">
      <c r="A18">
        <v>1984</v>
      </c>
      <c r="B18">
        <v>6</v>
      </c>
      <c r="C18">
        <v>-15</v>
      </c>
      <c r="D18">
        <v>10</v>
      </c>
    </row>
    <row r="19" spans="1:8" x14ac:dyDescent="0.3">
      <c r="A19">
        <v>1985</v>
      </c>
      <c r="B19">
        <v>32</v>
      </c>
      <c r="C19">
        <v>-12</v>
      </c>
      <c r="D19">
        <v>8</v>
      </c>
    </row>
    <row r="20" spans="1:8" x14ac:dyDescent="0.3">
      <c r="A20">
        <v>1986</v>
      </c>
      <c r="B20">
        <v>19</v>
      </c>
      <c r="C20">
        <v>16</v>
      </c>
      <c r="D20">
        <v>6</v>
      </c>
    </row>
    <row r="21" spans="1:8" x14ac:dyDescent="0.3">
      <c r="A21">
        <v>1987</v>
      </c>
      <c r="B21">
        <v>5</v>
      </c>
      <c r="C21">
        <v>22</v>
      </c>
      <c r="D21">
        <v>5</v>
      </c>
    </row>
    <row r="22" spans="1:8" x14ac:dyDescent="0.3">
      <c r="A22">
        <v>1988</v>
      </c>
      <c r="B22">
        <v>17</v>
      </c>
      <c r="C22">
        <v>-2</v>
      </c>
      <c r="D22">
        <v>6</v>
      </c>
    </row>
    <row r="24" spans="1:8" x14ac:dyDescent="0.3">
      <c r="B24" s="1">
        <f>AVERAGE(B2:B22)</f>
        <v>10.904761904761905</v>
      </c>
      <c r="C24" s="1">
        <f t="shared" ref="C24:D24" si="0">AVERAGE(C2:C22)</f>
        <v>16.904761904761905</v>
      </c>
      <c r="D24" s="1">
        <f t="shared" si="0"/>
        <v>7.4285714285714288</v>
      </c>
    </row>
    <row r="25" spans="1:8" x14ac:dyDescent="0.3">
      <c r="B25" s="1">
        <f>VAR(B2:B22)</f>
        <v>274.89047619047619</v>
      </c>
      <c r="C25" s="1">
        <f t="shared" ref="C25:D25" si="1">VAR(C2:C22)</f>
        <v>1094.4904761904761</v>
      </c>
      <c r="D25" s="1">
        <f t="shared" si="1"/>
        <v>7.6571428571428557</v>
      </c>
      <c r="F25" s="1">
        <f>B25</f>
        <v>274.89047619047619</v>
      </c>
      <c r="G25">
        <f>_xlfn.COVARIANCE.S(B2:B22,C2:C22)</f>
        <v>-87.359523809523822</v>
      </c>
      <c r="H25">
        <f>_xlfn.COVARIANCE.S(B2:B22,D2:D22)</f>
        <v>-1.5071428571428576</v>
      </c>
    </row>
    <row r="26" spans="1:8" x14ac:dyDescent="0.3">
      <c r="B26">
        <f>SQRT(B25)</f>
        <v>16.57982135580707</v>
      </c>
      <c r="C26">
        <f>SQRT(C25)</f>
        <v>33.083084441908923</v>
      </c>
      <c r="D26">
        <f>SQRT(D25)</f>
        <v>2.767154288640743</v>
      </c>
      <c r="F26">
        <f>G25</f>
        <v>-87.359523809523822</v>
      </c>
      <c r="G26" s="1">
        <f>C25</f>
        <v>1094.4904761904761</v>
      </c>
      <c r="H26">
        <f>_xlfn.COVARIANCE.S(C2:C22,D2:D22)</f>
        <v>-1.2071428571428584</v>
      </c>
    </row>
    <row r="27" spans="1:8" x14ac:dyDescent="0.3">
      <c r="F27">
        <f>H25</f>
        <v>-1.5071428571428576</v>
      </c>
      <c r="G27">
        <f>H26</f>
        <v>-1.2071428571428584</v>
      </c>
      <c r="H27" s="1">
        <f>D25</f>
        <v>7.6571428571428557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zoomScale="160" zoomScaleNormal="160" workbookViewId="0">
      <selection activeCell="F9" sqref="F9"/>
    </sheetView>
  </sheetViews>
  <sheetFormatPr defaultRowHeight="14.4" x14ac:dyDescent="0.3"/>
  <sheetData>
    <row r="2" spans="1:6" x14ac:dyDescent="0.3">
      <c r="D2" t="s">
        <v>1</v>
      </c>
    </row>
    <row r="3" spans="1:6" x14ac:dyDescent="0.3">
      <c r="A3">
        <v>378.39361467376051</v>
      </c>
      <c r="B3">
        <v>477.7587476274382</v>
      </c>
      <c r="C3">
        <v>143.84763769880124</v>
      </c>
      <c r="D3">
        <f>SUM(A3:C3)</f>
        <v>1000</v>
      </c>
      <c r="F3">
        <v>1000</v>
      </c>
    </row>
    <row r="4" spans="1:6" x14ac:dyDescent="0.3">
      <c r="A4" t="s">
        <v>0</v>
      </c>
      <c r="D4" t="s">
        <v>2</v>
      </c>
    </row>
    <row r="5" spans="1:6" x14ac:dyDescent="0.3">
      <c r="A5">
        <v>0.14000000000000001</v>
      </c>
      <c r="B5">
        <v>0.11</v>
      </c>
      <c r="C5">
        <v>0.1</v>
      </c>
      <c r="D5">
        <f>SUMPRODUCT(A5:C5,A3:C3)</f>
        <v>119.9133320632248</v>
      </c>
      <c r="F5">
        <v>120</v>
      </c>
    </row>
    <row r="8" spans="1:6" x14ac:dyDescent="0.3">
      <c r="A8">
        <v>0.2</v>
      </c>
      <c r="B8">
        <v>0.05</v>
      </c>
      <c r="C8">
        <v>0.02</v>
      </c>
      <c r="D8">
        <f t="array" ref="D8">MMULT(A3:C3,MMULT(A8:C10,TRANSPOSE(A3:C3)))</f>
        <v>75000.000000301981</v>
      </c>
      <c r="F8">
        <v>75000</v>
      </c>
    </row>
    <row r="9" spans="1:6" x14ac:dyDescent="0.3">
      <c r="A9">
        <v>0.05</v>
      </c>
      <c r="B9">
        <v>0.08</v>
      </c>
      <c r="C9">
        <v>0.03</v>
      </c>
    </row>
    <row r="10" spans="1:6" x14ac:dyDescent="0.3">
      <c r="A10">
        <v>0.02</v>
      </c>
      <c r="B10">
        <v>0.03</v>
      </c>
      <c r="C10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PortfolioOpt-minVar</vt:lpstr>
      <vt:lpstr>Sensitivity-minVar</vt:lpstr>
      <vt:lpstr>Sheet3</vt:lpstr>
      <vt:lpstr>PortfolioOpt-maxExp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</dc:creator>
  <cp:lastModifiedBy>Necati</cp:lastModifiedBy>
  <dcterms:created xsi:type="dcterms:W3CDTF">2022-12-07T07:07:38Z</dcterms:created>
  <dcterms:modified xsi:type="dcterms:W3CDTF">2022-12-08T13:40:47Z</dcterms:modified>
</cp:coreProperties>
</file>