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BDM_Project/Mobile_Shop_Data /"/>
    </mc:Choice>
  </mc:AlternateContent>
  <xr:revisionPtr revIDLastSave="0" documentId="13_ncr:1_{25463BCA-032E-7C4B-B276-986EDF2127BA}" xr6:coauthVersionLast="47" xr6:coauthVersionMax="47" xr10:uidLastSave="{00000000-0000-0000-0000-000000000000}"/>
  <bookViews>
    <workbookView xWindow="0" yWindow="480" windowWidth="33600" windowHeight="20520" firstSheet="2" activeTab="7" xr2:uid="{DD0DEF95-C8A8-5548-B4E5-5ED99E45A8C3}"/>
  </bookViews>
  <sheets>
    <sheet name="PurchaseDataCleaned" sheetId="1" r:id="rId1"/>
    <sheet name="SalesDataCleaned" sheetId="2" r:id="rId2"/>
    <sheet name="InventoryTurnover" sheetId="5" r:id="rId3"/>
    <sheet name="MonthlyInventoryTurnover" sheetId="9" r:id="rId4"/>
    <sheet name="FixedMonthlyExpenses" sheetId="6" r:id="rId5"/>
    <sheet name="RevenueTrendByMonths" sheetId="3" r:id="rId6"/>
    <sheet name="ProfitTrendByMonths" sheetId="4" r:id="rId7"/>
    <sheet name="MonthsWiseProductsSold" sheetId="7" r:id="rId8"/>
  </sheets>
  <calcPr calcId="191029"/>
  <pivotCaches>
    <pivotCache cacheId="6" r:id="rId9"/>
    <pivotCache cacheId="8" r:id="rId10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4" i="9" l="1"/>
  <c r="D23" i="9"/>
  <c r="D22" i="9"/>
  <c r="D21" i="9"/>
  <c r="D20" i="9"/>
  <c r="E19" i="9"/>
  <c r="E20" i="9"/>
  <c r="E21" i="9"/>
  <c r="E22" i="9"/>
  <c r="E23" i="9"/>
  <c r="E24" i="9"/>
  <c r="J5" i="9"/>
  <c r="J6" i="9"/>
  <c r="J7" i="9"/>
  <c r="J8" i="9"/>
  <c r="J9" i="9"/>
  <c r="J10" i="9"/>
  <c r="H5" i="9"/>
  <c r="G6" i="9" s="1"/>
  <c r="H6" i="9" s="1"/>
  <c r="G7" i="9" s="1"/>
  <c r="H7" i="9" s="1"/>
  <c r="G8" i="9" s="1"/>
  <c r="H8" i="9" s="1"/>
  <c r="G9" i="9" s="1"/>
  <c r="H9" i="9" s="1"/>
  <c r="G10" i="9" s="1"/>
  <c r="H10" i="9" s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B7" i="6"/>
  <c r="Z3" i="5" a="1"/>
  <c r="Z3" i="5" s="1"/>
  <c r="V3" i="5" a="1"/>
  <c r="V3" i="5" s="1"/>
  <c r="X3" i="5" a="1"/>
  <c r="X3" i="5" s="1"/>
  <c r="O5" i="5"/>
  <c r="O6" i="5"/>
  <c r="O7" i="5"/>
  <c r="O8" i="5"/>
  <c r="O9" i="5"/>
  <c r="O11" i="5"/>
  <c r="O13" i="5"/>
  <c r="O14" i="5"/>
  <c r="O15" i="5"/>
  <c r="O16" i="5"/>
  <c r="O17" i="5"/>
  <c r="O19" i="5"/>
  <c r="O21" i="5"/>
  <c r="O22" i="5"/>
  <c r="O23" i="5"/>
  <c r="O24" i="5"/>
  <c r="O25" i="5"/>
  <c r="O27" i="5"/>
  <c r="O29" i="5"/>
  <c r="O30" i="5"/>
  <c r="O31" i="5"/>
  <c r="O32" i="5"/>
  <c r="O33" i="5"/>
  <c r="O35" i="5"/>
  <c r="O37" i="5"/>
  <c r="O38" i="5"/>
  <c r="O39" i="5"/>
  <c r="O40" i="5"/>
  <c r="O41" i="5"/>
  <c r="P41" i="5" s="1"/>
  <c r="Q41" i="5" s="1"/>
  <c r="O43" i="5"/>
  <c r="P43" i="5" s="1"/>
  <c r="Q43" i="5" s="1"/>
  <c r="O45" i="5"/>
  <c r="O46" i="5"/>
  <c r="P46" i="5" s="1"/>
  <c r="Q46" i="5" s="1"/>
  <c r="O47" i="5"/>
  <c r="O48" i="5"/>
  <c r="P48" i="5" s="1"/>
  <c r="Q48" i="5" s="1"/>
  <c r="O49" i="5"/>
  <c r="O51" i="5"/>
  <c r="O53" i="5"/>
  <c r="P53" i="5" s="1"/>
  <c r="Q53" i="5" s="1"/>
  <c r="O54" i="5"/>
  <c r="O55" i="5"/>
  <c r="O56" i="5"/>
  <c r="O57" i="5"/>
  <c r="O59" i="5"/>
  <c r="O61" i="5"/>
  <c r="O62" i="5"/>
  <c r="O63" i="5"/>
  <c r="O64" i="5"/>
  <c r="O65" i="5"/>
  <c r="O67" i="5"/>
  <c r="O69" i="5"/>
  <c r="O70" i="5"/>
  <c r="O71" i="5"/>
  <c r="O72" i="5"/>
  <c r="O73" i="5"/>
  <c r="O75" i="5"/>
  <c r="O77" i="5"/>
  <c r="O78" i="5"/>
  <c r="O79" i="5"/>
  <c r="O80" i="5"/>
  <c r="P80" i="5" s="1"/>
  <c r="Q80" i="5" s="1"/>
  <c r="O81" i="5"/>
  <c r="O83" i="5"/>
  <c r="O85" i="5"/>
  <c r="P85" i="5" s="1"/>
  <c r="Q85" i="5" s="1"/>
  <c r="O86" i="5"/>
  <c r="O87" i="5"/>
  <c r="O88" i="5"/>
  <c r="O89" i="5"/>
  <c r="O91" i="5"/>
  <c r="O93" i="5"/>
  <c r="P93" i="5" s="1"/>
  <c r="Q93" i="5" s="1"/>
  <c r="O94" i="5"/>
  <c r="O95" i="5"/>
  <c r="O96" i="5"/>
  <c r="O97" i="5"/>
  <c r="O99" i="5"/>
  <c r="O101" i="5"/>
  <c r="O102" i="5"/>
  <c r="O103" i="5"/>
  <c r="O104" i="5"/>
  <c r="O105" i="5"/>
  <c r="O107" i="5"/>
  <c r="P107" i="5" s="1"/>
  <c r="Q107" i="5" s="1"/>
  <c r="O109" i="5"/>
  <c r="O110" i="5"/>
  <c r="O111" i="5"/>
  <c r="O112" i="5"/>
  <c r="O113" i="5"/>
  <c r="O115" i="5"/>
  <c r="O117" i="5"/>
  <c r="O118" i="5"/>
  <c r="O119" i="5"/>
  <c r="P119" i="5" s="1"/>
  <c r="Q119" i="5" s="1"/>
  <c r="O120" i="5"/>
  <c r="M3" i="5" a="1"/>
  <c r="M3" i="5" s="1"/>
  <c r="N14" i="4"/>
  <c r="N13" i="4"/>
  <c r="I12" i="4"/>
  <c r="I13" i="4"/>
  <c r="I14" i="4"/>
  <c r="I15" i="4"/>
  <c r="I16" i="4"/>
  <c r="I17" i="4"/>
  <c r="H13" i="4"/>
  <c r="H14" i="4"/>
  <c r="H15" i="4"/>
  <c r="H16" i="4"/>
  <c r="H17" i="4"/>
  <c r="H12" i="4"/>
  <c r="D26" i="1"/>
  <c r="J26" i="1"/>
  <c r="D75" i="1"/>
  <c r="J75" i="1"/>
  <c r="D74" i="1"/>
  <c r="J74" i="1"/>
  <c r="J84" i="1"/>
  <c r="D84" i="1"/>
  <c r="J225" i="1"/>
  <c r="D225" i="1"/>
  <c r="J224" i="1"/>
  <c r="D224" i="1"/>
  <c r="J223" i="1"/>
  <c r="D223" i="1"/>
  <c r="J221" i="1"/>
  <c r="D221" i="1"/>
  <c r="J222" i="1"/>
  <c r="D222" i="1"/>
  <c r="J219" i="1"/>
  <c r="D219" i="1"/>
  <c r="J220" i="1"/>
  <c r="D220" i="1"/>
  <c r="J218" i="1"/>
  <c r="D218" i="1"/>
  <c r="J217" i="1"/>
  <c r="D217" i="1"/>
  <c r="J215" i="1"/>
  <c r="D215" i="1"/>
  <c r="J216" i="1"/>
  <c r="D216" i="1"/>
  <c r="J214" i="1"/>
  <c r="D214" i="1"/>
  <c r="J211" i="1"/>
  <c r="D211" i="1"/>
  <c r="J210" i="1"/>
  <c r="D210" i="1"/>
  <c r="J213" i="1"/>
  <c r="D213" i="1"/>
  <c r="J212" i="1"/>
  <c r="D212" i="1"/>
  <c r="J209" i="1"/>
  <c r="D209" i="1"/>
  <c r="J208" i="1"/>
  <c r="D208" i="1"/>
  <c r="J204" i="1"/>
  <c r="D204" i="1"/>
  <c r="J206" i="1"/>
  <c r="D206" i="1"/>
  <c r="J205" i="1"/>
  <c r="D205" i="1"/>
  <c r="J207" i="1"/>
  <c r="D207" i="1"/>
  <c r="J202" i="1"/>
  <c r="D202" i="1"/>
  <c r="J203" i="1"/>
  <c r="D203" i="1"/>
  <c r="J201" i="1"/>
  <c r="D201" i="1"/>
  <c r="J200" i="1"/>
  <c r="D200" i="1"/>
  <c r="J197" i="1"/>
  <c r="D197" i="1"/>
  <c r="J198" i="1"/>
  <c r="D198" i="1"/>
  <c r="J199" i="1"/>
  <c r="D199" i="1"/>
  <c r="J195" i="1"/>
  <c r="D195" i="1"/>
  <c r="J196" i="1"/>
  <c r="D196" i="1"/>
  <c r="J194" i="1"/>
  <c r="D194" i="1"/>
  <c r="J192" i="1"/>
  <c r="D192" i="1"/>
  <c r="J193" i="1"/>
  <c r="D193" i="1"/>
  <c r="J189" i="1"/>
  <c r="D189" i="1"/>
  <c r="J190" i="1"/>
  <c r="D190" i="1"/>
  <c r="J191" i="1"/>
  <c r="D191" i="1"/>
  <c r="J188" i="1"/>
  <c r="D188" i="1"/>
  <c r="J186" i="1"/>
  <c r="D186" i="1"/>
  <c r="J185" i="1"/>
  <c r="D185" i="1"/>
  <c r="J187" i="1"/>
  <c r="D187" i="1"/>
  <c r="J183" i="1"/>
  <c r="D183" i="1"/>
  <c r="J184" i="1"/>
  <c r="D184" i="1"/>
  <c r="J181" i="1"/>
  <c r="D181" i="1"/>
  <c r="J182" i="1"/>
  <c r="D182" i="1"/>
  <c r="J180" i="1"/>
  <c r="D180" i="1"/>
  <c r="J179" i="1"/>
  <c r="D179" i="1"/>
  <c r="J178" i="1"/>
  <c r="D178" i="1"/>
  <c r="J176" i="1"/>
  <c r="D176" i="1"/>
  <c r="J177" i="1"/>
  <c r="D177" i="1"/>
  <c r="J175" i="1"/>
  <c r="D175" i="1"/>
  <c r="J174" i="1"/>
  <c r="D174" i="1"/>
  <c r="J173" i="1"/>
  <c r="D173" i="1"/>
  <c r="J170" i="1"/>
  <c r="D170" i="1"/>
  <c r="J172" i="1"/>
  <c r="D172" i="1"/>
  <c r="J171" i="1"/>
  <c r="D171" i="1"/>
  <c r="J169" i="1"/>
  <c r="D169" i="1"/>
  <c r="J168" i="1"/>
  <c r="D168" i="1"/>
  <c r="J165" i="1"/>
  <c r="D165" i="1"/>
  <c r="J163" i="1"/>
  <c r="D163" i="1"/>
  <c r="J164" i="1"/>
  <c r="D164" i="1"/>
  <c r="J162" i="1"/>
  <c r="D162" i="1"/>
  <c r="J161" i="1"/>
  <c r="D161" i="1"/>
  <c r="J166" i="1"/>
  <c r="D166" i="1"/>
  <c r="J167" i="1"/>
  <c r="D167" i="1"/>
  <c r="J160" i="1"/>
  <c r="D160" i="1"/>
  <c r="J159" i="1"/>
  <c r="D159" i="1"/>
  <c r="J158" i="1"/>
  <c r="D158" i="1"/>
  <c r="J156" i="1"/>
  <c r="D156" i="1"/>
  <c r="J157" i="1"/>
  <c r="D157" i="1"/>
  <c r="J155" i="1"/>
  <c r="D155" i="1"/>
  <c r="J154" i="1"/>
  <c r="D154" i="1"/>
  <c r="J153" i="1"/>
  <c r="D153" i="1"/>
  <c r="J152" i="1"/>
  <c r="D152" i="1"/>
  <c r="J150" i="1"/>
  <c r="D150" i="1"/>
  <c r="J149" i="1"/>
  <c r="D149" i="1"/>
  <c r="J147" i="1"/>
  <c r="D147" i="1"/>
  <c r="J145" i="1"/>
  <c r="D145" i="1"/>
  <c r="J146" i="1"/>
  <c r="D146" i="1"/>
  <c r="J151" i="1"/>
  <c r="D151" i="1"/>
  <c r="J148" i="1"/>
  <c r="D148" i="1"/>
  <c r="J140" i="1"/>
  <c r="D140" i="1"/>
  <c r="J141" i="1"/>
  <c r="D141" i="1"/>
  <c r="J143" i="1"/>
  <c r="D143" i="1"/>
  <c r="J144" i="1"/>
  <c r="D144" i="1"/>
  <c r="J142" i="1"/>
  <c r="D142" i="1"/>
  <c r="J139" i="1"/>
  <c r="D139" i="1"/>
  <c r="J138" i="1"/>
  <c r="D138" i="1"/>
  <c r="J137" i="1"/>
  <c r="D137" i="1"/>
  <c r="J136" i="1"/>
  <c r="D136" i="1"/>
  <c r="J132" i="1"/>
  <c r="D132" i="1"/>
  <c r="J133" i="1"/>
  <c r="D133" i="1"/>
  <c r="J134" i="1"/>
  <c r="D134" i="1"/>
  <c r="J135" i="1"/>
  <c r="D135" i="1"/>
  <c r="J131" i="1"/>
  <c r="D131" i="1"/>
  <c r="J130" i="1"/>
  <c r="D130" i="1"/>
  <c r="J128" i="1"/>
  <c r="D128" i="1"/>
  <c r="J126" i="1"/>
  <c r="D126" i="1"/>
  <c r="J127" i="1"/>
  <c r="D127" i="1"/>
  <c r="J129" i="1"/>
  <c r="D129" i="1"/>
  <c r="J125" i="1"/>
  <c r="D125" i="1"/>
  <c r="J124" i="1"/>
  <c r="D124" i="1"/>
  <c r="J123" i="1"/>
  <c r="D123" i="1"/>
  <c r="J121" i="1"/>
  <c r="D121" i="1"/>
  <c r="J122" i="1"/>
  <c r="D122" i="1"/>
  <c r="J120" i="1"/>
  <c r="D120" i="1"/>
  <c r="J116" i="1"/>
  <c r="D116" i="1"/>
  <c r="J117" i="1"/>
  <c r="D117" i="1"/>
  <c r="J119" i="1"/>
  <c r="D119" i="1"/>
  <c r="J115" i="1"/>
  <c r="D115" i="1"/>
  <c r="J118" i="1"/>
  <c r="D118" i="1"/>
  <c r="J111" i="1"/>
  <c r="D111" i="1"/>
  <c r="J109" i="1"/>
  <c r="D109" i="1"/>
  <c r="J112" i="1"/>
  <c r="D112" i="1"/>
  <c r="J108" i="1"/>
  <c r="D108" i="1"/>
  <c r="J110" i="1"/>
  <c r="D110" i="1"/>
  <c r="J105" i="1"/>
  <c r="D105" i="1"/>
  <c r="J114" i="1"/>
  <c r="D114" i="1"/>
  <c r="J113" i="1"/>
  <c r="D113" i="1"/>
  <c r="J106" i="1"/>
  <c r="D106" i="1"/>
  <c r="J107" i="1"/>
  <c r="D107" i="1"/>
  <c r="J103" i="1"/>
  <c r="D103" i="1"/>
  <c r="J102" i="1"/>
  <c r="D102" i="1"/>
  <c r="J104" i="1"/>
  <c r="D104" i="1"/>
  <c r="J93" i="1"/>
  <c r="D93" i="1"/>
  <c r="J100" i="1"/>
  <c r="D100" i="1"/>
  <c r="J96" i="1"/>
  <c r="D96" i="1"/>
  <c r="J99" i="1"/>
  <c r="D99" i="1"/>
  <c r="J101" i="1"/>
  <c r="D101" i="1"/>
  <c r="J95" i="1"/>
  <c r="D95" i="1"/>
  <c r="J94" i="1"/>
  <c r="D94" i="1"/>
  <c r="J98" i="1"/>
  <c r="D98" i="1"/>
  <c r="J97" i="1"/>
  <c r="D97" i="1"/>
  <c r="J92" i="1"/>
  <c r="D92" i="1"/>
  <c r="J91" i="1"/>
  <c r="D91" i="1"/>
  <c r="J90" i="1"/>
  <c r="D90" i="1"/>
  <c r="J89" i="1"/>
  <c r="D89" i="1"/>
  <c r="J88" i="1"/>
  <c r="D88" i="1"/>
  <c r="J87" i="1"/>
  <c r="D87" i="1"/>
  <c r="J86" i="1"/>
  <c r="D86" i="1"/>
  <c r="J85" i="1"/>
  <c r="D85" i="1"/>
  <c r="J82" i="1"/>
  <c r="D82" i="1"/>
  <c r="J83" i="1"/>
  <c r="D83" i="1"/>
  <c r="J81" i="1"/>
  <c r="D81" i="1"/>
  <c r="J79" i="1"/>
  <c r="D79" i="1"/>
  <c r="J80" i="1"/>
  <c r="D80" i="1"/>
  <c r="J76" i="1"/>
  <c r="D76" i="1"/>
  <c r="J78" i="1"/>
  <c r="D78" i="1"/>
  <c r="J77" i="1"/>
  <c r="D77" i="1"/>
  <c r="J73" i="1"/>
  <c r="D73" i="1"/>
  <c r="J72" i="1"/>
  <c r="D72" i="1"/>
  <c r="J71" i="1"/>
  <c r="D71" i="1"/>
  <c r="J70" i="1"/>
  <c r="D70" i="1"/>
  <c r="J68" i="1"/>
  <c r="D68" i="1"/>
  <c r="J69" i="1"/>
  <c r="D69" i="1"/>
  <c r="J67" i="1"/>
  <c r="D67" i="1"/>
  <c r="J66" i="1"/>
  <c r="D66" i="1"/>
  <c r="J62" i="1"/>
  <c r="D62" i="1"/>
  <c r="J65" i="1"/>
  <c r="D65" i="1"/>
  <c r="J63" i="1"/>
  <c r="D63" i="1"/>
  <c r="J64" i="1"/>
  <c r="D64" i="1"/>
  <c r="J60" i="1"/>
  <c r="D60" i="1"/>
  <c r="J61" i="1"/>
  <c r="D61" i="1"/>
  <c r="J59" i="1"/>
  <c r="D59" i="1"/>
  <c r="J58" i="1"/>
  <c r="D58" i="1"/>
  <c r="J57" i="1"/>
  <c r="D57" i="1"/>
  <c r="J55" i="1"/>
  <c r="D55" i="1"/>
  <c r="J56" i="1"/>
  <c r="D56" i="1"/>
  <c r="J53" i="1"/>
  <c r="D53" i="1"/>
  <c r="J54" i="1"/>
  <c r="D54" i="1"/>
  <c r="J52" i="1"/>
  <c r="D52" i="1"/>
  <c r="J51" i="1"/>
  <c r="D51" i="1"/>
  <c r="J50" i="1"/>
  <c r="D50" i="1"/>
  <c r="J48" i="1"/>
  <c r="D48" i="1"/>
  <c r="J49" i="1"/>
  <c r="D49" i="1"/>
  <c r="J47" i="1"/>
  <c r="D47" i="1"/>
  <c r="J45" i="1"/>
  <c r="D45" i="1"/>
  <c r="J46" i="1"/>
  <c r="D46" i="1"/>
  <c r="J40" i="1"/>
  <c r="D40" i="1"/>
  <c r="J42" i="1"/>
  <c r="D42" i="1"/>
  <c r="J41" i="1"/>
  <c r="D41" i="1"/>
  <c r="J39" i="1"/>
  <c r="D39" i="1"/>
  <c r="J38" i="1"/>
  <c r="D38" i="1"/>
  <c r="J37" i="1"/>
  <c r="D37" i="1"/>
  <c r="J44" i="1"/>
  <c r="D44" i="1"/>
  <c r="J43" i="1"/>
  <c r="D43" i="1"/>
  <c r="J35" i="1"/>
  <c r="D35" i="1"/>
  <c r="J36" i="1"/>
  <c r="D36" i="1"/>
  <c r="J34" i="1"/>
  <c r="D34" i="1"/>
  <c r="J33" i="1"/>
  <c r="D33" i="1"/>
  <c r="J31" i="1"/>
  <c r="D31" i="1"/>
  <c r="J32" i="1"/>
  <c r="D32" i="1"/>
  <c r="J30" i="1"/>
  <c r="D30" i="1"/>
  <c r="J29" i="1"/>
  <c r="D29" i="1"/>
  <c r="J28" i="1"/>
  <c r="D28" i="1"/>
  <c r="J27" i="1"/>
  <c r="D27" i="1"/>
  <c r="J25" i="1"/>
  <c r="D25" i="1"/>
  <c r="J24" i="1"/>
  <c r="J22" i="1"/>
  <c r="D22" i="1"/>
  <c r="J21" i="1"/>
  <c r="D21" i="1"/>
  <c r="J20" i="1"/>
  <c r="D20" i="1"/>
  <c r="J19" i="1"/>
  <c r="D19" i="1"/>
  <c r="J23" i="1"/>
  <c r="D23" i="1"/>
  <c r="J17" i="1"/>
  <c r="D17" i="1"/>
  <c r="J16" i="1"/>
  <c r="D16" i="1"/>
  <c r="J18" i="1"/>
  <c r="D18" i="1"/>
  <c r="J15" i="1"/>
  <c r="D15" i="1"/>
  <c r="J14" i="1"/>
  <c r="D14" i="1"/>
  <c r="J12" i="1"/>
  <c r="D12" i="1"/>
  <c r="J13" i="1"/>
  <c r="D13" i="1"/>
  <c r="J11" i="1"/>
  <c r="D11" i="1"/>
  <c r="J9" i="1"/>
  <c r="D9" i="1"/>
  <c r="J10" i="1"/>
  <c r="D10" i="1"/>
  <c r="J8" i="1"/>
  <c r="D8" i="1"/>
  <c r="J6" i="1"/>
  <c r="D6" i="1"/>
  <c r="J7" i="1"/>
  <c r="D7" i="1"/>
  <c r="J5" i="1"/>
  <c r="D5" i="1"/>
  <c r="J2" i="1"/>
  <c r="D2" i="1"/>
  <c r="J3" i="1"/>
  <c r="D3" i="1"/>
  <c r="J4" i="1"/>
  <c r="D4" i="1"/>
  <c r="F19" i="9" l="1"/>
  <c r="G19" i="9" s="1"/>
  <c r="I10" i="9"/>
  <c r="I8" i="9"/>
  <c r="I7" i="9"/>
  <c r="I9" i="9"/>
  <c r="I6" i="9"/>
  <c r="I5" i="9"/>
  <c r="N3" i="5"/>
  <c r="O3" i="5"/>
  <c r="P3" i="5" s="1"/>
  <c r="Q3" i="5" s="1"/>
  <c r="P55" i="5"/>
  <c r="Q55" i="5" s="1"/>
  <c r="P67" i="5"/>
  <c r="Q67" i="5" s="1"/>
  <c r="P78" i="5"/>
  <c r="Q78" i="5" s="1"/>
  <c r="P57" i="5"/>
  <c r="Q57" i="5" s="1"/>
  <c r="P103" i="5"/>
  <c r="Q103" i="5" s="1"/>
  <c r="P83" i="5"/>
  <c r="Q83" i="5" s="1"/>
  <c r="P71" i="5"/>
  <c r="Q71" i="5" s="1"/>
  <c r="P19" i="5"/>
  <c r="Q19" i="5" s="1"/>
  <c r="P113" i="5"/>
  <c r="Q113" i="5" s="1"/>
  <c r="P81" i="5"/>
  <c r="Q81" i="5" s="1"/>
  <c r="P70" i="5"/>
  <c r="Q70" i="5" s="1"/>
  <c r="P17" i="5"/>
  <c r="Q17" i="5" s="1"/>
  <c r="P6" i="5"/>
  <c r="Q6" i="5" s="1"/>
  <c r="P27" i="5"/>
  <c r="Q27" i="5" s="1"/>
  <c r="P5" i="5"/>
  <c r="Q5" i="5" s="1"/>
  <c r="P25" i="5"/>
  <c r="Q25" i="5" s="1"/>
  <c r="P88" i="5"/>
  <c r="Q88" i="5" s="1"/>
  <c r="P99" i="5"/>
  <c r="Q99" i="5" s="1"/>
  <c r="P45" i="5"/>
  <c r="Q45" i="5" s="1"/>
  <c r="P13" i="5"/>
  <c r="Q13" i="5" s="1"/>
  <c r="P118" i="5"/>
  <c r="Q118" i="5" s="1"/>
  <c r="P54" i="5"/>
  <c r="Q54" i="5" s="1"/>
  <c r="P117" i="5"/>
  <c r="Q117" i="5" s="1"/>
  <c r="P8" i="5"/>
  <c r="Q8" i="5" s="1"/>
  <c r="P9" i="5"/>
  <c r="Q9" i="5" s="1"/>
  <c r="O116" i="5"/>
  <c r="O108" i="5"/>
  <c r="O100" i="5"/>
  <c r="O92" i="5"/>
  <c r="O84" i="5"/>
  <c r="O76" i="5"/>
  <c r="O68" i="5"/>
  <c r="O60" i="5"/>
  <c r="O52" i="5"/>
  <c r="O44" i="5"/>
  <c r="O36" i="5"/>
  <c r="O28" i="5"/>
  <c r="O20" i="5"/>
  <c r="O12" i="5"/>
  <c r="O4" i="5"/>
  <c r="N4" i="5"/>
  <c r="O114" i="5"/>
  <c r="O106" i="5"/>
  <c r="O98" i="5"/>
  <c r="O90" i="5"/>
  <c r="O82" i="5"/>
  <c r="O74" i="5"/>
  <c r="O66" i="5"/>
  <c r="O58" i="5"/>
  <c r="O50" i="5"/>
  <c r="O42" i="5"/>
  <c r="O34" i="5"/>
  <c r="O26" i="5"/>
  <c r="O18" i="5"/>
  <c r="O10" i="5"/>
  <c r="N38" i="5"/>
  <c r="N115" i="5"/>
  <c r="N107" i="5"/>
  <c r="N99" i="5"/>
  <c r="N91" i="5"/>
  <c r="N83" i="5"/>
  <c r="N75" i="5"/>
  <c r="N67" i="5"/>
  <c r="N59" i="5"/>
  <c r="P59" i="5" s="1"/>
  <c r="Q59" i="5" s="1"/>
  <c r="N51" i="5"/>
  <c r="N43" i="5"/>
  <c r="N35" i="5"/>
  <c r="N27" i="5"/>
  <c r="N19" i="5"/>
  <c r="R19" i="5" s="1"/>
  <c r="N11" i="5"/>
  <c r="N114" i="5"/>
  <c r="N98" i="5"/>
  <c r="N82" i="5"/>
  <c r="R82" i="5" s="1"/>
  <c r="N66" i="5"/>
  <c r="N50" i="5"/>
  <c r="R50" i="5" s="1"/>
  <c r="N18" i="5"/>
  <c r="R18" i="5" s="1"/>
  <c r="N105" i="5"/>
  <c r="N89" i="5"/>
  <c r="N81" i="5"/>
  <c r="R81" i="5" s="1"/>
  <c r="N65" i="5"/>
  <c r="N49" i="5"/>
  <c r="N33" i="5"/>
  <c r="N17" i="5"/>
  <c r="N120" i="5"/>
  <c r="N104" i="5"/>
  <c r="N88" i="5"/>
  <c r="N80" i="5"/>
  <c r="N64" i="5"/>
  <c r="N48" i="5"/>
  <c r="N32" i="5"/>
  <c r="N16" i="5"/>
  <c r="N119" i="5"/>
  <c r="N103" i="5"/>
  <c r="R103" i="5" s="1"/>
  <c r="N87" i="5"/>
  <c r="N63" i="5"/>
  <c r="N7" i="5"/>
  <c r="N110" i="5"/>
  <c r="N102" i="5"/>
  <c r="N86" i="5"/>
  <c r="N78" i="5"/>
  <c r="N70" i="5"/>
  <c r="N62" i="5"/>
  <c r="N54" i="5"/>
  <c r="N46" i="5"/>
  <c r="R46" i="5" s="1"/>
  <c r="N30" i="5"/>
  <c r="N14" i="5"/>
  <c r="N6" i="5"/>
  <c r="R6" i="5" s="1"/>
  <c r="N117" i="5"/>
  <c r="N109" i="5"/>
  <c r="S109" i="5" s="1"/>
  <c r="N101" i="5"/>
  <c r="N93" i="5"/>
  <c r="N85" i="5"/>
  <c r="R85" i="5" s="1"/>
  <c r="N77" i="5"/>
  <c r="N69" i="5"/>
  <c r="N61" i="5"/>
  <c r="N53" i="5"/>
  <c r="R53" i="5" s="1"/>
  <c r="N45" i="5"/>
  <c r="N37" i="5"/>
  <c r="N29" i="5"/>
  <c r="N21" i="5"/>
  <c r="N13" i="5"/>
  <c r="N5" i="5"/>
  <c r="N106" i="5"/>
  <c r="R106" i="5" s="1"/>
  <c r="N90" i="5"/>
  <c r="R90" i="5" s="1"/>
  <c r="N74" i="5"/>
  <c r="R74" i="5" s="1"/>
  <c r="N58" i="5"/>
  <c r="R58" i="5" s="1"/>
  <c r="N42" i="5"/>
  <c r="N34" i="5"/>
  <c r="N26" i="5"/>
  <c r="N10" i="5"/>
  <c r="R10" i="5" s="1"/>
  <c r="N113" i="5"/>
  <c r="N97" i="5"/>
  <c r="N73" i="5"/>
  <c r="N57" i="5"/>
  <c r="N41" i="5"/>
  <c r="N25" i="5"/>
  <c r="N9" i="5"/>
  <c r="N112" i="5"/>
  <c r="N96" i="5"/>
  <c r="N72" i="5"/>
  <c r="N56" i="5"/>
  <c r="N40" i="5"/>
  <c r="N24" i="5"/>
  <c r="N8" i="5"/>
  <c r="R8" i="5" s="1"/>
  <c r="N111" i="5"/>
  <c r="N95" i="5"/>
  <c r="N79" i="5"/>
  <c r="N71" i="5"/>
  <c r="N55" i="5"/>
  <c r="N47" i="5"/>
  <c r="N39" i="5"/>
  <c r="N31" i="5"/>
  <c r="N23" i="5"/>
  <c r="N15" i="5"/>
  <c r="N118" i="5"/>
  <c r="N94" i="5"/>
  <c r="N22" i="5"/>
  <c r="S22" i="5" s="1"/>
  <c r="N116" i="5"/>
  <c r="N108" i="5"/>
  <c r="N100" i="5"/>
  <c r="N92" i="5"/>
  <c r="N84" i="5"/>
  <c r="R84" i="5" s="1"/>
  <c r="N76" i="5"/>
  <c r="R76" i="5" s="1"/>
  <c r="N68" i="5"/>
  <c r="N60" i="5"/>
  <c r="R60" i="5" s="1"/>
  <c r="N52" i="5"/>
  <c r="N44" i="5"/>
  <c r="N36" i="5"/>
  <c r="N28" i="5"/>
  <c r="N20" i="5"/>
  <c r="R20" i="5" s="1"/>
  <c r="N12" i="5"/>
  <c r="R12" i="5" s="1"/>
  <c r="F20" i="9" l="1"/>
  <c r="G20" i="9" s="1"/>
  <c r="R100" i="5"/>
  <c r="R44" i="5"/>
  <c r="R52" i="5"/>
  <c r="R116" i="5"/>
  <c r="R28" i="5"/>
  <c r="R92" i="5"/>
  <c r="R26" i="5"/>
  <c r="R34" i="5"/>
  <c r="R98" i="5"/>
  <c r="R36" i="5"/>
  <c r="R108" i="5"/>
  <c r="R42" i="5"/>
  <c r="R114" i="5"/>
  <c r="R3" i="5"/>
  <c r="S67" i="5"/>
  <c r="R67" i="5"/>
  <c r="S81" i="5"/>
  <c r="S118" i="5"/>
  <c r="R118" i="5"/>
  <c r="P61" i="5"/>
  <c r="Q61" i="5" s="1"/>
  <c r="R61" i="5"/>
  <c r="S17" i="5"/>
  <c r="R17" i="5"/>
  <c r="P21" i="5"/>
  <c r="Q21" i="5" s="1"/>
  <c r="R21" i="5"/>
  <c r="S7" i="5"/>
  <c r="R7" i="5"/>
  <c r="P24" i="5"/>
  <c r="Q24" i="5" s="1"/>
  <c r="R24" i="5"/>
  <c r="P29" i="5"/>
  <c r="Q29" i="5" s="1"/>
  <c r="R29" i="5"/>
  <c r="P63" i="5"/>
  <c r="Q63" i="5" s="1"/>
  <c r="R63" i="5"/>
  <c r="S40" i="5"/>
  <c r="R40" i="5"/>
  <c r="S57" i="5"/>
  <c r="R57" i="5"/>
  <c r="P37" i="5"/>
  <c r="Q37" i="5" s="1"/>
  <c r="R37" i="5"/>
  <c r="P101" i="5"/>
  <c r="Q101" i="5" s="1"/>
  <c r="R101" i="5"/>
  <c r="P62" i="5"/>
  <c r="Q62" i="5" s="1"/>
  <c r="R62" i="5"/>
  <c r="S87" i="5"/>
  <c r="R87" i="5"/>
  <c r="S88" i="5"/>
  <c r="R88" i="5"/>
  <c r="S89" i="5"/>
  <c r="R89" i="5"/>
  <c r="P11" i="5"/>
  <c r="Q11" i="5" s="1"/>
  <c r="R11" i="5"/>
  <c r="P75" i="5"/>
  <c r="Q75" i="5" s="1"/>
  <c r="R75" i="5"/>
  <c r="S53" i="5"/>
  <c r="S103" i="5"/>
  <c r="S113" i="5"/>
  <c r="R113" i="5"/>
  <c r="P86" i="5"/>
  <c r="Q86" i="5" s="1"/>
  <c r="R86" i="5"/>
  <c r="S35" i="5"/>
  <c r="R35" i="5"/>
  <c r="P31" i="5"/>
  <c r="Q31" i="5" s="1"/>
  <c r="R31" i="5"/>
  <c r="S25" i="5"/>
  <c r="R25" i="5"/>
  <c r="P64" i="5"/>
  <c r="Q64" i="5" s="1"/>
  <c r="R64" i="5"/>
  <c r="S59" i="5"/>
  <c r="R59" i="5"/>
  <c r="S41" i="5"/>
  <c r="R41" i="5"/>
  <c r="S93" i="5"/>
  <c r="R93" i="5"/>
  <c r="S80" i="5"/>
  <c r="R80" i="5"/>
  <c r="P22" i="5"/>
  <c r="Q22" i="5" s="1"/>
  <c r="R22" i="5"/>
  <c r="S55" i="5"/>
  <c r="R55" i="5"/>
  <c r="P56" i="5"/>
  <c r="Q56" i="5" s="1"/>
  <c r="R56" i="5"/>
  <c r="P73" i="5"/>
  <c r="Q73" i="5" s="1"/>
  <c r="R73" i="5"/>
  <c r="S45" i="5"/>
  <c r="R45" i="5"/>
  <c r="P109" i="5"/>
  <c r="Q109" i="5" s="1"/>
  <c r="R109" i="5"/>
  <c r="S70" i="5"/>
  <c r="R70" i="5"/>
  <c r="P104" i="5"/>
  <c r="Q104" i="5" s="1"/>
  <c r="R104" i="5"/>
  <c r="S105" i="5"/>
  <c r="R105" i="5"/>
  <c r="S83" i="5"/>
  <c r="R83" i="5"/>
  <c r="S85" i="5"/>
  <c r="S46" i="5"/>
  <c r="S6" i="5"/>
  <c r="S19" i="5"/>
  <c r="P79" i="5"/>
  <c r="Q79" i="5" s="1"/>
  <c r="R79" i="5"/>
  <c r="P65" i="5"/>
  <c r="Q65" i="5" s="1"/>
  <c r="R65" i="5"/>
  <c r="S38" i="5"/>
  <c r="R38" i="5"/>
  <c r="S8" i="5"/>
  <c r="P39" i="5"/>
  <c r="Q39" i="5" s="1"/>
  <c r="R39" i="5"/>
  <c r="S54" i="5"/>
  <c r="R54" i="5"/>
  <c r="P47" i="5"/>
  <c r="Q47" i="5" s="1"/>
  <c r="R47" i="5"/>
  <c r="R68" i="5"/>
  <c r="P94" i="5"/>
  <c r="Q94" i="5" s="1"/>
  <c r="R94" i="5"/>
  <c r="S71" i="5"/>
  <c r="R71" i="5"/>
  <c r="S72" i="5"/>
  <c r="R72" i="5"/>
  <c r="P97" i="5"/>
  <c r="Q97" i="5" s="1"/>
  <c r="R97" i="5"/>
  <c r="S117" i="5"/>
  <c r="R117" i="5"/>
  <c r="S78" i="5"/>
  <c r="R78" i="5"/>
  <c r="S119" i="5"/>
  <c r="R119" i="5"/>
  <c r="P120" i="5"/>
  <c r="Q120" i="5" s="1"/>
  <c r="R120" i="5"/>
  <c r="S27" i="5"/>
  <c r="R27" i="5"/>
  <c r="P91" i="5"/>
  <c r="Q91" i="5" s="1"/>
  <c r="R91" i="5"/>
  <c r="S65" i="5"/>
  <c r="S61" i="5"/>
  <c r="S79" i="5"/>
  <c r="S63" i="5"/>
  <c r="S99" i="5"/>
  <c r="R99" i="5"/>
  <c r="S21" i="5"/>
  <c r="S3" i="5"/>
  <c r="S47" i="5"/>
  <c r="S73" i="5"/>
  <c r="S96" i="5"/>
  <c r="R96" i="5"/>
  <c r="S15" i="5"/>
  <c r="R15" i="5"/>
  <c r="S5" i="5"/>
  <c r="R5" i="5"/>
  <c r="S32" i="5"/>
  <c r="R32" i="5"/>
  <c r="S43" i="5"/>
  <c r="R43" i="5"/>
  <c r="S107" i="5"/>
  <c r="R107" i="5"/>
  <c r="S64" i="5"/>
  <c r="S97" i="5"/>
  <c r="S120" i="5"/>
  <c r="P16" i="5"/>
  <c r="Q16" i="5" s="1"/>
  <c r="R16" i="5"/>
  <c r="P95" i="5"/>
  <c r="Q95" i="5" s="1"/>
  <c r="R95" i="5"/>
  <c r="S112" i="5"/>
  <c r="R112" i="5"/>
  <c r="S69" i="5"/>
  <c r="R69" i="5"/>
  <c r="P14" i="5"/>
  <c r="Q14" i="5" s="1"/>
  <c r="R14" i="5"/>
  <c r="S102" i="5"/>
  <c r="R102" i="5"/>
  <c r="S33" i="5"/>
  <c r="R33" i="5"/>
  <c r="R66" i="5"/>
  <c r="S23" i="5"/>
  <c r="R23" i="5"/>
  <c r="P111" i="5"/>
  <c r="Q111" i="5" s="1"/>
  <c r="R111" i="5"/>
  <c r="S9" i="5"/>
  <c r="R9" i="5"/>
  <c r="S13" i="5"/>
  <c r="R13" i="5"/>
  <c r="S77" i="5"/>
  <c r="R77" i="5"/>
  <c r="P30" i="5"/>
  <c r="Q30" i="5" s="1"/>
  <c r="R30" i="5"/>
  <c r="P110" i="5"/>
  <c r="Q110" i="5" s="1"/>
  <c r="R110" i="5"/>
  <c r="S48" i="5"/>
  <c r="R48" i="5"/>
  <c r="P49" i="5"/>
  <c r="Q49" i="5" s="1"/>
  <c r="R49" i="5"/>
  <c r="P51" i="5"/>
  <c r="Q51" i="5" s="1"/>
  <c r="R51" i="5"/>
  <c r="S115" i="5"/>
  <c r="R115" i="5"/>
  <c r="R4" i="5"/>
  <c r="S91" i="5"/>
  <c r="P58" i="5"/>
  <c r="Q58" i="5" s="1"/>
  <c r="S58" i="5"/>
  <c r="S60" i="5"/>
  <c r="P60" i="5"/>
  <c r="Q60" i="5" s="1"/>
  <c r="P77" i="5"/>
  <c r="Q77" i="5" s="1"/>
  <c r="S110" i="5"/>
  <c r="P15" i="5"/>
  <c r="Q15" i="5" s="1"/>
  <c r="P112" i="5"/>
  <c r="Q112" i="5" s="1"/>
  <c r="P66" i="5"/>
  <c r="Q66" i="5" s="1"/>
  <c r="S66" i="5"/>
  <c r="S4" i="5"/>
  <c r="P4" i="5"/>
  <c r="Q4" i="5" s="1"/>
  <c r="S68" i="5"/>
  <c r="P68" i="5"/>
  <c r="Q68" i="5" s="1"/>
  <c r="S30" i="5"/>
  <c r="S11" i="5"/>
  <c r="P32" i="5"/>
  <c r="Q32" i="5" s="1"/>
  <c r="P87" i="5"/>
  <c r="Q87" i="5" s="1"/>
  <c r="S16" i="5"/>
  <c r="P89" i="5"/>
  <c r="Q89" i="5" s="1"/>
  <c r="P102" i="5"/>
  <c r="Q102" i="5" s="1"/>
  <c r="S29" i="5"/>
  <c r="S111" i="5"/>
  <c r="P115" i="5"/>
  <c r="Q115" i="5" s="1"/>
  <c r="P105" i="5"/>
  <c r="Q105" i="5" s="1"/>
  <c r="P10" i="5"/>
  <c r="Q10" i="5" s="1"/>
  <c r="S10" i="5"/>
  <c r="P74" i="5"/>
  <c r="Q74" i="5" s="1"/>
  <c r="S74" i="5"/>
  <c r="S12" i="5"/>
  <c r="P12" i="5"/>
  <c r="Q12" i="5" s="1"/>
  <c r="S76" i="5"/>
  <c r="P76" i="5"/>
  <c r="Q76" i="5" s="1"/>
  <c r="P40" i="5"/>
  <c r="Q40" i="5" s="1"/>
  <c r="S101" i="5"/>
  <c r="S37" i="5"/>
  <c r="S14" i="5"/>
  <c r="P7" i="5"/>
  <c r="Q7" i="5" s="1"/>
  <c r="P82" i="5"/>
  <c r="Q82" i="5" s="1"/>
  <c r="S82" i="5"/>
  <c r="S84" i="5"/>
  <c r="P84" i="5"/>
  <c r="Q84" i="5" s="1"/>
  <c r="S62" i="5"/>
  <c r="S24" i="5"/>
  <c r="S75" i="5"/>
  <c r="P69" i="5"/>
  <c r="Q69" i="5" s="1"/>
  <c r="S39" i="5"/>
  <c r="S116" i="5"/>
  <c r="P116" i="5"/>
  <c r="Q116" i="5" s="1"/>
  <c r="P18" i="5"/>
  <c r="Q18" i="5" s="1"/>
  <c r="S18" i="5"/>
  <c r="S20" i="5"/>
  <c r="P20" i="5"/>
  <c r="Q20" i="5" s="1"/>
  <c r="P26" i="5"/>
  <c r="Q26" i="5" s="1"/>
  <c r="S26" i="5"/>
  <c r="P90" i="5"/>
  <c r="Q90" i="5" s="1"/>
  <c r="S90" i="5"/>
  <c r="S28" i="5"/>
  <c r="P28" i="5"/>
  <c r="Q28" i="5" s="1"/>
  <c r="S92" i="5"/>
  <c r="P92" i="5"/>
  <c r="Q92" i="5" s="1"/>
  <c r="P72" i="5"/>
  <c r="Q72" i="5" s="1"/>
  <c r="S86" i="5"/>
  <c r="S31" i="5"/>
  <c r="S51" i="5"/>
  <c r="S49" i="5"/>
  <c r="P50" i="5"/>
  <c r="Q50" i="5" s="1"/>
  <c r="S50" i="5"/>
  <c r="S52" i="5"/>
  <c r="P52" i="5"/>
  <c r="Q52" i="5" s="1"/>
  <c r="P33" i="5"/>
  <c r="Q33" i="5" s="1"/>
  <c r="P34" i="5"/>
  <c r="Q34" i="5" s="1"/>
  <c r="S34" i="5"/>
  <c r="P98" i="5"/>
  <c r="Q98" i="5" s="1"/>
  <c r="S98" i="5"/>
  <c r="S36" i="5"/>
  <c r="P36" i="5"/>
  <c r="Q36" i="5" s="1"/>
  <c r="S100" i="5"/>
  <c r="P100" i="5"/>
  <c r="Q100" i="5" s="1"/>
  <c r="S94" i="5"/>
  <c r="P96" i="5"/>
  <c r="Q96" i="5" s="1"/>
  <c r="P23" i="5"/>
  <c r="Q23" i="5" s="1"/>
  <c r="P38" i="5"/>
  <c r="Q38" i="5" s="1"/>
  <c r="S104" i="5"/>
  <c r="S56" i="5"/>
  <c r="P114" i="5"/>
  <c r="Q114" i="5" s="1"/>
  <c r="S114" i="5"/>
  <c r="P42" i="5"/>
  <c r="Q42" i="5" s="1"/>
  <c r="S42" i="5"/>
  <c r="P106" i="5"/>
  <c r="Q106" i="5" s="1"/>
  <c r="S106" i="5"/>
  <c r="S44" i="5"/>
  <c r="P44" i="5"/>
  <c r="Q44" i="5" s="1"/>
  <c r="S108" i="5"/>
  <c r="P108" i="5"/>
  <c r="Q108" i="5" s="1"/>
  <c r="P35" i="5"/>
  <c r="Q35" i="5" s="1"/>
  <c r="S95" i="5"/>
  <c r="F21" i="9" l="1"/>
  <c r="G21" i="9" s="1"/>
  <c r="F22" i="9" l="1"/>
  <c r="G22" i="9" s="1"/>
  <c r="F24" i="9" l="1"/>
  <c r="G24" i="9" s="1"/>
  <c r="F23" i="9"/>
  <c r="G2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<sst xmlns="http://schemas.openxmlformats.org/spreadsheetml/2006/main" count="3484" uniqueCount="504">
  <si>
    <t>Date</t>
  </si>
  <si>
    <t>Brand</t>
  </si>
  <si>
    <t>Model</t>
  </si>
  <si>
    <t>Category</t>
  </si>
  <si>
    <t>RAM (in GB)</t>
  </si>
  <si>
    <t>ROM (in GB)</t>
  </si>
  <si>
    <t>Color</t>
  </si>
  <si>
    <t>Units</t>
  </si>
  <si>
    <t>Cost per Unit</t>
  </si>
  <si>
    <t>Total Cost</t>
  </si>
  <si>
    <t>Vendor</t>
  </si>
  <si>
    <t>Xiaomi</t>
  </si>
  <si>
    <t>Redmi Note 11</t>
  </si>
  <si>
    <t>Star Blue</t>
  </si>
  <si>
    <t>Amazon</t>
  </si>
  <si>
    <t>Realme</t>
  </si>
  <si>
    <t>Realme 9</t>
  </si>
  <si>
    <t>Sunburst Gold</t>
  </si>
  <si>
    <t>POCO C31</t>
  </si>
  <si>
    <t>Royal Blue</t>
  </si>
  <si>
    <t>Flipkart</t>
  </si>
  <si>
    <t>Realme Narzo 50i</t>
  </si>
  <si>
    <t>Mint Green</t>
  </si>
  <si>
    <t>OPPO</t>
  </si>
  <si>
    <t>OPPO K10 5G</t>
  </si>
  <si>
    <t>Ocean Blue</t>
  </si>
  <si>
    <t>Redmi 9i</t>
  </si>
  <si>
    <t>Sea Blue</t>
  </si>
  <si>
    <t>VIVO</t>
  </si>
  <si>
    <t>VIVO T1 5G</t>
  </si>
  <si>
    <t>Rainbow Fantasy</t>
  </si>
  <si>
    <t>Tecno</t>
  </si>
  <si>
    <t>Tecno Pop 5 LTE</t>
  </si>
  <si>
    <t>Ice Blue</t>
  </si>
  <si>
    <t>OnePlus</t>
  </si>
  <si>
    <t>OnePlus Nord CE 2 5G</t>
  </si>
  <si>
    <t>Bahama Blue</t>
  </si>
  <si>
    <t>Redmi Note 10T</t>
  </si>
  <si>
    <t>Metallic Blue</t>
  </si>
  <si>
    <t>Realme 9i</t>
  </si>
  <si>
    <t>Soulful Blue</t>
  </si>
  <si>
    <t>Karbonn</t>
  </si>
  <si>
    <t>Karbonn KX29</t>
  </si>
  <si>
    <t>S.Enterprises</t>
  </si>
  <si>
    <t>ZTE</t>
  </si>
  <si>
    <t>ZTE 216</t>
  </si>
  <si>
    <t>Nature Green</t>
  </si>
  <si>
    <t>MI Stores</t>
  </si>
  <si>
    <t>Lava</t>
  </si>
  <si>
    <t>Lava A3</t>
  </si>
  <si>
    <t>Lava Hero</t>
  </si>
  <si>
    <t>Redmi 9 Activ</t>
  </si>
  <si>
    <t>Metallic Purple</t>
  </si>
  <si>
    <t>Micromax</t>
  </si>
  <si>
    <t>Micromax X413</t>
  </si>
  <si>
    <t>Micromax X513 +</t>
  </si>
  <si>
    <t>Micromax X708</t>
  </si>
  <si>
    <t>Micromax X818</t>
  </si>
  <si>
    <t>Redmi 9A</t>
  </si>
  <si>
    <t>Peacock Green</t>
  </si>
  <si>
    <t>Samsung</t>
  </si>
  <si>
    <t>Samsung Galaxy M12</t>
  </si>
  <si>
    <t>Blue</t>
  </si>
  <si>
    <t>Itel</t>
  </si>
  <si>
    <t>Itel Power 410</t>
  </si>
  <si>
    <t>New Raj Times</t>
  </si>
  <si>
    <t>Xiaomi 11 Lite 5G NE</t>
  </si>
  <si>
    <t>Bubblegum Blue</t>
  </si>
  <si>
    <t>Redmi Note 10s</t>
  </si>
  <si>
    <t>Cosmic Purple</t>
  </si>
  <si>
    <t>Twilight blue</t>
  </si>
  <si>
    <t>Infinix</t>
  </si>
  <si>
    <t>Infinix Note 12 Turbo</t>
  </si>
  <si>
    <t>Jewel Blue</t>
  </si>
  <si>
    <t>Infinix Hot 12 Play</t>
  </si>
  <si>
    <t>Racing Blue</t>
  </si>
  <si>
    <t>Realme Narzo 50</t>
  </si>
  <si>
    <t>Speed Blue</t>
  </si>
  <si>
    <t>VIVO T1 44W</t>
  </si>
  <si>
    <t>Starry Sky</t>
  </si>
  <si>
    <t>Horizon Blue</t>
  </si>
  <si>
    <t>Redmi 10A</t>
  </si>
  <si>
    <t>Itel 2163s</t>
  </si>
  <si>
    <t>Itel 2173</t>
  </si>
  <si>
    <t>Itel 2175</t>
  </si>
  <si>
    <t>Realme C11</t>
  </si>
  <si>
    <t>Cool Blue</t>
  </si>
  <si>
    <t>Realme Narzo 50A Prime</t>
  </si>
  <si>
    <t>Samsung 313</t>
  </si>
  <si>
    <t>Nokia</t>
  </si>
  <si>
    <t>Nokia 105+</t>
  </si>
  <si>
    <t>Nokia 105</t>
  </si>
  <si>
    <t>Samsung F12</t>
  </si>
  <si>
    <t>Sky Blue</t>
  </si>
  <si>
    <t>Realme Narzo 50A</t>
  </si>
  <si>
    <t>Oxygen Blue</t>
  </si>
  <si>
    <t>Itel 5092</t>
  </si>
  <si>
    <t>Itel Power 110</t>
  </si>
  <si>
    <t>Itel Power 100</t>
  </si>
  <si>
    <t>Realme C33</t>
  </si>
  <si>
    <t>Aqua Blue</t>
  </si>
  <si>
    <t>Green</t>
  </si>
  <si>
    <t>Siddhi Ganesh Collection</t>
  </si>
  <si>
    <t>Micromax X412</t>
  </si>
  <si>
    <t>Micromax X379</t>
  </si>
  <si>
    <t>Micromax X778</t>
  </si>
  <si>
    <t>Realme C25Y</t>
  </si>
  <si>
    <t>Glacier Blue</t>
  </si>
  <si>
    <t>Realme Narzo 30</t>
  </si>
  <si>
    <t>Realme C30</t>
  </si>
  <si>
    <t>Lake Blue</t>
  </si>
  <si>
    <t>Realme 8s 5G</t>
  </si>
  <si>
    <t>Universe Blue</t>
  </si>
  <si>
    <t>Infinix Note 12</t>
  </si>
  <si>
    <t>Samsung Galaxy F13</t>
  </si>
  <si>
    <t>Waterfall Blue</t>
  </si>
  <si>
    <t>Realme 9 5G</t>
  </si>
  <si>
    <t>Supersonic Blue</t>
  </si>
  <si>
    <t>VIVO T1 Pro 5G</t>
  </si>
  <si>
    <t>Turbo Cyan</t>
  </si>
  <si>
    <t>Realme 9 Pro 5G</t>
  </si>
  <si>
    <t>Sunrise Blue</t>
  </si>
  <si>
    <t>Realme 9i 5G</t>
  </si>
  <si>
    <t>Bamboo Green</t>
  </si>
  <si>
    <t>Realme C31</t>
  </si>
  <si>
    <t>Dark Green</t>
  </si>
  <si>
    <t>Realme Narzo 30 5G</t>
  </si>
  <si>
    <t>POCO M3 Pro 5G</t>
  </si>
  <si>
    <t xml:space="preserve">Micromax X513  </t>
  </si>
  <si>
    <t>Karbonn K3</t>
  </si>
  <si>
    <t>Karbonn K9</t>
  </si>
  <si>
    <t>Itel U20</t>
  </si>
  <si>
    <t>POCO M4 5G</t>
  </si>
  <si>
    <t>Redmi 9</t>
  </si>
  <si>
    <t>OnePlus Nord CE 2 Lite 5G</t>
  </si>
  <si>
    <t>Black Dusk</t>
  </si>
  <si>
    <t>Realme Narzo 50 5G</t>
  </si>
  <si>
    <t>Hyper Blue</t>
  </si>
  <si>
    <t>Redmi 10 Prime</t>
  </si>
  <si>
    <t>Astral white</t>
  </si>
  <si>
    <t>Realme C35</t>
  </si>
  <si>
    <t>Glowing Green</t>
  </si>
  <si>
    <t>Redmi 10</t>
  </si>
  <si>
    <t>Pacific Blue</t>
  </si>
  <si>
    <t>Redmi Note 11T 5G</t>
  </si>
  <si>
    <t>Celestial Blue</t>
  </si>
  <si>
    <t>Redmi A1</t>
  </si>
  <si>
    <t>Sandy Gold</t>
  </si>
  <si>
    <t>Realme 9 Pro</t>
  </si>
  <si>
    <t>Aurora Green</t>
  </si>
  <si>
    <t>Bifrost Blue</t>
  </si>
  <si>
    <t>VIVO T1 X</t>
  </si>
  <si>
    <t>Space Blue</t>
  </si>
  <si>
    <t>Infinix Smart 6 HD</t>
  </si>
  <si>
    <t>Origin Blue</t>
  </si>
  <si>
    <t>Blue Flame</t>
  </si>
  <si>
    <t>Realme Narzo 50 Pro 5G</t>
  </si>
  <si>
    <t>Realme 8i</t>
  </si>
  <si>
    <t>Space Purple</t>
  </si>
  <si>
    <t>Itel Ace 2</t>
  </si>
  <si>
    <t>Itel Magic 2</t>
  </si>
  <si>
    <t>Realme Narzo 10A</t>
  </si>
  <si>
    <t>So Blue</t>
  </si>
  <si>
    <t>Redmi Note 11 SE</t>
  </si>
  <si>
    <t>Deep Space Blue</t>
  </si>
  <si>
    <t>Aqua Sky</t>
  </si>
  <si>
    <t>Samsung Galaxy F13 5G</t>
  </si>
  <si>
    <t>Nightsky Green</t>
  </si>
  <si>
    <t>Samsung Galaxy F23 5G</t>
  </si>
  <si>
    <t>Realme X7 Max</t>
  </si>
  <si>
    <t>Mercury Silver</t>
  </si>
  <si>
    <t>Carbon Black</t>
  </si>
  <si>
    <t>Samsung Guru 1200</t>
  </si>
  <si>
    <t>Jai Hind Enterprises</t>
  </si>
  <si>
    <t>Micromax S115</t>
  </si>
  <si>
    <t>Micromax X415</t>
  </si>
  <si>
    <t>Micromax X512</t>
  </si>
  <si>
    <t>Xiaomi 11 Lite 5G</t>
  </si>
  <si>
    <t>POCO X4 Pro 5G</t>
  </si>
  <si>
    <t>Laser Blue</t>
  </si>
  <si>
    <t>Micromax J2</t>
  </si>
  <si>
    <t>VIVO Y16</t>
  </si>
  <si>
    <t>Drizzling Gold</t>
  </si>
  <si>
    <t>Atul Communications</t>
  </si>
  <si>
    <t>VIVO V25</t>
  </si>
  <si>
    <t>Surfing Blue</t>
  </si>
  <si>
    <t>Infinix Hot 11 2022</t>
  </si>
  <si>
    <t>Micromax X702</t>
  </si>
  <si>
    <t>OPPO A17K</t>
  </si>
  <si>
    <t>Gold</t>
  </si>
  <si>
    <t>AKS Communication</t>
  </si>
  <si>
    <t>OPPO A17</t>
  </si>
  <si>
    <t>Micromax X809</t>
  </si>
  <si>
    <t>POCO M4 Pro</t>
  </si>
  <si>
    <t>Realme C31</t>
  </si>
  <si>
    <t>Coral Green</t>
  </si>
  <si>
    <t>OPPO K10</t>
  </si>
  <si>
    <t>Micromax S114</t>
  </si>
  <si>
    <t>Blue Tide</t>
  </si>
  <si>
    <t>Redmi 11 Prime 5G</t>
  </si>
  <si>
    <t>Meadow Green</t>
  </si>
  <si>
    <t>OnePlus Nord 2T 5G</t>
  </si>
  <si>
    <t>Jade Fog</t>
  </si>
  <si>
    <t>Cellecor</t>
  </si>
  <si>
    <t>Cellecor E4</t>
  </si>
  <si>
    <t>Cellecor E9</t>
  </si>
  <si>
    <t>Cellecor C9i</t>
  </si>
  <si>
    <t>Cellecor E3+</t>
  </si>
  <si>
    <t>Benco</t>
  </si>
  <si>
    <t>Benco E11</t>
  </si>
  <si>
    <t>Benco E10</t>
  </si>
  <si>
    <t>Benco P11</t>
  </si>
  <si>
    <t>Itel 5026</t>
  </si>
  <si>
    <t>Cellecor C9</t>
  </si>
  <si>
    <t>Cellecor E8</t>
  </si>
  <si>
    <t>Cellecor E10</t>
  </si>
  <si>
    <t>Cellecor X50+</t>
  </si>
  <si>
    <t>Nothing</t>
  </si>
  <si>
    <t>Nothing Phone 1</t>
  </si>
  <si>
    <t>Black</t>
  </si>
  <si>
    <t>Realme 10 Pro +</t>
  </si>
  <si>
    <t>Hyper Space</t>
  </si>
  <si>
    <t>Racing Green</t>
  </si>
  <si>
    <t>Meteor Black</t>
  </si>
  <si>
    <t>Customer_Name</t>
  </si>
  <si>
    <t>RAM</t>
  </si>
  <si>
    <t>ROM</t>
  </si>
  <si>
    <t>Price</t>
  </si>
  <si>
    <t>Tanveer</t>
  </si>
  <si>
    <t>SmartPhone</t>
  </si>
  <si>
    <t>Jumman</t>
  </si>
  <si>
    <t>FeaturePhone</t>
  </si>
  <si>
    <t>Awadh Bihari</t>
  </si>
  <si>
    <t>Akib</t>
  </si>
  <si>
    <t xml:space="preserve">Sabir </t>
  </si>
  <si>
    <t>Amzad Khan</t>
  </si>
  <si>
    <t>Sahdev Pandey</t>
  </si>
  <si>
    <t>Faizan Khan</t>
  </si>
  <si>
    <t>Ajay Kumar</t>
  </si>
  <si>
    <t>Shiv Shankar</t>
  </si>
  <si>
    <t>Vivek</t>
  </si>
  <si>
    <t>Mohan</t>
  </si>
  <si>
    <t>Arun</t>
  </si>
  <si>
    <t>Saif Quraishi</t>
  </si>
  <si>
    <t>Dev Narayan</t>
  </si>
  <si>
    <t>Angad Kumar</t>
  </si>
  <si>
    <t>Tuntun</t>
  </si>
  <si>
    <t>Musan Ram</t>
  </si>
  <si>
    <t>Shaheb Khan</t>
  </si>
  <si>
    <t>Astral White</t>
  </si>
  <si>
    <t>Vishal Gagan</t>
  </si>
  <si>
    <t>Vishal Yadav</t>
  </si>
  <si>
    <t>Rajesh</t>
  </si>
  <si>
    <t xml:space="preserve">Shabana </t>
  </si>
  <si>
    <t>Md Enam</t>
  </si>
  <si>
    <t>Niraj Kumar</t>
  </si>
  <si>
    <t>Manzar</t>
  </si>
  <si>
    <t>Tej Narayan</t>
  </si>
  <si>
    <t>Vikas Kumar</t>
  </si>
  <si>
    <t>Samad</t>
  </si>
  <si>
    <t>Speed blue</t>
  </si>
  <si>
    <t>Kamlesh Gupta</t>
  </si>
  <si>
    <t>Vishal Bhardwaj</t>
  </si>
  <si>
    <t>Chandan</t>
  </si>
  <si>
    <t>Aftab Quraishi</t>
  </si>
  <si>
    <t>Asif Khan</t>
  </si>
  <si>
    <t>Saddam</t>
  </si>
  <si>
    <t>Twilight Blue</t>
  </si>
  <si>
    <t xml:space="preserve">Nandani Kumari </t>
  </si>
  <si>
    <t>Anil Kumar</t>
  </si>
  <si>
    <t>Meraj</t>
  </si>
  <si>
    <t>Subash</t>
  </si>
  <si>
    <t xml:space="preserve">Rani </t>
  </si>
  <si>
    <t>Tipu Khan</t>
  </si>
  <si>
    <t>Kabir Ahmad</t>
  </si>
  <si>
    <t>Vipim Kumar</t>
  </si>
  <si>
    <t>Irshad Khan</t>
  </si>
  <si>
    <t>Shoaib</t>
  </si>
  <si>
    <t>Suman</t>
  </si>
  <si>
    <t>Azaj Khan</t>
  </si>
  <si>
    <t>Prasant</t>
  </si>
  <si>
    <t>Sardar Yadav</t>
  </si>
  <si>
    <t>Sunil Sharma</t>
  </si>
  <si>
    <t>Satyendra</t>
  </si>
  <si>
    <t>Rishikesh</t>
  </si>
  <si>
    <t>Zafar</t>
  </si>
  <si>
    <t>Ghufran Khan</t>
  </si>
  <si>
    <t>Amit Kumar</t>
  </si>
  <si>
    <t>Sarita</t>
  </si>
  <si>
    <t>Munavar</t>
  </si>
  <si>
    <t>Rahmatullah</t>
  </si>
  <si>
    <t>Karan</t>
  </si>
  <si>
    <t>Zainab Ehsan</t>
  </si>
  <si>
    <t>Taufeeq Khan</t>
  </si>
  <si>
    <t>Mukesh Kumar</t>
  </si>
  <si>
    <t>Om Prakash Yadav</t>
  </si>
  <si>
    <t>Anuj Kumar</t>
  </si>
  <si>
    <t>Deepak Kumar</t>
  </si>
  <si>
    <t>Bhagirathi</t>
  </si>
  <si>
    <t>Faheem Khan</t>
  </si>
  <si>
    <t>Raja Khan</t>
  </si>
  <si>
    <t>Savitri</t>
  </si>
  <si>
    <t>Sajid Ansari</t>
  </si>
  <si>
    <t>Azad Khan</t>
  </si>
  <si>
    <t>Chandrsekhar</t>
  </si>
  <si>
    <t xml:space="preserve">Nesar Ansari </t>
  </si>
  <si>
    <t>Sunny Deol</t>
  </si>
  <si>
    <t>Afroj Khan</t>
  </si>
  <si>
    <t>Chandan Kumar</t>
  </si>
  <si>
    <t>Ram Nivas</t>
  </si>
  <si>
    <t>Mahfooz Khan</t>
  </si>
  <si>
    <t>Pappu Kumar</t>
  </si>
  <si>
    <t>Sravan Yadav</t>
  </si>
  <si>
    <t>Muni Ram</t>
  </si>
  <si>
    <t>Ziaulhaque Khan</t>
  </si>
  <si>
    <t>Deepu</t>
  </si>
  <si>
    <t>Sajid Khan</t>
  </si>
  <si>
    <t>Virendra Chaudhari</t>
  </si>
  <si>
    <t>Rohit</t>
  </si>
  <si>
    <t>Naziya Khatoon</t>
  </si>
  <si>
    <t>Krishna Shah</t>
  </si>
  <si>
    <t>Ramesh Kumar</t>
  </si>
  <si>
    <t>Brijesh</t>
  </si>
  <si>
    <t>Shahid</t>
  </si>
  <si>
    <t>Shivshankar Ram</t>
  </si>
  <si>
    <t>Poonam</t>
  </si>
  <si>
    <t>Ajay Kumar Rai</t>
  </si>
  <si>
    <t>Pradeep kumar</t>
  </si>
  <si>
    <t>Binod</t>
  </si>
  <si>
    <t>Belal Khan</t>
  </si>
  <si>
    <t>Sonu</t>
  </si>
  <si>
    <t>Seraj</t>
  </si>
  <si>
    <t>Ashfaque Khan</t>
  </si>
  <si>
    <t>Micromax X513</t>
  </si>
  <si>
    <t>Nitu</t>
  </si>
  <si>
    <t xml:space="preserve">Imtiyaz </t>
  </si>
  <si>
    <t>Akhlaque Khan</t>
  </si>
  <si>
    <t>Rakesh Kumar</t>
  </si>
  <si>
    <t>Danish Khan</t>
  </si>
  <si>
    <t>Tufail Khan</t>
  </si>
  <si>
    <t>Md Faruq</t>
  </si>
  <si>
    <t>Ibrar</t>
  </si>
  <si>
    <t>Aryan Shahi</t>
  </si>
  <si>
    <t>Aakash</t>
  </si>
  <si>
    <t>Mahesh</t>
  </si>
  <si>
    <t>Akhlaque</t>
  </si>
  <si>
    <t>Junaid Khan</t>
  </si>
  <si>
    <t>Mahendra Kushwaha</t>
  </si>
  <si>
    <t>Sachitanand Tiwari</t>
  </si>
  <si>
    <t>Dharmendar</t>
  </si>
  <si>
    <t>Shahzad</t>
  </si>
  <si>
    <t>Asfak</t>
  </si>
  <si>
    <t>Saif</t>
  </si>
  <si>
    <t>Chandan Maurya</t>
  </si>
  <si>
    <t>Imran Rain</t>
  </si>
  <si>
    <t xml:space="preserve">Santosh </t>
  </si>
  <si>
    <t>Rakesh</t>
  </si>
  <si>
    <t>Faheem</t>
  </si>
  <si>
    <t>Babloo Kumar</t>
  </si>
  <si>
    <t>Sheru Khan</t>
  </si>
  <si>
    <t>Sanjay Kumar</t>
  </si>
  <si>
    <t>Afroj Ansari</t>
  </si>
  <si>
    <t>Pramod</t>
  </si>
  <si>
    <t>Ashok Meena</t>
  </si>
  <si>
    <t>Saddam Khan</t>
  </si>
  <si>
    <t>Indrajeet</t>
  </si>
  <si>
    <t>Rahul Gupta</t>
  </si>
  <si>
    <t>Shabana Khatoon</t>
  </si>
  <si>
    <t>Ram Pravesh</t>
  </si>
  <si>
    <t>Sultan</t>
  </si>
  <si>
    <t>Nadeem</t>
  </si>
  <si>
    <t>Dhananjay Rai</t>
  </si>
  <si>
    <t>Pappu</t>
  </si>
  <si>
    <t>Shivalik Rajbhar</t>
  </si>
  <si>
    <t>Farhan Khan</t>
  </si>
  <si>
    <t>Sanjay Lal</t>
  </si>
  <si>
    <t xml:space="preserve">Salam Ahmad </t>
  </si>
  <si>
    <t>Usaid</t>
  </si>
  <si>
    <t>Maksood Khasn</t>
  </si>
  <si>
    <t>Md Shahnawaj</t>
  </si>
  <si>
    <t xml:space="preserve">Md Mumtaz </t>
  </si>
  <si>
    <t>Parvej</t>
  </si>
  <si>
    <t>Junaid khan</t>
  </si>
  <si>
    <t>Muzamil</t>
  </si>
  <si>
    <t>Tahir</t>
  </si>
  <si>
    <t>Anita Yadav</t>
  </si>
  <si>
    <t>Sultan Mirza</t>
  </si>
  <si>
    <t>Carribean Green</t>
  </si>
  <si>
    <t>Brijesh Kumar</t>
  </si>
  <si>
    <t>Chunmum Rai</t>
  </si>
  <si>
    <t>Oneplus Nord CE 2 Lite 5G</t>
  </si>
  <si>
    <t>Siunrise Blue</t>
  </si>
  <si>
    <t>Vishal Sinha</t>
  </si>
  <si>
    <t>Mohan Prasad</t>
  </si>
  <si>
    <t>Arbaz Khan</t>
  </si>
  <si>
    <t>Mustafa Ansari</t>
  </si>
  <si>
    <t>Md Amir Khan</t>
  </si>
  <si>
    <t>Ravi Kumar</t>
  </si>
  <si>
    <t>Sanjay Gupta</t>
  </si>
  <si>
    <t>Amrita Kumari</t>
  </si>
  <si>
    <t>Suraj Singh</t>
  </si>
  <si>
    <t>Suraj Kumar</t>
  </si>
  <si>
    <t>Malti</t>
  </si>
  <si>
    <t>Abdullah</t>
  </si>
  <si>
    <t>Imran Khan</t>
  </si>
  <si>
    <t>Pankaj</t>
  </si>
  <si>
    <t>Shivam Singh</t>
  </si>
  <si>
    <t>Anand Pandey</t>
  </si>
  <si>
    <t>Archana Rawat</t>
  </si>
  <si>
    <t>Khushila Devi</t>
  </si>
  <si>
    <t>Rohit Kumar</t>
  </si>
  <si>
    <t>Dharam Raj</t>
  </si>
  <si>
    <t>Abdul Basit</t>
  </si>
  <si>
    <t>Ravish</t>
  </si>
  <si>
    <t>Aquib Khan</t>
  </si>
  <si>
    <t>Azharuddin</t>
  </si>
  <si>
    <t>Anwer</t>
  </si>
  <si>
    <t>Dinesh Yadav</t>
  </si>
  <si>
    <t>Munni Khatoon</t>
  </si>
  <si>
    <t>Daya Shanker</t>
  </si>
  <si>
    <t>Tinku</t>
  </si>
  <si>
    <t>Adnan Khan</t>
  </si>
  <si>
    <t>Amjad Khan</t>
  </si>
  <si>
    <t>Rajiv Rai</t>
  </si>
  <si>
    <t>Afzal Shah</t>
  </si>
  <si>
    <t>Dhirendra Gupta</t>
  </si>
  <si>
    <t>Manoj</t>
  </si>
  <si>
    <t>Sujit Kumar</t>
  </si>
  <si>
    <t>Rizwan Khan</t>
  </si>
  <si>
    <t>Annu Agarwal</t>
  </si>
  <si>
    <t xml:space="preserve">Faiyaz Ahmad </t>
  </si>
  <si>
    <t>Pratibha</t>
  </si>
  <si>
    <t xml:space="preserve">Saddam </t>
  </si>
  <si>
    <t>Ayaan</t>
  </si>
  <si>
    <t>Tipu Sharma</t>
  </si>
  <si>
    <t>Amjad</t>
  </si>
  <si>
    <t>Gauri Sharma</t>
  </si>
  <si>
    <t>Abdul Salam</t>
  </si>
  <si>
    <t>Badal Kumar</t>
  </si>
  <si>
    <t>Md Tanveer</t>
  </si>
  <si>
    <t>Bala</t>
  </si>
  <si>
    <t>Vimlesh</t>
  </si>
  <si>
    <t>Ekbal khan</t>
  </si>
  <si>
    <t xml:space="preserve">Md Fariyad </t>
  </si>
  <si>
    <t>Manjeet Kumar</t>
  </si>
  <si>
    <t>Abdul</t>
  </si>
  <si>
    <t>Vimlesh Kumar</t>
  </si>
  <si>
    <t>Grand Total</t>
  </si>
  <si>
    <t>Jul</t>
  </si>
  <si>
    <t>Aug</t>
  </si>
  <si>
    <t>Sep</t>
  </si>
  <si>
    <t>Oct</t>
  </si>
  <si>
    <t>Nov</t>
  </si>
  <si>
    <t>Dec</t>
  </si>
  <si>
    <t>Months</t>
  </si>
  <si>
    <t>Total Revenue</t>
  </si>
  <si>
    <t xml:space="preserve">Months </t>
  </si>
  <si>
    <t>Sum of Total Cost</t>
  </si>
  <si>
    <t>Jun</t>
  </si>
  <si>
    <t>Gross Profit</t>
  </si>
  <si>
    <t>Operating Profit</t>
  </si>
  <si>
    <t>Fixed Monthly Cost</t>
  </si>
  <si>
    <t xml:space="preserve">Total profit </t>
  </si>
  <si>
    <t>profit per month</t>
  </si>
  <si>
    <t>Purchase Data</t>
  </si>
  <si>
    <t>Sales Data</t>
  </si>
  <si>
    <t>Count of Units</t>
  </si>
  <si>
    <t>Models</t>
  </si>
  <si>
    <t>Purchase</t>
  </si>
  <si>
    <t>Sales</t>
  </si>
  <si>
    <t>Turnover</t>
  </si>
  <si>
    <t>Turnover%</t>
  </si>
  <si>
    <t>Turnover Rate</t>
  </si>
  <si>
    <t>Remaining Inventory</t>
  </si>
  <si>
    <t>sales/purchase</t>
  </si>
  <si>
    <t>(sales/purchase)*100</t>
  </si>
  <si>
    <t>purchase - sales</t>
  </si>
  <si>
    <t>sales/(purchase/2)</t>
  </si>
  <si>
    <t>Bad Stocks</t>
  </si>
  <si>
    <t>Good Turnover</t>
  </si>
  <si>
    <t>Best Turnover</t>
  </si>
  <si>
    <t>ExpensesType</t>
  </si>
  <si>
    <t>Amount</t>
  </si>
  <si>
    <t>Rent</t>
  </si>
  <si>
    <t>Salary</t>
  </si>
  <si>
    <t>Bills</t>
  </si>
  <si>
    <t>Insurances</t>
  </si>
  <si>
    <t>Miscellaneous</t>
  </si>
  <si>
    <t>Total</t>
  </si>
  <si>
    <t>Row Labels</t>
  </si>
  <si>
    <t>Products Sold</t>
  </si>
  <si>
    <t>Beginning Inventory</t>
  </si>
  <si>
    <t>Ending Inventory</t>
  </si>
  <si>
    <t>Month</t>
  </si>
  <si>
    <t>Cost</t>
  </si>
  <si>
    <t>Ending Inventory from previous month</t>
  </si>
  <si>
    <t>Beginning Inventory+Purchases (in month)−Sales (in month)</t>
  </si>
  <si>
    <t>Average Inventory</t>
  </si>
  <si>
    <t>Beginning Inventory+EndingInventory/2</t>
  </si>
  <si>
    <t>Inventory Turnover</t>
  </si>
  <si>
    <t>Sales/Average Inventory</t>
  </si>
  <si>
    <t>Sum of Units</t>
  </si>
  <si>
    <t>Units Purchased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</si>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</sst>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&quot;₹&quot;#,##0.00"/>
    <numFmt numFmtId="166" formatCode="[$₹-4009]\ #,##0.00"/>
    <numFmt numFmtId="167" formatCode="_ [$₹-4009]\ * #,##0.00_ ;_ [$₹-4009]\ * \-#,##0.00_ ;_ [$₹-4009]\ * &quot;-&quot;??_ ;_ @_ 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4" fontId="1" fillId="3" borderId="0" xfId="0" applyNumberFormat="1" applyFont="1" applyFill="1"/>
    <xf numFmtId="1" fontId="0" fillId="0" borderId="0" xfId="0" applyNumberFormat="1" applyAlignment="1">
      <alignment horizontal="right"/>
    </xf>
    <xf numFmtId="164" fontId="0" fillId="0" borderId="1" xfId="0" applyNumberFormat="1" applyBorder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2" xfId="0" applyBorder="1" applyAlignment="1">
      <alignment horizontal="left"/>
    </xf>
    <xf numFmtId="167" fontId="0" fillId="0" borderId="0" xfId="0" applyNumberFormat="1"/>
    <xf numFmtId="166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166" fontId="3" fillId="0" borderId="0" xfId="0" applyNumberFormat="1" applyFont="1"/>
    <xf numFmtId="0" fontId="0" fillId="0" borderId="0" xfId="0" applyNumberFormat="1"/>
    <xf numFmtId="0" fontId="0" fillId="0" borderId="0" xfId="0" applyFill="1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wrapText="1"/>
    </xf>
    <xf numFmtId="16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0" fontId="5" fillId="0" borderId="0" xfId="0" applyFont="1" applyAlignment="1"/>
    <xf numFmtId="0" fontId="5" fillId="0" borderId="0" xfId="0" applyFont="1"/>
  </cellXfs>
  <cellStyles count="1">
    <cellStyle name="Normal" xfId="0" builtinId="0"/>
  </cellStyles>
  <dxfs count="59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2" formatCode="0.0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2" formatCode="0.00"/>
    </dxf>
    <dxf>
      <numFmt numFmtId="166" formatCode="[$₹-4009]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6" formatCode="[$₹-4009]\ #,##0.00"/>
    </dxf>
    <dxf>
      <numFmt numFmtId="166" formatCode="[$₹-4009]\ #,##0.00"/>
    </dxf>
    <dxf>
      <numFmt numFmtId="166" formatCode="[$₹-4009]\ #,##0.00"/>
    </dxf>
    <dxf>
      <numFmt numFmtId="165" formatCode="&quot;₹&quot;#,##0.00"/>
    </dxf>
    <dxf>
      <alignment horizontal="left" vertical="bottom" textRotation="0" wrapText="0" indent="0" justifyLastLine="0" shrinkToFit="0" readingOrder="0"/>
    </dxf>
    <dxf>
      <numFmt numFmtId="0" formatCode="General"/>
      <alignment vertical="bottom" textRotation="0" wrapText="0" indent="0" justifyLastLine="0" shrinkToFit="0" readingOrder="0"/>
    </dxf>
    <dxf>
      <numFmt numFmtId="166" formatCode="[$₹-4009]\ #,##0.00"/>
    </dxf>
    <dxf>
      <numFmt numFmtId="166" formatCode="[$₹-4009]\ 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6" formatCode="[$₹-4009]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6" formatCode="[$₹-4009]\ #,##0.00"/>
    </dxf>
    <dxf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numFmt numFmtId="165" formatCode="&quot;₹&quot;#,##0.00"/>
    </dxf>
    <dxf>
      <alignment horizontal="left" vertical="bottom" textRotation="0" wrapText="0" indent="0" justifyLastLine="0" shrinkToFit="0" readingOrder="0"/>
    </dxf>
    <dxf>
      <numFmt numFmtId="166" formatCode="[$₹-4009]\ #,##0.00"/>
    </dxf>
    <dxf>
      <numFmt numFmtId="164" formatCode="dd/mm/yyyy;@"/>
    </dxf>
    <dxf>
      <alignment vertical="bottom" textRotation="0" wrapText="0" indent="0" justifyLastLine="0" shrinkToFit="0" readingOrder="0"/>
    </dxf>
    <dxf>
      <numFmt numFmtId="165" formatCode="&quot;₹&quot;#,##0.00"/>
      <alignment vertical="bottom" textRotation="0" wrapText="0" indent="0" justifyLastLine="0" shrinkToFit="0" readingOrder="0"/>
    </dxf>
    <dxf>
      <numFmt numFmtId="165" formatCode="&quot;₹&quot;#,##0.00"/>
      <alignment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0" formatCode="General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numFmt numFmtId="164" formatCode="dd/mm/yyyy;@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" formatCode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Monthly</a:t>
            </a:r>
            <a:r>
              <a:rPr lang="en-US" sz="1800" b="1" baseline="0"/>
              <a:t> Inventory Turnover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6.366047745358099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E84-054F-9A40-8016BBE6BA03}"/>
                </c:ext>
              </c:extLst>
            </c:dLbl>
            <c:dLbl>
              <c:idx val="1"/>
              <c:layout>
                <c:manualLayout>
                  <c:x val="0"/>
                  <c:y val="-6.63129973474801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E84-054F-9A40-8016BBE6BA03}"/>
                </c:ext>
              </c:extLst>
            </c:dLbl>
            <c:dLbl>
              <c:idx val="2"/>
              <c:layout>
                <c:manualLayout>
                  <c:x val="1.7406371853648777E-2"/>
                  <c:y val="4.509294262620345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6.8565613371435616E-2"/>
                      <c:h val="3.213935128135507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E84-054F-9A40-8016BBE6BA03}"/>
                </c:ext>
              </c:extLst>
            </c:dLbl>
            <c:dLbl>
              <c:idx val="3"/>
              <c:layout>
                <c:manualLayout>
                  <c:x val="2.6109660574412531E-2"/>
                  <c:y val="2.6525198938992041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E84-054F-9A40-8016BBE6BA03}"/>
                </c:ext>
              </c:extLst>
            </c:dLbl>
            <c:dLbl>
              <c:idx val="4"/>
              <c:layout>
                <c:manualLayout>
                  <c:x val="-5.2219321148825066E-3"/>
                  <c:y val="-7.957559681697615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E84-054F-9A40-8016BBE6BA0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MonthlyInventoryTurnover!$D$6:$D$10</c:f>
              <c:strCache>
                <c:ptCount val="5"/>
                <c:pt idx="0">
                  <c:v>Aug</c:v>
                </c:pt>
                <c:pt idx="1">
                  <c:v>Sep</c:v>
                </c:pt>
                <c:pt idx="2">
                  <c:v>Oct</c:v>
                </c:pt>
                <c:pt idx="3">
                  <c:v>Nov</c:v>
                </c:pt>
                <c:pt idx="4">
                  <c:v>Dec</c:v>
                </c:pt>
              </c:strCache>
            </c:strRef>
          </c:cat>
          <c:val>
            <c:numRef>
              <c:f>MonthlyInventoryTurnover!$J$6:$J$10</c:f>
              <c:numCache>
                <c:formatCode>0.00</c:formatCode>
                <c:ptCount val="5"/>
                <c:pt idx="0">
                  <c:v>0.63191176029945917</c:v>
                </c:pt>
                <c:pt idx="1">
                  <c:v>0.63587770060076265</c:v>
                </c:pt>
                <c:pt idx="2">
                  <c:v>0.58206950122802636</c:v>
                </c:pt>
                <c:pt idx="3">
                  <c:v>0.93201985291571876</c:v>
                </c:pt>
                <c:pt idx="4">
                  <c:v>1.9449797558979771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84-054F-9A40-8016BBE6B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028880"/>
        <c:axId val="624030608"/>
      </c:lineChart>
      <c:catAx>
        <c:axId val="62402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0608"/>
        <c:crosses val="autoZero"/>
        <c:auto val="1"/>
        <c:lblAlgn val="ctr"/>
        <c:lblOffset val="100"/>
        <c:noMultiLvlLbl val="0"/>
      </c:catAx>
      <c:valAx>
        <c:axId val="6240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Turnover</a:t>
                </a:r>
                <a:r>
                  <a:rPr lang="en-US" sz="1400" b="1" baseline="0"/>
                  <a:t> ratio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2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Monthly Fixed</a:t>
            </a:r>
            <a:r>
              <a:rPr lang="en-US" sz="1800" b="1" baseline="0"/>
              <a:t> Expenses Distribution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E20-B441-AFA0-A630F84DB0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20-B441-AFA0-A630F84DB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E20-B441-AFA0-A630F84DB0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20-B441-AFA0-A630F84DB0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20-B441-AFA0-A630F84DB0BF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E20-B441-AFA0-A630F84DB0BF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E20-B441-AFA0-A630F84DB0BF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20-B441-AFA0-A630F84DB0BF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E20-B441-AFA0-A630F84DB0BF}"/>
                </c:ext>
              </c:extLst>
            </c:dLbl>
            <c:dLbl>
              <c:idx val="4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20-B441-AFA0-A630F84DB0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FixedMonthlyExpenses!$A$2:$A$6</c:f>
              <c:strCache>
                <c:ptCount val="5"/>
                <c:pt idx="0">
                  <c:v>Rent</c:v>
                </c:pt>
                <c:pt idx="1">
                  <c:v>Salary</c:v>
                </c:pt>
                <c:pt idx="2">
                  <c:v>Bills</c:v>
                </c:pt>
                <c:pt idx="3">
                  <c:v>Insurances</c:v>
                </c:pt>
                <c:pt idx="4">
                  <c:v>Miscellaneous</c:v>
                </c:pt>
              </c:strCache>
            </c:strRef>
          </c:cat>
          <c:val>
            <c:numRef>
              <c:f>FixedMonthlyExpenses!$B$2:$B$6</c:f>
              <c:numCache>
                <c:formatCode>[$₹-4009]\ #,##0.00</c:formatCode>
                <c:ptCount val="5"/>
                <c:pt idx="0">
                  <c:v>6000</c:v>
                </c:pt>
                <c:pt idx="1">
                  <c:v>12000</c:v>
                </c:pt>
                <c:pt idx="2">
                  <c:v>2000</c:v>
                </c:pt>
                <c:pt idx="3">
                  <c:v>1200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20-B441-AFA0-A630F84DB0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2060"/>
                </a:solidFill>
              </a:rPr>
              <a:t>Revenue</a:t>
            </a:r>
            <a:r>
              <a:rPr lang="en-US" sz="1800" b="1" baseline="0">
                <a:solidFill>
                  <a:srgbClr val="002060"/>
                </a:solidFill>
              </a:rPr>
              <a:t> Trend by Months</a:t>
            </a:r>
            <a:endParaRPr lang="en-US" sz="1800" b="1">
              <a:solidFill>
                <a:srgbClr val="002060"/>
              </a:solidFill>
            </a:endParaRPr>
          </a:p>
        </c:rich>
      </c:tx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25400" cap="flat" cmpd="sng" algn="ctr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3.9920159680638743E-2"/>
                  <c:y val="-6.739130434782608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6A-A649-B3CB-6BD5E03EBB8E}"/>
                </c:ext>
              </c:extLst>
            </c:dLbl>
            <c:dLbl>
              <c:idx val="1"/>
              <c:layout>
                <c:manualLayout>
                  <c:x val="-2.3952095808383235E-2"/>
                  <c:y val="-7.391304347826087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6A-A649-B3CB-6BD5E03EBB8E}"/>
                </c:ext>
              </c:extLst>
            </c:dLbl>
            <c:dLbl>
              <c:idx val="2"/>
              <c:layout>
                <c:manualLayout>
                  <c:x val="-9.7581485283027495E-17"/>
                  <c:y val="5.217391304347822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6A-A649-B3CB-6BD5E03EBB8E}"/>
                </c:ext>
              </c:extLst>
            </c:dLbl>
            <c:dLbl>
              <c:idx val="3"/>
              <c:layout>
                <c:manualLayout>
                  <c:x val="-5.3226879574184961E-2"/>
                  <c:y val="-6.521739130434785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16A-A649-B3CB-6BD5E03EBB8E}"/>
                </c:ext>
              </c:extLst>
            </c:dLbl>
            <c:dLbl>
              <c:idx val="4"/>
              <c:layout>
                <c:manualLayout>
                  <c:x val="-1.1976047904191617E-2"/>
                  <c:y val="6.521739130434782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16A-A649-B3CB-6BD5E03EBB8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RevenueTrendByMonths!$D$3:$D$7</c:f>
              <c:strCache>
                <c:ptCount val="5"/>
                <c:pt idx="0">
                  <c:v>Aug</c:v>
                </c:pt>
                <c:pt idx="1">
                  <c:v>Sep</c:v>
                </c:pt>
                <c:pt idx="2">
                  <c:v>Oct</c:v>
                </c:pt>
                <c:pt idx="3">
                  <c:v>Nov</c:v>
                </c:pt>
                <c:pt idx="4">
                  <c:v>Dec</c:v>
                </c:pt>
              </c:strCache>
            </c:strRef>
          </c:cat>
          <c:val>
            <c:numRef>
              <c:f>RevenueTrendByMonths!$E$3:$E$7</c:f>
              <c:numCache>
                <c:formatCode>[$₹-4009]\ #,##0.00</c:formatCode>
                <c:ptCount val="5"/>
                <c:pt idx="0">
                  <c:v>569410</c:v>
                </c:pt>
                <c:pt idx="1">
                  <c:v>668200</c:v>
                </c:pt>
                <c:pt idx="2">
                  <c:v>620450</c:v>
                </c:pt>
                <c:pt idx="3">
                  <c:v>686448</c:v>
                </c:pt>
                <c:pt idx="4">
                  <c:v>729700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A-A649-B3CB-6BD5E03EB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83752608"/>
        <c:axId val="1688121008"/>
      </c:lineChart>
      <c:catAx>
        <c:axId val="18375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21008"/>
        <c:crosses val="autoZero"/>
        <c:auto val="1"/>
        <c:lblAlgn val="ctr"/>
        <c:lblOffset val="100"/>
        <c:noMultiLvlLbl val="0"/>
      </c:catAx>
      <c:valAx>
        <c:axId val="1688121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Total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revenue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-400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26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Profit/Loss</a:t>
            </a:r>
            <a:r>
              <a:rPr lang="en-US" sz="1800" b="1" baseline="0">
                <a:solidFill>
                  <a:schemeClr val="tx1"/>
                </a:solidFill>
              </a:rPr>
              <a:t> Trend By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0931486261312773E-2"/>
                  <c:y val="1.776628411644622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7A1-5F49-B9CC-A1CEFEB0D337}"/>
                </c:ext>
              </c:extLst>
            </c:dLbl>
            <c:dLbl>
              <c:idx val="1"/>
              <c:layout>
                <c:manualLayout>
                  <c:x val="-5.4200542005420054E-3"/>
                  <c:y val="4.235727440147329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A1-5F49-B9CC-A1CEFEB0D337}"/>
                </c:ext>
              </c:extLst>
            </c:dLbl>
            <c:dLbl>
              <c:idx val="2"/>
              <c:layout>
                <c:manualLayout>
                  <c:x val="-0.12872628726287272"/>
                  <c:y val="-4.419889502762430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7A1-5F49-B9CC-A1CEFEB0D337}"/>
                </c:ext>
              </c:extLst>
            </c:dLbl>
            <c:dLbl>
              <c:idx val="3"/>
              <c:layout>
                <c:manualLayout>
                  <c:x val="-9.9366512452838974E-17"/>
                  <c:y val="-3.683241252302027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7A1-5F49-B9CC-A1CEFEB0D337}"/>
                </c:ext>
              </c:extLst>
            </c:dLbl>
            <c:dLbl>
              <c:idx val="4"/>
              <c:layout>
                <c:manualLayout>
                  <c:x val="-4.0650406504065241E-2"/>
                  <c:y val="5.34069981583793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7A1-5F49-B9CC-A1CEFEB0D337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ProfitTrendByMonths!$G$13:$G$17</c:f>
              <c:strCache>
                <c:ptCount val="5"/>
                <c:pt idx="0">
                  <c:v>Aug</c:v>
                </c:pt>
                <c:pt idx="1">
                  <c:v>Sep</c:v>
                </c:pt>
                <c:pt idx="2">
                  <c:v>Oct</c:v>
                </c:pt>
                <c:pt idx="3">
                  <c:v>Nov</c:v>
                </c:pt>
                <c:pt idx="4">
                  <c:v>Dec</c:v>
                </c:pt>
              </c:strCache>
            </c:strRef>
          </c:cat>
          <c:val>
            <c:numRef>
              <c:f>ProfitTrendByMonths!$I$13:$I$17</c:f>
              <c:numCache>
                <c:formatCode>[$₹-4009]\ #,##0.00</c:formatCode>
                <c:ptCount val="5"/>
                <c:pt idx="0">
                  <c:v>-76336</c:v>
                </c:pt>
                <c:pt idx="1">
                  <c:v>-267544</c:v>
                </c:pt>
                <c:pt idx="2">
                  <c:v>192930</c:v>
                </c:pt>
                <c:pt idx="3">
                  <c:v>421513</c:v>
                </c:pt>
                <c:pt idx="4">
                  <c:v>256778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A1-5F49-B9CC-A1CEFEB0D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283536"/>
        <c:axId val="1671225008"/>
      </c:lineChart>
      <c:catAx>
        <c:axId val="1671283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225008"/>
        <c:crosses val="autoZero"/>
        <c:auto val="1"/>
        <c:lblAlgn val="ctr"/>
        <c:lblOffset val="100"/>
        <c:noMultiLvlLbl val="0"/>
      </c:catAx>
      <c:valAx>
        <c:axId val="167122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Total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Profit/Loss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-400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28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[Inventory_and_Finance_Analysis.xlsx]MonthsWiseProductsSold!PivotTable1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Months</a:t>
            </a:r>
            <a:r>
              <a:rPr lang="en-US" sz="1600" b="1" baseline="0">
                <a:solidFill>
                  <a:schemeClr val="tx1"/>
                </a:solidFill>
              </a:rPr>
              <a:t> Wise Products Sold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21782178217822E-2"/>
              <c:y val="0.10909090909090909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3.4653465346534656E-2"/>
              <c:y val="-4.727272727272727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0"/>
              <c:y val="5.45454545454544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2.5990099009900992E-2"/>
              <c:y val="-0.1090909090909091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7.2653972090122393E-2"/>
                  <c:h val="0.10951467430207587"/>
                </c:manualLayout>
              </c15:layout>
            </c:ext>
          </c:extLst>
        </c:dLbl>
      </c:pivotFmt>
      <c:pivotFmt>
        <c:idx val="5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0"/>
              <c:y val="-5.0909090909090911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MonthsWiseProductsSold!$B$1</c:f>
              <c:strCache>
                <c:ptCount val="1"/>
                <c:pt idx="0">
                  <c:v>Total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3.21782178217822E-2"/>
                  <c:y val="0.109090909090909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CB4-014E-BA28-94483F66A3CE}"/>
                </c:ext>
              </c:extLst>
            </c:dLbl>
            <c:dLbl>
              <c:idx val="2"/>
              <c:layout>
                <c:manualLayout>
                  <c:x val="3.4653465346534656E-2"/>
                  <c:y val="-4.72727272727272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CB4-014E-BA28-94483F66A3CE}"/>
                </c:ext>
              </c:extLst>
            </c:dLbl>
            <c:dLbl>
              <c:idx val="3"/>
              <c:layout>
                <c:manualLayout>
                  <c:x val="0"/>
                  <c:y val="5.45454545454544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CB4-014E-BA28-94483F66A3CE}"/>
                </c:ext>
              </c:extLst>
            </c:dLbl>
            <c:dLbl>
              <c:idx val="4"/>
              <c:layout>
                <c:manualLayout>
                  <c:x val="-2.5990099009900992E-2"/>
                  <c:y val="-0.1090909090909091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7.2653972090122393E-2"/>
                      <c:h val="0.1095146743020758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6CB4-014E-BA28-94483F66A3CE}"/>
                </c:ext>
              </c:extLst>
            </c:dLbl>
            <c:dLbl>
              <c:idx val="5"/>
              <c:layout>
                <c:manualLayout>
                  <c:x val="0"/>
                  <c:y val="-5.090909090909091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MonthsWiseProductsSold!$A$2:$A$8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MonthsWiseProductsSold!$B$2:$B$8</c:f>
              <c:numCache>
                <c:formatCode>General</c:formatCode>
                <c:ptCount val="6"/>
                <c:pt idx="0">
                  <c:v>14</c:v>
                </c:pt>
                <c:pt idx="1">
                  <c:v>94</c:v>
                </c:pt>
                <c:pt idx="2">
                  <c:v>89</c:v>
                </c:pt>
                <c:pt idx="3">
                  <c:v>68</c:v>
                </c:pt>
                <c:pt idx="4">
                  <c:v>77</c:v>
                </c:pt>
                <c:pt idx="5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B4-014E-BA28-94483F66A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7844928"/>
        <c:axId val="1327846640"/>
      </c:lineChart>
      <c:catAx>
        <c:axId val="132784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846640"/>
        <c:crosses val="autoZero"/>
        <c:auto val="1"/>
        <c:lblAlgn val="ctr"/>
        <c:lblOffset val="100"/>
        <c:noMultiLvlLbl val="0"/>
      </c:catAx>
      <c:valAx>
        <c:axId val="132784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Count</a:t>
                </a:r>
                <a:r>
                  <a:rPr lang="en-US" sz="1400" b="1" baseline="0"/>
                  <a:t> of Products Sold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84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11</xdr:row>
      <xdr:rowOff>25400</xdr:rowOff>
    </xdr:from>
    <xdr:to>
      <xdr:col>11</xdr:col>
      <xdr:colOff>723900</xdr:colOff>
      <xdr:row>34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FF522-4673-B75E-49E9-D0532DE99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9</xdr:row>
      <xdr:rowOff>50800</xdr:rowOff>
    </xdr:from>
    <xdr:to>
      <xdr:col>10</xdr:col>
      <xdr:colOff>793750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E035E-8DA9-F0CE-DA5F-4AF67BCB1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558800</xdr:colOff>
      <xdr:row>9</xdr:row>
      <xdr:rowOff>139700</xdr:rowOff>
    </xdr:from>
    <xdr:to>
      <xdr:col>12</xdr:col>
      <xdr:colOff>273050</xdr:colOff>
      <xdr:row>38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765C55-C2C5-921F-7339-57EDEDD07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1054100</xdr:colOff>
      <xdr:row>17</xdr:row>
      <xdr:rowOff>190500</xdr:rowOff>
    </xdr:from>
    <xdr:to>
      <xdr:col>10</xdr:col>
      <xdr:colOff>368300</xdr:colOff>
      <xdr:row>46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92B6AC-861A-09B4-CAF1-499998816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5</xdr:row>
      <xdr:rowOff>114300</xdr:rowOff>
    </xdr:from>
    <xdr:to>
      <xdr:col>9</xdr:col>
      <xdr:colOff>342900</xdr:colOff>
      <xdr:row>22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F43E89-C2FA-11FB-A685-118B2275E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zhar Quadri" refreshedDate="45649.925246296298" createdVersion="8" refreshedVersion="8" minRefreshableVersion="3" recordCount="418" xr:uid="{9B71496B-F7E9-1742-BE07-AFFC55B854F6}">
  <cacheSource type="worksheet">
    <worksheetSource name="Table1"/>
  </cacheSource>
  <cacheFields count="11">
    <cacheField name="Date" numFmtId="164">
      <sharedItems containsSemiMixedTypes="0" containsNonDate="0" containsDate="1" containsString="0" minDate="2022-07-15T00:00:00" maxDate="2023-01-01T00:00:00" count="151">
        <d v="2022-07-15T00:00:00"/>
        <d v="2022-07-16T00:00:00"/>
        <d v="2022-07-19T00:00:00"/>
        <d v="2022-07-21T00:00:00"/>
        <d v="2022-07-23T00:00:00"/>
        <d v="2022-07-25T00:00:00"/>
        <d v="2022-07-26T00:00:00"/>
        <d v="2022-07-27T00:00:00"/>
        <d v="2022-07-28T00:00:00"/>
        <d v="2022-07-31T00:00:00"/>
        <d v="2022-08-01T00:00:00"/>
        <d v="2022-08-02T00:00:00"/>
        <d v="2022-08-03T00:00:00"/>
        <d v="2022-08-04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5T00:00:00"/>
        <d v="2022-10-06T00:00:00"/>
        <d v="2022-10-07T00:00:00"/>
        <d v="2022-10-08T00:00:00"/>
        <d v="2022-10-09T00:00:00"/>
        <d v="2022-10-10T00:00:00"/>
        <d v="2022-10-12T00:00:00"/>
        <d v="2022-10-13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9T00:00:00"/>
        <d v="2022-10-31T00:00:00"/>
        <d v="2022-11-01T00:00:00"/>
        <d v="2022-11-02T00:00:00"/>
        <d v="2022-11-03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1T00:00:00"/>
      </sharedItems>
      <fieldGroup par="10"/>
    </cacheField>
    <cacheField name="Customer_Name" numFmtId="0">
      <sharedItems/>
    </cacheField>
    <cacheField name="Brand" numFmtId="0">
      <sharedItems/>
    </cacheField>
    <cacheField name="Model" numFmtId="0">
      <sharedItems count="91">
        <s v="Realme Narzo 30 5G"/>
        <s v="Micromax X413"/>
        <s v="POCO C31"/>
        <s v="Redmi 9 Activ"/>
        <s v="Itel 2175"/>
        <s v="Samsung Galaxy M12"/>
        <s v="Samsung Guru 1200"/>
        <s v="Redmi Note 10s"/>
        <s v="Realme C31"/>
        <s v="Lava Hero"/>
        <s v="Itel Power 410"/>
        <s v="Infinix Hot 12 Play"/>
        <s v="Realme 9i 5G"/>
        <s v="Itel Power 110"/>
        <s v="Karbonn KX29"/>
        <s v="Nokia 105"/>
        <s v="Redmi 10 Prime"/>
        <s v="Realme Narzo 50A Prime"/>
        <s v="Realme Narzo 50i"/>
        <s v="Tecno Pop 5 LTE"/>
        <s v="VIVO T1 5G"/>
        <s v="Micromax X818"/>
        <s v="Realme C11"/>
        <s v="Realme Narzo 50"/>
        <s v="Redmi 9"/>
        <s v="Redmi 9A"/>
        <s v="Redmi A1"/>
        <s v="Redmi 10A"/>
        <s v="Realme 9i"/>
        <s v="Realme C35"/>
        <s v="Itel Power 100"/>
        <s v="Micromax X412"/>
        <s v="POCO M4 Pro"/>
        <s v="Itel 5026"/>
        <s v="Redmi 9i"/>
        <s v="Micromax X379"/>
        <s v="VIVO T1 X"/>
        <s v="Redmi Note 11 SE"/>
        <s v="ZTE 216"/>
        <s v="Cellecor E8"/>
        <s v="Samsung F12"/>
        <s v="Redmi Note 10T"/>
        <s v="Samsung 313"/>
        <s v="Redmi Note 11"/>
        <s v="Itel 2163s"/>
        <s v="Itel 5092"/>
        <s v="Realme Narzo 50A"/>
        <s v="Realme 9 5G"/>
        <s v="Realme C25Y"/>
        <s v="Infinix Note 12"/>
        <s v="Cellecor C9i"/>
        <s v="Realme 8s 5G"/>
        <s v="Realme C33"/>
        <s v="Realme 9"/>
        <s v="Realme 9 Pro"/>
        <s v="Micromax X513"/>
        <s v="Realme C30"/>
        <s v="POCO M3 Pro 5G"/>
        <s v="Nokia 105+"/>
        <s v="Redmi 10"/>
        <s v="Micromax S115"/>
        <s v="Itel Ace 2"/>
        <s v="Karbonn K9"/>
        <s v="Itel Magic 2"/>
        <s v="Cellecor E9"/>
        <s v="Itel U20"/>
        <s v="OPPO K10 5G"/>
        <s v="Samsung Galaxy F13"/>
        <s v="Realme 10 Pro +"/>
        <s v="VIVO T1 Pro 5G"/>
        <s v="Karbonn K3"/>
        <s v="Infinix Smart 6 HD"/>
        <s v="Realme 8i"/>
        <s v="POCO M4 5G"/>
        <s v="Realme X7 Max"/>
        <s v="Oneplus Nord CE 2 Lite 5G"/>
        <s v="Redmi Note 11T 5G"/>
        <s v="Xiaomi 11 Lite 5G"/>
        <s v="POCO X4 Pro 5G"/>
        <s v="Micromax X778"/>
        <s v="OPPO A17"/>
        <s v="VIVO V25"/>
        <s v="VIVO T1 44W"/>
        <s v="Infinix Hot 11 2022"/>
        <s v="Lava A3"/>
        <s v="VIVO Y16"/>
        <s v="OPPO A17K"/>
        <s v="Micromax J2"/>
        <s v="Micromax X702"/>
        <s v="Benco E11"/>
        <s v="Nothing Phone 1"/>
      </sharedItems>
    </cacheField>
    <cacheField name="Category" numFmtId="0">
      <sharedItems/>
    </cacheField>
    <cacheField name="RAM" numFmtId="0">
      <sharedItems containsString="0" containsBlank="1" containsNumber="1" containsInteger="1" minValue="2" maxValue="12"/>
    </cacheField>
    <cacheField name="ROM" numFmtId="0">
      <sharedItems containsString="0" containsBlank="1" containsNumber="1" containsInteger="1" minValue="32" maxValue="256"/>
    </cacheField>
    <cacheField name="Color" numFmtId="0">
      <sharedItems containsBlank="1"/>
    </cacheField>
    <cacheField name="Price" numFmtId="166">
      <sharedItems containsSemiMixedTypes="0" containsString="0" containsNumber="1" containsInteger="1" minValue="850" maxValue="32000"/>
    </cacheField>
    <cacheField name="Days (Date)" numFmtId="0" databaseField="0">
      <fieldGroup base="0">
        <rangePr groupBy="days" startDate="2022-07-15T00:00:00" endDate="2023-01-01T00:00:00"/>
        <groupItems count="368">
          <s v="&lt;7/15/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3"/>
        </groupItems>
      </fieldGroup>
    </cacheField>
    <cacheField name="Months (Date)" numFmtId="0" databaseField="0">
      <fieldGroup base="0">
        <rangePr groupBy="months" startDate="2022-07-15T00:00:00" endDate="2023-01-01T00:00:00"/>
        <groupItems count="14">
          <s v="&lt;7/15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zhar Quadri" refreshedDate="45649.931798148151" createdVersion="8" refreshedVersion="8" minRefreshableVersion="3" recordCount="224" xr:uid="{AA42DEC2-64E5-4A4C-BE62-4E81C602CDAD}">
  <cacheSource type="worksheet">
    <worksheetSource name="Table3"/>
  </cacheSource>
  <cacheFields count="13">
    <cacheField name="Date" numFmtId="164">
      <sharedItems containsSemiMixedTypes="0" containsNonDate="0" containsDate="1" containsString="0" minDate="2022-06-23T00:00:00" maxDate="2022-12-30T00:00:00" count="87">
        <d v="2022-06-23T00:00:00"/>
        <d v="2022-06-24T00:00:00"/>
        <d v="2022-06-25T00:00:00"/>
        <d v="2022-06-28T00:00:00"/>
        <d v="2022-06-29T00:00:00"/>
        <d v="2022-06-30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3T00:00:00"/>
        <d v="2022-07-14T00:00:00"/>
        <d v="2022-07-15T00:00:00"/>
        <d v="2022-07-17T00:00:00"/>
        <d v="2022-07-23T00:00:00"/>
        <d v="2022-07-24T00:00:00"/>
        <d v="2022-07-27T00:00:00"/>
        <d v="2022-07-30T00:00:00"/>
        <d v="2022-08-02T00:00:00"/>
        <d v="2022-08-04T00:00:00"/>
        <d v="2022-08-06T00:00:00"/>
        <d v="2022-08-07T00:00:00"/>
        <d v="2022-08-08T00:00:00"/>
        <d v="2022-08-09T00:00:00"/>
        <d v="2022-08-10T00:00:00"/>
        <d v="2022-08-16T00:00:00"/>
        <d v="2022-08-17T00:00:00"/>
        <d v="2022-08-18T00:00:00"/>
        <d v="2022-08-19T00:00:00"/>
        <d v="2022-08-20T00:00:00"/>
        <d v="2022-08-21T00:00:00"/>
        <d v="2022-08-23T00:00:00"/>
        <d v="2022-08-24T00:00:00"/>
        <d v="2022-08-26T00:00:00"/>
        <d v="2022-08-31T00:00:00"/>
        <d v="2022-09-01T00:00:00"/>
        <d v="2022-09-03T00:00:00"/>
        <d v="2022-09-04T00:00:00"/>
        <d v="2022-09-05T00:00:00"/>
        <d v="2022-09-10T00:00:00"/>
        <d v="2022-09-22T00:00:00"/>
        <d v="2022-09-23T00:00:00"/>
        <d v="2022-09-24T00:00:00"/>
        <d v="2022-09-26T00:00:00"/>
        <d v="2022-09-27T00:00:00"/>
        <d v="2022-09-28T00:00:00"/>
        <d v="2022-09-29T00:00:00"/>
        <d v="2022-09-30T00:00:00"/>
        <d v="2022-10-01T00:00:00"/>
        <d v="2022-10-03T00:00:00"/>
        <d v="2022-10-04T00:00:00"/>
        <d v="2022-10-08T00:00:00"/>
        <d v="2022-10-11T00:00:00"/>
        <d v="2022-10-12T00:00:00"/>
        <d v="2022-10-13T00:00:00"/>
        <d v="2022-10-15T00:00:00"/>
        <d v="2022-10-16T00:00:00"/>
        <d v="2022-10-17T00:00:00"/>
        <d v="2022-10-19T00:00:00"/>
        <d v="2022-10-21T00:00:00"/>
        <d v="2022-10-22T00:00:00"/>
        <d v="2022-11-02T00:00:00"/>
        <d v="2022-11-08T00:00:00"/>
        <d v="2022-11-09T00:00:00"/>
        <d v="2022-11-10T00:00:00"/>
        <d v="2022-11-16T00:00:00"/>
        <d v="2022-11-23T00:00:00"/>
        <d v="2022-11-29T00:00:00"/>
        <d v="2022-11-30T00:00:00"/>
        <d v="2022-12-04T00:00:00"/>
        <d v="2022-12-07T00:00:00"/>
        <d v="2022-12-08T00:00:00"/>
        <d v="2022-12-09T00:00:00"/>
        <d v="2022-12-10T00:00:00"/>
        <d v="2022-12-13T00:00:00"/>
        <d v="2022-12-14T00:00:00"/>
        <d v="2022-12-15T00:00:00"/>
        <d v="2022-12-16T00:00:00"/>
        <d v="2022-12-17T00:00:00"/>
        <d v="2022-12-18T00:00:00"/>
        <d v="2022-12-24T00:00:00"/>
        <d v="2022-12-28T00:00:00"/>
        <d v="2022-12-29T00:00:00"/>
      </sharedItems>
      <fieldGroup par="12"/>
    </cacheField>
    <cacheField name="Brand" numFmtId="0">
      <sharedItems/>
    </cacheField>
    <cacheField name="Model" numFmtId="0">
      <sharedItems count="119">
        <s v="POCO C31"/>
        <s v="Realme 9"/>
        <s v="Redmi Note 11"/>
        <s v="OPPO K10 5G"/>
        <s v="Realme Narzo 50i"/>
        <s v="Redmi 9i"/>
        <s v="Tecno Pop 5 LTE"/>
        <s v="VIVO T1 5G"/>
        <s v="OnePlus Nord CE 2 5G"/>
        <s v="Realme 9i"/>
        <s v="Redmi Note 10T"/>
        <s v="Karbonn KX29"/>
        <s v="ZTE 216"/>
        <s v="Lava A3"/>
        <s v="Lava Hero"/>
        <s v="Micromax X413"/>
        <s v="Micromax X513 +"/>
        <s v="Micromax X708"/>
        <s v="Micromax X818"/>
        <s v="Redmi 9 Activ"/>
        <s v="Redmi 9A"/>
        <s v="Samsung Galaxy M12"/>
        <s v="Samsung Guru 1200"/>
        <s v="Itel Power 410"/>
        <s v="Xiaomi 11 Lite 5G NE"/>
        <s v="Redmi Note 10s"/>
        <s v="Infinix Hot 12 Play"/>
        <s v="Infinix Note 12 Turbo"/>
        <s v="Realme Narzo 50"/>
        <s v="VIVO T1 44W"/>
        <s v="Itel 2163s"/>
        <s v="Itel 2173"/>
        <s v="Itel 2175"/>
        <s v="Realme C11"/>
        <s v="Realme Narzo 50A Prime"/>
        <s v="Redmi 10A"/>
        <s v="Samsung 313"/>
        <s v="Nokia 105"/>
        <s v="Nokia 105+"/>
        <s v="Samsung F12"/>
        <s v="Realme Narzo 50A"/>
        <s v="Itel 5092"/>
        <s v="Itel Power 100"/>
        <s v="Itel Power 110"/>
        <s v="Realme C33"/>
        <s v="Micromax X379"/>
        <s v="Micromax X412"/>
        <s v="Micromax X778"/>
        <s v="Realme C25Y"/>
        <s v="Realme C30"/>
        <s v="Realme Narzo 30"/>
        <s v="Realme 8s 5G"/>
        <s v="Infinix Note 12"/>
        <s v="Realme 9 5G"/>
        <s v="Realme 9 Pro 5G"/>
        <s v="Samsung Galaxy F13"/>
        <s v="VIVO T1 Pro 5G"/>
        <s v="Realme 9i 5G"/>
        <s v="Realme C31"/>
        <s v="Realme Narzo 30 5G"/>
        <s v="POCO M3 Pro 5G"/>
        <s v="Micromax X513  "/>
        <s v="Karbonn K3"/>
        <s v="Karbonn K9"/>
        <s v="Itel U20"/>
        <s v="OnePlus Nord CE 2 Lite 5G"/>
        <s v="POCO M4 5G"/>
        <s v="Redmi 9"/>
        <s v="Realme Narzo 50 5G"/>
        <s v="Redmi 10 Prime"/>
        <s v="Realme C35"/>
        <s v="Redmi 10"/>
        <s v="Redmi A1"/>
        <s v="Redmi Note 11T 5G"/>
        <s v="Realme 9 Pro"/>
        <s v="VIVO T1 X"/>
        <s v="Infinix Smart 6 HD"/>
        <s v="Realme Narzo 50 Pro 5G"/>
        <s v="Realme 8i"/>
        <s v="Itel Ace 2"/>
        <s v="Itel Magic 2"/>
        <s v="Realme Narzo 10A"/>
        <s v="Redmi Note 11 SE"/>
        <s v="Samsung Galaxy F13 5G"/>
        <s v="Samsung Galaxy F23 5G"/>
        <s v="Realme X7 Max"/>
        <s v="Micromax S115"/>
        <s v="Micromax X415"/>
        <s v="Micromax X512"/>
        <s v="Xiaomi 11 Lite 5G"/>
        <s v="POCO X4 Pro 5G"/>
        <s v="Micromax J2"/>
        <s v="VIVO Y16"/>
        <s v="VIVO V25"/>
        <s v="Infinix Hot 11 2022"/>
        <s v="Micromax X702"/>
        <s v="OPPO A17"/>
        <s v="OPPO A17K"/>
        <s v="Micromax X809"/>
        <s v="POCO M4 Pro"/>
        <s v="Realme C31"/>
        <s v="OPPO K10"/>
        <s v="Micromax S114"/>
        <s v="OnePlus Nord 2T 5G"/>
        <s v="Redmi 11 Prime 5G"/>
        <s v="Cellecor C9i"/>
        <s v="Cellecor E3+"/>
        <s v="Cellecor E4"/>
        <s v="Cellecor E9"/>
        <s v="Benco E10"/>
        <s v="Benco E11"/>
        <s v="Benco P11"/>
        <s v="Itel 5026"/>
        <s v="Cellecor C9"/>
        <s v="Cellecor E10"/>
        <s v="Cellecor E8"/>
        <s v="Cellecor X50+"/>
        <s v="Nothing Phone 1"/>
        <s v="Realme 10 Pro +"/>
      </sharedItems>
    </cacheField>
    <cacheField name="Category" numFmtId="0">
      <sharedItems/>
    </cacheField>
    <cacheField name="RAM (in GB)" numFmtId="0">
      <sharedItems containsString="0" containsBlank="1" containsNumber="1" containsInteger="1" minValue="2" maxValue="12"/>
    </cacheField>
    <cacheField name="ROM (in GB)" numFmtId="0">
      <sharedItems containsString="0" containsBlank="1" containsNumber="1" containsInteger="1" minValue="32" maxValue="256"/>
    </cacheField>
    <cacheField name="Color" numFmtId="0">
      <sharedItems containsBlank="1"/>
    </cacheField>
    <cacheField name="Units" numFmtId="2">
      <sharedItems containsSemiMixedTypes="0" containsString="0" containsNumber="1" containsInteger="1" minValue="1" maxValue="15"/>
    </cacheField>
    <cacheField name="Cost per Unit" numFmtId="165">
      <sharedItems containsSemiMixedTypes="0" containsString="0" containsNumber="1" containsInteger="1" minValue="709" maxValue="30999"/>
    </cacheField>
    <cacheField name="Total Cost" numFmtId="165">
      <sharedItems containsSemiMixedTypes="0" containsString="0" containsNumber="1" containsInteger="1" minValue="734" maxValue="108000"/>
    </cacheField>
    <cacheField name="Vendor" numFmtId="0">
      <sharedItems/>
    </cacheField>
    <cacheField name="Days (Date)" numFmtId="0" databaseField="0">
      <fieldGroup base="0">
        <rangePr groupBy="days" startDate="2022-06-23T00:00:00" endDate="2022-12-30T00:00:00"/>
        <groupItems count="368">
          <s v="&lt;6/23/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30/22"/>
        </groupItems>
      </fieldGroup>
    </cacheField>
    <cacheField name="Months (Date)" numFmtId="0" databaseField="0">
      <fieldGroup base="0">
        <rangePr groupBy="months" startDate="2022-06-23T00:00:00" endDate="2022-12-30T00:00:00"/>
        <groupItems count="14">
          <s v="&lt;6/23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8">
  <r>
    <x v="0"/>
    <s v="Tanveer"/>
    <s v="Realme"/>
    <x v="0"/>
    <s v="SmartPhone"/>
    <n v="6"/>
    <n v="128"/>
    <s v="Racing Blue"/>
    <n v="15000"/>
  </r>
  <r>
    <x v="1"/>
    <s v="Jumman"/>
    <s v="Micromax"/>
    <x v="1"/>
    <s v="FeaturePhone"/>
    <m/>
    <m/>
    <m/>
    <n v="1000"/>
  </r>
  <r>
    <x v="1"/>
    <s v="Awadh Bihari"/>
    <s v="Xiaomi"/>
    <x v="2"/>
    <s v="SmartPhone"/>
    <n v="4"/>
    <n v="64"/>
    <s v="Royal Blue"/>
    <n v="8000"/>
  </r>
  <r>
    <x v="2"/>
    <s v="Akib"/>
    <s v="Xiaomi"/>
    <x v="3"/>
    <s v="SmartPhone"/>
    <n v="4"/>
    <n v="64"/>
    <s v="Coral Green"/>
    <n v="9300"/>
  </r>
  <r>
    <x v="3"/>
    <s v="Sabir "/>
    <s v="Itel"/>
    <x v="4"/>
    <s v="FeaturePhone"/>
    <m/>
    <m/>
    <m/>
    <n v="1100"/>
  </r>
  <r>
    <x v="4"/>
    <s v="Amzad Khan"/>
    <s v="Samsung"/>
    <x v="5"/>
    <s v="SmartPhone"/>
    <n v="4"/>
    <n v="64"/>
    <s v="Blue"/>
    <n v="11800"/>
  </r>
  <r>
    <x v="4"/>
    <s v="Sahdev Pandey"/>
    <s v="Samsung"/>
    <x v="6"/>
    <s v="FeaturePhone"/>
    <m/>
    <m/>
    <m/>
    <n v="1400"/>
  </r>
  <r>
    <x v="5"/>
    <s v="Faizan Khan"/>
    <s v="Xiaomi"/>
    <x v="7"/>
    <s v="SmartPhone"/>
    <n v="4"/>
    <n v="64"/>
    <s v="Cosmic Purple"/>
    <n v="12500"/>
  </r>
  <r>
    <x v="6"/>
    <s v="Ajay Kumar"/>
    <s v="Realme"/>
    <x v="8"/>
    <s v="SmartPhone"/>
    <n v="3"/>
    <n v="32"/>
    <s v="Dark Green"/>
    <n v="9000"/>
  </r>
  <r>
    <x v="7"/>
    <s v="Shiv Shankar"/>
    <s v="Lava"/>
    <x v="9"/>
    <s v="FeaturePhone"/>
    <m/>
    <m/>
    <m/>
    <n v="1000"/>
  </r>
  <r>
    <x v="7"/>
    <s v="Vivek"/>
    <s v="Realme"/>
    <x v="0"/>
    <s v="SmartPhone"/>
    <n v="6"/>
    <n v="128"/>
    <s v="Racing Blue"/>
    <n v="15000"/>
  </r>
  <r>
    <x v="8"/>
    <s v="Mohan"/>
    <s v="Itel"/>
    <x v="10"/>
    <s v="FeaturePhone"/>
    <m/>
    <m/>
    <m/>
    <n v="1500"/>
  </r>
  <r>
    <x v="9"/>
    <s v="Arun"/>
    <s v="Infinix"/>
    <x v="11"/>
    <s v="SmartPhone"/>
    <n v="4"/>
    <n v="64"/>
    <s v="Horizon Blue"/>
    <n v="8999"/>
  </r>
  <r>
    <x v="9"/>
    <s v="Saif Quraishi"/>
    <s v="Realme"/>
    <x v="12"/>
    <s v="SmartPhone"/>
    <n v="4"/>
    <n v="64"/>
    <s v="Soulful Blue"/>
    <n v="15000"/>
  </r>
  <r>
    <x v="10"/>
    <s v="Dev Narayan"/>
    <s v="Itel"/>
    <x v="13"/>
    <s v="FeaturePhone"/>
    <m/>
    <m/>
    <m/>
    <n v="1400"/>
  </r>
  <r>
    <x v="10"/>
    <s v="Angad Kumar"/>
    <s v="Karbonn"/>
    <x v="14"/>
    <s v="FeaturePhone"/>
    <m/>
    <m/>
    <m/>
    <n v="1250"/>
  </r>
  <r>
    <x v="11"/>
    <s v="Tuntun"/>
    <s v="Itel"/>
    <x v="4"/>
    <s v="FeaturePhone"/>
    <m/>
    <m/>
    <m/>
    <n v="1000"/>
  </r>
  <r>
    <x v="11"/>
    <s v="Musan Ram"/>
    <s v="Nokia"/>
    <x v="15"/>
    <s v="FeaturePhone"/>
    <m/>
    <m/>
    <m/>
    <n v="1350"/>
  </r>
  <r>
    <x v="12"/>
    <s v="Shaheb Khan"/>
    <s v="Xiaomi"/>
    <x v="16"/>
    <s v="SmartPhone"/>
    <n v="4"/>
    <n v="64"/>
    <s v="Astral White"/>
    <n v="11500"/>
  </r>
  <r>
    <x v="13"/>
    <s v="Vishal Gagan"/>
    <s v="Micromax"/>
    <x v="1"/>
    <s v="FeaturePhone"/>
    <m/>
    <m/>
    <m/>
    <n v="1000"/>
  </r>
  <r>
    <x v="13"/>
    <s v="Vishal Yadav"/>
    <s v="Realme"/>
    <x v="17"/>
    <s v="SmartPhone"/>
    <n v="4"/>
    <n v="128"/>
    <s v="Blue"/>
    <n v="11500"/>
  </r>
  <r>
    <x v="13"/>
    <s v="Rajesh"/>
    <s v="Realme"/>
    <x v="18"/>
    <s v="SmartPhone"/>
    <n v="2"/>
    <n v="32"/>
    <s v="Mint Green"/>
    <n v="7500"/>
  </r>
  <r>
    <x v="13"/>
    <s v="Shabana "/>
    <s v="Tecno"/>
    <x v="19"/>
    <s v="SmartPhone"/>
    <n v="2"/>
    <n v="32"/>
    <s v="Ice Blue"/>
    <n v="6500"/>
  </r>
  <r>
    <x v="13"/>
    <s v="Md Enam"/>
    <s v="VIVO"/>
    <x v="20"/>
    <s v="SmartPhone"/>
    <n v="6"/>
    <n v="128"/>
    <s v="Rainbow Fantasy"/>
    <n v="17000"/>
  </r>
  <r>
    <x v="14"/>
    <s v="Niraj Kumar"/>
    <s v="Micromax"/>
    <x v="1"/>
    <s v="FeaturePhone"/>
    <m/>
    <m/>
    <m/>
    <n v="1000"/>
  </r>
  <r>
    <x v="14"/>
    <s v="Manzar"/>
    <s v="Xiaomi"/>
    <x v="2"/>
    <s v="SmartPhone"/>
    <n v="4"/>
    <n v="64"/>
    <s v="Royal Blue"/>
    <n v="9000"/>
  </r>
  <r>
    <x v="15"/>
    <s v="Tej Narayan"/>
    <s v="Micromax"/>
    <x v="21"/>
    <s v="FeaturePhone"/>
    <m/>
    <m/>
    <m/>
    <n v="1500"/>
  </r>
  <r>
    <x v="15"/>
    <s v="Vikas Kumar"/>
    <s v="Realme"/>
    <x v="22"/>
    <s v="SmartPhone"/>
    <n v="2"/>
    <n v="32"/>
    <s v="Cool Blue"/>
    <n v="7000"/>
  </r>
  <r>
    <x v="16"/>
    <s v="Samad"/>
    <s v="Realme"/>
    <x v="23"/>
    <s v="SmartPhone"/>
    <n v="4"/>
    <n v="64"/>
    <s v="Speed blue"/>
    <n v="12000"/>
  </r>
  <r>
    <x v="16"/>
    <s v="Kamlesh Gupta"/>
    <s v="Xiaomi"/>
    <x v="24"/>
    <s v="SmartPhone"/>
    <n v="4"/>
    <n v="64"/>
    <s v="Sky Blue"/>
    <n v="8500"/>
  </r>
  <r>
    <x v="16"/>
    <s v="Vishal Bhardwaj"/>
    <s v="Xiaomi"/>
    <x v="25"/>
    <s v="SmartPhone"/>
    <n v="2"/>
    <n v="32"/>
    <s v="Peacock Green"/>
    <n v="7500"/>
  </r>
  <r>
    <x v="16"/>
    <s v="Chandan"/>
    <s v="Xiaomi"/>
    <x v="26"/>
    <s v="SmartPhone"/>
    <n v="2"/>
    <n v="32"/>
    <s v="Green"/>
    <n v="6800"/>
  </r>
  <r>
    <x v="17"/>
    <s v="Aftab Quraishi"/>
    <s v="Itel"/>
    <x v="13"/>
    <s v="FeaturePhone"/>
    <m/>
    <m/>
    <m/>
    <n v="1000"/>
  </r>
  <r>
    <x v="17"/>
    <s v="Asif Khan"/>
    <s v="Micromax"/>
    <x v="1"/>
    <s v="FeaturePhone"/>
    <m/>
    <m/>
    <m/>
    <n v="950"/>
  </r>
  <r>
    <x v="17"/>
    <s v="Saddam"/>
    <s v="Xiaomi"/>
    <x v="25"/>
    <s v="SmartPhone"/>
    <n v="2"/>
    <n v="32"/>
    <s v="Twilight Blue"/>
    <n v="7000"/>
  </r>
  <r>
    <x v="18"/>
    <s v="Nandani Kumari "/>
    <s v="Karbonn"/>
    <x v="14"/>
    <s v="FeaturePhone"/>
    <m/>
    <m/>
    <m/>
    <n v="1300"/>
  </r>
  <r>
    <x v="18"/>
    <s v="Anil Kumar"/>
    <s v="Xiaomi"/>
    <x v="2"/>
    <s v="SmartPhone"/>
    <n v="4"/>
    <n v="64"/>
    <s v="Royal Blue"/>
    <n v="8000"/>
  </r>
  <r>
    <x v="18"/>
    <s v="Meraj"/>
    <s v="Xiaomi"/>
    <x v="27"/>
    <s v="SmartPhone"/>
    <n v="4"/>
    <n v="64"/>
    <s v="Sky Blue"/>
    <n v="9500"/>
  </r>
  <r>
    <x v="18"/>
    <s v="Tanveer"/>
    <s v="Xiaomi"/>
    <x v="26"/>
    <s v="SmartPhone"/>
    <n v="2"/>
    <n v="32"/>
    <s v="Blue"/>
    <n v="7000"/>
  </r>
  <r>
    <x v="19"/>
    <s v="Subash"/>
    <s v="Micromax"/>
    <x v="21"/>
    <s v="FeaturePhone"/>
    <m/>
    <m/>
    <m/>
    <n v="1400"/>
  </r>
  <r>
    <x v="20"/>
    <s v="Rani "/>
    <s v="Realme"/>
    <x v="28"/>
    <s v="SmartPhone"/>
    <n v="4"/>
    <n v="64"/>
    <s v="Soulful Blue"/>
    <n v="14500"/>
  </r>
  <r>
    <x v="21"/>
    <s v="Tipu Khan"/>
    <s v="Realme"/>
    <x v="29"/>
    <s v="SmartPhone"/>
    <n v="4"/>
    <n v="64"/>
    <s v="Glowing Green"/>
    <n v="11500"/>
  </r>
  <r>
    <x v="21"/>
    <s v="Subash"/>
    <s v="Samsung"/>
    <x v="6"/>
    <s v="FeaturePhone"/>
    <m/>
    <m/>
    <m/>
    <n v="1400"/>
  </r>
  <r>
    <x v="22"/>
    <s v="Kabir Ahmad"/>
    <s v="Itel"/>
    <x v="30"/>
    <s v="FeaturePhone"/>
    <m/>
    <m/>
    <m/>
    <n v="1250"/>
  </r>
  <r>
    <x v="22"/>
    <s v="Vipim Kumar"/>
    <s v="Micromax"/>
    <x v="31"/>
    <s v="FeaturePhone"/>
    <m/>
    <m/>
    <m/>
    <n v="950"/>
  </r>
  <r>
    <x v="22"/>
    <s v="Irshad Khan"/>
    <s v="Samsung"/>
    <x v="6"/>
    <s v="FeaturePhone"/>
    <m/>
    <m/>
    <m/>
    <n v="1400"/>
  </r>
  <r>
    <x v="22"/>
    <s v="Shoaib"/>
    <s v="Xiaomi"/>
    <x v="32"/>
    <s v="SmartPhone"/>
    <n v="6"/>
    <n v="64"/>
    <s v="Cool Blue"/>
    <n v="11000"/>
  </r>
  <r>
    <x v="23"/>
    <s v="Nandani Kumari "/>
    <s v="Itel"/>
    <x v="33"/>
    <s v="FeaturePhone"/>
    <m/>
    <m/>
    <m/>
    <n v="1230"/>
  </r>
  <r>
    <x v="23"/>
    <s v="Suman"/>
    <s v="Micromax"/>
    <x v="1"/>
    <s v="FeaturePhone"/>
    <m/>
    <m/>
    <m/>
    <n v="950"/>
  </r>
  <r>
    <x v="23"/>
    <s v="Azaj Khan"/>
    <s v="Samsung"/>
    <x v="6"/>
    <s v="FeaturePhone"/>
    <m/>
    <m/>
    <m/>
    <n v="1400"/>
  </r>
  <r>
    <x v="23"/>
    <s v="Prasant"/>
    <s v="Xiaomi"/>
    <x v="24"/>
    <s v="SmartPhone"/>
    <n v="4"/>
    <n v="64"/>
    <s v="Sky Blue"/>
    <n v="9500"/>
  </r>
  <r>
    <x v="23"/>
    <s v="Sardar Yadav"/>
    <s v="Xiaomi"/>
    <x v="34"/>
    <s v="SmartPhone"/>
    <n v="2"/>
    <n v="32"/>
    <s v="Sea Blue"/>
    <n v="7500"/>
  </r>
  <r>
    <x v="24"/>
    <s v="Sunil Sharma"/>
    <s v="Itel"/>
    <x v="30"/>
    <s v="FeaturePhone"/>
    <m/>
    <m/>
    <m/>
    <n v="1250"/>
  </r>
  <r>
    <x v="24"/>
    <s v="Satyendra"/>
    <s v="Micromax"/>
    <x v="35"/>
    <s v="FeaturePhone"/>
    <m/>
    <m/>
    <m/>
    <n v="1200"/>
  </r>
  <r>
    <x v="24"/>
    <s v="Rishikesh"/>
    <s v="Realme"/>
    <x v="23"/>
    <s v="SmartPhone"/>
    <n v="4"/>
    <n v="64"/>
    <s v="Speed blue"/>
    <n v="12000"/>
  </r>
  <r>
    <x v="24"/>
    <s v="Zafar"/>
    <s v="VIVO"/>
    <x v="36"/>
    <s v="SmartPhone"/>
    <n v="4"/>
    <n v="64"/>
    <s v="Space Blue"/>
    <n v="12000"/>
  </r>
  <r>
    <x v="24"/>
    <s v="Ghufran Khan"/>
    <s v="Xiaomi"/>
    <x v="3"/>
    <s v="SmartPhone"/>
    <n v="4"/>
    <n v="64"/>
    <s v="Metallic Purple"/>
    <n v="9000"/>
  </r>
  <r>
    <x v="24"/>
    <s v="Amit Kumar"/>
    <s v="Xiaomi"/>
    <x v="37"/>
    <s v="SmartPhone"/>
    <n v="6"/>
    <n v="64"/>
    <s v="Deep Space Blue"/>
    <n v="11500"/>
  </r>
  <r>
    <x v="24"/>
    <s v="Sarita"/>
    <s v="ZTE"/>
    <x v="38"/>
    <s v="FeaturePhone"/>
    <m/>
    <m/>
    <m/>
    <n v="900"/>
  </r>
  <r>
    <x v="25"/>
    <s v="Munavar"/>
    <s v="Samsung"/>
    <x v="6"/>
    <s v="FeaturePhone"/>
    <m/>
    <m/>
    <m/>
    <n v="1400"/>
  </r>
  <r>
    <x v="25"/>
    <s v="Rahmatullah"/>
    <s v="Xiaomi"/>
    <x v="27"/>
    <s v="SmartPhone"/>
    <n v="4"/>
    <n v="64"/>
    <s v="Sky Blue"/>
    <n v="9000"/>
  </r>
  <r>
    <x v="26"/>
    <s v="Karan"/>
    <s v="Cellecor"/>
    <x v="39"/>
    <s v="FeaturePhone"/>
    <m/>
    <m/>
    <m/>
    <n v="1300"/>
  </r>
  <r>
    <x v="26"/>
    <s v="Zainab Ehsan"/>
    <s v="Realme"/>
    <x v="0"/>
    <s v="SmartPhone"/>
    <n v="6"/>
    <n v="128"/>
    <s v="Racing Green"/>
    <n v="15500"/>
  </r>
  <r>
    <x v="26"/>
    <s v="Taufeeq Khan"/>
    <s v="Samsung"/>
    <x v="40"/>
    <s v="SmartPhone"/>
    <n v="4"/>
    <n v="128"/>
    <s v="Sky Blue"/>
    <n v="12500"/>
  </r>
  <r>
    <x v="26"/>
    <s v="Mukesh Kumar"/>
    <s v="Xiaomi"/>
    <x v="2"/>
    <s v="SmartPhone"/>
    <n v="3"/>
    <n v="32"/>
    <s v="Royal Blue"/>
    <n v="7000"/>
  </r>
  <r>
    <x v="26"/>
    <s v="Om Prakash Yadav"/>
    <s v="Xiaomi"/>
    <x v="27"/>
    <s v="SmartPhone"/>
    <n v="4"/>
    <n v="64"/>
    <s v="Sky Blue"/>
    <n v="9500"/>
  </r>
  <r>
    <x v="26"/>
    <s v="Anuj Kumar"/>
    <s v="Xiaomi"/>
    <x v="41"/>
    <s v="SmartPhone"/>
    <n v="4"/>
    <n v="64"/>
    <s v="Metallic Blue"/>
    <n v="13000"/>
  </r>
  <r>
    <x v="27"/>
    <s v="Deepak Kumar"/>
    <s v="Infinix"/>
    <x v="11"/>
    <s v="SmartPhone"/>
    <n v="4"/>
    <n v="64"/>
    <s v="Racing Blue"/>
    <n v="8500"/>
  </r>
  <r>
    <x v="27"/>
    <s v="Bhagirathi"/>
    <s v="Realme"/>
    <x v="17"/>
    <s v="SmartPhone"/>
    <n v="4"/>
    <n v="64"/>
    <s v="Blue"/>
    <n v="10000"/>
  </r>
  <r>
    <x v="28"/>
    <s v="Faheem Khan"/>
    <s v="Nokia"/>
    <x v="15"/>
    <s v="FeaturePhone"/>
    <m/>
    <m/>
    <m/>
    <n v="1400"/>
  </r>
  <r>
    <x v="28"/>
    <s v="Shaheb Khan"/>
    <s v="Realme"/>
    <x v="17"/>
    <s v="SmartPhone"/>
    <n v="4"/>
    <n v="64"/>
    <s v="Blue"/>
    <n v="10000"/>
  </r>
  <r>
    <x v="28"/>
    <s v="Raja Khan"/>
    <s v="Samsung"/>
    <x v="6"/>
    <s v="FeaturePhone"/>
    <m/>
    <m/>
    <m/>
    <n v="1400"/>
  </r>
  <r>
    <x v="28"/>
    <s v="Savitri"/>
    <s v="Samsung"/>
    <x v="6"/>
    <s v="FeaturePhone"/>
    <m/>
    <m/>
    <m/>
    <n v="1500"/>
  </r>
  <r>
    <x v="28"/>
    <s v="Sajid Ansari"/>
    <s v="Samsung"/>
    <x v="42"/>
    <s v="FeaturePhone"/>
    <m/>
    <m/>
    <m/>
    <n v="2200"/>
  </r>
  <r>
    <x v="28"/>
    <s v="Azad Khan"/>
    <s v="Xiaomi"/>
    <x v="16"/>
    <s v="SmartPhone"/>
    <n v="4"/>
    <n v="64"/>
    <s v="Astral White"/>
    <n v="11500"/>
  </r>
  <r>
    <x v="28"/>
    <s v="Vivek"/>
    <s v="Xiaomi"/>
    <x v="43"/>
    <s v="SmartPhone"/>
    <n v="4"/>
    <n v="64"/>
    <s v="Star Blue"/>
    <n v="12500"/>
  </r>
  <r>
    <x v="29"/>
    <s v="Chandrsekhar"/>
    <s v="Itel"/>
    <x v="30"/>
    <s v="FeaturePhone"/>
    <m/>
    <m/>
    <m/>
    <n v="1200"/>
  </r>
  <r>
    <x v="29"/>
    <s v="Nesar Ansari "/>
    <s v="Micromax"/>
    <x v="35"/>
    <s v="FeaturePhone"/>
    <m/>
    <m/>
    <m/>
    <n v="1200"/>
  </r>
  <r>
    <x v="29"/>
    <s v="Musan Ram"/>
    <s v="Nokia"/>
    <x v="15"/>
    <s v="FeaturePhone"/>
    <m/>
    <m/>
    <m/>
    <n v="1350"/>
  </r>
  <r>
    <x v="30"/>
    <s v="Raja Khan"/>
    <s v="Micromax"/>
    <x v="1"/>
    <s v="FeaturePhone"/>
    <m/>
    <m/>
    <m/>
    <n v="950"/>
  </r>
  <r>
    <x v="31"/>
    <s v="Sunny Deol"/>
    <s v="Infinix"/>
    <x v="11"/>
    <s v="SmartPhone"/>
    <n v="4"/>
    <n v="64"/>
    <s v="Horizon Blue"/>
    <n v="8800"/>
  </r>
  <r>
    <x v="31"/>
    <s v="Afroj Khan"/>
    <s v="Itel"/>
    <x v="13"/>
    <s v="FeaturePhone"/>
    <m/>
    <m/>
    <m/>
    <n v="1400"/>
  </r>
  <r>
    <x v="31"/>
    <s v="Chandan Kumar"/>
    <s v="Samsung"/>
    <x v="6"/>
    <s v="FeaturePhone"/>
    <m/>
    <m/>
    <m/>
    <n v="1500"/>
  </r>
  <r>
    <x v="32"/>
    <s v="Tanveer"/>
    <s v="Itel"/>
    <x v="44"/>
    <s v="FeaturePhone"/>
    <m/>
    <m/>
    <m/>
    <n v="1000"/>
  </r>
  <r>
    <x v="32"/>
    <s v="Ram Nivas"/>
    <s v="Itel"/>
    <x v="45"/>
    <s v="FeaturePhone"/>
    <m/>
    <m/>
    <m/>
    <n v="1500"/>
  </r>
  <r>
    <x v="32"/>
    <s v="Mahfooz Khan"/>
    <s v="Realme"/>
    <x v="46"/>
    <s v="SmartPhone"/>
    <n v="4"/>
    <n v="64"/>
    <s v="Oxygen Blue"/>
    <n v="10700"/>
  </r>
  <r>
    <x v="32"/>
    <s v="Pappu Kumar"/>
    <s v="Xiaomi"/>
    <x v="3"/>
    <s v="SmartPhone"/>
    <n v="4"/>
    <n v="64"/>
    <s v="Metallic Purple"/>
    <n v="8500"/>
  </r>
  <r>
    <x v="33"/>
    <s v="Zafar"/>
    <s v="Karbonn"/>
    <x v="14"/>
    <s v="FeaturePhone"/>
    <m/>
    <m/>
    <m/>
    <n v="1300"/>
  </r>
  <r>
    <x v="33"/>
    <s v="Sravan Yadav"/>
    <s v="Xiaomi"/>
    <x v="32"/>
    <s v="SmartPhone"/>
    <n v="6"/>
    <n v="64"/>
    <s v="Cool Blue"/>
    <n v="11000"/>
  </r>
  <r>
    <x v="34"/>
    <s v="Muni Ram"/>
    <s v="Itel"/>
    <x v="30"/>
    <s v="FeaturePhone"/>
    <m/>
    <m/>
    <m/>
    <n v="1200"/>
  </r>
  <r>
    <x v="34"/>
    <s v="Ziaulhaque Khan"/>
    <s v="Realme"/>
    <x v="47"/>
    <s v="SmartPhone"/>
    <n v="6"/>
    <n v="128"/>
    <s v="Supersonic Blue"/>
    <n v="17500"/>
  </r>
  <r>
    <x v="34"/>
    <s v="Deepu"/>
    <s v="Samsung"/>
    <x v="6"/>
    <s v="FeaturePhone"/>
    <m/>
    <m/>
    <m/>
    <n v="1400"/>
  </r>
  <r>
    <x v="34"/>
    <s v="Sajid Khan"/>
    <s v="Xiaomi"/>
    <x v="41"/>
    <s v="SmartPhone"/>
    <n v="4"/>
    <n v="64"/>
    <s v="Metallic Blue"/>
    <n v="14000"/>
  </r>
  <r>
    <x v="35"/>
    <s v="Virendra Chaudhari"/>
    <s v="Infinix"/>
    <x v="11"/>
    <s v="SmartPhone"/>
    <n v="4"/>
    <n v="64"/>
    <s v="Horizon Blue"/>
    <n v="8500"/>
  </r>
  <r>
    <x v="35"/>
    <s v="Rohit"/>
    <s v="Itel"/>
    <x v="44"/>
    <s v="FeaturePhone"/>
    <m/>
    <m/>
    <m/>
    <n v="1050"/>
  </r>
  <r>
    <x v="35"/>
    <s v="Bhagirathi"/>
    <s v="Nokia"/>
    <x v="15"/>
    <s v="FeaturePhone"/>
    <m/>
    <m/>
    <m/>
    <n v="1350"/>
  </r>
  <r>
    <x v="35"/>
    <s v="Naziya Khatoon"/>
    <s v="Realme"/>
    <x v="8"/>
    <s v="SmartPhone"/>
    <n v="3"/>
    <n v="32"/>
    <s v="Dark Green"/>
    <n v="9000"/>
  </r>
  <r>
    <x v="35"/>
    <s v="Ajay Kumar"/>
    <s v="Samsung"/>
    <x v="5"/>
    <s v="SmartPhone"/>
    <n v="4"/>
    <n v="64"/>
    <s v="Blue"/>
    <n v="11800"/>
  </r>
  <r>
    <x v="35"/>
    <s v="Krishna Shah"/>
    <s v="Samsung"/>
    <x v="42"/>
    <s v="FeaturePhone"/>
    <m/>
    <m/>
    <m/>
    <n v="2200"/>
  </r>
  <r>
    <x v="35"/>
    <s v="Ramesh Kumar"/>
    <s v="Xiaomi"/>
    <x v="2"/>
    <s v="SmartPhone"/>
    <n v="4"/>
    <n v="64"/>
    <s v="Royal Blue"/>
    <n v="9000"/>
  </r>
  <r>
    <x v="36"/>
    <s v="Brijesh"/>
    <s v="Itel"/>
    <x v="33"/>
    <s v="FeaturePhone"/>
    <m/>
    <m/>
    <m/>
    <n v="1230"/>
  </r>
  <r>
    <x v="36"/>
    <s v="Rani "/>
    <s v="Realme"/>
    <x v="48"/>
    <s v="SmartPhone"/>
    <n v="4"/>
    <n v="64"/>
    <s v="Glacier Blue"/>
    <n v="10000"/>
  </r>
  <r>
    <x v="36"/>
    <s v="Shahid"/>
    <s v="Realme"/>
    <x v="23"/>
    <s v="SmartPhone"/>
    <n v="4"/>
    <n v="64"/>
    <s v="Speed blue"/>
    <n v="12000"/>
  </r>
  <r>
    <x v="37"/>
    <s v="Shivshankar Ram"/>
    <s v="Micromax"/>
    <x v="1"/>
    <s v="FeaturePhone"/>
    <m/>
    <m/>
    <m/>
    <n v="1000"/>
  </r>
  <r>
    <x v="38"/>
    <s v="Poonam"/>
    <s v="Itel"/>
    <x v="30"/>
    <s v="FeaturePhone"/>
    <m/>
    <m/>
    <m/>
    <n v="1200"/>
  </r>
  <r>
    <x v="38"/>
    <s v="Ajay Kumar Rai"/>
    <s v="Realme"/>
    <x v="48"/>
    <s v="SmartPhone"/>
    <n v="4"/>
    <n v="64"/>
    <s v="Glacier Blue"/>
    <n v="10000"/>
  </r>
  <r>
    <x v="38"/>
    <s v="Vishal Gagan"/>
    <s v="Xiaomi"/>
    <x v="49"/>
    <s v="SmartPhone"/>
    <n v="4"/>
    <n v="64"/>
    <s v="Jewel Blue"/>
    <n v="11000"/>
  </r>
  <r>
    <x v="38"/>
    <s v="Virendra Chaudhari"/>
    <s v="Xiaomi"/>
    <x v="34"/>
    <s v="SmartPhone"/>
    <n v="2"/>
    <n v="32"/>
    <s v="Sea Blue"/>
    <n v="7500"/>
  </r>
  <r>
    <x v="39"/>
    <s v="Pradeep kumar"/>
    <s v="Cellecor"/>
    <x v="50"/>
    <s v="FeaturePhone"/>
    <m/>
    <m/>
    <m/>
    <n v="1000"/>
  </r>
  <r>
    <x v="39"/>
    <s v="Vishal Bhardwaj"/>
    <s v="Realme"/>
    <x v="28"/>
    <s v="SmartPhone"/>
    <n v="4"/>
    <n v="64"/>
    <s v="Soulful Blue"/>
    <n v="14500"/>
  </r>
  <r>
    <x v="40"/>
    <s v="Binod"/>
    <s v="Realme"/>
    <x v="51"/>
    <s v="SmartPhone"/>
    <n v="6"/>
    <n v="128"/>
    <s v="Universe Blue"/>
    <n v="18000"/>
  </r>
  <r>
    <x v="40"/>
    <s v="Zafar"/>
    <s v="Realme"/>
    <x v="52"/>
    <s v="SmartPhone"/>
    <n v="3"/>
    <n v="32"/>
    <s v="Aqua Blue"/>
    <n v="9000"/>
  </r>
  <r>
    <x v="40"/>
    <s v="Meraj"/>
    <s v="Xiaomi"/>
    <x v="49"/>
    <s v="SmartPhone"/>
    <n v="4"/>
    <n v="64"/>
    <s v="Jewel Blue"/>
    <n v="11000"/>
  </r>
  <r>
    <x v="41"/>
    <s v="Amit Kumar"/>
    <s v="Xiaomi"/>
    <x v="2"/>
    <s v="SmartPhone"/>
    <n v="3"/>
    <n v="32"/>
    <s v="Royal Blue"/>
    <n v="7500"/>
  </r>
  <r>
    <x v="41"/>
    <s v="Mahfooz Khan"/>
    <s v="Xiaomi"/>
    <x v="27"/>
    <s v="SmartPhone"/>
    <n v="4"/>
    <n v="64"/>
    <s v="Sky Blue"/>
    <n v="9000"/>
  </r>
  <r>
    <x v="41"/>
    <s v="Belal Khan"/>
    <s v="Xiaomi"/>
    <x v="43"/>
    <s v="SmartPhone"/>
    <n v="4"/>
    <n v="64"/>
    <s v="Twilight Blue"/>
    <n v="12500"/>
  </r>
  <r>
    <x v="42"/>
    <s v="Sonu"/>
    <s v="Karbonn"/>
    <x v="14"/>
    <s v="FeaturePhone"/>
    <m/>
    <m/>
    <m/>
    <n v="1250"/>
  </r>
  <r>
    <x v="42"/>
    <s v="Shaheb Khan"/>
    <s v="Realme"/>
    <x v="23"/>
    <s v="SmartPhone"/>
    <n v="6"/>
    <n v="128"/>
    <s v="Green"/>
    <n v="15000"/>
  </r>
  <r>
    <x v="42"/>
    <s v="Rajesh"/>
    <s v="Xiaomi"/>
    <x v="25"/>
    <s v="SmartPhone"/>
    <n v="2"/>
    <n v="32"/>
    <s v="Twilight Blue"/>
    <n v="7000"/>
  </r>
  <r>
    <x v="43"/>
    <s v="Vishal Gagan"/>
    <s v="Realme"/>
    <x v="53"/>
    <s v="SmartPhone"/>
    <n v="6"/>
    <n v="128"/>
    <s v="Sunburst Gold"/>
    <n v="14500"/>
  </r>
  <r>
    <x v="43"/>
    <s v="Seraj"/>
    <s v="Samsung"/>
    <x v="6"/>
    <s v="FeaturePhone"/>
    <m/>
    <m/>
    <m/>
    <n v="1400"/>
  </r>
  <r>
    <x v="44"/>
    <s v="Ashfaque Khan"/>
    <s v="Itel"/>
    <x v="4"/>
    <s v="FeaturePhone"/>
    <m/>
    <m/>
    <m/>
    <n v="1000"/>
  </r>
  <r>
    <x v="44"/>
    <s v="Pradeep kumar"/>
    <s v="Realme"/>
    <x v="54"/>
    <s v="SmartPhone"/>
    <n v="6"/>
    <n v="128"/>
    <s v="Aurora Green"/>
    <n v="18500"/>
  </r>
  <r>
    <x v="45"/>
    <s v="Irshad Khan"/>
    <s v="Micromax"/>
    <x v="55"/>
    <s v="FeaturePhone"/>
    <m/>
    <m/>
    <m/>
    <n v="1200"/>
  </r>
  <r>
    <x v="45"/>
    <s v="Nitu"/>
    <s v="Samsung"/>
    <x v="6"/>
    <s v="FeaturePhone"/>
    <m/>
    <m/>
    <m/>
    <n v="1400"/>
  </r>
  <r>
    <x v="46"/>
    <s v="Imtiyaz "/>
    <s v="Realme"/>
    <x v="56"/>
    <s v="SmartPhone"/>
    <n v="2"/>
    <n v="32"/>
    <s v="Bamboo Green"/>
    <n v="7000"/>
  </r>
  <r>
    <x v="46"/>
    <s v="Kabir Ahmad"/>
    <s v="Realme"/>
    <x v="17"/>
    <s v="SmartPhone"/>
    <n v="4"/>
    <n v="64"/>
    <s v="Blue"/>
    <n v="10000"/>
  </r>
  <r>
    <x v="46"/>
    <s v="Akhlaque Khan"/>
    <s v="Realme"/>
    <x v="17"/>
    <s v="SmartPhone"/>
    <n v="4"/>
    <n v="128"/>
    <s v="Blue"/>
    <n v="11500"/>
  </r>
  <r>
    <x v="46"/>
    <s v="Rakesh Kumar"/>
    <s v="Xiaomi"/>
    <x v="57"/>
    <s v="SmartPhone"/>
    <n v="6"/>
    <n v="64"/>
    <s v="Cool Blue"/>
    <n v="12000"/>
  </r>
  <r>
    <x v="47"/>
    <s v="Chandrsekhar"/>
    <s v="Micromax"/>
    <x v="1"/>
    <s v="FeaturePhone"/>
    <m/>
    <m/>
    <m/>
    <n v="1000"/>
  </r>
  <r>
    <x v="48"/>
    <s v="Danish Khan"/>
    <s v="Nokia"/>
    <x v="58"/>
    <s v="FeaturePhone"/>
    <m/>
    <m/>
    <m/>
    <n v="1450"/>
  </r>
  <r>
    <x v="48"/>
    <s v="Sravan Yadav"/>
    <s v="Realme"/>
    <x v="23"/>
    <s v="SmartPhone"/>
    <n v="4"/>
    <n v="64"/>
    <s v="Speed blue"/>
    <n v="12000"/>
  </r>
  <r>
    <x v="48"/>
    <s v="Tufail Khan"/>
    <s v="Xiaomi"/>
    <x v="43"/>
    <s v="SmartPhone"/>
    <n v="4"/>
    <n v="64"/>
    <s v="Star Blue"/>
    <n v="12500"/>
  </r>
  <r>
    <x v="49"/>
    <s v="Md Faruq"/>
    <s v="Samsung"/>
    <x v="6"/>
    <s v="FeaturePhone"/>
    <m/>
    <m/>
    <m/>
    <n v="1400"/>
  </r>
  <r>
    <x v="49"/>
    <s v="Nesar Ansari "/>
    <s v="Xiaomi"/>
    <x v="59"/>
    <s v="SmartPhone"/>
    <n v="4"/>
    <n v="64"/>
    <s v="Pacific Blue"/>
    <n v="10500"/>
  </r>
  <r>
    <x v="50"/>
    <s v="Ibrar"/>
    <s v="Micromax"/>
    <x v="60"/>
    <s v="FeaturePhone"/>
    <m/>
    <m/>
    <m/>
    <n v="1000"/>
  </r>
  <r>
    <x v="50"/>
    <s v="Aftab Quraishi"/>
    <s v="Realme"/>
    <x v="0"/>
    <s v="SmartPhone"/>
    <n v="6"/>
    <n v="128"/>
    <s v="Racing Green"/>
    <n v="15500"/>
  </r>
  <r>
    <x v="51"/>
    <s v="Aryan Shahi"/>
    <s v="Itel"/>
    <x v="30"/>
    <s v="FeaturePhone"/>
    <m/>
    <m/>
    <m/>
    <n v="1200"/>
  </r>
  <r>
    <x v="51"/>
    <s v="Aakash"/>
    <s v="Realme"/>
    <x v="56"/>
    <s v="SmartPhone"/>
    <n v="2"/>
    <n v="32"/>
    <s v="Lake Blue"/>
    <n v="7500"/>
  </r>
  <r>
    <x v="51"/>
    <s v="Angad Kumar"/>
    <s v="Realme"/>
    <x v="46"/>
    <s v="SmartPhone"/>
    <n v="4"/>
    <n v="64"/>
    <s v="Oxygen Blue"/>
    <n v="11000"/>
  </r>
  <r>
    <x v="51"/>
    <s v="Amit Kumar"/>
    <s v="VIVO"/>
    <x v="20"/>
    <s v="SmartPhone"/>
    <n v="6"/>
    <n v="128"/>
    <s v="Rainbow Fantasy"/>
    <n v="17000"/>
  </r>
  <r>
    <x v="51"/>
    <s v="Seraj"/>
    <s v="Xiaomi"/>
    <x v="2"/>
    <s v="SmartPhone"/>
    <n v="3"/>
    <n v="32"/>
    <s v="Royal Blue"/>
    <n v="7000"/>
  </r>
  <r>
    <x v="52"/>
    <s v="Mahesh"/>
    <s v="Micromax"/>
    <x v="1"/>
    <s v="FeaturePhone"/>
    <m/>
    <m/>
    <m/>
    <n v="1000"/>
  </r>
  <r>
    <x v="53"/>
    <s v="Akhlaque"/>
    <s v="Itel"/>
    <x v="61"/>
    <s v="FeaturePhone"/>
    <m/>
    <m/>
    <m/>
    <n v="850"/>
  </r>
  <r>
    <x v="53"/>
    <s v="Nitu"/>
    <s v="Xiaomi"/>
    <x v="25"/>
    <s v="SmartPhone"/>
    <n v="2"/>
    <n v="32"/>
    <s v="Peacock Green"/>
    <n v="7500"/>
  </r>
  <r>
    <x v="53"/>
    <s v="Junaid Khan"/>
    <s v="ZTE"/>
    <x v="38"/>
    <s v="FeaturePhone"/>
    <m/>
    <m/>
    <m/>
    <n v="900"/>
  </r>
  <r>
    <x v="54"/>
    <s v="Ghufran Khan"/>
    <s v="VIVO"/>
    <x v="36"/>
    <s v="SmartPhone"/>
    <n v="4"/>
    <n v="64"/>
    <s v="Space Blue"/>
    <n v="18000"/>
  </r>
  <r>
    <x v="55"/>
    <s v="Belal Khan"/>
    <s v="Realme"/>
    <x v="0"/>
    <s v="SmartPhone"/>
    <n v="6"/>
    <n v="128"/>
    <s v="Racing Blue"/>
    <n v="15000"/>
  </r>
  <r>
    <x v="55"/>
    <s v="Mahendra Kushwaha"/>
    <s v="Samsung"/>
    <x v="6"/>
    <s v="FeaturePhone"/>
    <m/>
    <m/>
    <m/>
    <n v="1400"/>
  </r>
  <r>
    <x v="55"/>
    <s v="Sachitanand Tiwari"/>
    <s v="Xiaomi"/>
    <x v="2"/>
    <s v="SmartPhone"/>
    <n v="4"/>
    <n v="64"/>
    <s v="Royal Blue"/>
    <n v="8000"/>
  </r>
  <r>
    <x v="56"/>
    <s v="Dharmendar"/>
    <s v="Itel"/>
    <x v="44"/>
    <s v="FeaturePhone"/>
    <m/>
    <m/>
    <m/>
    <n v="950"/>
  </r>
  <r>
    <x v="56"/>
    <s v="Shahzad"/>
    <s v="Itel"/>
    <x v="30"/>
    <s v="FeaturePhone"/>
    <m/>
    <m/>
    <m/>
    <n v="1200"/>
  </r>
  <r>
    <x v="56"/>
    <s v="Asfak"/>
    <s v="Nokia"/>
    <x v="15"/>
    <s v="FeaturePhone"/>
    <m/>
    <m/>
    <m/>
    <n v="1400"/>
  </r>
  <r>
    <x v="56"/>
    <s v="Saif"/>
    <s v="Samsung"/>
    <x v="6"/>
    <s v="FeaturePhone"/>
    <m/>
    <m/>
    <m/>
    <n v="1500"/>
  </r>
  <r>
    <x v="56"/>
    <s v="Rajesh"/>
    <s v="Samsung"/>
    <x v="6"/>
    <s v="FeaturePhone"/>
    <m/>
    <m/>
    <m/>
    <n v="1400"/>
  </r>
  <r>
    <x v="57"/>
    <s v="Chandan Maurya"/>
    <s v="Realme"/>
    <x v="17"/>
    <s v="SmartPhone"/>
    <n v="4"/>
    <n v="64"/>
    <s v="Blue"/>
    <n v="10000"/>
  </r>
  <r>
    <x v="57"/>
    <s v="Imran Rain"/>
    <s v="Xiaomi"/>
    <x v="2"/>
    <s v="SmartPhone"/>
    <n v="4"/>
    <n v="64"/>
    <s v="Royal Blue"/>
    <n v="8000"/>
  </r>
  <r>
    <x v="58"/>
    <s v="Vishal Bhardwaj"/>
    <s v="Realme"/>
    <x v="29"/>
    <s v="SmartPhone"/>
    <n v="4"/>
    <n v="64"/>
    <s v="Glowing Green"/>
    <n v="11500"/>
  </r>
  <r>
    <x v="58"/>
    <s v="Santosh "/>
    <s v="Samsung"/>
    <x v="6"/>
    <s v="FeaturePhone"/>
    <m/>
    <m/>
    <m/>
    <n v="1400"/>
  </r>
  <r>
    <x v="59"/>
    <s v="Rakesh"/>
    <s v="Itel"/>
    <x v="13"/>
    <s v="FeaturePhone"/>
    <m/>
    <m/>
    <m/>
    <n v="1000"/>
  </r>
  <r>
    <x v="59"/>
    <s v="Faheem"/>
    <s v="Karbonn"/>
    <x v="62"/>
    <s v="FeaturePhone"/>
    <m/>
    <m/>
    <m/>
    <n v="1500"/>
  </r>
  <r>
    <x v="59"/>
    <s v="Tufail Khan"/>
    <s v="Micromax"/>
    <x v="60"/>
    <s v="FeaturePhone"/>
    <m/>
    <m/>
    <m/>
    <n v="1000"/>
  </r>
  <r>
    <x v="59"/>
    <s v="Babloo Kumar"/>
    <s v="Xiaomi"/>
    <x v="32"/>
    <s v="SmartPhone"/>
    <n v="6"/>
    <n v="64"/>
    <s v="Cool Blue"/>
    <n v="11000"/>
  </r>
  <r>
    <x v="60"/>
    <s v="Sheru Khan"/>
    <s v="Infinix"/>
    <x v="11"/>
    <s v="SmartPhone"/>
    <n v="4"/>
    <n v="64"/>
    <s v="Horizon Blue"/>
    <n v="8800"/>
  </r>
  <r>
    <x v="60"/>
    <s v="Md Faruq"/>
    <s v="Itel"/>
    <x v="63"/>
    <s v="FeaturePhone"/>
    <m/>
    <m/>
    <m/>
    <n v="1400"/>
  </r>
  <r>
    <x v="60"/>
    <s v="Nandani Kumari "/>
    <s v="Nokia"/>
    <x v="15"/>
    <s v="FeaturePhone"/>
    <m/>
    <m/>
    <m/>
    <n v="1350"/>
  </r>
  <r>
    <x v="60"/>
    <s v="Dharmendar"/>
    <s v="Realme"/>
    <x v="48"/>
    <s v="SmartPhone"/>
    <n v="4"/>
    <n v="64"/>
    <s v="Glacier Blue"/>
    <n v="11000"/>
  </r>
  <r>
    <x v="60"/>
    <s v="Sanjay Kumar"/>
    <s v="Samsung"/>
    <x v="6"/>
    <s v="FeaturePhone"/>
    <m/>
    <m/>
    <m/>
    <n v="1400"/>
  </r>
  <r>
    <x v="61"/>
    <s v="Afroj Ansari"/>
    <s v="Cellecor"/>
    <x v="64"/>
    <s v="FeaturePhone"/>
    <m/>
    <m/>
    <m/>
    <n v="900"/>
  </r>
  <r>
    <x v="61"/>
    <s v="Dev Narayan"/>
    <s v="Samsung"/>
    <x v="6"/>
    <s v="FeaturePhone"/>
    <m/>
    <m/>
    <m/>
    <n v="1400"/>
  </r>
  <r>
    <x v="62"/>
    <s v="Pramod"/>
    <s v="Itel"/>
    <x v="65"/>
    <s v="FeaturePhone"/>
    <m/>
    <m/>
    <m/>
    <n v="1150"/>
  </r>
  <r>
    <x v="62"/>
    <s v="Ashok Meena"/>
    <s v="Micromax"/>
    <x v="55"/>
    <s v="FeaturePhone"/>
    <m/>
    <m/>
    <m/>
    <n v="1200"/>
  </r>
  <r>
    <x v="62"/>
    <s v="Tufail Khan"/>
    <s v="OPPO"/>
    <x v="66"/>
    <s v="SmartPhone"/>
    <n v="8"/>
    <n v="128"/>
    <s v="Ocean Blue"/>
    <n v="17500"/>
  </r>
  <r>
    <x v="62"/>
    <s v="Saddam Khan"/>
    <s v="Samsung"/>
    <x v="67"/>
    <s v="SmartPhone"/>
    <n v="4"/>
    <n v="64"/>
    <s v="Waterfall Blue"/>
    <n v="13000"/>
  </r>
  <r>
    <x v="62"/>
    <s v="Afroj Ansari"/>
    <s v="VIVO"/>
    <x v="20"/>
    <s v="SmartPhone"/>
    <n v="6"/>
    <n v="128"/>
    <s v="Rainbow Fantasy"/>
    <n v="16500"/>
  </r>
  <r>
    <x v="62"/>
    <s v="Muni Ram"/>
    <s v="Xiaomi"/>
    <x v="27"/>
    <s v="SmartPhone"/>
    <n v="4"/>
    <n v="64"/>
    <s v="Sky Blue"/>
    <n v="8500"/>
  </r>
  <r>
    <x v="63"/>
    <s v="Indrajeet"/>
    <s v="Itel"/>
    <x v="44"/>
    <s v="FeaturePhone"/>
    <m/>
    <m/>
    <m/>
    <n v="1000"/>
  </r>
  <r>
    <x v="63"/>
    <s v="Rahul Gupta"/>
    <s v="Nokia"/>
    <x v="15"/>
    <s v="FeaturePhone"/>
    <m/>
    <m/>
    <m/>
    <n v="1400"/>
  </r>
  <r>
    <x v="63"/>
    <s v="Ibrar"/>
    <s v="Realme"/>
    <x v="54"/>
    <s v="SmartPhone"/>
    <n v="6"/>
    <n v="128"/>
    <s v="Aurora Green"/>
    <n v="18500"/>
  </r>
  <r>
    <x v="63"/>
    <s v="Shabana Khatoon"/>
    <s v="Realme"/>
    <x v="8"/>
    <s v="SmartPhone"/>
    <n v="3"/>
    <n v="32"/>
    <s v="Dark Green"/>
    <n v="8500"/>
  </r>
  <r>
    <x v="63"/>
    <s v="Ram Pravesh"/>
    <s v="Xiaomi"/>
    <x v="34"/>
    <s v="SmartPhone"/>
    <n v="2"/>
    <n v="32"/>
    <s v="Nature Green"/>
    <n v="7800"/>
  </r>
  <r>
    <x v="64"/>
    <s v="Sultan"/>
    <s v="Realme"/>
    <x v="53"/>
    <s v="SmartPhone"/>
    <n v="6"/>
    <n v="128"/>
    <s v="Sunburst Gold"/>
    <n v="14500"/>
  </r>
  <r>
    <x v="64"/>
    <s v="Saif"/>
    <s v="Realme"/>
    <x v="8"/>
    <s v="SmartPhone"/>
    <n v="4"/>
    <n v="64"/>
    <s v="Dark Green"/>
    <n v="9500"/>
  </r>
  <r>
    <x v="64"/>
    <s v="Nadeem"/>
    <s v="Xiaomi"/>
    <x v="27"/>
    <s v="SmartPhone"/>
    <n v="4"/>
    <n v="64"/>
    <s v="Sky Blue"/>
    <n v="9500"/>
  </r>
  <r>
    <x v="64"/>
    <s v="Shahid"/>
    <s v="Xiaomi"/>
    <x v="43"/>
    <s v="SmartPhone"/>
    <n v="4"/>
    <n v="64"/>
    <s v="Twilight Blue"/>
    <n v="12000"/>
  </r>
  <r>
    <x v="65"/>
    <s v="Dhananjay Rai"/>
    <s v="Itel"/>
    <x v="44"/>
    <s v="FeaturePhone"/>
    <m/>
    <m/>
    <m/>
    <n v="950"/>
  </r>
  <r>
    <x v="65"/>
    <s v="Chandrsekhar"/>
    <s v="Xiaomi"/>
    <x v="27"/>
    <s v="SmartPhone"/>
    <n v="4"/>
    <n v="64"/>
    <s v="Sky Blue"/>
    <n v="8500"/>
  </r>
  <r>
    <x v="66"/>
    <s v="Pappu"/>
    <s v="Itel"/>
    <x v="4"/>
    <s v="FeaturePhone"/>
    <m/>
    <m/>
    <m/>
    <n v="1150"/>
  </r>
  <r>
    <x v="66"/>
    <s v="Naziya Khatoon"/>
    <s v="Micromax"/>
    <x v="55"/>
    <s v="FeaturePhone"/>
    <m/>
    <m/>
    <m/>
    <n v="1200"/>
  </r>
  <r>
    <x v="66"/>
    <s v="Saif Quraishi"/>
    <s v="Realme"/>
    <x v="68"/>
    <s v="SmartPhone"/>
    <n v="6"/>
    <n v="128"/>
    <s v="Hyper Space"/>
    <n v="25000"/>
  </r>
  <r>
    <x v="66"/>
    <s v="Shivalik Rajbhar"/>
    <s v="Realme"/>
    <x v="23"/>
    <s v="SmartPhone"/>
    <n v="4"/>
    <n v="64"/>
    <s v="Speed blue"/>
    <n v="13000"/>
  </r>
  <r>
    <x v="66"/>
    <s v="Farhan Khan"/>
    <s v="VIVO"/>
    <x v="69"/>
    <s v="SmartPhone"/>
    <n v="6"/>
    <n v="128"/>
    <s v="Turbo Cyan"/>
    <n v="21000"/>
  </r>
  <r>
    <x v="66"/>
    <s v="Sanjay Kumar"/>
    <s v="Xiaomi"/>
    <x v="43"/>
    <s v="SmartPhone"/>
    <n v="4"/>
    <n v="64"/>
    <s v="Twilight Blue"/>
    <n v="12000"/>
  </r>
  <r>
    <x v="67"/>
    <s v="Ibrar"/>
    <s v="Realme"/>
    <x v="12"/>
    <s v="SmartPhone"/>
    <n v="4"/>
    <n v="64"/>
    <s v="Soulful Blue"/>
    <n v="15000"/>
  </r>
  <r>
    <x v="67"/>
    <s v="Chandan Maurya"/>
    <s v="Samsung"/>
    <x v="6"/>
    <s v="FeaturePhone"/>
    <m/>
    <m/>
    <m/>
    <n v="1400"/>
  </r>
  <r>
    <x v="67"/>
    <s v="Meraj"/>
    <s v="Xiaomi"/>
    <x v="41"/>
    <s v="SmartPhone"/>
    <n v="4"/>
    <n v="64"/>
    <s v="Metallic Blue"/>
    <n v="13000"/>
  </r>
  <r>
    <x v="68"/>
    <s v="Chandan Kumar"/>
    <s v="Samsung"/>
    <x v="6"/>
    <s v="FeaturePhone"/>
    <m/>
    <m/>
    <m/>
    <n v="1400"/>
  </r>
  <r>
    <x v="69"/>
    <s v="Rohit"/>
    <s v="Itel"/>
    <x v="13"/>
    <s v="FeaturePhone"/>
    <m/>
    <m/>
    <m/>
    <n v="1050"/>
  </r>
  <r>
    <x v="69"/>
    <s v="Samad"/>
    <s v="Karbonn"/>
    <x v="70"/>
    <s v="FeaturePhone"/>
    <m/>
    <m/>
    <m/>
    <n v="1050"/>
  </r>
  <r>
    <x v="69"/>
    <s v="Munavar"/>
    <s v="Nokia"/>
    <x v="15"/>
    <s v="FeaturePhone"/>
    <m/>
    <m/>
    <m/>
    <n v="1300"/>
  </r>
  <r>
    <x v="70"/>
    <s v="Samad"/>
    <s v="Realme"/>
    <x v="12"/>
    <s v="SmartPhone"/>
    <n v="4"/>
    <n v="64"/>
    <s v="Soulful Blue"/>
    <n v="15000"/>
  </r>
  <r>
    <x v="70"/>
    <s v="Sanjay Lal"/>
    <s v="Realme"/>
    <x v="56"/>
    <s v="SmartPhone"/>
    <n v="2"/>
    <n v="32"/>
    <s v="Bamboo Green"/>
    <n v="7000"/>
  </r>
  <r>
    <x v="70"/>
    <s v="Salam Ahmad "/>
    <s v="Samsung"/>
    <x v="40"/>
    <s v="SmartPhone"/>
    <n v="4"/>
    <n v="128"/>
    <s v="Sky Blue"/>
    <n v="12500"/>
  </r>
  <r>
    <x v="71"/>
    <s v="Rahmatullah"/>
    <s v="Xiaomi"/>
    <x v="27"/>
    <s v="SmartPhone"/>
    <n v="4"/>
    <n v="64"/>
    <s v="Sky Blue"/>
    <n v="9000"/>
  </r>
  <r>
    <x v="72"/>
    <s v="Usaid"/>
    <s v="Infinix"/>
    <x v="71"/>
    <s v="SmartPhone"/>
    <n v="2"/>
    <n v="32"/>
    <s v="Origin Blue"/>
    <n v="6000"/>
  </r>
  <r>
    <x v="73"/>
    <s v="Ramesh Kumar"/>
    <s v="Nokia"/>
    <x v="15"/>
    <s v="FeaturePhone"/>
    <m/>
    <m/>
    <m/>
    <n v="1350"/>
  </r>
  <r>
    <x v="74"/>
    <s v="Shahid"/>
    <s v="Realme"/>
    <x v="23"/>
    <s v="SmartPhone"/>
    <n v="6"/>
    <n v="128"/>
    <s v="Green"/>
    <n v="15000"/>
  </r>
  <r>
    <x v="74"/>
    <s v="Maksood Khasn"/>
    <s v="Xiaomi"/>
    <x v="27"/>
    <s v="SmartPhone"/>
    <n v="4"/>
    <n v="64"/>
    <s v="Sky Blue"/>
    <n v="8500"/>
  </r>
  <r>
    <x v="75"/>
    <s v="Md Shahnawaj"/>
    <s v="Realme"/>
    <x v="72"/>
    <s v="SmartPhone"/>
    <n v="4"/>
    <n v="64"/>
    <s v="Space Purple"/>
    <n v="14000"/>
  </r>
  <r>
    <x v="75"/>
    <s v="Md Shahnawaj"/>
    <s v="Realme"/>
    <x v="56"/>
    <s v="SmartPhone"/>
    <n v="2"/>
    <n v="32"/>
    <s v="Bamboo Green"/>
    <n v="7000"/>
  </r>
  <r>
    <x v="75"/>
    <s v="Rajesh"/>
    <s v="Xiaomi"/>
    <x v="27"/>
    <s v="SmartPhone"/>
    <n v="4"/>
    <n v="64"/>
    <s v="Sky Blue"/>
    <n v="8500"/>
  </r>
  <r>
    <x v="75"/>
    <s v="Sultan"/>
    <s v="Xiaomi"/>
    <x v="26"/>
    <s v="SmartPhone"/>
    <n v="3"/>
    <n v="32"/>
    <s v="Blue"/>
    <n v="7000"/>
  </r>
  <r>
    <x v="76"/>
    <s v="Md Mumtaz "/>
    <s v="Xiaomi"/>
    <x v="41"/>
    <s v="SmartPhone"/>
    <n v="4"/>
    <n v="64"/>
    <s v="Metallic Blue"/>
    <n v="14000"/>
  </r>
  <r>
    <x v="76"/>
    <s v="Parvej"/>
    <s v="Xiaomi"/>
    <x v="43"/>
    <s v="SmartPhone"/>
    <n v="4"/>
    <n v="64"/>
    <s v="Twilight Blue"/>
    <n v="12000"/>
  </r>
  <r>
    <x v="77"/>
    <s v="Junaid khan"/>
    <s v="Xiaomi"/>
    <x v="43"/>
    <s v="SmartPhone"/>
    <n v="4"/>
    <n v="64"/>
    <s v="Star Blue"/>
    <n v="12500"/>
  </r>
  <r>
    <x v="78"/>
    <s v="Muzamil"/>
    <s v="Samsung"/>
    <x v="6"/>
    <s v="FeaturePhone"/>
    <m/>
    <m/>
    <m/>
    <n v="1400"/>
  </r>
  <r>
    <x v="78"/>
    <s v="Akhlaque"/>
    <s v="Xiaomi"/>
    <x v="73"/>
    <s v="SmartPhone"/>
    <n v="4"/>
    <n v="64"/>
    <s v="Blue"/>
    <n v="12000"/>
  </r>
  <r>
    <x v="79"/>
    <s v="Awadh Bihari"/>
    <s v="Micromax"/>
    <x v="21"/>
    <s v="FeaturePhone"/>
    <m/>
    <m/>
    <m/>
    <n v="1500"/>
  </r>
  <r>
    <x v="79"/>
    <s v="Deepak Kumar"/>
    <s v="Realme"/>
    <x v="17"/>
    <s v="SmartPhone"/>
    <n v="4"/>
    <n v="64"/>
    <s v="Blue"/>
    <n v="10000"/>
  </r>
  <r>
    <x v="79"/>
    <s v="Rajesh"/>
    <s v="Samsung"/>
    <x v="6"/>
    <s v="FeaturePhone"/>
    <m/>
    <m/>
    <m/>
    <n v="1400"/>
  </r>
  <r>
    <x v="79"/>
    <s v="Nitu"/>
    <s v="VIVO"/>
    <x v="20"/>
    <s v="SmartPhone"/>
    <n v="6"/>
    <n v="128"/>
    <s v="Rainbow Fantasy"/>
    <n v="17000"/>
  </r>
  <r>
    <x v="80"/>
    <s v="Faizan Khan"/>
    <s v="Itel"/>
    <x v="44"/>
    <s v="FeaturePhone"/>
    <m/>
    <m/>
    <m/>
    <n v="950"/>
  </r>
  <r>
    <x v="80"/>
    <s v="Junaid Khan"/>
    <s v="Nokia"/>
    <x v="15"/>
    <s v="FeaturePhone"/>
    <m/>
    <m/>
    <m/>
    <n v="1300"/>
  </r>
  <r>
    <x v="80"/>
    <s v="Chandan Kumar"/>
    <s v="Xiaomi"/>
    <x v="3"/>
    <s v="SmartPhone"/>
    <n v="4"/>
    <n v="64"/>
    <s v="Metallic Purple"/>
    <n v="8500"/>
  </r>
  <r>
    <x v="81"/>
    <s v="Tahir"/>
    <s v="Samsung"/>
    <x v="6"/>
    <s v="FeaturePhone"/>
    <m/>
    <m/>
    <m/>
    <n v="1400"/>
  </r>
  <r>
    <x v="81"/>
    <s v="Anita Yadav"/>
    <s v="Xiaomi"/>
    <x v="57"/>
    <s v="SmartPhone"/>
    <n v="6"/>
    <n v="64"/>
    <s v="Cool Blue"/>
    <n v="12000"/>
  </r>
  <r>
    <x v="81"/>
    <s v="Poonam"/>
    <s v="Xiaomi"/>
    <x v="27"/>
    <s v="SmartPhone"/>
    <n v="4"/>
    <n v="64"/>
    <s v="Sky Blue"/>
    <n v="8500"/>
  </r>
  <r>
    <x v="82"/>
    <s v="Karan"/>
    <s v="Xiaomi"/>
    <x v="26"/>
    <s v="SmartPhone"/>
    <n v="3"/>
    <n v="32"/>
    <s v="Blue"/>
    <n v="7000"/>
  </r>
  <r>
    <x v="83"/>
    <s v="Sultan Mirza"/>
    <s v="Realme"/>
    <x v="74"/>
    <s v="SmartPhone"/>
    <n v="12"/>
    <n v="256"/>
    <s v="Mercury Silver"/>
    <n v="30000"/>
  </r>
  <r>
    <x v="83"/>
    <s v="Dev Narayan"/>
    <s v="Xiaomi"/>
    <x v="59"/>
    <s v="SmartPhone"/>
    <n v="4"/>
    <n v="64"/>
    <s v="Pacific Blue"/>
    <n v="9000"/>
  </r>
  <r>
    <x v="83"/>
    <s v="Vivek"/>
    <s v="Xiaomi"/>
    <x v="27"/>
    <s v="SmartPhone"/>
    <n v="4"/>
    <n v="64"/>
    <s v="Sky Blue"/>
    <n v="9500"/>
  </r>
  <r>
    <x v="83"/>
    <s v="Junaid Khan"/>
    <s v="Xiaomi"/>
    <x v="37"/>
    <s v="SmartPhone"/>
    <n v="6"/>
    <n v="64"/>
    <s v="Deep Space Blue"/>
    <n v="11500"/>
  </r>
  <r>
    <x v="84"/>
    <s v="Anita Yadav"/>
    <s v="Realme"/>
    <x v="52"/>
    <s v="SmartPhone"/>
    <n v="4"/>
    <n v="64"/>
    <s v="Aqua Blue"/>
    <n v="10000"/>
  </r>
  <r>
    <x v="84"/>
    <s v="Asfak"/>
    <s v="Xiaomi"/>
    <x v="59"/>
    <s v="SmartPhone"/>
    <n v="4"/>
    <n v="64"/>
    <s v="Carribean Green"/>
    <n v="9000"/>
  </r>
  <r>
    <x v="84"/>
    <s v="Faheem Khan"/>
    <s v="Xiaomi"/>
    <x v="37"/>
    <s v="SmartPhone"/>
    <n v="6"/>
    <n v="64"/>
    <s v="Deep Space Blue"/>
    <n v="12000"/>
  </r>
  <r>
    <x v="85"/>
    <s v="Brijesh Kumar"/>
    <s v="Realme"/>
    <x v="52"/>
    <s v="SmartPhone"/>
    <n v="3"/>
    <n v="32"/>
    <s v="Aqua Blue"/>
    <n v="9500"/>
  </r>
  <r>
    <x v="85"/>
    <s v="Kamlesh Gupta"/>
    <s v="VIVO"/>
    <x v="20"/>
    <s v="SmartPhone"/>
    <n v="6"/>
    <n v="128"/>
    <s v="Rainbow Fantasy"/>
    <n v="17000"/>
  </r>
  <r>
    <x v="86"/>
    <s v="Chunmum Rai"/>
    <s v="OnePlus"/>
    <x v="75"/>
    <s v="SmartPhone"/>
    <n v="6"/>
    <n v="128"/>
    <s v="Blue Tide"/>
    <n v="19000"/>
  </r>
  <r>
    <x v="86"/>
    <s v="Ashfaque Khan"/>
    <s v="Realme"/>
    <x v="54"/>
    <s v="SmartPhone"/>
    <n v="6"/>
    <n v="128"/>
    <s v="Siunrise Blue"/>
    <n v="19000"/>
  </r>
  <r>
    <x v="86"/>
    <s v="Akhlaque Khan"/>
    <s v="Realme"/>
    <x v="46"/>
    <s v="SmartPhone"/>
    <n v="4"/>
    <n v="64"/>
    <s v="Oxygen Blue"/>
    <n v="11000"/>
  </r>
  <r>
    <x v="86"/>
    <s v="Vishal Sinha"/>
    <s v="Realme"/>
    <x v="17"/>
    <s v="SmartPhone"/>
    <n v="4"/>
    <n v="64"/>
    <s v="Blue"/>
    <n v="10000"/>
  </r>
  <r>
    <x v="86"/>
    <s v="Rishikesh"/>
    <s v="VIVO"/>
    <x v="36"/>
    <s v="SmartPhone"/>
    <n v="4"/>
    <n v="64"/>
    <s v="Space Blue"/>
    <n v="18000"/>
  </r>
  <r>
    <x v="86"/>
    <s v="Mohan Prasad"/>
    <s v="Xiaomi"/>
    <x v="43"/>
    <s v="SmartPhone"/>
    <n v="4"/>
    <n v="64"/>
    <s v="Twilight Blue"/>
    <n v="12000"/>
  </r>
  <r>
    <x v="86"/>
    <s v="Asif Khan"/>
    <s v="Xiaomi"/>
    <x v="76"/>
    <s v="SmartPhone"/>
    <n v="6"/>
    <n v="128"/>
    <s v="Celestial Blue"/>
    <n v="15500"/>
  </r>
  <r>
    <x v="86"/>
    <s v="Arbaz Khan"/>
    <s v="Xiaomi"/>
    <x v="77"/>
    <s v="SmartPhone"/>
    <n v="6"/>
    <n v="128"/>
    <s v="Bubblegum Blue"/>
    <n v="18000"/>
  </r>
  <r>
    <x v="87"/>
    <s v="Mustafa Ansari"/>
    <s v="Itel"/>
    <x v="44"/>
    <s v="FeaturePhone"/>
    <m/>
    <m/>
    <m/>
    <n v="1000"/>
  </r>
  <r>
    <x v="87"/>
    <s v="Md Amir Khan"/>
    <s v="Realme"/>
    <x v="47"/>
    <s v="SmartPhone"/>
    <n v="6"/>
    <n v="128"/>
    <s v="Meteor Black"/>
    <n v="17000"/>
  </r>
  <r>
    <x v="87"/>
    <s v="Shivshankar Ram"/>
    <s v="Realme"/>
    <x v="17"/>
    <s v="SmartPhone"/>
    <n v="4"/>
    <n v="64"/>
    <s v="Blue"/>
    <n v="10000"/>
  </r>
  <r>
    <x v="87"/>
    <s v="Ravi Kumar"/>
    <s v="Samsung"/>
    <x v="6"/>
    <s v="FeaturePhone"/>
    <m/>
    <m/>
    <m/>
    <n v="1400"/>
  </r>
  <r>
    <x v="87"/>
    <s v="Bhagirathi"/>
    <s v="VIVO"/>
    <x v="20"/>
    <s v="SmartPhone"/>
    <n v="6"/>
    <n v="128"/>
    <s v="Rainbow Fantasy"/>
    <n v="17000"/>
  </r>
  <r>
    <x v="87"/>
    <s v="Sanjay Gupta"/>
    <s v="VIVO"/>
    <x v="69"/>
    <s v="SmartPhone"/>
    <n v="6"/>
    <n v="128"/>
    <s v="Turbo Cyan"/>
    <n v="21000"/>
  </r>
  <r>
    <x v="87"/>
    <s v="Amrita Kumari"/>
    <s v="Xiaomi"/>
    <x v="27"/>
    <s v="SmartPhone"/>
    <n v="4"/>
    <n v="64"/>
    <s v="Sky Blue"/>
    <n v="8500"/>
  </r>
  <r>
    <x v="88"/>
    <s v="Ziaulhaque Khan"/>
    <s v="Lava"/>
    <x v="9"/>
    <s v="FeaturePhone"/>
    <m/>
    <m/>
    <m/>
    <n v="1000"/>
  </r>
  <r>
    <x v="88"/>
    <s v="Binod"/>
    <s v="Micromax"/>
    <x v="60"/>
    <s v="FeaturePhone"/>
    <m/>
    <m/>
    <m/>
    <n v="1000"/>
  </r>
  <r>
    <x v="88"/>
    <s v="Tuntun"/>
    <s v="Xiaomi"/>
    <x v="26"/>
    <s v="SmartPhone"/>
    <n v="3"/>
    <n v="32"/>
    <s v="Blue"/>
    <n v="7000"/>
  </r>
  <r>
    <x v="89"/>
    <s v="Pappu"/>
    <s v="Infinix"/>
    <x v="71"/>
    <s v="SmartPhone"/>
    <n v="2"/>
    <n v="32"/>
    <s v="Origin Blue"/>
    <n v="6000"/>
  </r>
  <r>
    <x v="89"/>
    <s v="Vishal Bhardwaj"/>
    <s v="Tecno"/>
    <x v="19"/>
    <s v="SmartPhone"/>
    <n v="2"/>
    <n v="32"/>
    <s v="Ice Blue"/>
    <n v="6500"/>
  </r>
  <r>
    <x v="90"/>
    <s v="Suraj Singh"/>
    <s v="Nokia"/>
    <x v="15"/>
    <s v="FeaturePhone"/>
    <m/>
    <m/>
    <m/>
    <n v="1350"/>
  </r>
  <r>
    <x v="91"/>
    <s v="Suraj Kumar"/>
    <s v="Itel"/>
    <x v="44"/>
    <s v="FeaturePhone"/>
    <m/>
    <m/>
    <m/>
    <n v="950"/>
  </r>
  <r>
    <x v="91"/>
    <s v="Seraj"/>
    <s v="Itel"/>
    <x v="61"/>
    <s v="FeaturePhone"/>
    <m/>
    <m/>
    <m/>
    <n v="850"/>
  </r>
  <r>
    <x v="91"/>
    <s v="Malti"/>
    <s v="Micromax"/>
    <x v="55"/>
    <s v="FeaturePhone"/>
    <m/>
    <m/>
    <m/>
    <n v="1200"/>
  </r>
  <r>
    <x v="92"/>
    <s v="Akhlaque"/>
    <s v="Xiaomi"/>
    <x v="78"/>
    <s v="SmartPhone"/>
    <n v="6"/>
    <n v="128"/>
    <s v="Laser Blue"/>
    <n v="15500"/>
  </r>
  <r>
    <x v="92"/>
    <s v="Abdullah"/>
    <s v="Xiaomi"/>
    <x v="16"/>
    <s v="SmartPhone"/>
    <n v="4"/>
    <n v="64"/>
    <s v="Astral White"/>
    <n v="11500"/>
  </r>
  <r>
    <x v="92"/>
    <s v="Imran Khan"/>
    <s v="Xiaomi"/>
    <x v="27"/>
    <s v="SmartPhone"/>
    <n v="4"/>
    <n v="64"/>
    <s v="Sky Blue"/>
    <n v="9000"/>
  </r>
  <r>
    <x v="93"/>
    <s v="Anuj Kumar"/>
    <s v="Xiaomi"/>
    <x v="26"/>
    <s v="SmartPhone"/>
    <n v="2"/>
    <n v="32"/>
    <s v="Blue"/>
    <n v="7000"/>
  </r>
  <r>
    <x v="94"/>
    <s v="Pankaj"/>
    <s v="Infinix"/>
    <x v="11"/>
    <s v="SmartPhone"/>
    <n v="4"/>
    <n v="64"/>
    <s v="Racing Blue"/>
    <n v="8400"/>
  </r>
  <r>
    <x v="94"/>
    <s v="Shivam Singh"/>
    <s v="Micromax"/>
    <x v="1"/>
    <s v="FeaturePhone"/>
    <m/>
    <m/>
    <m/>
    <n v="1000"/>
  </r>
  <r>
    <x v="94"/>
    <s v="Vishal Bhardwaj"/>
    <s v="Nokia"/>
    <x v="58"/>
    <s v="FeaturePhone"/>
    <m/>
    <m/>
    <m/>
    <n v="1450"/>
  </r>
  <r>
    <x v="94"/>
    <s v="Anand Pandey"/>
    <s v="Realme"/>
    <x v="12"/>
    <s v="SmartPhone"/>
    <n v="4"/>
    <n v="64"/>
    <s v="Soulful Blue"/>
    <n v="15000"/>
  </r>
  <r>
    <x v="94"/>
    <s v="Farhan Khan"/>
    <s v="VIVO"/>
    <x v="36"/>
    <s v="SmartPhone"/>
    <n v="4"/>
    <n v="64"/>
    <s v="Space Blue"/>
    <n v="18000"/>
  </r>
  <r>
    <x v="95"/>
    <s v="Sultan"/>
    <s v="Micromax"/>
    <x v="1"/>
    <s v="FeaturePhone"/>
    <m/>
    <m/>
    <m/>
    <n v="950"/>
  </r>
  <r>
    <x v="96"/>
    <s v="Rishikesh"/>
    <s v="Infinix"/>
    <x v="71"/>
    <s v="SmartPhone"/>
    <n v="2"/>
    <n v="32"/>
    <s v="Aqua Sky"/>
    <n v="6500"/>
  </r>
  <r>
    <x v="96"/>
    <s v="Samad"/>
    <s v="Realme"/>
    <x v="17"/>
    <s v="SmartPhone"/>
    <n v="4"/>
    <n v="128"/>
    <s v="Blue"/>
    <n v="11500"/>
  </r>
  <r>
    <x v="96"/>
    <s v="Archana Rawat"/>
    <s v="Samsung"/>
    <x v="67"/>
    <s v="SmartPhone"/>
    <n v="4"/>
    <n v="64"/>
    <s v="Waterfall Blue"/>
    <n v="12000"/>
  </r>
  <r>
    <x v="97"/>
    <s v="Rakesh Kumar"/>
    <s v="Itel"/>
    <x v="4"/>
    <s v="FeaturePhone"/>
    <m/>
    <m/>
    <m/>
    <n v="1100"/>
  </r>
  <r>
    <x v="97"/>
    <s v="Khushila Devi"/>
    <s v="Samsung"/>
    <x v="6"/>
    <s v="FeaturePhone"/>
    <m/>
    <m/>
    <m/>
    <n v="1400"/>
  </r>
  <r>
    <x v="98"/>
    <s v="Vishal Bhardwaj"/>
    <s v="OPPO"/>
    <x v="66"/>
    <s v="SmartPhone"/>
    <n v="6"/>
    <n v="128"/>
    <s v="Blue Flame"/>
    <n v="13500"/>
  </r>
  <r>
    <x v="98"/>
    <s v="Rohit Kumar"/>
    <s v="Realme"/>
    <x v="28"/>
    <s v="SmartPhone"/>
    <n v="4"/>
    <n v="64"/>
    <s v="Soulful Blue"/>
    <n v="14500"/>
  </r>
  <r>
    <x v="98"/>
    <s v="Dharam Raj"/>
    <s v="Realme"/>
    <x v="56"/>
    <s v="SmartPhone"/>
    <n v="2"/>
    <n v="32"/>
    <s v="Lake Blue"/>
    <n v="7500"/>
  </r>
  <r>
    <x v="98"/>
    <s v="Pankaj"/>
    <s v="Realme"/>
    <x v="0"/>
    <s v="SmartPhone"/>
    <n v="6"/>
    <n v="128"/>
    <s v="Racing Blue"/>
    <n v="15000"/>
  </r>
  <r>
    <x v="99"/>
    <s v="Afroj Ansari"/>
    <s v="Micromax"/>
    <x v="79"/>
    <s v="FeaturePhone"/>
    <m/>
    <m/>
    <m/>
    <n v="1400"/>
  </r>
  <r>
    <x v="99"/>
    <s v="Archana Rawat"/>
    <s v="Realme"/>
    <x v="54"/>
    <s v="SmartPhone"/>
    <n v="6"/>
    <n v="128"/>
    <s v="Aurora Green"/>
    <n v="18500"/>
  </r>
  <r>
    <x v="99"/>
    <s v="Abdul Basit"/>
    <s v="VIVO"/>
    <x v="20"/>
    <s v="SmartPhone"/>
    <n v="6"/>
    <n v="128"/>
    <s v="Rainbow Fantasy"/>
    <n v="16500"/>
  </r>
  <r>
    <x v="100"/>
    <s v="Ravish"/>
    <s v="Micromax"/>
    <x v="79"/>
    <s v="FeaturePhone"/>
    <m/>
    <m/>
    <m/>
    <n v="1400"/>
  </r>
  <r>
    <x v="100"/>
    <s v="Aquib Khan"/>
    <s v="OPPO"/>
    <x v="80"/>
    <s v="SmartPhone"/>
    <n v="4"/>
    <n v="64"/>
    <s v="Lake Blue"/>
    <n v="12500"/>
  </r>
  <r>
    <x v="100"/>
    <s v="Azharuddin"/>
    <s v="Realme"/>
    <x v="46"/>
    <s v="SmartPhone"/>
    <n v="4"/>
    <n v="64"/>
    <s v="Oxygen Blue"/>
    <n v="11000"/>
  </r>
  <r>
    <x v="101"/>
    <s v="Anwer"/>
    <s v="Itel"/>
    <x v="30"/>
    <s v="FeaturePhone"/>
    <m/>
    <m/>
    <m/>
    <n v="1200"/>
  </r>
  <r>
    <x v="101"/>
    <s v="Ravish"/>
    <s v="Samsung"/>
    <x v="6"/>
    <s v="FeaturePhone"/>
    <m/>
    <m/>
    <m/>
    <n v="1400"/>
  </r>
  <r>
    <x v="101"/>
    <s v="Faheem Khan"/>
    <s v="VIVO"/>
    <x v="81"/>
    <s v="SmartPhone"/>
    <n v="8"/>
    <n v="128"/>
    <s v="Surfing Blue"/>
    <n v="28000"/>
  </r>
  <r>
    <x v="102"/>
    <s v="Chandan"/>
    <s v="Micromax"/>
    <x v="1"/>
    <s v="FeaturePhone"/>
    <m/>
    <m/>
    <m/>
    <n v="1000"/>
  </r>
  <r>
    <x v="102"/>
    <s v="Zafar"/>
    <s v="VIVO"/>
    <x v="82"/>
    <s v="SmartPhone"/>
    <n v="4"/>
    <n v="128"/>
    <s v="Rainbow Fantasy"/>
    <n v="14500"/>
  </r>
  <r>
    <x v="102"/>
    <s v="Dinesh Yadav"/>
    <s v="Xiaomi"/>
    <x v="73"/>
    <s v="SmartPhone"/>
    <n v="4"/>
    <n v="64"/>
    <s v="Blue"/>
    <n v="12000"/>
  </r>
  <r>
    <x v="102"/>
    <s v="Dharam Raj"/>
    <s v="Xiaomi"/>
    <x v="25"/>
    <s v="SmartPhone"/>
    <n v="2"/>
    <n v="32"/>
    <s v="Peacock Green"/>
    <n v="7500"/>
  </r>
  <r>
    <x v="103"/>
    <s v="Amit Kumar"/>
    <s v="OPPO"/>
    <x v="66"/>
    <s v="SmartPhone"/>
    <n v="8"/>
    <n v="128"/>
    <s v="Ocean Blue"/>
    <n v="17500"/>
  </r>
  <r>
    <x v="103"/>
    <s v="Salam Ahmad "/>
    <s v="Xiaomi"/>
    <x v="57"/>
    <s v="SmartPhone"/>
    <n v="6"/>
    <n v="64"/>
    <s v="Cool Blue"/>
    <n v="12000"/>
  </r>
  <r>
    <x v="104"/>
    <s v="Anuj Kumar"/>
    <s v="Itel"/>
    <x v="30"/>
    <s v="FeaturePhone"/>
    <m/>
    <m/>
    <m/>
    <n v="1250"/>
  </r>
  <r>
    <x v="105"/>
    <s v="Munni Khatoon"/>
    <s v="Infinix"/>
    <x v="71"/>
    <s v="SmartPhone"/>
    <n v="2"/>
    <n v="32"/>
    <s v="Aqua Sky"/>
    <n v="7000"/>
  </r>
  <r>
    <x v="105"/>
    <s v="Daya Shanker"/>
    <s v="Itel"/>
    <x v="10"/>
    <s v="FeaturePhone"/>
    <m/>
    <m/>
    <m/>
    <n v="1550"/>
  </r>
  <r>
    <x v="106"/>
    <s v="Pappu Kumar"/>
    <s v="Itel"/>
    <x v="44"/>
    <s v="FeaturePhone"/>
    <m/>
    <m/>
    <m/>
    <n v="1000"/>
  </r>
  <r>
    <x v="106"/>
    <s v="Aryan Shahi"/>
    <s v="Micromax"/>
    <x v="21"/>
    <s v="FeaturePhone"/>
    <m/>
    <m/>
    <m/>
    <n v="1400"/>
  </r>
  <r>
    <x v="106"/>
    <s v="Shahzad"/>
    <s v="Realme"/>
    <x v="68"/>
    <s v="SmartPhone"/>
    <n v="6"/>
    <n v="128"/>
    <s v="Hyper Space"/>
    <n v="25000"/>
  </r>
  <r>
    <x v="106"/>
    <s v="Manzar"/>
    <s v="Realme"/>
    <x v="18"/>
    <s v="SmartPhone"/>
    <n v="2"/>
    <n v="32"/>
    <s v="Carbon Black"/>
    <n v="7500"/>
  </r>
  <r>
    <x v="106"/>
    <s v="Tinku"/>
    <s v="Samsung"/>
    <x v="40"/>
    <s v="SmartPhone"/>
    <n v="4"/>
    <n v="128"/>
    <s v="Sky Blue"/>
    <n v="12500"/>
  </r>
  <r>
    <x v="106"/>
    <s v="Santosh "/>
    <s v="Samsung"/>
    <x v="6"/>
    <s v="FeaturePhone"/>
    <m/>
    <m/>
    <m/>
    <n v="1450"/>
  </r>
  <r>
    <x v="106"/>
    <s v="Faizan Khan"/>
    <s v="Xiaomi"/>
    <x v="27"/>
    <s v="SmartPhone"/>
    <n v="4"/>
    <n v="64"/>
    <s v="Sky Blue"/>
    <n v="9000"/>
  </r>
  <r>
    <x v="107"/>
    <s v="Seraj"/>
    <s v="Itel"/>
    <x v="4"/>
    <s v="FeaturePhone"/>
    <m/>
    <m/>
    <m/>
    <n v="1000"/>
  </r>
  <r>
    <x v="107"/>
    <s v="Adnan Khan"/>
    <s v="Xiaomi"/>
    <x v="43"/>
    <s v="SmartPhone"/>
    <n v="4"/>
    <n v="64"/>
    <s v="Star Blue"/>
    <n v="13000"/>
  </r>
  <r>
    <x v="107"/>
    <s v="Chunmum Rai"/>
    <s v="Xiaomi"/>
    <x v="43"/>
    <s v="SmartPhone"/>
    <n v="4"/>
    <n v="64"/>
    <s v="Star Blue"/>
    <n v="13000"/>
  </r>
  <r>
    <x v="108"/>
    <s v="Babloo Kumar"/>
    <s v="Realme"/>
    <x v="29"/>
    <s v="SmartPhone"/>
    <n v="4"/>
    <n v="64"/>
    <s v="Glowing Green"/>
    <n v="12000"/>
  </r>
  <r>
    <x v="108"/>
    <s v="Amjad Khan"/>
    <s v="VIVO"/>
    <x v="81"/>
    <s v="SmartPhone"/>
    <n v="8"/>
    <n v="128"/>
    <s v="Surfing Blue"/>
    <n v="28000"/>
  </r>
  <r>
    <x v="109"/>
    <s v="Amit Kumar"/>
    <s v="Realme"/>
    <x v="17"/>
    <s v="SmartPhone"/>
    <n v="4"/>
    <n v="128"/>
    <s v="Blue"/>
    <n v="11500"/>
  </r>
  <r>
    <x v="110"/>
    <s v="Aryan Shahi"/>
    <s v="VIVO"/>
    <x v="36"/>
    <s v="SmartPhone"/>
    <n v="4"/>
    <n v="64"/>
    <s v="Space Blue"/>
    <n v="18000"/>
  </r>
  <r>
    <x v="111"/>
    <s v="Rajiv Rai"/>
    <s v="Infinix"/>
    <x v="49"/>
    <s v="SmartPhone"/>
    <n v="8"/>
    <n v="128"/>
    <s v="Jewel Blue"/>
    <n v="14000"/>
  </r>
  <r>
    <x v="111"/>
    <s v="Salam Ahmad "/>
    <s v="Itel"/>
    <x v="44"/>
    <s v="FeaturePhone"/>
    <m/>
    <m/>
    <m/>
    <n v="1000"/>
  </r>
  <r>
    <x v="112"/>
    <s v="Afzal Shah"/>
    <s v="Infinix"/>
    <x v="83"/>
    <s v="SmartPhone"/>
    <n v="4"/>
    <n v="64"/>
    <s v="Aurora Green"/>
    <n v="8500"/>
  </r>
  <r>
    <x v="112"/>
    <s v="Azharuddin"/>
    <s v="Xiaomi"/>
    <x v="16"/>
    <s v="SmartPhone"/>
    <n v="4"/>
    <n v="64"/>
    <s v="Astral White"/>
    <n v="11500"/>
  </r>
  <r>
    <x v="112"/>
    <s v="Niraj Kumar"/>
    <s v="Xiaomi"/>
    <x v="25"/>
    <s v="SmartPhone"/>
    <n v="2"/>
    <n v="32"/>
    <s v="Peacock Green"/>
    <n v="8499"/>
  </r>
  <r>
    <x v="113"/>
    <s v="Rishikesh"/>
    <s v="Itel"/>
    <x v="13"/>
    <s v="FeaturePhone"/>
    <m/>
    <m/>
    <m/>
    <n v="1050"/>
  </r>
  <r>
    <x v="113"/>
    <s v="Shivshankar Ram"/>
    <s v="Micromax"/>
    <x v="60"/>
    <s v="FeaturePhone"/>
    <m/>
    <m/>
    <m/>
    <n v="1000"/>
  </r>
  <r>
    <x v="113"/>
    <s v="Dhirendra Gupta"/>
    <s v="Realme"/>
    <x v="0"/>
    <s v="SmartPhone"/>
    <n v="6"/>
    <n v="128"/>
    <s v="Racing Blue"/>
    <n v="15000"/>
  </r>
  <r>
    <x v="113"/>
    <s v="Jumman"/>
    <s v="Xiaomi"/>
    <x v="2"/>
    <s v="SmartPhone"/>
    <n v="4"/>
    <n v="64"/>
    <s v="Royal Blue"/>
    <n v="9500"/>
  </r>
  <r>
    <x v="113"/>
    <s v="Imtiyaz "/>
    <s v="Xiaomi"/>
    <x v="2"/>
    <s v="SmartPhone"/>
    <n v="4"/>
    <n v="64"/>
    <s v="Royal Blue"/>
    <n v="9500"/>
  </r>
  <r>
    <x v="113"/>
    <s v="Sachitanand Tiwari"/>
    <s v="Xiaomi"/>
    <x v="3"/>
    <s v="SmartPhone"/>
    <n v="4"/>
    <n v="64"/>
    <s v="Metallic Purple"/>
    <n v="8500"/>
  </r>
  <r>
    <x v="114"/>
    <s v="Md Mumtaz "/>
    <s v="Realme"/>
    <x v="52"/>
    <s v="SmartPhone"/>
    <n v="3"/>
    <n v="32"/>
    <s v="Aqua Blue"/>
    <n v="9000"/>
  </r>
  <r>
    <x v="114"/>
    <s v="Ajay Kumar"/>
    <s v="VIVO"/>
    <x v="20"/>
    <s v="SmartPhone"/>
    <n v="6"/>
    <n v="128"/>
    <s v="Rainbow Fantasy"/>
    <n v="16500"/>
  </r>
  <r>
    <x v="114"/>
    <s v="Amit Kumar"/>
    <s v="Xiaomi"/>
    <x v="2"/>
    <s v="SmartPhone"/>
    <n v="4"/>
    <n v="64"/>
    <s v="Royal Blue"/>
    <n v="9500"/>
  </r>
  <r>
    <x v="114"/>
    <s v="Manoj"/>
    <s v="Xiaomi"/>
    <x v="16"/>
    <s v="SmartPhone"/>
    <n v="4"/>
    <n v="64"/>
    <s v="Bifrost Blue"/>
    <n v="12300"/>
  </r>
  <r>
    <x v="115"/>
    <s v="Sujit Kumar"/>
    <s v="Micromax"/>
    <x v="60"/>
    <s v="FeaturePhone"/>
    <m/>
    <m/>
    <m/>
    <n v="1000"/>
  </r>
  <r>
    <x v="115"/>
    <s v="Archana Rawat"/>
    <s v="Realme"/>
    <x v="0"/>
    <s v="SmartPhone"/>
    <n v="6"/>
    <n v="128"/>
    <s v="Racing Green"/>
    <n v="15500"/>
  </r>
  <r>
    <x v="115"/>
    <s v="Rizwan Khan"/>
    <s v="Samsung"/>
    <x v="6"/>
    <s v="FeaturePhone"/>
    <m/>
    <m/>
    <m/>
    <n v="1500"/>
  </r>
  <r>
    <x v="116"/>
    <s v="Samad"/>
    <s v="Itel"/>
    <x v="30"/>
    <s v="FeaturePhone"/>
    <m/>
    <m/>
    <m/>
    <n v="1250"/>
  </r>
  <r>
    <x v="116"/>
    <s v="Krishna Shah"/>
    <s v="VIVO"/>
    <x v="20"/>
    <s v="SmartPhone"/>
    <n v="6"/>
    <n v="128"/>
    <s v="Rainbow Fantasy"/>
    <n v="17000"/>
  </r>
  <r>
    <x v="117"/>
    <s v="Zainab Ehsan"/>
    <s v="Realme"/>
    <x v="29"/>
    <s v="SmartPhone"/>
    <n v="4"/>
    <n v="64"/>
    <s v="Glowing Green"/>
    <n v="11300"/>
  </r>
  <r>
    <x v="118"/>
    <s v="Rahul Gupta"/>
    <s v="Infinix"/>
    <x v="11"/>
    <s v="SmartPhone"/>
    <n v="4"/>
    <n v="64"/>
    <s v="Horizon Blue"/>
    <n v="8500"/>
  </r>
  <r>
    <x v="118"/>
    <s v="Binod"/>
    <s v="Itel"/>
    <x v="63"/>
    <s v="FeaturePhone"/>
    <m/>
    <m/>
    <m/>
    <n v="1350"/>
  </r>
  <r>
    <x v="118"/>
    <s v="Mahesh"/>
    <s v="Micromax"/>
    <x v="79"/>
    <s v="FeaturePhone"/>
    <m/>
    <m/>
    <m/>
    <n v="1450"/>
  </r>
  <r>
    <x v="118"/>
    <s v="Annu Agarwal"/>
    <s v="Xiaomi"/>
    <x v="24"/>
    <s v="SmartPhone"/>
    <n v="4"/>
    <n v="64"/>
    <s v="Sky Blue"/>
    <n v="8400"/>
  </r>
  <r>
    <x v="119"/>
    <s v="Faiyaz Ahmad "/>
    <s v="Lava"/>
    <x v="84"/>
    <s v="FeaturePhone"/>
    <m/>
    <m/>
    <m/>
    <n v="1200"/>
  </r>
  <r>
    <x v="119"/>
    <s v="Saif Quraishi"/>
    <s v="Xiaomi"/>
    <x v="25"/>
    <s v="SmartPhone"/>
    <n v="2"/>
    <n v="32"/>
    <s v="Peacock Green"/>
    <n v="8499"/>
  </r>
  <r>
    <x v="120"/>
    <s v="Ziaulhaque Khan"/>
    <s v="VIVO"/>
    <x v="36"/>
    <s v="SmartPhone"/>
    <n v="4"/>
    <n v="64"/>
    <s v="Space Blue"/>
    <n v="18000"/>
  </r>
  <r>
    <x v="120"/>
    <s v="Mahesh"/>
    <s v="Xiaomi"/>
    <x v="26"/>
    <s v="SmartPhone"/>
    <n v="2"/>
    <n v="32"/>
    <s v="Green"/>
    <n v="6800"/>
  </r>
  <r>
    <x v="121"/>
    <s v="Virendra Chaudhari"/>
    <s v="Micromax"/>
    <x v="1"/>
    <s v="FeaturePhone"/>
    <m/>
    <m/>
    <m/>
    <n v="1000"/>
  </r>
  <r>
    <x v="122"/>
    <s v="Tej Narayan"/>
    <s v="Micromax"/>
    <x v="1"/>
    <s v="FeaturePhone"/>
    <m/>
    <m/>
    <m/>
    <n v="950"/>
  </r>
  <r>
    <x v="122"/>
    <s v="Pramod"/>
    <s v="Samsung"/>
    <x v="6"/>
    <s v="FeaturePhone"/>
    <m/>
    <m/>
    <m/>
    <n v="1400"/>
  </r>
  <r>
    <x v="122"/>
    <s v="Seraj"/>
    <s v="Samsung"/>
    <x v="6"/>
    <s v="FeaturePhone"/>
    <m/>
    <m/>
    <m/>
    <n v="1400"/>
  </r>
  <r>
    <x v="123"/>
    <s v="Mukesh Kumar"/>
    <s v="VIVO"/>
    <x v="82"/>
    <s v="SmartPhone"/>
    <n v="4"/>
    <n v="128"/>
    <s v="Rainbow Fantasy"/>
    <n v="14500"/>
  </r>
  <r>
    <x v="123"/>
    <s v="Parvej"/>
    <s v="Xiaomi"/>
    <x v="26"/>
    <s v="SmartPhone"/>
    <n v="2"/>
    <n v="32"/>
    <s v="Blue"/>
    <n v="7000"/>
  </r>
  <r>
    <x v="124"/>
    <s v="Naziya Khatoon"/>
    <s v="Itel"/>
    <x v="13"/>
    <s v="FeaturePhone"/>
    <m/>
    <m/>
    <m/>
    <n v="1000"/>
  </r>
  <r>
    <x v="124"/>
    <s v="Munavar"/>
    <s v="Realme"/>
    <x v="53"/>
    <s v="SmartPhone"/>
    <n v="6"/>
    <n v="128"/>
    <s v="Sunburst Gold"/>
    <n v="14500"/>
  </r>
  <r>
    <x v="124"/>
    <s v="Pratibha"/>
    <s v="Samsung"/>
    <x v="6"/>
    <s v="FeaturePhone"/>
    <m/>
    <m/>
    <m/>
    <n v="1400"/>
  </r>
  <r>
    <x v="124"/>
    <s v="Md Shahnawaj"/>
    <s v="Xiaomi"/>
    <x v="3"/>
    <s v="SmartPhone"/>
    <n v="4"/>
    <n v="64"/>
    <s v="Coral Green"/>
    <n v="9300"/>
  </r>
  <r>
    <x v="124"/>
    <s v="Dharmendar"/>
    <s v="ZTE"/>
    <x v="38"/>
    <s v="FeaturePhone"/>
    <m/>
    <m/>
    <m/>
    <n v="900"/>
  </r>
  <r>
    <x v="125"/>
    <s v="Asif Khan"/>
    <s v="Itel"/>
    <x v="45"/>
    <s v="FeaturePhone"/>
    <m/>
    <m/>
    <m/>
    <n v="1500"/>
  </r>
  <r>
    <x v="125"/>
    <s v="Sultan"/>
    <s v="Realme"/>
    <x v="28"/>
    <s v="SmartPhone"/>
    <n v="4"/>
    <n v="64"/>
    <s v="Soulful Blue"/>
    <n v="15500"/>
  </r>
  <r>
    <x v="125"/>
    <s v="Saddam "/>
    <s v="Xiaomi"/>
    <x v="43"/>
    <s v="SmartPhone"/>
    <n v="4"/>
    <n v="64"/>
    <s v="Star Blue"/>
    <n v="12500"/>
  </r>
  <r>
    <x v="126"/>
    <s v="Muni Ram"/>
    <s v="Itel"/>
    <x v="44"/>
    <s v="FeaturePhone"/>
    <m/>
    <m/>
    <m/>
    <n v="950"/>
  </r>
  <r>
    <x v="126"/>
    <s v="Irshad Khan"/>
    <s v="Realme"/>
    <x v="12"/>
    <s v="SmartPhone"/>
    <n v="4"/>
    <n v="64"/>
    <s v="Soulful Blue"/>
    <n v="15000"/>
  </r>
  <r>
    <x v="126"/>
    <s v="Tanveer"/>
    <s v="Realme"/>
    <x v="74"/>
    <s v="SmartPhone"/>
    <n v="12"/>
    <n v="256"/>
    <s v="Mercury Silver"/>
    <n v="30000"/>
  </r>
  <r>
    <x v="126"/>
    <s v="Junaid khan"/>
    <s v="Xiaomi"/>
    <x v="26"/>
    <s v="SmartPhone"/>
    <n v="2"/>
    <n v="32"/>
    <s v="Blue"/>
    <n v="7000"/>
  </r>
  <r>
    <x v="126"/>
    <s v="Deepu"/>
    <s v="Xiaomi"/>
    <x v="26"/>
    <s v="SmartPhone"/>
    <n v="2"/>
    <n v="32"/>
    <s v="Green"/>
    <n v="6800"/>
  </r>
  <r>
    <x v="127"/>
    <s v="Zainab Ehsan"/>
    <s v="Micromax"/>
    <x v="55"/>
    <s v="FeaturePhone"/>
    <m/>
    <m/>
    <m/>
    <n v="1200"/>
  </r>
  <r>
    <x v="127"/>
    <s v="Parvej"/>
    <s v="OPPO"/>
    <x v="80"/>
    <s v="SmartPhone"/>
    <n v="4"/>
    <n v="64"/>
    <s v="Lake Blue"/>
    <n v="12500"/>
  </r>
  <r>
    <x v="127"/>
    <s v="Pappu Kumar"/>
    <s v="Xiaomi"/>
    <x v="43"/>
    <s v="SmartPhone"/>
    <n v="4"/>
    <n v="64"/>
    <s v="Star Blue"/>
    <n v="13000"/>
  </r>
  <r>
    <x v="127"/>
    <s v="Mukesh Kumar"/>
    <s v="Xiaomi"/>
    <x v="37"/>
    <s v="SmartPhone"/>
    <n v="6"/>
    <n v="64"/>
    <s v="Deep Space Blue"/>
    <n v="12000"/>
  </r>
  <r>
    <x v="128"/>
    <s v="Ayaan"/>
    <s v="Itel"/>
    <x v="63"/>
    <s v="FeaturePhone"/>
    <m/>
    <m/>
    <m/>
    <n v="1400"/>
  </r>
  <r>
    <x v="128"/>
    <s v="Archana Rawat"/>
    <s v="OnePlus"/>
    <x v="75"/>
    <s v="SmartPhone"/>
    <n v="6"/>
    <n v="128"/>
    <s v="Blue Tide"/>
    <n v="19000"/>
  </r>
  <r>
    <x v="128"/>
    <s v="Tipu Sharma"/>
    <s v="Realme"/>
    <x v="51"/>
    <s v="SmartPhone"/>
    <n v="6"/>
    <n v="128"/>
    <s v="Universe Blue"/>
    <n v="18000"/>
  </r>
  <r>
    <x v="128"/>
    <s v="Suraj Singh"/>
    <s v="Xiaomi"/>
    <x v="26"/>
    <s v="SmartPhone"/>
    <n v="2"/>
    <n v="32"/>
    <s v="Blue"/>
    <n v="6300"/>
  </r>
  <r>
    <x v="129"/>
    <s v="Amjad"/>
    <s v="Realme"/>
    <x v="52"/>
    <s v="SmartPhone"/>
    <n v="4"/>
    <n v="64"/>
    <s v="Sandy Gold"/>
    <n v="10000"/>
  </r>
  <r>
    <x v="129"/>
    <s v="Anand Pandey"/>
    <s v="VIVO"/>
    <x v="85"/>
    <s v="SmartPhone"/>
    <n v="4"/>
    <n v="64"/>
    <s v="Drizzling Gold"/>
    <n v="12500"/>
  </r>
  <r>
    <x v="130"/>
    <s v="Gauri Sharma"/>
    <s v="Micromax"/>
    <x v="60"/>
    <s v="FeaturePhone"/>
    <m/>
    <m/>
    <m/>
    <n v="1000"/>
  </r>
  <r>
    <x v="130"/>
    <s v="Abdul Salam"/>
    <s v="Realme"/>
    <x v="12"/>
    <s v="SmartPhone"/>
    <n v="4"/>
    <n v="64"/>
    <s v="Soulful Blue"/>
    <n v="15000"/>
  </r>
  <r>
    <x v="130"/>
    <s v="Aquib Khan"/>
    <s v="Xiaomi"/>
    <x v="37"/>
    <s v="SmartPhone"/>
    <n v="6"/>
    <n v="64"/>
    <s v="Deep Space Blue"/>
    <n v="12000"/>
  </r>
  <r>
    <x v="131"/>
    <s v="Ravi Kumar"/>
    <s v="Itel"/>
    <x v="44"/>
    <s v="FeaturePhone"/>
    <m/>
    <m/>
    <m/>
    <n v="1000"/>
  </r>
  <r>
    <x v="132"/>
    <s v="Badal Kumar"/>
    <s v="Karbonn"/>
    <x v="62"/>
    <s v="FeaturePhone"/>
    <m/>
    <m/>
    <m/>
    <n v="1500"/>
  </r>
  <r>
    <x v="132"/>
    <s v="Amjad"/>
    <s v="Realme"/>
    <x v="29"/>
    <s v="SmartPhone"/>
    <n v="4"/>
    <n v="64"/>
    <s v="Glowing Green"/>
    <n v="12000"/>
  </r>
  <r>
    <x v="132"/>
    <s v="Akhlaque Khan"/>
    <s v="Realme"/>
    <x v="46"/>
    <s v="SmartPhone"/>
    <n v="4"/>
    <n v="64"/>
    <s v="Oxygen Blue"/>
    <n v="10700"/>
  </r>
  <r>
    <x v="132"/>
    <s v="Rahmatullah"/>
    <s v="VIVO"/>
    <x v="20"/>
    <s v="SmartPhone"/>
    <n v="6"/>
    <n v="128"/>
    <s v="Rainbow Fantasy"/>
    <n v="17000"/>
  </r>
  <r>
    <x v="132"/>
    <s v="Md Tanveer"/>
    <s v="Xiaomi"/>
    <x v="32"/>
    <s v="SmartPhone"/>
    <n v="6"/>
    <n v="64"/>
    <s v="Cool Blue"/>
    <n v="11000"/>
  </r>
  <r>
    <x v="133"/>
    <s v="Ayaan"/>
    <s v="OPPO"/>
    <x v="86"/>
    <s v="SmartPhone"/>
    <n v="3"/>
    <n v="64"/>
    <s v="Gold"/>
    <n v="10500"/>
  </r>
  <r>
    <x v="134"/>
    <s v="Shoaib"/>
    <s v="Micromax"/>
    <x v="87"/>
    <s v="FeaturePhone"/>
    <m/>
    <m/>
    <m/>
    <n v="1000"/>
  </r>
  <r>
    <x v="134"/>
    <s v="Bala"/>
    <s v="Micromax"/>
    <x v="88"/>
    <s v="FeaturePhone"/>
    <m/>
    <m/>
    <m/>
    <n v="1150"/>
  </r>
  <r>
    <x v="135"/>
    <s v="Parvej"/>
    <s v="VIVO"/>
    <x v="20"/>
    <s v="SmartPhone"/>
    <n v="6"/>
    <n v="128"/>
    <s v="Rainbow Fantasy"/>
    <n v="17000"/>
  </r>
  <r>
    <x v="136"/>
    <s v="Muzamil"/>
    <s v="Micromax"/>
    <x v="55"/>
    <s v="FeaturePhone"/>
    <m/>
    <m/>
    <m/>
    <n v="1200"/>
  </r>
  <r>
    <x v="137"/>
    <s v="Om Prakash Yadav"/>
    <s v="Nokia"/>
    <x v="15"/>
    <s v="FeaturePhone"/>
    <m/>
    <m/>
    <m/>
    <n v="1350"/>
  </r>
  <r>
    <x v="137"/>
    <s v="Imran Rain"/>
    <s v="OPPO"/>
    <x v="66"/>
    <s v="SmartPhone"/>
    <n v="6"/>
    <n v="128"/>
    <s v="Blue Flame"/>
    <n v="13500"/>
  </r>
  <r>
    <x v="137"/>
    <s v="Abdullah"/>
    <s v="Xiaomi"/>
    <x v="24"/>
    <s v="SmartPhone"/>
    <n v="4"/>
    <n v="64"/>
    <s v="Sky Blue"/>
    <n v="8500"/>
  </r>
  <r>
    <x v="137"/>
    <s v="Sarita"/>
    <s v="Xiaomi"/>
    <x v="43"/>
    <s v="SmartPhone"/>
    <n v="4"/>
    <n v="64"/>
    <s v="Star Blue"/>
    <n v="13000"/>
  </r>
  <r>
    <x v="138"/>
    <s v="Tahir"/>
    <s v="Itel"/>
    <x v="30"/>
    <s v="FeaturePhone"/>
    <m/>
    <m/>
    <m/>
    <n v="1200"/>
  </r>
  <r>
    <x v="138"/>
    <s v="Deepak Kumar"/>
    <s v="VIVO"/>
    <x v="20"/>
    <s v="SmartPhone"/>
    <n v="6"/>
    <n v="128"/>
    <s v="Rainbow Fantasy"/>
    <n v="17000"/>
  </r>
  <r>
    <x v="139"/>
    <s v="Rani "/>
    <s v="Benco"/>
    <x v="89"/>
    <s v="FeaturePhone"/>
    <m/>
    <m/>
    <m/>
    <n v="1100"/>
  </r>
  <r>
    <x v="139"/>
    <s v="Vimlesh"/>
    <s v="Cellecor"/>
    <x v="50"/>
    <s v="FeaturePhone"/>
    <m/>
    <m/>
    <m/>
    <n v="1000"/>
  </r>
  <r>
    <x v="140"/>
    <s v="Tinku"/>
    <s v="Cellecor"/>
    <x v="64"/>
    <s v="FeaturePhone"/>
    <m/>
    <m/>
    <m/>
    <n v="900"/>
  </r>
  <r>
    <x v="141"/>
    <s v="Mahendra Kushwaha"/>
    <s v="OnePlus"/>
    <x v="75"/>
    <s v="SmartPhone"/>
    <n v="6"/>
    <n v="128"/>
    <s v="Blue Tide"/>
    <n v="19000"/>
  </r>
  <r>
    <x v="141"/>
    <s v="Md Shahnawaj"/>
    <s v="Realme"/>
    <x v="52"/>
    <s v="SmartPhone"/>
    <n v="3"/>
    <n v="32"/>
    <s v="Aqua Blue"/>
    <n v="9000"/>
  </r>
  <r>
    <x v="142"/>
    <s v="Shaheb Khan"/>
    <s v="Karbonn"/>
    <x v="14"/>
    <s v="FeaturePhone"/>
    <m/>
    <m/>
    <m/>
    <n v="1250"/>
  </r>
  <r>
    <x v="142"/>
    <s v="Rizwan Khan"/>
    <s v="VIVO"/>
    <x v="82"/>
    <s v="SmartPhone"/>
    <n v="4"/>
    <n v="128"/>
    <s v="Starry Sky"/>
    <n v="14500"/>
  </r>
  <r>
    <x v="142"/>
    <s v="Tipu Sharma"/>
    <s v="VIVO"/>
    <x v="81"/>
    <s v="SmartPhone"/>
    <n v="8"/>
    <n v="128"/>
    <s v="Surfing Blue"/>
    <n v="28000"/>
  </r>
  <r>
    <x v="143"/>
    <s v="Amit Kumar"/>
    <s v="Xiaomi"/>
    <x v="43"/>
    <s v="SmartPhone"/>
    <n v="4"/>
    <n v="64"/>
    <s v="Star Blue"/>
    <n v="12500"/>
  </r>
  <r>
    <x v="144"/>
    <s v="Azaj Khan"/>
    <s v="Itel"/>
    <x v="44"/>
    <s v="FeaturePhone"/>
    <m/>
    <m/>
    <m/>
    <n v="1000"/>
  </r>
  <r>
    <x v="145"/>
    <s v="Sunny Deol"/>
    <s v="Realme"/>
    <x v="23"/>
    <s v="SmartPhone"/>
    <n v="6"/>
    <n v="128"/>
    <s v="Green"/>
    <n v="15000"/>
  </r>
  <r>
    <x v="145"/>
    <s v="Munavar"/>
    <s v="Xiaomi"/>
    <x v="24"/>
    <s v="SmartPhone"/>
    <n v="4"/>
    <n v="64"/>
    <s v="Sky Blue"/>
    <n v="8500"/>
  </r>
  <r>
    <x v="146"/>
    <s v="Vishal Gagan"/>
    <s v="Xiaomi"/>
    <x v="59"/>
    <s v="SmartPhone"/>
    <n v="4"/>
    <n v="64"/>
    <s v="Pacific Blue"/>
    <n v="10500"/>
  </r>
  <r>
    <x v="147"/>
    <s v="Naziya Khatoon"/>
    <s v="OPPO"/>
    <x v="80"/>
    <s v="SmartPhone"/>
    <n v="4"/>
    <n v="64"/>
    <s v="Lake Blue"/>
    <n v="12500"/>
  </r>
  <r>
    <x v="147"/>
    <s v="Chandan"/>
    <s v="Realme"/>
    <x v="17"/>
    <s v="SmartPhone"/>
    <n v="4"/>
    <n v="128"/>
    <s v="Blue"/>
    <n v="11500"/>
  </r>
  <r>
    <x v="147"/>
    <s v="Ekbal khan"/>
    <s v="Xiaomi"/>
    <x v="26"/>
    <s v="SmartPhone"/>
    <n v="2"/>
    <n v="32"/>
    <s v="Green"/>
    <n v="6500"/>
  </r>
  <r>
    <x v="148"/>
    <s v="Md Fariyad "/>
    <s v="Nokia"/>
    <x v="15"/>
    <s v="FeaturePhone"/>
    <m/>
    <m/>
    <m/>
    <n v="1350"/>
  </r>
  <r>
    <x v="148"/>
    <s v="Naziya Khatoon"/>
    <s v="OPPO"/>
    <x v="86"/>
    <s v="SmartPhone"/>
    <n v="3"/>
    <n v="64"/>
    <s v="Gold"/>
    <n v="10500"/>
  </r>
  <r>
    <x v="148"/>
    <s v="Sajid Ansari"/>
    <s v="Realme"/>
    <x v="46"/>
    <s v="SmartPhone"/>
    <n v="4"/>
    <n v="64"/>
    <s v="Oxygen Blue"/>
    <n v="10700"/>
  </r>
  <r>
    <x v="148"/>
    <s v="Saif Quraishi"/>
    <s v="Xiaomi"/>
    <x v="24"/>
    <s v="SmartPhone"/>
    <n v="4"/>
    <n v="64"/>
    <s v="Sky Blue"/>
    <n v="8500"/>
  </r>
  <r>
    <x v="149"/>
    <s v="Amit Kumar"/>
    <s v="OPPO"/>
    <x v="86"/>
    <s v="SmartPhone"/>
    <n v="3"/>
    <n v="64"/>
    <s v="Gold"/>
    <n v="10500"/>
  </r>
  <r>
    <x v="149"/>
    <s v="Pappu"/>
    <s v="Realme"/>
    <x v="74"/>
    <s v="SmartPhone"/>
    <n v="12"/>
    <n v="256"/>
    <s v="Mercury Silver"/>
    <n v="30000"/>
  </r>
  <r>
    <x v="150"/>
    <s v="Manjeet Kumar"/>
    <s v="Cellecor"/>
    <x v="39"/>
    <s v="FeaturePhone"/>
    <m/>
    <m/>
    <m/>
    <n v="1300"/>
  </r>
  <r>
    <x v="150"/>
    <s v="Abdul"/>
    <s v="Nothing"/>
    <x v="90"/>
    <s v="SmartPhone"/>
    <n v="12"/>
    <n v="256"/>
    <s v="Black"/>
    <n v="32000"/>
  </r>
  <r>
    <x v="150"/>
    <s v="Rohit Kumar"/>
    <s v="OPPO"/>
    <x v="66"/>
    <s v="SmartPhone"/>
    <n v="6"/>
    <n v="128"/>
    <s v="Blue Flame"/>
    <n v="13500"/>
  </r>
  <r>
    <x v="150"/>
    <s v="Sheru Khan"/>
    <s v="Realme"/>
    <x v="68"/>
    <s v="SmartPhone"/>
    <n v="6"/>
    <n v="128"/>
    <s v="Hyper Space"/>
    <n v="25000"/>
  </r>
  <r>
    <x v="150"/>
    <s v="Badal Kumar"/>
    <s v="VIVO"/>
    <x v="36"/>
    <s v="SmartPhone"/>
    <n v="4"/>
    <n v="64"/>
    <s v="Space Blue"/>
    <n v="12000"/>
  </r>
  <r>
    <x v="150"/>
    <s v="Vimlesh Kumar"/>
    <s v="Xiaomi"/>
    <x v="2"/>
    <s v="SmartPhone"/>
    <n v="3"/>
    <n v="32"/>
    <s v="Royal Blue"/>
    <n v="7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">
  <r>
    <x v="0"/>
    <s v="Xiaomi"/>
    <x v="0"/>
    <s v="SmartPhone"/>
    <n v="4"/>
    <n v="64"/>
    <s v="Royal Blue"/>
    <n v="3"/>
    <n v="8000"/>
    <n v="24000"/>
    <s v="Amazon"/>
  </r>
  <r>
    <x v="0"/>
    <s v="Realme"/>
    <x v="1"/>
    <s v="SmartPhone"/>
    <n v="6"/>
    <n v="128"/>
    <s v="Sunburst Gold"/>
    <n v="1"/>
    <n v="15000"/>
    <n v="15000"/>
    <s v="Amazon"/>
  </r>
  <r>
    <x v="0"/>
    <s v="Xiaomi"/>
    <x v="2"/>
    <s v="SmartPhone"/>
    <n v="4"/>
    <n v="64"/>
    <s v="Star Blue"/>
    <n v="9"/>
    <n v="12000"/>
    <n v="108000"/>
    <s v="Amazon"/>
  </r>
  <r>
    <x v="1"/>
    <s v="Xiaomi"/>
    <x v="0"/>
    <s v="SmartPhone"/>
    <n v="4"/>
    <n v="64"/>
    <s v="Royal Blue"/>
    <n v="2"/>
    <n v="8000"/>
    <n v="16000"/>
    <s v="Flipkart"/>
  </r>
  <r>
    <x v="2"/>
    <s v="OPPO"/>
    <x v="3"/>
    <s v="SmartPhone"/>
    <n v="8"/>
    <n v="128"/>
    <s v="Ocean Blue"/>
    <n v="2"/>
    <n v="16000"/>
    <n v="32000"/>
    <s v="Flipkart"/>
  </r>
  <r>
    <x v="2"/>
    <s v="Realme"/>
    <x v="4"/>
    <s v="SmartPhone"/>
    <n v="2"/>
    <n v="32"/>
    <s v="Mint Green"/>
    <n v="1"/>
    <n v="6027"/>
    <n v="6027"/>
    <s v="Amazon"/>
  </r>
  <r>
    <x v="2"/>
    <s v="Xiaomi"/>
    <x v="5"/>
    <s v="SmartPhone"/>
    <n v="2"/>
    <n v="32"/>
    <s v="Sea Blue"/>
    <n v="1"/>
    <n v="7500"/>
    <n v="7500"/>
    <s v="Flipkart"/>
  </r>
  <r>
    <x v="3"/>
    <s v="Tecno"/>
    <x v="6"/>
    <s v="SmartPhone"/>
    <n v="2"/>
    <n v="32"/>
    <s v="Ice Blue"/>
    <n v="2"/>
    <n v="5928"/>
    <n v="11856"/>
    <s v="Amazon"/>
  </r>
  <r>
    <x v="3"/>
    <s v="VIVO"/>
    <x v="7"/>
    <s v="SmartPhone"/>
    <n v="6"/>
    <n v="128"/>
    <s v="Rainbow Fantasy"/>
    <n v="3"/>
    <n v="16000"/>
    <n v="48000"/>
    <s v="Flipkart"/>
  </r>
  <r>
    <x v="4"/>
    <s v="OnePlus"/>
    <x v="8"/>
    <s v="SmartPhone"/>
    <n v="6"/>
    <n v="128"/>
    <s v="Bahama Blue"/>
    <n v="1"/>
    <n v="22500"/>
    <n v="22500"/>
    <s v="Amazon"/>
  </r>
  <r>
    <x v="5"/>
    <s v="Realme"/>
    <x v="9"/>
    <s v="SmartPhone"/>
    <n v="4"/>
    <n v="64"/>
    <s v="Soulful Blue"/>
    <n v="4"/>
    <n v="11525"/>
    <n v="46100"/>
    <s v="Amazon"/>
  </r>
  <r>
    <x v="5"/>
    <s v="Xiaomi"/>
    <x v="10"/>
    <s v="SmartPhone"/>
    <n v="4"/>
    <n v="64"/>
    <s v="Metallic Blue"/>
    <n v="1"/>
    <n v="10300"/>
    <n v="10300"/>
    <s v="Amazon"/>
  </r>
  <r>
    <x v="6"/>
    <s v="Karbonn"/>
    <x v="11"/>
    <s v="FeaturePhone"/>
    <m/>
    <m/>
    <m/>
    <n v="6"/>
    <n v="1025"/>
    <n v="6150"/>
    <s v="S.Enterprises"/>
  </r>
  <r>
    <x v="6"/>
    <s v="ZTE"/>
    <x v="12"/>
    <s v="FeaturePhone"/>
    <m/>
    <m/>
    <m/>
    <n v="5"/>
    <n v="709"/>
    <n v="3545"/>
    <s v="S.Enterprises"/>
  </r>
  <r>
    <x v="7"/>
    <s v="Lava"/>
    <x v="13"/>
    <s v="FeaturePhone"/>
    <m/>
    <m/>
    <m/>
    <n v="1"/>
    <n v="1007"/>
    <n v="1007"/>
    <s v="S.Enterprises"/>
  </r>
  <r>
    <x v="7"/>
    <s v="Lava"/>
    <x v="14"/>
    <s v="FeaturePhone"/>
    <m/>
    <m/>
    <m/>
    <n v="2"/>
    <n v="825"/>
    <n v="1650"/>
    <s v="S.Enterprises"/>
  </r>
  <r>
    <x v="7"/>
    <s v="Xiaomi"/>
    <x v="5"/>
    <s v="SmartPhone"/>
    <n v="2"/>
    <n v="32"/>
    <s v="Nature Green"/>
    <n v="1"/>
    <n v="7500"/>
    <n v="7500"/>
    <s v="MI Stores"/>
  </r>
  <r>
    <x v="8"/>
    <s v="Micromax"/>
    <x v="15"/>
    <s v="FeaturePhone"/>
    <m/>
    <m/>
    <m/>
    <n v="7"/>
    <n v="754"/>
    <n v="5278"/>
    <s v="S.Enterprises"/>
  </r>
  <r>
    <x v="8"/>
    <s v="Micromax"/>
    <x v="16"/>
    <s v="FeaturePhone"/>
    <m/>
    <m/>
    <m/>
    <n v="1"/>
    <n v="989"/>
    <n v="989"/>
    <s v="S.Enterprises"/>
  </r>
  <r>
    <x v="8"/>
    <s v="Micromax"/>
    <x v="17"/>
    <s v="FeaturePhone"/>
    <m/>
    <m/>
    <m/>
    <n v="1"/>
    <n v="1129"/>
    <n v="1129"/>
    <s v="S.Enterprises"/>
  </r>
  <r>
    <x v="8"/>
    <s v="Micromax"/>
    <x v="18"/>
    <s v="FeaturePhone"/>
    <m/>
    <m/>
    <m/>
    <n v="4"/>
    <n v="1345"/>
    <n v="5380"/>
    <s v="S.Enterprises"/>
  </r>
  <r>
    <x v="8"/>
    <s v="Xiaomi"/>
    <x v="19"/>
    <s v="SmartPhone"/>
    <n v="4"/>
    <n v="64"/>
    <s v="Metallic Purple"/>
    <n v="3"/>
    <n v="8250"/>
    <n v="24750"/>
    <s v="MI Stores"/>
  </r>
  <r>
    <x v="9"/>
    <s v="Xiaomi"/>
    <x v="20"/>
    <s v="SmartPhone"/>
    <n v="2"/>
    <n v="32"/>
    <s v="Peacock Green"/>
    <n v="5"/>
    <n v="6400"/>
    <n v="32000"/>
    <s v="MI Stores"/>
  </r>
  <r>
    <x v="10"/>
    <s v="Samsung"/>
    <x v="21"/>
    <s v="SmartPhone"/>
    <n v="4"/>
    <n v="64"/>
    <s v="Blue"/>
    <n v="3"/>
    <n v="10499"/>
    <n v="31497"/>
    <s v="Amazon"/>
  </r>
  <r>
    <x v="10"/>
    <s v="Samsung"/>
    <x v="22"/>
    <s v="FeaturePhone"/>
    <m/>
    <m/>
    <m/>
    <n v="10"/>
    <n v="1335"/>
    <n v="13350"/>
    <s v="Jai Hind Enterprises"/>
  </r>
  <r>
    <x v="11"/>
    <s v="Itel"/>
    <x v="23"/>
    <s v="FeaturePhone"/>
    <m/>
    <m/>
    <m/>
    <n v="2"/>
    <n v="1295"/>
    <n v="2590"/>
    <s v="New Raj Times"/>
  </r>
  <r>
    <x v="12"/>
    <s v="Xiaomi"/>
    <x v="24"/>
    <s v="SmartPhone"/>
    <n v="6"/>
    <n v="128"/>
    <s v="Bubblegum Blue"/>
    <n v="1"/>
    <n v="19800"/>
    <n v="19800"/>
    <s v="MI Stores"/>
  </r>
  <r>
    <x v="13"/>
    <s v="Xiaomi"/>
    <x v="25"/>
    <s v="SmartPhone"/>
    <n v="4"/>
    <n v="64"/>
    <s v="Cosmic Purple"/>
    <n v="1"/>
    <n v="10999"/>
    <n v="10999"/>
    <s v="MI Stores"/>
  </r>
  <r>
    <x v="14"/>
    <s v="Xiaomi"/>
    <x v="20"/>
    <s v="SmartPhone"/>
    <n v="2"/>
    <n v="32"/>
    <s v="Twilight blue"/>
    <n v="1"/>
    <n v="6400"/>
    <n v="6400"/>
    <s v="Amazon"/>
  </r>
  <r>
    <x v="15"/>
    <s v="Infinix"/>
    <x v="26"/>
    <s v="SmartPhone"/>
    <n v="4"/>
    <n v="64"/>
    <s v="Racing Blue"/>
    <n v="3"/>
    <n v="7780"/>
    <n v="23340"/>
    <s v="Amazon"/>
  </r>
  <r>
    <x v="15"/>
    <s v="Infinix"/>
    <x v="27"/>
    <s v="SmartPhone"/>
    <n v="4"/>
    <n v="64"/>
    <s v="Jewel Blue"/>
    <n v="1"/>
    <n v="12750"/>
    <n v="12750"/>
    <s v="Amazon"/>
  </r>
  <r>
    <x v="16"/>
    <s v="Realme"/>
    <x v="28"/>
    <s v="SmartPhone"/>
    <n v="4"/>
    <n v="64"/>
    <s v="Speed Blue"/>
    <n v="3"/>
    <n v="10028"/>
    <n v="30084"/>
    <s v="Amazon"/>
  </r>
  <r>
    <x v="17"/>
    <s v="Infinix"/>
    <x v="26"/>
    <s v="SmartPhone"/>
    <n v="4"/>
    <n v="64"/>
    <s v="Racing Blue"/>
    <n v="1"/>
    <n v="7500"/>
    <n v="7500"/>
    <s v="Amazon"/>
  </r>
  <r>
    <x v="17"/>
    <s v="Infinix"/>
    <x v="26"/>
    <s v="SmartPhone"/>
    <n v="4"/>
    <n v="64"/>
    <s v="Horizon Blue"/>
    <n v="3"/>
    <n v="7780"/>
    <n v="23340"/>
    <s v="Amazon"/>
  </r>
  <r>
    <x v="17"/>
    <s v="VIVO"/>
    <x v="29"/>
    <s v="SmartPhone"/>
    <n v="4"/>
    <n v="128"/>
    <s v="Starry Sky"/>
    <n v="1"/>
    <n v="13500"/>
    <n v="13500"/>
    <s v="Amazon"/>
  </r>
  <r>
    <x v="18"/>
    <s v="Itel"/>
    <x v="30"/>
    <s v="FeaturePhone"/>
    <m/>
    <m/>
    <m/>
    <n v="8"/>
    <n v="850"/>
    <n v="6800"/>
    <s v="New Raj Times"/>
  </r>
  <r>
    <x v="18"/>
    <s v="Itel"/>
    <x v="31"/>
    <s v="FeaturePhone"/>
    <m/>
    <m/>
    <m/>
    <n v="2"/>
    <n v="920"/>
    <n v="1840"/>
    <s v="New Raj Times"/>
  </r>
  <r>
    <x v="18"/>
    <s v="Itel"/>
    <x v="32"/>
    <s v="FeaturePhone"/>
    <m/>
    <m/>
    <m/>
    <n v="7"/>
    <n v="950"/>
    <n v="6650"/>
    <s v="New Raj Times"/>
  </r>
  <r>
    <x v="18"/>
    <s v="Xiaomi"/>
    <x v="0"/>
    <s v="SmartPhone"/>
    <n v="4"/>
    <n v="64"/>
    <s v="Royal Blue"/>
    <n v="2"/>
    <n v="7753"/>
    <n v="15506"/>
    <s v="Flipkart"/>
  </r>
  <r>
    <x v="18"/>
    <s v="Realme"/>
    <x v="33"/>
    <s v="SmartPhone"/>
    <n v="2"/>
    <n v="32"/>
    <s v="Cool Blue"/>
    <n v="1"/>
    <n v="6000"/>
    <n v="6000"/>
    <s v="Amazon"/>
  </r>
  <r>
    <x v="18"/>
    <s v="Realme"/>
    <x v="34"/>
    <s v="SmartPhone"/>
    <n v="4"/>
    <n v="128"/>
    <s v="Blue"/>
    <n v="2"/>
    <n v="9999"/>
    <n v="19998"/>
    <s v="Amazon"/>
  </r>
  <r>
    <x v="18"/>
    <s v="Xiaomi"/>
    <x v="35"/>
    <s v="SmartPhone"/>
    <n v="4"/>
    <n v="64"/>
    <s v="Sky Blue"/>
    <n v="2"/>
    <n v="8099"/>
    <n v="16198"/>
    <s v="Amazon"/>
  </r>
  <r>
    <x v="18"/>
    <s v="Xiaomi"/>
    <x v="19"/>
    <s v="SmartPhone"/>
    <n v="4"/>
    <n v="64"/>
    <s v="Metallic Purple"/>
    <n v="2"/>
    <n v="7650"/>
    <n v="15300"/>
    <s v="Amazon"/>
  </r>
  <r>
    <x v="19"/>
    <s v="Infinix"/>
    <x v="26"/>
    <s v="SmartPhone"/>
    <n v="4"/>
    <n v="64"/>
    <s v="Racing Blue"/>
    <n v="1"/>
    <n v="8000"/>
    <n v="8000"/>
    <s v="Flipkart"/>
  </r>
  <r>
    <x v="19"/>
    <s v="Realme"/>
    <x v="34"/>
    <s v="SmartPhone"/>
    <n v="4"/>
    <n v="64"/>
    <s v="Blue"/>
    <n v="3"/>
    <n v="9199"/>
    <n v="27597"/>
    <s v="Amazon"/>
  </r>
  <r>
    <x v="20"/>
    <s v="Samsung"/>
    <x v="36"/>
    <s v="FeaturePhone"/>
    <m/>
    <m/>
    <m/>
    <n v="2"/>
    <n v="2080"/>
    <n v="4160"/>
    <s v="S.Enterprises"/>
  </r>
  <r>
    <x v="21"/>
    <s v="Nokia"/>
    <x v="37"/>
    <s v="FeaturePhone"/>
    <m/>
    <m/>
    <m/>
    <n v="9"/>
    <n v="1209"/>
    <n v="10881"/>
    <s v="S.Enterprises"/>
  </r>
  <r>
    <x v="21"/>
    <s v="Nokia"/>
    <x v="38"/>
    <s v="FeaturePhone"/>
    <m/>
    <m/>
    <m/>
    <n v="3"/>
    <n v="1259"/>
    <n v="3777"/>
    <s v="S.Enterprises"/>
  </r>
  <r>
    <x v="22"/>
    <s v="Samsung"/>
    <x v="39"/>
    <s v="SmartPhone"/>
    <n v="4"/>
    <n v="128"/>
    <s v="Sky Blue"/>
    <n v="3"/>
    <n v="11000"/>
    <n v="33000"/>
    <s v="Amazon"/>
  </r>
  <r>
    <x v="23"/>
    <s v="Realme"/>
    <x v="40"/>
    <s v="SmartPhone"/>
    <n v="4"/>
    <n v="64"/>
    <s v="Oxygen Blue"/>
    <n v="6"/>
    <n v="9000"/>
    <n v="54000"/>
    <s v="Amazon"/>
  </r>
  <r>
    <x v="24"/>
    <s v="VIVO"/>
    <x v="7"/>
    <s v="SmartPhone"/>
    <n v="6"/>
    <n v="128"/>
    <s v="Rainbow Fantasy"/>
    <n v="3"/>
    <n v="15519"/>
    <n v="46557"/>
    <s v="Amazon"/>
  </r>
  <r>
    <x v="25"/>
    <s v="Itel"/>
    <x v="41"/>
    <s v="FeaturePhone"/>
    <m/>
    <m/>
    <m/>
    <n v="3"/>
    <n v="1308"/>
    <n v="3924"/>
    <s v="New Raj Times"/>
  </r>
  <r>
    <x v="25"/>
    <s v="Xiaomi"/>
    <x v="0"/>
    <s v="SmartPhone"/>
    <n v="3"/>
    <n v="32"/>
    <s v="Royal Blue"/>
    <n v="3"/>
    <n v="7028"/>
    <n v="21084"/>
    <s v="Flipkart"/>
  </r>
  <r>
    <x v="26"/>
    <s v="Itel"/>
    <x v="42"/>
    <s v="FeaturePhone"/>
    <m/>
    <m/>
    <m/>
    <n v="7"/>
    <n v="1079"/>
    <n v="7553"/>
    <s v="New Raj Times"/>
  </r>
  <r>
    <x v="26"/>
    <s v="Itel"/>
    <x v="43"/>
    <s v="FeaturePhone"/>
    <m/>
    <m/>
    <m/>
    <n v="4"/>
    <n v="889"/>
    <n v="3556"/>
    <s v="New Raj Times"/>
  </r>
  <r>
    <x v="27"/>
    <s v="Realme"/>
    <x v="44"/>
    <s v="SmartPhone"/>
    <n v="4"/>
    <n v="64"/>
    <s v="Aqua Blue"/>
    <n v="1"/>
    <n v="12028"/>
    <n v="12028"/>
    <s v="Flipkart"/>
  </r>
  <r>
    <x v="27"/>
    <s v="Realme"/>
    <x v="28"/>
    <s v="SmartPhone"/>
    <n v="6"/>
    <n v="128"/>
    <s v="Green"/>
    <n v="4"/>
    <n v="12000"/>
    <n v="48000"/>
    <s v="Amazon"/>
  </r>
  <r>
    <x v="27"/>
    <s v="Xiaomi"/>
    <x v="20"/>
    <s v="SmartPhone"/>
    <n v="2"/>
    <n v="32"/>
    <s v="Twilight blue"/>
    <n v="2"/>
    <n v="6300"/>
    <n v="12600"/>
    <s v="Amazon"/>
  </r>
  <r>
    <x v="28"/>
    <s v="Xiaomi"/>
    <x v="0"/>
    <s v="SmartPhone"/>
    <n v="4"/>
    <n v="64"/>
    <s v="Royal Blue"/>
    <n v="1"/>
    <n v="8028"/>
    <n v="8028"/>
    <s v="Flipkart"/>
  </r>
  <r>
    <x v="28"/>
    <s v="Realme"/>
    <x v="28"/>
    <s v="SmartPhone"/>
    <n v="4"/>
    <n v="64"/>
    <s v="Speed Blue"/>
    <n v="3"/>
    <n v="10060"/>
    <n v="30180"/>
    <s v="Amazon"/>
  </r>
  <r>
    <x v="29"/>
    <s v="Micromax"/>
    <x v="45"/>
    <s v="FeaturePhone"/>
    <m/>
    <m/>
    <m/>
    <n v="3"/>
    <n v="910"/>
    <n v="2730"/>
    <s v="Siddhi Ganesh Collection"/>
  </r>
  <r>
    <x v="29"/>
    <s v="Micromax"/>
    <x v="46"/>
    <s v="FeaturePhone"/>
    <m/>
    <m/>
    <m/>
    <n v="1"/>
    <n v="790"/>
    <n v="790"/>
    <s v="Siddhi Ganesh Collection"/>
  </r>
  <r>
    <x v="29"/>
    <s v="Micromax"/>
    <x v="15"/>
    <s v="FeaturePhone"/>
    <m/>
    <m/>
    <m/>
    <n v="7"/>
    <n v="740"/>
    <n v="5180"/>
    <s v="Siddhi Ganesh Collection"/>
  </r>
  <r>
    <x v="29"/>
    <s v="Micromax"/>
    <x v="16"/>
    <s v="FeaturePhone"/>
    <m/>
    <m/>
    <m/>
    <n v="1"/>
    <n v="970"/>
    <n v="970"/>
    <s v="Siddhi Ganesh Collection"/>
  </r>
  <r>
    <x v="29"/>
    <s v="Micromax"/>
    <x v="47"/>
    <s v="FeaturePhone"/>
    <m/>
    <m/>
    <m/>
    <n v="2"/>
    <n v="1260"/>
    <n v="2520"/>
    <s v="Siddhi Ganesh Collection"/>
  </r>
  <r>
    <x v="30"/>
    <s v="Realme"/>
    <x v="48"/>
    <s v="SmartPhone"/>
    <n v="4"/>
    <n v="64"/>
    <s v="Glacier Blue"/>
    <n v="2"/>
    <n v="8828"/>
    <n v="17656"/>
    <s v="Flipkart"/>
  </r>
  <r>
    <x v="31"/>
    <s v="Realme"/>
    <x v="49"/>
    <s v="SmartPhone"/>
    <n v="2"/>
    <n v="32"/>
    <s v="Lake Blue"/>
    <n v="2"/>
    <n v="6500"/>
    <n v="13000"/>
    <s v="Flipkart"/>
  </r>
  <r>
    <x v="31"/>
    <s v="Realme"/>
    <x v="50"/>
    <s v="SmartPhone"/>
    <n v="6"/>
    <n v="128"/>
    <s v="Racing Blue"/>
    <n v="1"/>
    <n v="11500"/>
    <n v="11500"/>
    <s v="Flipkart"/>
  </r>
  <r>
    <x v="31"/>
    <s v="Realme"/>
    <x v="50"/>
    <s v="SmartPhone"/>
    <n v="6"/>
    <n v="128"/>
    <s v="Racing Blue"/>
    <n v="1"/>
    <n v="11500"/>
    <n v="11500"/>
    <s v="Flipkart"/>
  </r>
  <r>
    <x v="32"/>
    <s v="Realme"/>
    <x v="51"/>
    <s v="SmartPhone"/>
    <n v="6"/>
    <n v="128"/>
    <s v="Universe Blue"/>
    <n v="3"/>
    <n v="14528"/>
    <n v="43584"/>
    <s v="Flipkart"/>
  </r>
  <r>
    <x v="33"/>
    <s v="Infinix"/>
    <x v="52"/>
    <s v="SmartPhone"/>
    <n v="4"/>
    <n v="64"/>
    <s v="Jewel Blue"/>
    <n v="3"/>
    <n v="10499"/>
    <n v="31497"/>
    <s v="Amazon"/>
  </r>
  <r>
    <x v="34"/>
    <s v="Realme"/>
    <x v="48"/>
    <s v="SmartPhone"/>
    <n v="4"/>
    <n v="64"/>
    <s v="Glacier Blue"/>
    <n v="1"/>
    <n v="8628"/>
    <n v="8628"/>
    <s v="Flipkart"/>
  </r>
  <r>
    <x v="35"/>
    <s v="Realme"/>
    <x v="53"/>
    <s v="SmartPhone"/>
    <n v="6"/>
    <n v="128"/>
    <s v="Meteor Black"/>
    <n v="1"/>
    <n v="14028"/>
    <n v="14028"/>
    <s v="Flipkart"/>
  </r>
  <r>
    <x v="35"/>
    <s v="Realme"/>
    <x v="53"/>
    <s v="SmartPhone"/>
    <n v="6"/>
    <n v="128"/>
    <s v="Supersonic Blue"/>
    <n v="1"/>
    <n v="14028"/>
    <n v="14028"/>
    <s v="Flipkart"/>
  </r>
  <r>
    <x v="35"/>
    <s v="Realme"/>
    <x v="54"/>
    <s v="SmartPhone"/>
    <n v="8"/>
    <n v="128"/>
    <s v="Sunrise Blue"/>
    <n v="1"/>
    <n v="18599"/>
    <n v="18599"/>
    <s v="Flipkart"/>
  </r>
  <r>
    <x v="35"/>
    <s v="Samsung"/>
    <x v="55"/>
    <s v="SmartPhone"/>
    <n v="4"/>
    <n v="64"/>
    <s v="Waterfall Blue"/>
    <n v="2"/>
    <n v="11000"/>
    <n v="22000"/>
    <s v="Flipkart"/>
  </r>
  <r>
    <x v="35"/>
    <s v="VIVO"/>
    <x v="56"/>
    <s v="SmartPhone"/>
    <n v="6"/>
    <n v="128"/>
    <s v="Turbo Cyan"/>
    <n v="1"/>
    <n v="20028"/>
    <n v="20028"/>
    <s v="Flipkart"/>
  </r>
  <r>
    <x v="36"/>
    <s v="Infinix"/>
    <x v="26"/>
    <s v="SmartPhone"/>
    <n v="4"/>
    <n v="64"/>
    <s v="Racing Blue"/>
    <n v="1"/>
    <n v="7780"/>
    <n v="7780"/>
    <s v="Flipkart"/>
  </r>
  <r>
    <x v="36"/>
    <s v="Realme"/>
    <x v="57"/>
    <s v="SmartPhone"/>
    <n v="4"/>
    <n v="64"/>
    <s v="Soulful Blue"/>
    <n v="1"/>
    <n v="11025"/>
    <n v="11025"/>
    <s v="Flipkart"/>
  </r>
  <r>
    <x v="37"/>
    <s v="Realme"/>
    <x v="49"/>
    <s v="SmartPhone"/>
    <n v="2"/>
    <n v="32"/>
    <s v="Bamboo Green"/>
    <n v="1"/>
    <n v="5900"/>
    <n v="5900"/>
    <s v="Flipkart"/>
  </r>
  <r>
    <x v="38"/>
    <s v="Realme"/>
    <x v="49"/>
    <s v="SmartPhone"/>
    <n v="2"/>
    <n v="32"/>
    <s v="Lake Blue"/>
    <n v="1"/>
    <n v="5928"/>
    <n v="5928"/>
    <s v="Flipkart"/>
  </r>
  <r>
    <x v="38"/>
    <s v="Realme"/>
    <x v="58"/>
    <s v="SmartPhone"/>
    <n v="4"/>
    <n v="64"/>
    <s v="Dark Green"/>
    <n v="1"/>
    <n v="9025"/>
    <n v="9025"/>
    <s v="Flipkart"/>
  </r>
  <r>
    <x v="38"/>
    <s v="Realme"/>
    <x v="59"/>
    <s v="SmartPhone"/>
    <n v="6"/>
    <n v="128"/>
    <s v="Racing Blue"/>
    <n v="5"/>
    <n v="13028"/>
    <n v="65140"/>
    <s v="Flipkart"/>
  </r>
  <r>
    <x v="39"/>
    <s v="Realme"/>
    <x v="59"/>
    <s v="SmartPhone"/>
    <n v="6"/>
    <n v="128"/>
    <s v="Racing Green"/>
    <n v="3"/>
    <n v="13028"/>
    <n v="39084"/>
    <s v="Flipkart"/>
  </r>
  <r>
    <x v="40"/>
    <s v="Xiaomi"/>
    <x v="60"/>
    <s v="SmartPhone"/>
    <n v="6"/>
    <n v="64"/>
    <s v="Cool Blue"/>
    <n v="3"/>
    <n v="10499"/>
    <n v="31497"/>
    <s v="Flipkart"/>
  </r>
  <r>
    <x v="41"/>
    <s v="Micromax"/>
    <x v="61"/>
    <s v="FeaturePhone"/>
    <m/>
    <m/>
    <m/>
    <n v="4"/>
    <n v="1009"/>
    <n v="4036"/>
    <s v="Siddhi Ganesh Collection"/>
  </r>
  <r>
    <x v="42"/>
    <s v="Karbonn"/>
    <x v="62"/>
    <s v="FeaturePhone"/>
    <m/>
    <m/>
    <m/>
    <n v="1"/>
    <n v="876"/>
    <n v="876"/>
    <s v="S.Enterprises"/>
  </r>
  <r>
    <x v="42"/>
    <s v="Karbonn"/>
    <x v="63"/>
    <s v="FeaturePhone"/>
    <m/>
    <m/>
    <m/>
    <n v="2"/>
    <n v="1384"/>
    <n v="2768"/>
    <s v="S.Enterprises"/>
  </r>
  <r>
    <x v="43"/>
    <s v="Itel"/>
    <x v="42"/>
    <s v="FeaturePhone"/>
    <m/>
    <m/>
    <m/>
    <n v="5"/>
    <n v="1079"/>
    <n v="5395"/>
    <s v="New Raj Times"/>
  </r>
  <r>
    <x v="43"/>
    <s v="Itel"/>
    <x v="43"/>
    <s v="FeaturePhone"/>
    <m/>
    <m/>
    <m/>
    <n v="4"/>
    <n v="889"/>
    <n v="3556"/>
    <s v="New Raj Times"/>
  </r>
  <r>
    <x v="43"/>
    <s v="Itel"/>
    <x v="64"/>
    <s v="FeaturePhone"/>
    <m/>
    <m/>
    <m/>
    <n v="1"/>
    <n v="979"/>
    <n v="979"/>
    <s v="New Raj Times"/>
  </r>
  <r>
    <x v="44"/>
    <s v="OnePlus"/>
    <x v="65"/>
    <s v="SmartPhone"/>
    <n v="6"/>
    <n v="128"/>
    <s v="Black Dusk"/>
    <n v="1"/>
    <n v="17000"/>
    <n v="17000"/>
    <s v="Amazon"/>
  </r>
  <r>
    <x v="44"/>
    <s v="Xiaomi"/>
    <x v="0"/>
    <s v="SmartPhone"/>
    <n v="4"/>
    <n v="64"/>
    <s v="Royal Blue"/>
    <n v="1"/>
    <n v="7056"/>
    <n v="7056"/>
    <s v="Flipkart"/>
  </r>
  <r>
    <x v="44"/>
    <s v="Xiaomi"/>
    <x v="0"/>
    <s v="SmartPhone"/>
    <n v="3"/>
    <n v="32"/>
    <s v="Royal Blue"/>
    <n v="1"/>
    <n v="5350"/>
    <n v="5350"/>
    <s v="Flipkart"/>
  </r>
  <r>
    <x v="44"/>
    <s v="Xiaomi"/>
    <x v="66"/>
    <s v="SmartPhone"/>
    <n v="4"/>
    <n v="64"/>
    <s v="Blue"/>
    <n v="2"/>
    <n v="9394"/>
    <n v="18788"/>
    <s v="Amazon"/>
  </r>
  <r>
    <x v="44"/>
    <s v="Realme"/>
    <x v="1"/>
    <s v="SmartPhone"/>
    <n v="6"/>
    <n v="128"/>
    <s v="Sunburst Gold"/>
    <n v="1"/>
    <n v="13000"/>
    <n v="13000"/>
    <s v="Flipkart"/>
  </r>
  <r>
    <x v="44"/>
    <s v="Realme"/>
    <x v="1"/>
    <s v="SmartPhone"/>
    <n v="6"/>
    <n v="128"/>
    <s v="Sunburst Gold"/>
    <n v="1"/>
    <n v="12500"/>
    <n v="12500"/>
    <s v="Flipkart"/>
  </r>
  <r>
    <x v="44"/>
    <s v="Xiaomi"/>
    <x v="35"/>
    <s v="SmartPhone"/>
    <n v="4"/>
    <n v="64"/>
    <s v="Sky Blue"/>
    <n v="1"/>
    <n v="7054"/>
    <n v="7054"/>
    <s v="Amazon"/>
  </r>
  <r>
    <x v="44"/>
    <s v="Xiaomi"/>
    <x v="67"/>
    <s v="SmartPhone"/>
    <n v="4"/>
    <n v="64"/>
    <s v="Sky Blue"/>
    <n v="3"/>
    <n v="7500"/>
    <n v="22500"/>
    <s v="Amazon"/>
  </r>
  <r>
    <x v="44"/>
    <s v="Xiaomi"/>
    <x v="2"/>
    <s v="SmartPhone"/>
    <n v="4"/>
    <n v="64"/>
    <s v="Twilight blue"/>
    <n v="2"/>
    <n v="9939"/>
    <n v="19878"/>
    <s v="Amazon"/>
  </r>
  <r>
    <x v="45"/>
    <s v="Realme"/>
    <x v="68"/>
    <s v="SmartPhone"/>
    <n v="4"/>
    <n v="64"/>
    <s v="Hyper Blue"/>
    <n v="1"/>
    <n v="10999"/>
    <n v="10999"/>
    <s v="Amazon"/>
  </r>
  <r>
    <x v="45"/>
    <s v="Xiaomi"/>
    <x v="69"/>
    <s v="SmartPhone"/>
    <n v="4"/>
    <n v="64"/>
    <s v="Astral white"/>
    <n v="4"/>
    <n v="8999"/>
    <n v="35996"/>
    <s v="Amazon"/>
  </r>
  <r>
    <x v="45"/>
    <s v="Xiaomi"/>
    <x v="35"/>
    <s v="SmartPhone"/>
    <n v="4"/>
    <n v="64"/>
    <s v="Sky Blue"/>
    <n v="9"/>
    <n v="7212"/>
    <n v="64908"/>
    <s v="Amazon"/>
  </r>
  <r>
    <x v="46"/>
    <s v="Realme"/>
    <x v="57"/>
    <s v="SmartPhone"/>
    <n v="4"/>
    <n v="64"/>
    <s v="Soulful Blue"/>
    <n v="2"/>
    <n v="10850"/>
    <n v="21700"/>
    <s v="Flipkart"/>
  </r>
  <r>
    <x v="46"/>
    <s v="Realme"/>
    <x v="44"/>
    <s v="SmartPhone"/>
    <n v="3"/>
    <n v="32"/>
    <s v="Aqua Blue"/>
    <n v="1"/>
    <n v="7575"/>
    <n v="7575"/>
    <s v="Flipkart"/>
  </r>
  <r>
    <x v="46"/>
    <s v="Realme"/>
    <x v="70"/>
    <s v="SmartPhone"/>
    <n v="4"/>
    <n v="64"/>
    <s v="Glowing Green"/>
    <n v="2"/>
    <n v="10085"/>
    <n v="20170"/>
    <s v="Flipkart"/>
  </r>
  <r>
    <x v="46"/>
    <s v="Realme"/>
    <x v="34"/>
    <s v="SmartPhone"/>
    <n v="4"/>
    <n v="64"/>
    <s v="Blue"/>
    <n v="3"/>
    <n v="8500"/>
    <n v="25500"/>
    <s v="Amazon"/>
  </r>
  <r>
    <x v="46"/>
    <s v="Realme"/>
    <x v="34"/>
    <s v="SmartPhone"/>
    <n v="4"/>
    <n v="64"/>
    <s v="Blue"/>
    <n v="1"/>
    <n v="8500"/>
    <n v="8500"/>
    <s v="Amazon"/>
  </r>
  <r>
    <x v="46"/>
    <s v="Xiaomi"/>
    <x v="71"/>
    <s v="SmartPhone"/>
    <n v="4"/>
    <n v="64"/>
    <s v="Pacific Blue"/>
    <n v="3"/>
    <n v="8025"/>
    <n v="24075"/>
    <s v="Flipkart"/>
  </r>
  <r>
    <x v="46"/>
    <s v="Xiaomi"/>
    <x v="72"/>
    <s v="SmartPhone"/>
    <n v="2"/>
    <n v="32"/>
    <s v="Blue"/>
    <n v="3"/>
    <n v="5425"/>
    <n v="16275"/>
    <s v="Amazon"/>
  </r>
  <r>
    <x v="46"/>
    <s v="Xiaomi"/>
    <x v="73"/>
    <s v="SmartPhone"/>
    <n v="6"/>
    <n v="128"/>
    <s v="Celestial Blue"/>
    <n v="1"/>
    <n v="13999"/>
    <n v="13999"/>
    <s v="Amazon"/>
  </r>
  <r>
    <x v="46"/>
    <s v="VIVO"/>
    <x v="7"/>
    <s v="SmartPhone"/>
    <n v="6"/>
    <n v="128"/>
    <s v="Rainbow Fantasy"/>
    <n v="3"/>
    <n v="14528"/>
    <n v="43584"/>
    <s v="Flipkart"/>
  </r>
  <r>
    <x v="46"/>
    <s v="VIVO"/>
    <x v="7"/>
    <s v="SmartPhone"/>
    <n v="6"/>
    <n v="128"/>
    <s v="Rainbow Fantasy"/>
    <n v="2"/>
    <n v="14578"/>
    <n v="29156"/>
    <s v="Flipkart"/>
  </r>
  <r>
    <x v="47"/>
    <s v="Xiaomi"/>
    <x v="66"/>
    <s v="SmartPhone"/>
    <n v="6"/>
    <n v="128"/>
    <s v="Blue"/>
    <n v="1"/>
    <n v="10000"/>
    <n v="10000"/>
    <s v="Flipkart"/>
  </r>
  <r>
    <x v="47"/>
    <s v="Realme"/>
    <x v="74"/>
    <s v="SmartPhone"/>
    <n v="6"/>
    <n v="128"/>
    <s v="Aurora Green"/>
    <n v="1"/>
    <n v="14778"/>
    <n v="14778"/>
    <s v="Flipkart"/>
  </r>
  <r>
    <x v="47"/>
    <s v="Realme"/>
    <x v="57"/>
    <s v="SmartPhone"/>
    <n v="4"/>
    <n v="64"/>
    <s v="Soulful Blue"/>
    <n v="2"/>
    <n v="11025"/>
    <n v="22050"/>
    <s v="Flipkart"/>
  </r>
  <r>
    <x v="47"/>
    <s v="Realme"/>
    <x v="44"/>
    <s v="SmartPhone"/>
    <n v="3"/>
    <n v="32"/>
    <s v="Sandy Gold"/>
    <n v="1"/>
    <n v="8025"/>
    <n v="8025"/>
    <s v="Flipkart"/>
  </r>
  <r>
    <x v="47"/>
    <s v="Realme"/>
    <x v="70"/>
    <s v="SmartPhone"/>
    <n v="4"/>
    <n v="64"/>
    <s v="Glowing Green"/>
    <n v="2"/>
    <n v="10085"/>
    <n v="20170"/>
    <s v="Flipkart"/>
  </r>
  <r>
    <x v="47"/>
    <s v="Xiaomi"/>
    <x v="69"/>
    <s v="SmartPhone"/>
    <n v="4"/>
    <n v="64"/>
    <s v="Bifrost Blue"/>
    <n v="1"/>
    <n v="9000"/>
    <n v="9000"/>
    <s v="Amazon"/>
  </r>
  <r>
    <x v="47"/>
    <s v="Xiaomi"/>
    <x v="72"/>
    <s v="SmartPhone"/>
    <n v="2"/>
    <n v="32"/>
    <s v="Green"/>
    <n v="3"/>
    <n v="5350"/>
    <n v="16050"/>
    <s v="Amazon"/>
  </r>
  <r>
    <x v="47"/>
    <s v="Xiaomi"/>
    <x v="2"/>
    <s v="SmartPhone"/>
    <n v="4"/>
    <n v="64"/>
    <s v="Twilight blue"/>
    <n v="1"/>
    <n v="10000"/>
    <n v="10000"/>
    <s v="Amazon"/>
  </r>
  <r>
    <x v="48"/>
    <s v="Realme"/>
    <x v="44"/>
    <s v="SmartPhone"/>
    <n v="3"/>
    <n v="32"/>
    <s v="Aqua Blue"/>
    <n v="1"/>
    <n v="8025"/>
    <n v="8025"/>
    <s v="Flipkart"/>
  </r>
  <r>
    <x v="48"/>
    <s v="Xiaomi"/>
    <x v="35"/>
    <s v="SmartPhone"/>
    <n v="4"/>
    <n v="64"/>
    <s v="Sky Blue"/>
    <n v="7"/>
    <n v="7000"/>
    <n v="49000"/>
    <s v="Amazon"/>
  </r>
  <r>
    <x v="48"/>
    <s v="Xiaomi"/>
    <x v="67"/>
    <s v="SmartPhone"/>
    <n v="4"/>
    <n v="64"/>
    <s v="Sky Blue"/>
    <n v="3"/>
    <n v="7500"/>
    <n v="22500"/>
    <s v="Amazon"/>
  </r>
  <r>
    <x v="49"/>
    <s v="Xiaomi"/>
    <x v="66"/>
    <s v="SmartPhone"/>
    <n v="6"/>
    <n v="128"/>
    <s v="Blue"/>
    <n v="1"/>
    <n v="9999"/>
    <n v="9999"/>
    <s v="Flipkart"/>
  </r>
  <r>
    <x v="49"/>
    <s v="Xiaomi"/>
    <x v="71"/>
    <s v="SmartPhone"/>
    <n v="4"/>
    <n v="64"/>
    <s v="Pacific Blue"/>
    <n v="3"/>
    <n v="8500"/>
    <n v="25500"/>
    <s v="Flipkart"/>
  </r>
  <r>
    <x v="49"/>
    <s v="Xiaomi"/>
    <x v="2"/>
    <s v="SmartPhone"/>
    <n v="4"/>
    <n v="64"/>
    <s v="Twilight blue"/>
    <n v="2"/>
    <n v="10000"/>
    <n v="20000"/>
    <s v="Amazon"/>
  </r>
  <r>
    <x v="49"/>
    <s v="VIVO"/>
    <x v="75"/>
    <s v="SmartPhone"/>
    <n v="4"/>
    <n v="64"/>
    <s v="Space Blue"/>
    <n v="2"/>
    <n v="10145"/>
    <n v="20290"/>
    <s v="Flipkart"/>
  </r>
  <r>
    <x v="50"/>
    <s v="Infinix"/>
    <x v="76"/>
    <s v="SmartPhone"/>
    <n v="2"/>
    <n v="32"/>
    <s v="Origin Blue"/>
    <n v="2"/>
    <n v="5250"/>
    <n v="10500"/>
    <s v="Flipkart"/>
  </r>
  <r>
    <x v="50"/>
    <s v="OPPO"/>
    <x v="3"/>
    <s v="SmartPhone"/>
    <n v="6"/>
    <n v="128"/>
    <s v="Blue Flame"/>
    <n v="2"/>
    <n v="14778"/>
    <n v="29556"/>
    <s v="Flipkart"/>
  </r>
  <r>
    <x v="51"/>
    <s v="Realme"/>
    <x v="28"/>
    <s v="SmartPhone"/>
    <n v="4"/>
    <n v="64"/>
    <s v="Speed Blue"/>
    <n v="2"/>
    <n v="10000"/>
    <n v="20000"/>
    <s v="Amazon"/>
  </r>
  <r>
    <x v="51"/>
    <s v="Realme"/>
    <x v="68"/>
    <s v="SmartPhone"/>
    <n v="4"/>
    <n v="64"/>
    <s v="Hyper Blue"/>
    <n v="2"/>
    <n v="10500"/>
    <n v="21000"/>
    <s v="Amazon"/>
  </r>
  <r>
    <x v="51"/>
    <s v="Realme"/>
    <x v="77"/>
    <s v="SmartPhone"/>
    <n v="6"/>
    <n v="128"/>
    <s v="Hyper Blue"/>
    <n v="1"/>
    <n v="15249"/>
    <n v="15249"/>
    <s v="Amazon"/>
  </r>
  <r>
    <x v="51"/>
    <s v="Realme"/>
    <x v="34"/>
    <s v="SmartPhone"/>
    <n v="4"/>
    <n v="128"/>
    <s v="Blue"/>
    <n v="2"/>
    <n v="9049"/>
    <n v="18098"/>
    <s v="Amazon"/>
  </r>
  <r>
    <x v="52"/>
    <s v="Nokia"/>
    <x v="37"/>
    <s v="FeaturePhone"/>
    <m/>
    <m/>
    <m/>
    <n v="8"/>
    <n v="1209"/>
    <n v="9672"/>
    <s v="S.Enterprises"/>
  </r>
  <r>
    <x v="53"/>
    <s v="Realme"/>
    <x v="78"/>
    <s v="SmartPhone"/>
    <n v="4"/>
    <n v="64"/>
    <s v="Space Purple"/>
    <n v="1"/>
    <n v="12499"/>
    <n v="12499"/>
    <s v="Amazon"/>
  </r>
  <r>
    <x v="54"/>
    <s v="Itel"/>
    <x v="79"/>
    <s v="FeaturePhone"/>
    <m/>
    <m/>
    <m/>
    <n v="2"/>
    <n v="710"/>
    <n v="1420"/>
    <s v="New Raj Times"/>
  </r>
  <r>
    <x v="54"/>
    <s v="Itel"/>
    <x v="80"/>
    <s v="FeaturePhone"/>
    <m/>
    <m/>
    <m/>
    <n v="3"/>
    <n v="1199"/>
    <n v="3597"/>
    <s v="New Raj Times"/>
  </r>
  <r>
    <x v="55"/>
    <s v="Infinix"/>
    <x v="76"/>
    <s v="SmartPhone"/>
    <n v="2"/>
    <n v="32"/>
    <s v="Aqua Sky"/>
    <n v="2"/>
    <n v="5300"/>
    <n v="10600"/>
    <s v="Flipkart"/>
  </r>
  <r>
    <x v="55"/>
    <s v="Itel"/>
    <x v="30"/>
    <s v="FeaturePhone"/>
    <m/>
    <m/>
    <m/>
    <n v="8"/>
    <n v="860"/>
    <n v="6880"/>
    <s v="New Raj Times"/>
  </r>
  <r>
    <x v="55"/>
    <s v="Realme"/>
    <x v="81"/>
    <s v="SmartPhone"/>
    <n v="3"/>
    <n v="32"/>
    <s v="So Blue"/>
    <n v="1"/>
    <n v="6996"/>
    <n v="6996"/>
    <s v="Amazon"/>
  </r>
  <r>
    <x v="55"/>
    <s v="Xiaomi"/>
    <x v="82"/>
    <s v="SmartPhone"/>
    <n v="6"/>
    <n v="64"/>
    <s v="Deep Space Blue"/>
    <n v="3"/>
    <n v="11000"/>
    <n v="33000"/>
    <s v="Flipkart"/>
  </r>
  <r>
    <x v="55"/>
    <s v="VIVO"/>
    <x v="29"/>
    <s v="SmartPhone"/>
    <n v="4"/>
    <n v="128"/>
    <s v="Starry Sky"/>
    <n v="1"/>
    <n v="12499"/>
    <n v="12499"/>
    <s v="Flipkart"/>
  </r>
  <r>
    <x v="56"/>
    <s v="Infinix"/>
    <x v="26"/>
    <s v="SmartPhone"/>
    <n v="4"/>
    <n v="64"/>
    <s v="Horizon Blue"/>
    <n v="3"/>
    <n v="7200"/>
    <n v="21600"/>
    <s v="Flipkart"/>
  </r>
  <r>
    <x v="56"/>
    <s v="Realme"/>
    <x v="57"/>
    <s v="SmartPhone"/>
    <n v="4"/>
    <n v="64"/>
    <s v="Soulful Blue"/>
    <n v="1"/>
    <n v="12000"/>
    <n v="12000"/>
    <s v="Flipkart"/>
  </r>
  <r>
    <x v="56"/>
    <s v="Xiaomi"/>
    <x v="71"/>
    <s v="SmartPhone"/>
    <n v="4"/>
    <n v="64"/>
    <s v="Pacific Blue"/>
    <n v="2"/>
    <n v="8000"/>
    <n v="16000"/>
    <s v="Flipkart"/>
  </r>
  <r>
    <x v="56"/>
    <s v="Xiaomi"/>
    <x v="72"/>
    <s v="SmartPhone"/>
    <n v="2"/>
    <n v="32"/>
    <s v="Blue"/>
    <n v="2"/>
    <n v="5319"/>
    <n v="10638"/>
    <s v="Amazon"/>
  </r>
  <r>
    <x v="56"/>
    <s v="Samsung"/>
    <x v="83"/>
    <s v="SmartPhone"/>
    <n v="4"/>
    <n v="64"/>
    <s v="Nightsky Green"/>
    <n v="1"/>
    <n v="8520"/>
    <n v="8520"/>
    <s v="Flipkart"/>
  </r>
  <r>
    <x v="56"/>
    <s v="Samsung"/>
    <x v="84"/>
    <s v="SmartPhone"/>
    <n v="4"/>
    <n v="64"/>
    <s v="Aqua Blue"/>
    <n v="1"/>
    <n v="12749"/>
    <n v="12749"/>
    <s v="Flipkart"/>
  </r>
  <r>
    <x v="56"/>
    <s v="VIVO"/>
    <x v="29"/>
    <s v="SmartPhone"/>
    <n v="4"/>
    <n v="128"/>
    <s v="Starry Sky"/>
    <n v="1"/>
    <n v="12500"/>
    <n v="12500"/>
    <s v="Flipkart"/>
  </r>
  <r>
    <x v="57"/>
    <s v="Realme"/>
    <x v="49"/>
    <s v="SmartPhone"/>
    <n v="2"/>
    <n v="32"/>
    <s v="Lake Blue"/>
    <n v="1"/>
    <n v="5128"/>
    <n v="5128"/>
    <s v="Flipkart"/>
  </r>
  <r>
    <x v="57"/>
    <s v="Realme"/>
    <x v="85"/>
    <s v="SmartPhone"/>
    <n v="12"/>
    <n v="256"/>
    <s v="Mercury Silver"/>
    <n v="3"/>
    <n v="28000"/>
    <n v="84000"/>
    <s v="Flipkart"/>
  </r>
  <r>
    <x v="58"/>
    <s v="Realme"/>
    <x v="4"/>
    <s v="SmartPhone"/>
    <n v="2"/>
    <n v="32"/>
    <s v="Carbon Black"/>
    <n v="1"/>
    <n v="5499"/>
    <n v="5499"/>
    <s v="Amazon"/>
  </r>
  <r>
    <x v="58"/>
    <s v="Samsung"/>
    <x v="22"/>
    <s v="FeaturePhone"/>
    <m/>
    <m/>
    <m/>
    <n v="15"/>
    <n v="1335"/>
    <n v="20025"/>
    <s v="Jai Hind Enterprises"/>
  </r>
  <r>
    <x v="59"/>
    <s v="Realme"/>
    <x v="57"/>
    <s v="SmartPhone"/>
    <n v="4"/>
    <n v="64"/>
    <s v="Soulful Blue"/>
    <n v="1"/>
    <n v="11749"/>
    <n v="11749"/>
    <s v="Amazon"/>
  </r>
  <r>
    <x v="59"/>
    <s v="Realme"/>
    <x v="49"/>
    <s v="SmartPhone"/>
    <n v="2"/>
    <n v="32"/>
    <s v="Bamboo Green"/>
    <n v="1"/>
    <n v="5100"/>
    <n v="5100"/>
    <s v="Amazon"/>
  </r>
  <r>
    <x v="59"/>
    <s v="Realme"/>
    <x v="81"/>
    <s v="SmartPhone"/>
    <n v="3"/>
    <n v="32"/>
    <s v="So Blue"/>
    <n v="1"/>
    <n v="6999"/>
    <n v="6999"/>
    <s v="Amazon"/>
  </r>
  <r>
    <x v="60"/>
    <s v="Realme"/>
    <x v="44"/>
    <s v="SmartPhone"/>
    <n v="3"/>
    <n v="32"/>
    <s v="Sandy Gold"/>
    <n v="1"/>
    <n v="6850"/>
    <n v="6850"/>
    <s v="Flipkart"/>
  </r>
  <r>
    <x v="61"/>
    <s v="Realme"/>
    <x v="81"/>
    <s v="SmartPhone"/>
    <n v="3"/>
    <n v="32"/>
    <s v="So Blue"/>
    <n v="1"/>
    <n v="7052"/>
    <n v="7052"/>
    <s v="Amazon"/>
  </r>
  <r>
    <x v="62"/>
    <s v="Micromax"/>
    <x v="86"/>
    <s v="FeaturePhone"/>
    <m/>
    <m/>
    <m/>
    <n v="3"/>
    <n v="809"/>
    <n v="2427"/>
    <s v="S.Enterprises"/>
  </r>
  <r>
    <x v="62"/>
    <s v="Micromax"/>
    <x v="87"/>
    <s v="FeaturePhone"/>
    <m/>
    <m/>
    <m/>
    <n v="1"/>
    <n v="825"/>
    <n v="825"/>
    <s v="S.Enterprises"/>
  </r>
  <r>
    <x v="62"/>
    <s v="Micromax"/>
    <x v="88"/>
    <s v="FeaturePhone"/>
    <m/>
    <m/>
    <m/>
    <n v="1"/>
    <n v="1010"/>
    <n v="1010"/>
    <s v="S.Enterprises"/>
  </r>
  <r>
    <x v="62"/>
    <s v="Micromax"/>
    <x v="61"/>
    <s v="FeaturePhone"/>
    <m/>
    <m/>
    <m/>
    <n v="3"/>
    <n v="950"/>
    <n v="2850"/>
    <s v="S.Enterprises"/>
  </r>
  <r>
    <x v="62"/>
    <s v="Micromax"/>
    <x v="17"/>
    <s v="FeaturePhone"/>
    <m/>
    <m/>
    <m/>
    <n v="1"/>
    <n v="1159"/>
    <n v="1159"/>
    <s v="S.Enterprises"/>
  </r>
  <r>
    <x v="62"/>
    <s v="Realme"/>
    <x v="81"/>
    <s v="SmartPhone"/>
    <n v="3"/>
    <n v="32"/>
    <s v="So Blue"/>
    <n v="1"/>
    <n v="7050"/>
    <n v="7050"/>
    <s v="Amazon"/>
  </r>
  <r>
    <x v="62"/>
    <s v="VIVO"/>
    <x v="7"/>
    <s v="SmartPhone"/>
    <n v="6"/>
    <n v="128"/>
    <s v="Rainbow Fantasy"/>
    <n v="1"/>
    <n v="15400"/>
    <n v="15400"/>
    <s v="Amazon"/>
  </r>
  <r>
    <x v="63"/>
    <s v="Xiaomi"/>
    <x v="89"/>
    <s v="SmartPhone"/>
    <n v="6"/>
    <n v="128"/>
    <s v="Bubblegum Blue"/>
    <n v="1"/>
    <n v="16999"/>
    <n v="16999"/>
    <s v="Flipkart"/>
  </r>
  <r>
    <x v="64"/>
    <s v="Xiaomi"/>
    <x v="90"/>
    <s v="SmartPhone"/>
    <n v="6"/>
    <n v="64"/>
    <s v="Laser Blue"/>
    <n v="1"/>
    <n v="14028"/>
    <n v="14028"/>
    <s v="Flipkart"/>
  </r>
  <r>
    <x v="65"/>
    <s v="Micromax"/>
    <x v="91"/>
    <s v="FeaturePhone"/>
    <m/>
    <m/>
    <m/>
    <n v="1"/>
    <n v="799"/>
    <n v="799"/>
    <s v="S.Enterprises"/>
  </r>
  <r>
    <x v="65"/>
    <s v="Micromax"/>
    <x v="87"/>
    <s v="FeaturePhone"/>
    <m/>
    <m/>
    <m/>
    <n v="1"/>
    <n v="850"/>
    <n v="850"/>
    <s v="S.Enterprises"/>
  </r>
  <r>
    <x v="65"/>
    <s v="Samsung"/>
    <x v="22"/>
    <s v="FeaturePhone"/>
    <m/>
    <m/>
    <m/>
    <n v="10"/>
    <n v="1335"/>
    <n v="13350"/>
    <s v="Jai Hind Enterprises"/>
  </r>
  <r>
    <x v="66"/>
    <s v="VIVO"/>
    <x v="92"/>
    <s v="SmartPhone"/>
    <n v="4"/>
    <n v="64"/>
    <s v="Drizzling Gold"/>
    <n v="1"/>
    <n v="11500"/>
    <n v="11500"/>
    <s v="Atul Communications"/>
  </r>
  <r>
    <x v="66"/>
    <s v="VIVO"/>
    <x v="92"/>
    <s v="SmartPhone"/>
    <n v="3"/>
    <n v="32"/>
    <s v="Drizzling Gold"/>
    <n v="1"/>
    <n v="9400"/>
    <n v="9400"/>
    <s v="Atul Communications"/>
  </r>
  <r>
    <x v="67"/>
    <s v="VIVO"/>
    <x v="93"/>
    <s v="SmartPhone"/>
    <n v="8"/>
    <n v="128"/>
    <s v="Surfing Blue"/>
    <n v="3"/>
    <n v="25799"/>
    <n v="77397"/>
    <s v="Flipkart"/>
  </r>
  <r>
    <x v="68"/>
    <s v="Infinix"/>
    <x v="94"/>
    <s v="SmartPhone"/>
    <n v="4"/>
    <n v="64"/>
    <s v="Aurora Green"/>
    <n v="1"/>
    <n v="7499"/>
    <n v="7499"/>
    <s v="Flipkart"/>
  </r>
  <r>
    <x v="68"/>
    <s v="Infinix"/>
    <x v="52"/>
    <s v="SmartPhone"/>
    <n v="8"/>
    <n v="128"/>
    <s v="Jewel Blue"/>
    <n v="1"/>
    <n v="12000"/>
    <n v="12000"/>
    <s v="Flipkart"/>
  </r>
  <r>
    <x v="69"/>
    <s v="Micromax"/>
    <x v="95"/>
    <s v="FeaturePhone"/>
    <m/>
    <m/>
    <m/>
    <n v="1"/>
    <n v="989"/>
    <n v="989"/>
    <s v="S.Enterprises"/>
  </r>
  <r>
    <x v="69"/>
    <s v="Micromax"/>
    <x v="47"/>
    <s v="FeaturePhone"/>
    <m/>
    <m/>
    <m/>
    <n v="1"/>
    <n v="1299"/>
    <n v="1299"/>
    <s v="S.Enterprises"/>
  </r>
  <r>
    <x v="70"/>
    <s v="Micromax"/>
    <x v="86"/>
    <s v="FeaturePhone"/>
    <m/>
    <m/>
    <m/>
    <n v="3"/>
    <n v="818"/>
    <n v="2454"/>
    <s v="S.Enterprises"/>
  </r>
  <r>
    <x v="71"/>
    <s v="OPPO"/>
    <x v="96"/>
    <s v="SmartPhone"/>
    <n v="4"/>
    <n v="64"/>
    <s v="Lake Blue"/>
    <n v="3"/>
    <n v="12254"/>
    <n v="36762"/>
    <s v="AKS Communication"/>
  </r>
  <r>
    <x v="71"/>
    <s v="OPPO"/>
    <x v="97"/>
    <s v="SmartPhone"/>
    <n v="3"/>
    <n v="64"/>
    <s v="Gold"/>
    <n v="3"/>
    <n v="9803"/>
    <n v="29409"/>
    <s v="AKS Communication"/>
  </r>
  <r>
    <x v="72"/>
    <s v="Micromax"/>
    <x v="86"/>
    <s v="FeaturePhone"/>
    <m/>
    <m/>
    <m/>
    <n v="1"/>
    <n v="835"/>
    <n v="835"/>
    <s v="S.Enterprises"/>
  </r>
  <r>
    <x v="72"/>
    <s v="Micromax"/>
    <x v="98"/>
    <s v="FeaturePhone"/>
    <m/>
    <m/>
    <m/>
    <n v="1"/>
    <n v="1259"/>
    <n v="1259"/>
    <s v="S.Enterprises"/>
  </r>
  <r>
    <x v="72"/>
    <s v="Realme"/>
    <x v="44"/>
    <s v="SmartPhone"/>
    <n v="3"/>
    <n v="32"/>
    <s v="Aqua Blue"/>
    <n v="1"/>
    <n v="8128"/>
    <n v="8128"/>
    <s v="Flipkart"/>
  </r>
  <r>
    <x v="72"/>
    <s v="Realme"/>
    <x v="44"/>
    <s v="SmartPhone"/>
    <n v="4"/>
    <n v="64"/>
    <s v="Aqua Blue"/>
    <n v="2"/>
    <n v="9028"/>
    <n v="18056"/>
    <s v="Flipkart"/>
  </r>
  <r>
    <x v="72"/>
    <s v="Realme"/>
    <x v="70"/>
    <s v="SmartPhone"/>
    <n v="4"/>
    <n v="64"/>
    <s v="Glowing Green"/>
    <n v="1"/>
    <n v="10749"/>
    <n v="10749"/>
    <s v="Flipkart"/>
  </r>
  <r>
    <x v="73"/>
    <s v="Xiaomi"/>
    <x v="99"/>
    <s v="SmartPhone"/>
    <n v="6"/>
    <n v="64"/>
    <s v="Cool Blue"/>
    <n v="4"/>
    <n v="10000"/>
    <n v="40000"/>
    <s v="Amazon"/>
  </r>
  <r>
    <x v="74"/>
    <s v="Xiaomi"/>
    <x v="0"/>
    <s v="SmartPhone"/>
    <n v="4"/>
    <n v="64"/>
    <s v="Royal Blue"/>
    <n v="1"/>
    <n v="7528"/>
    <n v="7528"/>
    <s v="Flipkart"/>
  </r>
  <r>
    <x v="74"/>
    <s v="Xiaomi"/>
    <x v="82"/>
    <s v="SmartPhone"/>
    <n v="6"/>
    <n v="64"/>
    <s v="Deep Space Blue"/>
    <n v="1"/>
    <n v="11028"/>
    <n v="11028"/>
    <s v="Flipkart"/>
  </r>
  <r>
    <x v="74"/>
    <s v="VIVO"/>
    <x v="75"/>
    <s v="SmartPhone"/>
    <n v="4"/>
    <n v="64"/>
    <s v="Space Blue"/>
    <n v="3"/>
    <n v="10994"/>
    <n v="32982"/>
    <s v="Flipkart"/>
  </r>
  <r>
    <x v="75"/>
    <s v="Realme"/>
    <x v="100"/>
    <s v="SmartPhone"/>
    <n v="3"/>
    <n v="32"/>
    <s v="Dark Green"/>
    <n v="4"/>
    <n v="8128"/>
    <n v="32512"/>
    <s v="Flipkart"/>
  </r>
  <r>
    <x v="75"/>
    <s v="Xiaomi"/>
    <x v="82"/>
    <s v="SmartPhone"/>
    <n v="6"/>
    <n v="64"/>
    <s v="Deep Space Blue"/>
    <n v="1"/>
    <n v="11028"/>
    <n v="11028"/>
    <s v="Flipkart"/>
  </r>
  <r>
    <x v="76"/>
    <s v="Xiaomi"/>
    <x v="0"/>
    <s v="SmartPhone"/>
    <n v="3"/>
    <n v="32"/>
    <s v="Royal Blue"/>
    <n v="1"/>
    <n v="6528"/>
    <n v="6528"/>
    <s v="Flipkart"/>
  </r>
  <r>
    <x v="76"/>
    <s v="Xiaomi"/>
    <x v="90"/>
    <s v="SmartPhone"/>
    <n v="6"/>
    <n v="128"/>
    <s v="Laser Blue"/>
    <n v="1"/>
    <n v="16048"/>
    <n v="16048"/>
    <s v="Flipkart"/>
  </r>
  <r>
    <x v="76"/>
    <s v="Xiaomi"/>
    <x v="82"/>
    <s v="SmartPhone"/>
    <n v="6"/>
    <n v="64"/>
    <s v="Deep Space Blue"/>
    <n v="1"/>
    <n v="11048"/>
    <n v="11048"/>
    <s v="Flipkart"/>
  </r>
  <r>
    <x v="77"/>
    <s v="Xiaomi"/>
    <x v="19"/>
    <s v="SmartPhone"/>
    <n v="4"/>
    <n v="64"/>
    <s v="Coral Green"/>
    <n v="1"/>
    <n v="7999"/>
    <n v="7999"/>
    <s v="Amazon"/>
  </r>
  <r>
    <x v="77"/>
    <s v="Xiaomi"/>
    <x v="72"/>
    <s v="SmartPhone"/>
    <n v="2"/>
    <n v="32"/>
    <s v="Green"/>
    <n v="1"/>
    <n v="6199"/>
    <n v="6199"/>
    <s v="Amazon"/>
  </r>
  <r>
    <x v="77"/>
    <s v="VIVO"/>
    <x v="75"/>
    <s v="SmartPhone"/>
    <n v="4"/>
    <n v="64"/>
    <s v="Space Blue"/>
    <n v="2"/>
    <n v="10748"/>
    <n v="21496"/>
    <s v="Flipkart"/>
  </r>
  <r>
    <x v="78"/>
    <s v="OPPO"/>
    <x v="101"/>
    <s v="SmartPhone"/>
    <n v="6"/>
    <n v="128"/>
    <s v="Ocean Blue"/>
    <n v="1"/>
    <n v="13039"/>
    <n v="13039"/>
    <s v="Flipkart"/>
  </r>
  <r>
    <x v="79"/>
    <s v="Micromax"/>
    <x v="91"/>
    <s v="FeaturePhone"/>
    <m/>
    <m/>
    <m/>
    <n v="1"/>
    <n v="799"/>
    <n v="799"/>
    <s v="S.Enterprises"/>
  </r>
  <r>
    <x v="79"/>
    <s v="Micromax"/>
    <x v="102"/>
    <s v="FeaturePhone"/>
    <m/>
    <m/>
    <m/>
    <n v="1"/>
    <n v="925"/>
    <n v="925"/>
    <s v="S.Enterprises"/>
  </r>
  <r>
    <x v="79"/>
    <s v="Micromax"/>
    <x v="95"/>
    <s v="FeaturePhone"/>
    <m/>
    <m/>
    <m/>
    <n v="1"/>
    <n v="1079"/>
    <n v="1079"/>
    <s v="S.Enterprises"/>
  </r>
  <r>
    <x v="79"/>
    <s v="OnePlus"/>
    <x v="103"/>
    <s v="SmartPhone"/>
    <n v="8"/>
    <n v="128"/>
    <s v="Jade Fog"/>
    <n v="1"/>
    <n v="28999"/>
    <n v="28999"/>
    <s v="Amazon"/>
  </r>
  <r>
    <x v="79"/>
    <s v="OnePlus"/>
    <x v="65"/>
    <s v="SmartPhone"/>
    <n v="6"/>
    <n v="128"/>
    <s v="Blue Tide"/>
    <n v="2"/>
    <n v="18999"/>
    <n v="37998"/>
    <s v="Amazon"/>
  </r>
  <r>
    <x v="79"/>
    <s v="Xiaomi"/>
    <x v="104"/>
    <s v="SmartPhone"/>
    <n v="4"/>
    <n v="64"/>
    <s v="Meadow Green"/>
    <n v="1"/>
    <n v="12999"/>
    <n v="12999"/>
    <s v="Amazon"/>
  </r>
  <r>
    <x v="79"/>
    <s v="VIVO"/>
    <x v="29"/>
    <s v="SmartPhone"/>
    <n v="4"/>
    <n v="128"/>
    <s v="Starry Sky"/>
    <n v="1"/>
    <n v="13048"/>
    <n v="13048"/>
    <s v="Flipkart"/>
  </r>
  <r>
    <x v="80"/>
    <s v="VIVO"/>
    <x v="29"/>
    <s v="SmartPhone"/>
    <n v="4"/>
    <n v="128"/>
    <s v="Starry Sky"/>
    <n v="1"/>
    <n v="13048"/>
    <n v="13048"/>
    <s v="Flipkart"/>
  </r>
  <r>
    <x v="81"/>
    <s v="OPPO"/>
    <x v="3"/>
    <s v="SmartPhone"/>
    <n v="6"/>
    <n v="128"/>
    <s v="Blue Flame"/>
    <n v="1"/>
    <n v="12539"/>
    <n v="12539"/>
    <s v="Flipkart"/>
  </r>
  <r>
    <x v="82"/>
    <s v="Cellecor"/>
    <x v="105"/>
    <s v="FeaturePhone"/>
    <m/>
    <m/>
    <m/>
    <n v="1"/>
    <n v="734"/>
    <n v="734"/>
    <s v="Siddhi Ganesh Collection"/>
  </r>
  <r>
    <x v="82"/>
    <s v="Cellecor"/>
    <x v="106"/>
    <s v="FeaturePhone"/>
    <m/>
    <m/>
    <m/>
    <n v="1"/>
    <n v="810"/>
    <n v="810"/>
    <s v="Siddhi Ganesh Collection"/>
  </r>
  <r>
    <x v="82"/>
    <s v="Cellecor"/>
    <x v="107"/>
    <s v="FeaturePhone"/>
    <m/>
    <m/>
    <m/>
    <n v="1"/>
    <n v="956"/>
    <n v="956"/>
    <s v="Siddhi Ganesh Collection"/>
  </r>
  <r>
    <x v="82"/>
    <s v="Cellecor"/>
    <x v="108"/>
    <s v="FeaturePhone"/>
    <m/>
    <m/>
    <m/>
    <n v="2"/>
    <n v="778"/>
    <n v="1556"/>
    <s v="Siddhi Ganesh Collection"/>
  </r>
  <r>
    <x v="82"/>
    <s v="OnePlus"/>
    <x v="65"/>
    <s v="SmartPhone"/>
    <n v="6"/>
    <n v="128"/>
    <s v="Blue Tide"/>
    <n v="1"/>
    <n v="18999"/>
    <n v="18999"/>
    <s v="Amazon"/>
  </r>
  <r>
    <x v="83"/>
    <s v="Benco"/>
    <x v="109"/>
    <s v="FeaturePhone"/>
    <m/>
    <m/>
    <m/>
    <n v="1"/>
    <n v="830"/>
    <n v="830"/>
    <s v="S.Enterprises"/>
  </r>
  <r>
    <x v="83"/>
    <s v="Benco"/>
    <x v="110"/>
    <s v="FeaturePhone"/>
    <m/>
    <m/>
    <m/>
    <n v="1"/>
    <n v="900"/>
    <n v="900"/>
    <s v="S.Enterprises"/>
  </r>
  <r>
    <x v="83"/>
    <s v="Benco"/>
    <x v="111"/>
    <s v="FeaturePhone"/>
    <m/>
    <m/>
    <m/>
    <n v="1"/>
    <n v="850"/>
    <n v="850"/>
    <s v="S.Enterprises"/>
  </r>
  <r>
    <x v="84"/>
    <s v="Itel"/>
    <x v="112"/>
    <s v="FeaturePhone"/>
    <m/>
    <m/>
    <m/>
    <n v="2"/>
    <n v="1140"/>
    <n v="2280"/>
    <s v="New Raj Times"/>
  </r>
  <r>
    <x v="85"/>
    <s v="Cellecor"/>
    <x v="113"/>
    <s v="FeaturePhone"/>
    <m/>
    <m/>
    <m/>
    <n v="1"/>
    <n v="757"/>
    <n v="757"/>
    <s v="Siddhi Ganesh Collection"/>
  </r>
  <r>
    <x v="85"/>
    <s v="Cellecor"/>
    <x v="105"/>
    <s v="FeaturePhone"/>
    <m/>
    <m/>
    <m/>
    <n v="1"/>
    <n v="734"/>
    <n v="734"/>
    <s v="Siddhi Ganesh Collection"/>
  </r>
  <r>
    <x v="85"/>
    <s v="Cellecor"/>
    <x v="114"/>
    <s v="FeaturePhone"/>
    <m/>
    <m/>
    <m/>
    <n v="1"/>
    <n v="1080"/>
    <n v="1080"/>
    <s v="Siddhi Ganesh Collection"/>
  </r>
  <r>
    <x v="85"/>
    <s v="Cellecor"/>
    <x v="115"/>
    <s v="FeaturePhone"/>
    <m/>
    <m/>
    <m/>
    <n v="2"/>
    <n v="1091"/>
    <n v="2182"/>
    <s v="Siddhi Ganesh Collection"/>
  </r>
  <r>
    <x v="85"/>
    <s v="Cellecor"/>
    <x v="116"/>
    <s v="FeaturePhone"/>
    <m/>
    <m/>
    <m/>
    <n v="1"/>
    <n v="1188"/>
    <n v="1188"/>
    <s v="Siddhi Ganesh Collection"/>
  </r>
  <r>
    <x v="86"/>
    <s v="Nothing"/>
    <x v="117"/>
    <s v="SmartPhone"/>
    <n v="12"/>
    <n v="256"/>
    <s v="Black"/>
    <n v="1"/>
    <n v="30999"/>
    <n v="30999"/>
    <s v="Amazon"/>
  </r>
  <r>
    <x v="86"/>
    <s v="Realme"/>
    <x v="118"/>
    <s v="SmartPhone"/>
    <n v="6"/>
    <n v="128"/>
    <s v="Hyper Space"/>
    <n v="2"/>
    <n v="23499"/>
    <n v="46998"/>
    <s v="Amaz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4A465-F86D-BF45-8E69-A9653749117B}" name="PivotTable2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dels">
  <location ref="G2:H94" firstHeaderRow="1" firstDataRow="1" firstDataCol="1"/>
  <pivotFields count="11">
    <pivotField numFmtId="164" showAll="0">
      <items count="1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showAll="0"/>
    <pivotField showAll="0"/>
    <pivotField axis="axisRow" dataField="1" showAll="0">
      <items count="92">
        <item x="89"/>
        <item x="50"/>
        <item x="39"/>
        <item x="64"/>
        <item x="83"/>
        <item x="11"/>
        <item x="49"/>
        <item x="71"/>
        <item x="44"/>
        <item x="4"/>
        <item x="33"/>
        <item x="45"/>
        <item x="61"/>
        <item x="63"/>
        <item x="30"/>
        <item x="13"/>
        <item x="10"/>
        <item x="65"/>
        <item x="70"/>
        <item x="62"/>
        <item x="14"/>
        <item x="84"/>
        <item x="9"/>
        <item x="87"/>
        <item x="60"/>
        <item x="35"/>
        <item x="31"/>
        <item x="1"/>
        <item x="55"/>
        <item x="88"/>
        <item x="79"/>
        <item x="21"/>
        <item x="15"/>
        <item x="58"/>
        <item x="90"/>
        <item x="75"/>
        <item x="80"/>
        <item x="86"/>
        <item x="66"/>
        <item x="2"/>
        <item x="57"/>
        <item x="73"/>
        <item x="32"/>
        <item x="78"/>
        <item x="68"/>
        <item x="72"/>
        <item x="51"/>
        <item x="53"/>
        <item x="47"/>
        <item x="54"/>
        <item x="28"/>
        <item x="12"/>
        <item x="22"/>
        <item x="48"/>
        <item x="56"/>
        <item x="8"/>
        <item x="52"/>
        <item x="29"/>
        <item x="0"/>
        <item x="23"/>
        <item x="46"/>
        <item x="17"/>
        <item x="18"/>
        <item x="74"/>
        <item x="59"/>
        <item x="16"/>
        <item x="27"/>
        <item x="24"/>
        <item x="3"/>
        <item x="25"/>
        <item x="34"/>
        <item x="26"/>
        <item x="7"/>
        <item x="41"/>
        <item x="43"/>
        <item x="37"/>
        <item x="76"/>
        <item x="42"/>
        <item x="40"/>
        <item x="67"/>
        <item x="5"/>
        <item x="6"/>
        <item x="19"/>
        <item x="82"/>
        <item x="20"/>
        <item x="69"/>
        <item x="36"/>
        <item x="81"/>
        <item x="85"/>
        <item x="77"/>
        <item x="38"/>
        <item t="default"/>
      </items>
    </pivotField>
    <pivotField showAll="0"/>
    <pivotField showAll="0"/>
    <pivotField showAll="0"/>
    <pivotField showAll="0"/>
    <pivotField numFmtId="166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rowItems>
  <colItems count="1">
    <i/>
  </colItems>
  <dataFields count="1">
    <dataField name="Count of Unit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AFB792-DF95-A84E-BAB0-5D27CD713DA2}" name="PivotTable2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dels">
  <location ref="A2:B122" firstHeaderRow="1" firstDataRow="1" firstDataCol="1"/>
  <pivotFields count="13">
    <pivotField numFmtId="164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/>
    <pivotField axis="axisRow" showAll="0">
      <items count="120">
        <item x="109"/>
        <item x="110"/>
        <item x="111"/>
        <item x="113"/>
        <item x="105"/>
        <item x="114"/>
        <item x="106"/>
        <item x="107"/>
        <item x="115"/>
        <item x="108"/>
        <item x="116"/>
        <item x="94"/>
        <item x="26"/>
        <item x="52"/>
        <item x="27"/>
        <item x="76"/>
        <item x="30"/>
        <item x="31"/>
        <item x="32"/>
        <item x="112"/>
        <item x="41"/>
        <item x="79"/>
        <item x="80"/>
        <item x="42"/>
        <item x="43"/>
        <item x="23"/>
        <item x="64"/>
        <item x="62"/>
        <item x="63"/>
        <item x="11"/>
        <item x="13"/>
        <item x="14"/>
        <item x="91"/>
        <item x="102"/>
        <item x="86"/>
        <item x="45"/>
        <item x="46"/>
        <item x="15"/>
        <item x="87"/>
        <item x="88"/>
        <item x="61"/>
        <item x="16"/>
        <item x="95"/>
        <item x="17"/>
        <item x="47"/>
        <item x="98"/>
        <item x="18"/>
        <item x="37"/>
        <item x="38"/>
        <item x="117"/>
        <item x="103"/>
        <item x="8"/>
        <item x="65"/>
        <item x="96"/>
        <item x="97"/>
        <item x="101"/>
        <item x="3"/>
        <item x="0"/>
        <item x="60"/>
        <item x="66"/>
        <item x="99"/>
        <item x="90"/>
        <item x="118"/>
        <item x="78"/>
        <item x="51"/>
        <item x="1"/>
        <item x="53"/>
        <item x="74"/>
        <item x="54"/>
        <item x="9"/>
        <item x="57"/>
        <item x="33"/>
        <item x="48"/>
        <item x="49"/>
        <item x="58"/>
        <item x="100"/>
        <item x="44"/>
        <item x="70"/>
        <item x="81"/>
        <item x="50"/>
        <item x="59"/>
        <item x="28"/>
        <item x="68"/>
        <item x="77"/>
        <item x="40"/>
        <item x="34"/>
        <item x="4"/>
        <item x="85"/>
        <item x="71"/>
        <item x="69"/>
        <item x="35"/>
        <item x="104"/>
        <item x="67"/>
        <item x="19"/>
        <item x="20"/>
        <item x="5"/>
        <item x="72"/>
        <item x="25"/>
        <item x="10"/>
        <item x="2"/>
        <item x="82"/>
        <item x="73"/>
        <item x="36"/>
        <item x="39"/>
        <item x="55"/>
        <item x="83"/>
        <item x="84"/>
        <item x="21"/>
        <item x="22"/>
        <item x="6"/>
        <item x="29"/>
        <item x="7"/>
        <item x="56"/>
        <item x="75"/>
        <item x="93"/>
        <item x="92"/>
        <item x="89"/>
        <item x="24"/>
        <item x="12"/>
        <item t="default"/>
      </items>
    </pivotField>
    <pivotField showAll="0"/>
    <pivotField showAll="0"/>
    <pivotField showAll="0"/>
    <pivotField showAll="0"/>
    <pivotField dataField="1" numFmtId="2" showAll="0"/>
    <pivotField numFmtId="165" showAll="0"/>
    <pivotField numFmtId="165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1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Items count="1">
    <i/>
  </colItems>
  <dataFields count="1">
    <dataField name="Count of Units" fld="7" baseField="0" baseItem="0" numFmtId="1"/>
  </dataFields>
  <formats count="2">
    <format dxfId="58">
      <pivotArea outline="0" collapsedLevelsAreSubtotals="1" fieldPosition="0"/>
    </format>
    <format dxfId="5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BDCBC-00F2-E842-B776-DEADE18F33A3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1" firstHeaderRow="0" firstDataRow="1" firstDataCol="1"/>
  <pivotFields count="13">
    <pivotField numFmtId="164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2" showAll="0"/>
    <pivotField numFmtId="165" showAll="0"/>
    <pivotField dataField="1" numFmtId="165" showAll="0"/>
    <pivotField showAl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2"/>
  </rowFields>
  <rowItems count="8"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Cost" fld="9" baseField="0" baseItem="0" numFmtId="165"/>
    <dataField name="Sum of Units" fld="7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FC06CF-6A1D-B54E-B6AB-6615A93F05E9}" name="PivotTable18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s">
  <location ref="A1:B8" firstHeaderRow="1" firstDataRow="1" firstDataCol="1"/>
  <pivotFields count="11">
    <pivotField numFmtId="164" showAll="0">
      <items count="1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166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Total Revenue" fld="8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E5D5F7-EC04-7C4E-AAE2-752918B15623}" name="PivotTable20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s">
  <location ref="D2:E9" firstHeaderRow="1" firstDataRow="1" firstDataCol="1"/>
  <pivotFields count="11">
    <pivotField numFmtId="164" showAll="0">
      <items count="1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166" showAll="0"/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Total Revenue" fld="8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35744B-3531-8746-A005-70E1C600FF3A}" name="PivotTable1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s">
  <location ref="A1:B9" firstHeaderRow="1" firstDataRow="1" firstDataCol="1"/>
  <pivotFields count="13">
    <pivotField numFmtId="164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numFmtId="165" showAll="0"/>
    <pivotField dataField="1" numFmtId="165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2"/>
  </rowFields>
  <rowItems count="8"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Total Cost" fld="9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70727D-EABF-F743-BFD7-03E1CD53B9BF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Months">
  <location ref="A1:B8" firstHeaderRow="1" firstDataRow="1" firstDataCol="1"/>
  <pivotFields count="11">
    <pivotField numFmtId="164" showAll="0">
      <items count="1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numFmtId="166" showAll="0"/>
    <pivotField showAll="0" defaultSubtotal="0"/>
    <pivotField axis="axisRow" showAll="0" defaultSubtotal="0">
      <items count="14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h="1" x="13"/>
      </items>
    </pivotField>
  </pivotFields>
  <rowFields count="1">
    <field x="1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Products Sold" fld="1" subtotal="count" baseField="0" baseItem="0"/>
  </dataField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E75F9-B9C0-1348-8A30-60A63E795751}" name="Table3" displayName="Table3" ref="A1:L225" insertRowShift="1" totalsRowShown="0" headerRowDxfId="0" dataDxfId="43" dataCellStyle="Normal">
  <autoFilter ref="A1:L225" xr:uid="{3E3435A1-1998-654D-B382-AF9A960944C6}"/>
  <sortState xmlns:xlrd2="http://schemas.microsoft.com/office/spreadsheetml/2017/richdata2" ref="A2:K225">
    <sortCondition ref="A1:A225"/>
  </sortState>
  <tableColumns count="12">
    <tableColumn id="1" xr3:uid="{77149384-3DEC-8542-BF69-F77765AB5AEF}" name="Date" dataDxfId="42" dataCellStyle="Normal"/>
    <tableColumn id="2" xr3:uid="{A36EEC26-0D16-EB40-ACDF-1CB02148ED9F}" name="Brand" dataDxfId="41" dataCellStyle="Normal"/>
    <tableColumn id="3" xr3:uid="{669FDD0E-37DB-C547-A100-5CFCB5E04BC6}" name="Model" dataDxfId="40" dataCellStyle="Normal"/>
    <tableColumn id="8" xr3:uid="{9D137A35-9154-A040-8665-DE861F6D4DDC}" name="Category" dataDxfId="39">
      <calculatedColumnFormula>IF(Table3[[#This Row],[Cost per Unit]]&lt;3000,"FeaturePhone","SmartPhone")</calculatedColumnFormula>
    </tableColumn>
    <tableColumn id="13" xr3:uid="{94EA58CC-EAB3-E04D-A597-EF73CA233A4F}" name="RAM (in GB)" dataDxfId="38"/>
    <tableColumn id="12" xr3:uid="{F3F8EBEE-4B80-C84F-A2E3-8554F8775D6D}" name="ROM (in GB)" dataDxfId="37"/>
    <tableColumn id="11" xr3:uid="{2FEAA66A-D51F-AA4A-9A86-FFB5D8184D0D}" name="Color" dataDxfId="36"/>
    <tableColumn id="14" xr3:uid="{9B41E872-24E8-2844-924C-F4FA46945DEA}" name="Units" dataDxfId="35"/>
    <tableColumn id="5" xr3:uid="{2A21A4FA-83B7-784C-9BDF-690D5C117917}" name="Cost per Unit" dataDxfId="34" dataCellStyle="Normal"/>
    <tableColumn id="4" xr3:uid="{640692D9-6322-8D43-9FD6-D3F013D3660D}" name="Total Cost" dataDxfId="33">
      <calculatedColumnFormula>Table3[[#This Row],[Units]]*Table3[[#This Row],[Cost per Unit]]</calculatedColumnFormula>
    </tableColumn>
    <tableColumn id="7" xr3:uid="{B787816A-987F-9045-B5F7-8E519B646E7D}" name="Vendor" dataDxfId="32" dataCellStyle="Normal"/>
    <tableColumn id="6" xr3:uid="{8A3AE055-BBD6-3E41-9B94-8A9A57FB9F88}" name="Month" dataDxfId="17" dataCellStyle="Normal">
      <calculatedColumnFormula>TEXT(A2, "YYYY-MM")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EBF57-6BFF-DE4A-8573-2C3424E0EF6E}" name="Table1" displayName="Table1" ref="A1:I419" totalsRowShown="0">
  <autoFilter ref="A1:I419" xr:uid="{50FEBF57-6BFF-DE4A-8573-2C3424E0EF6E}"/>
  <sortState xmlns:xlrd2="http://schemas.microsoft.com/office/spreadsheetml/2017/richdata2" ref="A2:I419">
    <sortCondition ref="A1:A419"/>
  </sortState>
  <tableColumns count="9">
    <tableColumn id="2" xr3:uid="{0F3D0B54-1651-2A4F-87D7-3C14C08180C9}" name="Date" dataDxfId="31"/>
    <tableColumn id="3" xr3:uid="{F99289B7-0087-2D4A-8CFD-2E6EB18C9754}" name="Customer_Name"/>
    <tableColumn id="4" xr3:uid="{ACDB1658-B0FF-B940-A4D1-42CB227D2089}" name="Brand"/>
    <tableColumn id="5" xr3:uid="{3498BF7B-3978-8444-89F2-8C55147CE2F3}" name="Model"/>
    <tableColumn id="6" xr3:uid="{FD473B86-9605-F04C-8924-756D72C1201B}" name="Category"/>
    <tableColumn id="7" xr3:uid="{F61A0410-86B7-E64A-9358-12024FDD334A}" name="RAM"/>
    <tableColumn id="8" xr3:uid="{50CE4836-C397-6D41-8790-90AA3FA36209}" name="ROM"/>
    <tableColumn id="10" xr3:uid="{B92DE21E-0C3A-A544-9542-CA0333B0431C}" name="Color"/>
    <tableColumn id="11" xr3:uid="{E118F586-6C64-2141-94E6-5247040D920A}" name="Price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291D2C-C13D-BE46-A304-B62AACA7D8AA}" name="Table7" displayName="Table7" ref="D2:E121" totalsRowShown="0" headerRowDxfId="56">
  <autoFilter ref="D2:E121" xr:uid="{08291D2C-C13D-BE46-A304-B62AACA7D8AA}"/>
  <tableColumns count="2">
    <tableColumn id="1" xr3:uid="{FB7FE7F0-6BE9-C542-A2F4-73BA95198653}" name="Models" dataDxfId="55"/>
    <tableColumn id="2" xr3:uid="{D9C60C0E-9A80-3D48-ACEE-E9A33C84B6D7}" name="Count of Units" dataDxfId="5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2A43D3-FDF9-0245-A5ED-D45D16E9CD23}" name="Table8" displayName="Table8" ref="J2:K93" totalsRowShown="0" headerRowDxfId="53">
  <autoFilter ref="J2:K93" xr:uid="{ED2A43D3-FDF9-0245-A5ED-D45D16E9CD23}"/>
  <tableColumns count="2">
    <tableColumn id="1" xr3:uid="{6D93BADE-47D9-5842-840D-F9687D9ABC74}" name="Models" dataDxfId="52"/>
    <tableColumn id="2" xr3:uid="{14CAE072-55B5-B443-BD63-F9121CA0CCDA}" name="Count of Units" dataDxfId="5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479795E-4E92-C84C-A88C-C0F4E2CD64B1}" name="Table12" displayName="Table12" ref="AB2:AH120" totalsRowShown="0" headerRowDxfId="50">
  <autoFilter ref="AB2:AH120" xr:uid="{E479795E-4E92-C84C-A88C-C0F4E2CD64B1}"/>
  <tableColumns count="7">
    <tableColumn id="1" xr3:uid="{DAED5476-180C-A441-A0F0-AD97BD5C418F}" name="Model"/>
    <tableColumn id="2" xr3:uid="{2DFBC082-E9F7-BC4E-8288-3416B7D11730}" name="Purchase" dataDxfId="49"/>
    <tableColumn id="3" xr3:uid="{1D71CB25-B2F8-9D4A-8C01-723E65EF08E5}" name="Sales" dataDxfId="48"/>
    <tableColumn id="4" xr3:uid="{815666F6-51AE-4E4C-8E93-F3947CD662CD}" name="Turnover" dataDxfId="47"/>
    <tableColumn id="5" xr3:uid="{D62C4347-90E9-894D-8671-AA313641A6A7}" name="Turnover%" dataDxfId="46"/>
    <tableColumn id="6" xr3:uid="{D52525B1-1C68-2441-80F1-C3E1CFBA46EE}" name="Remaining Inventory" dataDxfId="45"/>
    <tableColumn id="7" xr3:uid="{A2BB704A-5197-E543-A366-AE45C5603E27}" name="Turnover Rate" dataDxfId="4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68CE28-CC40-DD41-B2EA-6BD08771E24A}" name="Table11" displayName="Table11" ref="D4:J10" totalsRowShown="0" headerRowDxfId="11">
  <autoFilter ref="D4:J10" xr:uid="{5568CE28-CC40-DD41-B2EA-6BD08771E24A}"/>
  <tableColumns count="7">
    <tableColumn id="1" xr3:uid="{3144E197-8DB6-E34F-B56D-7FE2C6E7AA64}" name="Months" dataDxfId="16"/>
    <tableColumn id="2" xr3:uid="{CC8FD353-1887-5048-8B67-33D07E0148F9}" name="Cost" dataDxfId="15"/>
    <tableColumn id="3" xr3:uid="{D2E4162A-F3F9-6A40-8D1F-9D16A5AD24D9}" name="Sales" dataDxfId="14"/>
    <tableColumn id="4" xr3:uid="{63BB3603-9092-8D4A-8FBC-5EC9470118BD}" name="Beginning Inventory" dataDxfId="13">
      <calculatedColumnFormula>H4</calculatedColumnFormula>
    </tableColumn>
    <tableColumn id="5" xr3:uid="{F15231B1-D9A6-594E-9A88-84A3BA6FCA79}" name="Ending Inventory" dataDxfId="12">
      <calculatedColumnFormula>G5+E5-F5</calculatedColumnFormula>
    </tableColumn>
    <tableColumn id="6" xr3:uid="{9D300BE6-AA04-B547-8886-4969CA43BC14}" name="Average Inventory" dataDxfId="10">
      <calculatedColumnFormula>(Table11[[#This Row],[Beginning Inventory]]+Table11[[#This Row],[Ending Inventory]])/2</calculatedColumnFormula>
    </tableColumn>
    <tableColumn id="7" xr3:uid="{EAA39AB9-6703-A445-8D8E-9B929ABDA76D}" name="Inventory Turnover" dataDxfId="9">
      <calculatedColumnFormula>Table11[[#This Row],[Sales]]/Table11[[#This Row],[Average Inventory]]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62A971-5AAC-9E41-AE81-D44BB11C9522}" name="Table1114" displayName="Table1114" ref="A18:G24" totalsRowShown="0" headerRowDxfId="8">
  <autoFilter ref="A18:G24" xr:uid="{FD62A971-5AAC-9E41-AE81-D44BB11C9522}"/>
  <tableColumns count="7">
    <tableColumn id="1" xr3:uid="{69F7C021-AE84-D747-A072-C35C22BBC884}" name="Months" dataDxfId="7"/>
    <tableColumn id="2" xr3:uid="{67294BA5-803F-B645-BEF6-0A7EB6AE60A2}" name="Units Purchased" dataDxfId="6"/>
    <tableColumn id="3" xr3:uid="{C338157A-1BBD-7E41-B573-58253BC80D0A}" name="Units Sold" dataDxfId="5"/>
    <tableColumn id="4" xr3:uid="{E425E6C5-A29C-BC4F-A9B2-A9F85E5E0BF6}" name="Beginning Inventory" dataDxfId="4"/>
    <tableColumn id="5" xr3:uid="{EFCAC132-D3AA-784D-A48C-271886567EC2}" name="Ending Inventory" dataDxfId="3">
      <calculatedColumnFormula>Table1114[[#This Row],[Beginning Inventory]]+Table1114[[#This Row],[Units Purchased]]-Table1114[[#This Row],[Units Sold]]</calculatedColumnFormula>
    </tableColumn>
    <tableColumn id="6" xr3:uid="{94089532-F49B-794E-A940-B8FB28A5AFE0}" name="Average Inventory" dataDxfId="1">
      <calculatedColumnFormula>(Table1114[[#This Row],[Beginning Inventory]]+Table1114[[#This Row],[Ending Inventory]])/2</calculatedColumnFormula>
    </tableColumn>
    <tableColumn id="7" xr3:uid="{5B33560E-7C5A-354A-8364-DB509E90B363}" name="Inventory Turnover" dataDxfId="2">
      <calculatedColumnFormula>Table1114[[#This Row],[Units Sold]]/Table1114[[#This Row],[Average Inventory]]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9E14EA-A158-E84D-B463-7B2C52DC649A}" name="Table110" displayName="Table110" ref="A1:B6" totalsRowShown="0">
  <autoFilter ref="A1:B6" xr:uid="{EB9E14EA-A158-E84D-B463-7B2C52DC649A}"/>
  <tableColumns count="2">
    <tableColumn id="1" xr3:uid="{68F71549-1EAF-1D47-9F02-952D730208AB}" name="ExpensesType"/>
    <tableColumn id="2" xr3:uid="{A32FF1F7-8341-CA4F-802E-0E6C85C75754}" name="Amount" dataDxfId="1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E6EFFE-43CC-8D49-A555-2E5E93C3E9E0}" name="Table4" displayName="Table4" ref="A11:B17" totalsRowShown="0">
  <autoFilter ref="A11:B17" xr:uid="{56E6EFFE-43CC-8D49-A555-2E5E93C3E9E0}"/>
  <tableColumns count="2">
    <tableColumn id="1" xr3:uid="{DCE6CB57-A6D0-2F42-AF3F-A9FCDC449DE3}" name="Months" dataDxfId="29"/>
    <tableColumn id="2" xr3:uid="{CF611C7E-BCFB-534F-8FCE-E41205FAE918}" name="Total Cost" dataDxfId="2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6F744E-D0D4-9F40-9148-CD0748877772}" name="Table5" displayName="Table5" ref="D11:E17" totalsRowShown="0" headerRowBorderDxfId="27" tableBorderDxfId="26">
  <autoFilter ref="D11:E17" xr:uid="{E66F744E-D0D4-9F40-9148-CD0748877772}"/>
  <tableColumns count="2">
    <tableColumn id="1" xr3:uid="{FF50F3CD-F51B-7B41-B940-47E69B12908E}" name="Months" dataDxfId="25"/>
    <tableColumn id="2" xr3:uid="{BC0F8780-E2ED-B54A-AFB4-C53F62D8426C}" name="Total Revenue" dataDxfId="24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4190BC-A073-6B49-AD9C-9B00334B92FB}" name="Table6" displayName="Table6" ref="G11:H17" totalsRowShown="0" headerRowDxfId="23">
  <autoFilter ref="G11:H17" xr:uid="{5C4190BC-A073-6B49-AD9C-9B00334B92FB}"/>
  <tableColumns count="2">
    <tableColumn id="1" xr3:uid="{C47D5DD2-687D-A044-8852-1E9F9F5DB49D}" name="Months" dataDxfId="22"/>
    <tableColumn id="2" xr3:uid="{1244D443-0024-8D42-BA43-75974EDCCA27}" name="Gross Profit" dataDxfId="21">
      <calculatedColumnFormula>Table5[[#This Row],[Total Revenue]]-Table4[[#This Row],[Total Cost]]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9FB7B8-BA79-E74B-9B65-8E951CFF0B4F}" name="Table67" displayName="Table67" ref="I11:I17" totalsRowShown="0" headerRowDxfId="20">
  <autoFilter ref="I11:I17" xr:uid="{039FB7B8-BA79-E74B-9B65-8E951CFF0B4F}"/>
  <tableColumns count="1">
    <tableColumn id="2" xr3:uid="{3F7ABB36-3234-1949-B8FA-F14AFC9A5B9F}" name="Operating Profit" dataDxfId="19">
      <calculatedColumnFormula>Table6[[#This Row],[Gross Profit]]-$H$4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7" Type="http://schemas.openxmlformats.org/officeDocument/2006/relationships/table" Target="../tables/table1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BF0E-4DF4-D24B-B674-4C370C3705DA}">
  <dimension ref="A1:L225"/>
  <sheetViews>
    <sheetView workbookViewId="0">
      <selection activeCell="D24" sqref="D24"/>
    </sheetView>
  </sheetViews>
  <sheetFormatPr baseColWidth="10" defaultRowHeight="16" x14ac:dyDescent="0.2"/>
  <cols>
    <col min="1" max="1" width="20.33203125" customWidth="1"/>
    <col min="2" max="2" width="19.6640625" customWidth="1"/>
    <col min="3" max="3" width="30.1640625" customWidth="1"/>
    <col min="4" max="4" width="28.1640625" customWidth="1"/>
    <col min="5" max="5" width="9.83203125" customWidth="1"/>
    <col min="6" max="6" width="10" customWidth="1"/>
    <col min="7" max="7" width="16" customWidth="1"/>
    <col min="8" max="8" width="13.1640625" customWidth="1"/>
    <col min="9" max="9" width="24.33203125" customWidth="1"/>
    <col min="10" max="10" width="19.1640625" customWidth="1"/>
    <col min="11" max="11" width="25.6640625" customWidth="1"/>
  </cols>
  <sheetData>
    <row r="1" spans="1:12" s="36" customFormat="1" ht="19" x14ac:dyDescent="0.25">
      <c r="A1" s="29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1" t="s">
        <v>5</v>
      </c>
      <c r="G1" s="32" t="s">
        <v>6</v>
      </c>
      <c r="H1" s="33" t="s">
        <v>7</v>
      </c>
      <c r="I1" s="34" t="s">
        <v>8</v>
      </c>
      <c r="J1" s="34" t="s">
        <v>9</v>
      </c>
      <c r="K1" s="30" t="s">
        <v>10</v>
      </c>
      <c r="L1" s="35" t="s">
        <v>493</v>
      </c>
    </row>
    <row r="2" spans="1:12" x14ac:dyDescent="0.2">
      <c r="A2" s="1">
        <v>44735</v>
      </c>
      <c r="B2" t="s">
        <v>11</v>
      </c>
      <c r="C2" t="s">
        <v>18</v>
      </c>
      <c r="D2" t="str">
        <f>IF(Table3[[#This Row],[Cost per Unit]]&lt;3000,"FeaturePhone","SmartPhone")</f>
        <v>SmartPhone</v>
      </c>
      <c r="E2" s="2">
        <v>4</v>
      </c>
      <c r="F2" s="2">
        <v>64</v>
      </c>
      <c r="G2" s="3" t="s">
        <v>19</v>
      </c>
      <c r="H2" s="4">
        <v>3</v>
      </c>
      <c r="I2" s="5">
        <v>8000</v>
      </c>
      <c r="J2" s="5">
        <f>Table3[[#This Row],[Units]]*Table3[[#This Row],[Cost per Unit]]</f>
        <v>24000</v>
      </c>
      <c r="K2" t="s">
        <v>14</v>
      </c>
      <c r="L2" s="25" t="str">
        <f t="shared" ref="L2:L65" si="0">TEXT(A2, "YYYY-MM")</f>
        <v>2022-06</v>
      </c>
    </row>
    <row r="3" spans="1:12" x14ac:dyDescent="0.2">
      <c r="A3" s="1">
        <v>44735</v>
      </c>
      <c r="B3" t="s">
        <v>15</v>
      </c>
      <c r="C3" t="s">
        <v>16</v>
      </c>
      <c r="D3" t="str">
        <f>IF(Table3[[#This Row],[Cost per Unit]]&lt;3000,"FeaturePhone","SmartPhone")</f>
        <v>SmartPhone</v>
      </c>
      <c r="E3" s="2">
        <v>6</v>
      </c>
      <c r="F3" s="2">
        <v>128</v>
      </c>
      <c r="G3" s="3" t="s">
        <v>17</v>
      </c>
      <c r="H3" s="4">
        <v>1</v>
      </c>
      <c r="I3" s="5">
        <v>15000</v>
      </c>
      <c r="J3" s="5">
        <f>Table3[[#This Row],[Units]]*Table3[[#This Row],[Cost per Unit]]</f>
        <v>15000</v>
      </c>
      <c r="K3" t="s">
        <v>14</v>
      </c>
      <c r="L3" s="25" t="str">
        <f t="shared" si="0"/>
        <v>2022-06</v>
      </c>
    </row>
    <row r="4" spans="1:12" x14ac:dyDescent="0.2">
      <c r="A4" s="1">
        <v>44735</v>
      </c>
      <c r="B4" t="s">
        <v>11</v>
      </c>
      <c r="C4" t="s">
        <v>12</v>
      </c>
      <c r="D4" t="str">
        <f>IF(Table3[[#This Row],[Cost per Unit]]&lt;3000,"FeaturePhone","SmartPhone")</f>
        <v>SmartPhone</v>
      </c>
      <c r="E4" s="2">
        <v>4</v>
      </c>
      <c r="F4" s="2">
        <v>64</v>
      </c>
      <c r="G4" s="3" t="s">
        <v>13</v>
      </c>
      <c r="H4" s="4">
        <v>9</v>
      </c>
      <c r="I4" s="5">
        <v>12000</v>
      </c>
      <c r="J4" s="5">
        <f>Table3[[#This Row],[Units]]*Table3[[#This Row],[Cost per Unit]]</f>
        <v>108000</v>
      </c>
      <c r="K4" t="s">
        <v>14</v>
      </c>
      <c r="L4" s="25" t="str">
        <f t="shared" si="0"/>
        <v>2022-06</v>
      </c>
    </row>
    <row r="5" spans="1:12" x14ac:dyDescent="0.2">
      <c r="A5" s="6">
        <v>44736</v>
      </c>
      <c r="B5" t="s">
        <v>11</v>
      </c>
      <c r="C5" t="s">
        <v>18</v>
      </c>
      <c r="D5" t="str">
        <f>IF(Table3[[#This Row],[Cost per Unit]]&lt;3000,"FeaturePhone","SmartPhone")</f>
        <v>SmartPhone</v>
      </c>
      <c r="E5" s="2">
        <v>4</v>
      </c>
      <c r="F5" s="2">
        <v>64</v>
      </c>
      <c r="G5" s="3" t="s">
        <v>19</v>
      </c>
      <c r="H5" s="4">
        <v>2</v>
      </c>
      <c r="I5" s="5">
        <v>8000</v>
      </c>
      <c r="J5" s="5">
        <f>Table3[[#This Row],[Units]]*Table3[[#This Row],[Cost per Unit]]</f>
        <v>16000</v>
      </c>
      <c r="K5" t="s">
        <v>20</v>
      </c>
      <c r="L5" s="25" t="str">
        <f t="shared" si="0"/>
        <v>2022-06</v>
      </c>
    </row>
    <row r="6" spans="1:12" x14ac:dyDescent="0.2">
      <c r="A6" s="1">
        <v>44737</v>
      </c>
      <c r="B6" t="s">
        <v>23</v>
      </c>
      <c r="C6" t="s">
        <v>24</v>
      </c>
      <c r="D6" t="str">
        <f>IF(Table3[[#This Row],[Cost per Unit]]&lt;3000,"FeaturePhone","SmartPhone")</f>
        <v>SmartPhone</v>
      </c>
      <c r="E6" s="2">
        <v>8</v>
      </c>
      <c r="F6" s="2">
        <v>128</v>
      </c>
      <c r="G6" s="3" t="s">
        <v>25</v>
      </c>
      <c r="H6" s="4">
        <v>2</v>
      </c>
      <c r="I6" s="5">
        <v>16000</v>
      </c>
      <c r="J6" s="5">
        <f>Table3[[#This Row],[Units]]*Table3[[#This Row],[Cost per Unit]]</f>
        <v>32000</v>
      </c>
      <c r="K6" t="s">
        <v>20</v>
      </c>
      <c r="L6" s="25" t="str">
        <f t="shared" si="0"/>
        <v>2022-06</v>
      </c>
    </row>
    <row r="7" spans="1:12" x14ac:dyDescent="0.2">
      <c r="A7" s="1">
        <v>44737</v>
      </c>
      <c r="B7" t="s">
        <v>15</v>
      </c>
      <c r="C7" t="s">
        <v>21</v>
      </c>
      <c r="D7" t="str">
        <f>IF(Table3[[#This Row],[Cost per Unit]]&lt;3000,"FeaturePhone","SmartPhone")</f>
        <v>SmartPhone</v>
      </c>
      <c r="E7" s="2">
        <v>2</v>
      </c>
      <c r="F7" s="2">
        <v>32</v>
      </c>
      <c r="G7" s="3" t="s">
        <v>22</v>
      </c>
      <c r="H7" s="4">
        <v>1</v>
      </c>
      <c r="I7" s="5">
        <v>6027</v>
      </c>
      <c r="J7" s="5">
        <f>Table3[[#This Row],[Units]]*Table3[[#This Row],[Cost per Unit]]</f>
        <v>6027</v>
      </c>
      <c r="K7" t="s">
        <v>14</v>
      </c>
      <c r="L7" s="25" t="str">
        <f t="shared" si="0"/>
        <v>2022-06</v>
      </c>
    </row>
    <row r="8" spans="1:12" x14ac:dyDescent="0.2">
      <c r="A8" s="6">
        <v>44737</v>
      </c>
      <c r="B8" t="s">
        <v>11</v>
      </c>
      <c r="C8" t="s">
        <v>26</v>
      </c>
      <c r="D8" t="str">
        <f>IF(Table3[[#This Row],[Cost per Unit]]&lt;3000,"FeaturePhone","SmartPhone")</f>
        <v>SmartPhone</v>
      </c>
      <c r="E8" s="2">
        <v>2</v>
      </c>
      <c r="F8" s="2">
        <v>32</v>
      </c>
      <c r="G8" s="3" t="s">
        <v>27</v>
      </c>
      <c r="H8" s="4">
        <v>1</v>
      </c>
      <c r="I8" s="5">
        <v>7500</v>
      </c>
      <c r="J8" s="5">
        <f>Table3[[#This Row],[Units]]*Table3[[#This Row],[Cost per Unit]]</f>
        <v>7500</v>
      </c>
      <c r="K8" t="s">
        <v>20</v>
      </c>
      <c r="L8" s="25" t="str">
        <f t="shared" si="0"/>
        <v>2022-06</v>
      </c>
    </row>
    <row r="9" spans="1:12" x14ac:dyDescent="0.2">
      <c r="A9" s="1">
        <v>44740</v>
      </c>
      <c r="B9" t="s">
        <v>31</v>
      </c>
      <c r="C9" t="s">
        <v>32</v>
      </c>
      <c r="D9" t="str">
        <f>IF(Table3[[#This Row],[Cost per Unit]]&lt;3000,"FeaturePhone","SmartPhone")</f>
        <v>SmartPhone</v>
      </c>
      <c r="E9" s="2">
        <v>2</v>
      </c>
      <c r="F9" s="2">
        <v>32</v>
      </c>
      <c r="G9" s="3" t="s">
        <v>33</v>
      </c>
      <c r="H9" s="4">
        <v>2</v>
      </c>
      <c r="I9" s="5">
        <v>5928</v>
      </c>
      <c r="J9" s="5">
        <f>Table3[[#This Row],[Units]]*Table3[[#This Row],[Cost per Unit]]</f>
        <v>11856</v>
      </c>
      <c r="K9" t="s">
        <v>14</v>
      </c>
      <c r="L9" s="25" t="str">
        <f t="shared" si="0"/>
        <v>2022-06</v>
      </c>
    </row>
    <row r="10" spans="1:12" x14ac:dyDescent="0.2">
      <c r="A10" s="1">
        <v>44740</v>
      </c>
      <c r="B10" t="s">
        <v>28</v>
      </c>
      <c r="C10" t="s">
        <v>29</v>
      </c>
      <c r="D10" t="str">
        <f>IF(Table3[[#This Row],[Cost per Unit]]&lt;3000,"FeaturePhone","SmartPhone")</f>
        <v>SmartPhone</v>
      </c>
      <c r="E10" s="2">
        <v>6</v>
      </c>
      <c r="F10" s="2">
        <v>128</v>
      </c>
      <c r="G10" s="3" t="s">
        <v>30</v>
      </c>
      <c r="H10" s="4">
        <v>3</v>
      </c>
      <c r="I10" s="5">
        <v>16000</v>
      </c>
      <c r="J10" s="5">
        <f>Table3[[#This Row],[Units]]*Table3[[#This Row],[Cost per Unit]]</f>
        <v>48000</v>
      </c>
      <c r="K10" t="s">
        <v>20</v>
      </c>
      <c r="L10" s="25" t="str">
        <f t="shared" si="0"/>
        <v>2022-06</v>
      </c>
    </row>
    <row r="11" spans="1:12" x14ac:dyDescent="0.2">
      <c r="A11" s="1">
        <v>44741</v>
      </c>
      <c r="B11" t="s">
        <v>34</v>
      </c>
      <c r="C11" t="s">
        <v>35</v>
      </c>
      <c r="D11" t="str">
        <f>IF(Table3[[#This Row],[Cost per Unit]]&lt;3000,"FeaturePhone","SmartPhone")</f>
        <v>SmartPhone</v>
      </c>
      <c r="E11" s="2">
        <v>6</v>
      </c>
      <c r="F11" s="2">
        <v>128</v>
      </c>
      <c r="G11" s="3" t="s">
        <v>36</v>
      </c>
      <c r="H11" s="4">
        <v>1</v>
      </c>
      <c r="I11" s="5">
        <v>22500</v>
      </c>
      <c r="J11" s="5">
        <f>Table3[[#This Row],[Units]]*Table3[[#This Row],[Cost per Unit]]</f>
        <v>22500</v>
      </c>
      <c r="K11" t="s">
        <v>14</v>
      </c>
      <c r="L11" s="25" t="str">
        <f t="shared" si="0"/>
        <v>2022-06</v>
      </c>
    </row>
    <row r="12" spans="1:12" x14ac:dyDescent="0.2">
      <c r="A12" s="1">
        <v>44742</v>
      </c>
      <c r="B12" t="s">
        <v>15</v>
      </c>
      <c r="C12" t="s">
        <v>39</v>
      </c>
      <c r="D12" t="str">
        <f>IF(Table3[[#This Row],[Cost per Unit]]&lt;3000,"FeaturePhone","SmartPhone")</f>
        <v>SmartPhone</v>
      </c>
      <c r="E12" s="2">
        <v>4</v>
      </c>
      <c r="F12" s="2">
        <v>64</v>
      </c>
      <c r="G12" s="3" t="s">
        <v>40</v>
      </c>
      <c r="H12" s="4">
        <v>4</v>
      </c>
      <c r="I12" s="5">
        <v>11525</v>
      </c>
      <c r="J12" s="5">
        <f>Table3[[#This Row],[Units]]*Table3[[#This Row],[Cost per Unit]]</f>
        <v>46100</v>
      </c>
      <c r="K12" t="s">
        <v>14</v>
      </c>
      <c r="L12" s="25" t="str">
        <f t="shared" si="0"/>
        <v>2022-06</v>
      </c>
    </row>
    <row r="13" spans="1:12" x14ac:dyDescent="0.2">
      <c r="A13" s="1">
        <v>44742</v>
      </c>
      <c r="B13" t="s">
        <v>11</v>
      </c>
      <c r="C13" t="s">
        <v>37</v>
      </c>
      <c r="D13" t="str">
        <f>IF(Table3[[#This Row],[Cost per Unit]]&lt;3000,"FeaturePhone","SmartPhone")</f>
        <v>SmartPhone</v>
      </c>
      <c r="E13" s="2">
        <v>4</v>
      </c>
      <c r="F13" s="2">
        <v>64</v>
      </c>
      <c r="G13" s="3" t="s">
        <v>38</v>
      </c>
      <c r="H13" s="4">
        <v>1</v>
      </c>
      <c r="I13" s="5">
        <v>10300</v>
      </c>
      <c r="J13" s="5">
        <f>Table3[[#This Row],[Units]]*Table3[[#This Row],[Cost per Unit]]</f>
        <v>10300</v>
      </c>
      <c r="K13" t="s">
        <v>14</v>
      </c>
      <c r="L13" s="25" t="str">
        <f t="shared" si="0"/>
        <v>2022-06</v>
      </c>
    </row>
    <row r="14" spans="1:12" x14ac:dyDescent="0.2">
      <c r="A14" s="1">
        <v>44746</v>
      </c>
      <c r="B14" t="s">
        <v>41</v>
      </c>
      <c r="C14" t="s">
        <v>42</v>
      </c>
      <c r="D14" t="str">
        <f>IF(Table3[[#This Row],[Cost per Unit]]&lt;3000,"FeaturePhone","SmartPhone")</f>
        <v>FeaturePhone</v>
      </c>
      <c r="E14" s="2"/>
      <c r="F14" s="2"/>
      <c r="G14" s="3"/>
      <c r="H14" s="4">
        <v>6</v>
      </c>
      <c r="I14" s="5">
        <v>1025</v>
      </c>
      <c r="J14" s="5">
        <f>Table3[[#This Row],[Units]]*Table3[[#This Row],[Cost per Unit]]</f>
        <v>6150</v>
      </c>
      <c r="K14" t="s">
        <v>43</v>
      </c>
      <c r="L14" s="25" t="str">
        <f t="shared" si="0"/>
        <v>2022-07</v>
      </c>
    </row>
    <row r="15" spans="1:12" x14ac:dyDescent="0.2">
      <c r="A15" s="1">
        <v>44746</v>
      </c>
      <c r="B15" t="s">
        <v>44</v>
      </c>
      <c r="C15" t="s">
        <v>45</v>
      </c>
      <c r="D15" t="str">
        <f>IF(Table3[[#This Row],[Cost per Unit]]&lt;3000,"FeaturePhone","SmartPhone")</f>
        <v>FeaturePhone</v>
      </c>
      <c r="E15" s="2"/>
      <c r="F15" s="2"/>
      <c r="G15" s="3"/>
      <c r="H15" s="4">
        <v>5</v>
      </c>
      <c r="I15" s="5">
        <v>709</v>
      </c>
      <c r="J15" s="5">
        <f>Table3[[#This Row],[Units]]*Table3[[#This Row],[Cost per Unit]]</f>
        <v>3545</v>
      </c>
      <c r="K15" t="s">
        <v>43</v>
      </c>
      <c r="L15" s="25" t="str">
        <f t="shared" si="0"/>
        <v>2022-07</v>
      </c>
    </row>
    <row r="16" spans="1:12" x14ac:dyDescent="0.2">
      <c r="A16" s="1">
        <v>44747</v>
      </c>
      <c r="B16" t="s">
        <v>48</v>
      </c>
      <c r="C16" t="s">
        <v>49</v>
      </c>
      <c r="D16" t="str">
        <f>IF(Table3[[#This Row],[Cost per Unit]]&lt;3000,"FeaturePhone","SmartPhone")</f>
        <v>FeaturePhone</v>
      </c>
      <c r="E16" s="2"/>
      <c r="F16" s="2"/>
      <c r="G16" s="3"/>
      <c r="H16" s="4">
        <v>1</v>
      </c>
      <c r="I16" s="5">
        <v>1007</v>
      </c>
      <c r="J16" s="5">
        <f>Table3[[#This Row],[Units]]*Table3[[#This Row],[Cost per Unit]]</f>
        <v>1007</v>
      </c>
      <c r="K16" t="s">
        <v>43</v>
      </c>
      <c r="L16" s="25" t="str">
        <f t="shared" si="0"/>
        <v>2022-07</v>
      </c>
    </row>
    <row r="17" spans="1:12" x14ac:dyDescent="0.2">
      <c r="A17" s="1">
        <v>44747</v>
      </c>
      <c r="B17" t="s">
        <v>48</v>
      </c>
      <c r="C17" t="s">
        <v>50</v>
      </c>
      <c r="D17" t="str">
        <f>IF(Table3[[#This Row],[Cost per Unit]]&lt;3000,"FeaturePhone","SmartPhone")</f>
        <v>FeaturePhone</v>
      </c>
      <c r="E17" s="2"/>
      <c r="F17" s="2"/>
      <c r="G17" s="3"/>
      <c r="H17" s="4">
        <v>2</v>
      </c>
      <c r="I17" s="5">
        <v>825</v>
      </c>
      <c r="J17" s="5">
        <f>Table3[[#This Row],[Units]]*Table3[[#This Row],[Cost per Unit]]</f>
        <v>1650</v>
      </c>
      <c r="K17" t="s">
        <v>43</v>
      </c>
      <c r="L17" s="25" t="str">
        <f t="shared" si="0"/>
        <v>2022-07</v>
      </c>
    </row>
    <row r="18" spans="1:12" x14ac:dyDescent="0.2">
      <c r="A18" s="1">
        <v>44747</v>
      </c>
      <c r="B18" t="s">
        <v>11</v>
      </c>
      <c r="C18" t="s">
        <v>26</v>
      </c>
      <c r="D18" t="str">
        <f>IF(Table3[[#This Row],[Cost per Unit]]&lt;3000,"FeaturePhone","SmartPhone")</f>
        <v>SmartPhone</v>
      </c>
      <c r="E18" s="2">
        <v>2</v>
      </c>
      <c r="F18" s="2">
        <v>32</v>
      </c>
      <c r="G18" s="3" t="s">
        <v>46</v>
      </c>
      <c r="H18" s="4">
        <v>1</v>
      </c>
      <c r="I18" s="5">
        <v>7500</v>
      </c>
      <c r="J18" s="5">
        <f>Table3[[#This Row],[Units]]*Table3[[#This Row],[Cost per Unit]]</f>
        <v>7500</v>
      </c>
      <c r="K18" t="s">
        <v>47</v>
      </c>
      <c r="L18" s="25" t="str">
        <f t="shared" si="0"/>
        <v>2022-07</v>
      </c>
    </row>
    <row r="19" spans="1:12" x14ac:dyDescent="0.2">
      <c r="A19" s="1">
        <v>44748</v>
      </c>
      <c r="B19" t="s">
        <v>53</v>
      </c>
      <c r="C19" t="s">
        <v>54</v>
      </c>
      <c r="D19" t="str">
        <f>IF(Table3[[#This Row],[Cost per Unit]]&lt;3000,"FeaturePhone","SmartPhone")</f>
        <v>FeaturePhone</v>
      </c>
      <c r="E19" s="2"/>
      <c r="F19" s="2"/>
      <c r="G19" s="3"/>
      <c r="H19" s="4">
        <v>7</v>
      </c>
      <c r="I19" s="5">
        <v>754</v>
      </c>
      <c r="J19" s="5">
        <f>Table3[[#This Row],[Units]]*Table3[[#This Row],[Cost per Unit]]</f>
        <v>5278</v>
      </c>
      <c r="K19" t="s">
        <v>43</v>
      </c>
      <c r="L19" s="25" t="str">
        <f t="shared" si="0"/>
        <v>2022-07</v>
      </c>
    </row>
    <row r="20" spans="1:12" x14ac:dyDescent="0.2">
      <c r="A20" s="1">
        <v>44748</v>
      </c>
      <c r="B20" t="s">
        <v>53</v>
      </c>
      <c r="C20" t="s">
        <v>55</v>
      </c>
      <c r="D20" t="str">
        <f>IF(Table3[[#This Row],[Cost per Unit]]&lt;3000,"FeaturePhone","SmartPhone")</f>
        <v>FeaturePhone</v>
      </c>
      <c r="E20" s="2"/>
      <c r="F20" s="2"/>
      <c r="G20" s="3"/>
      <c r="H20" s="4">
        <v>1</v>
      </c>
      <c r="I20" s="5">
        <v>989</v>
      </c>
      <c r="J20" s="5">
        <f>Table3[[#This Row],[Units]]*Table3[[#This Row],[Cost per Unit]]</f>
        <v>989</v>
      </c>
      <c r="K20" t="s">
        <v>43</v>
      </c>
      <c r="L20" s="25" t="str">
        <f t="shared" si="0"/>
        <v>2022-07</v>
      </c>
    </row>
    <row r="21" spans="1:12" x14ac:dyDescent="0.2">
      <c r="A21" s="1">
        <v>44748</v>
      </c>
      <c r="B21" t="s">
        <v>53</v>
      </c>
      <c r="C21" t="s">
        <v>56</v>
      </c>
      <c r="D21" t="str">
        <f>IF(Table3[[#This Row],[Cost per Unit]]&lt;3000,"FeaturePhone","SmartPhone")</f>
        <v>FeaturePhone</v>
      </c>
      <c r="E21" s="2"/>
      <c r="F21" s="2"/>
      <c r="G21" s="3"/>
      <c r="H21" s="4">
        <v>1</v>
      </c>
      <c r="I21" s="5">
        <v>1129</v>
      </c>
      <c r="J21" s="5">
        <f>Table3[[#This Row],[Units]]*Table3[[#This Row],[Cost per Unit]]</f>
        <v>1129</v>
      </c>
      <c r="K21" t="s">
        <v>43</v>
      </c>
      <c r="L21" s="25" t="str">
        <f t="shared" si="0"/>
        <v>2022-07</v>
      </c>
    </row>
    <row r="22" spans="1:12" x14ac:dyDescent="0.2">
      <c r="A22" s="1">
        <v>44748</v>
      </c>
      <c r="B22" t="s">
        <v>53</v>
      </c>
      <c r="C22" t="s">
        <v>57</v>
      </c>
      <c r="D22" t="str">
        <f>IF(Table3[[#This Row],[Cost per Unit]]&lt;3000,"FeaturePhone","SmartPhone")</f>
        <v>FeaturePhone</v>
      </c>
      <c r="E22" s="2"/>
      <c r="F22" s="2"/>
      <c r="G22" s="3"/>
      <c r="H22" s="4">
        <v>4</v>
      </c>
      <c r="I22" s="5">
        <v>1345</v>
      </c>
      <c r="J22" s="5">
        <f>Table3[[#This Row],[Units]]*Table3[[#This Row],[Cost per Unit]]</f>
        <v>5380</v>
      </c>
      <c r="K22" t="s">
        <v>43</v>
      </c>
      <c r="L22" s="25" t="str">
        <f t="shared" si="0"/>
        <v>2022-07</v>
      </c>
    </row>
    <row r="23" spans="1:12" x14ac:dyDescent="0.2">
      <c r="A23" s="1">
        <v>44748</v>
      </c>
      <c r="B23" t="s">
        <v>11</v>
      </c>
      <c r="C23" t="s">
        <v>51</v>
      </c>
      <c r="D23" t="str">
        <f>IF(Table3[[#This Row],[Cost per Unit]]&lt;3000,"FeaturePhone","SmartPhone")</f>
        <v>SmartPhone</v>
      </c>
      <c r="E23" s="2">
        <v>4</v>
      </c>
      <c r="F23" s="2">
        <v>64</v>
      </c>
      <c r="G23" s="3" t="s">
        <v>52</v>
      </c>
      <c r="H23" s="4">
        <v>3</v>
      </c>
      <c r="I23" s="5">
        <v>8250</v>
      </c>
      <c r="J23" s="5">
        <f>Table3[[#This Row],[Units]]*Table3[[#This Row],[Cost per Unit]]</f>
        <v>24750</v>
      </c>
      <c r="K23" t="s">
        <v>47</v>
      </c>
      <c r="L23" s="25" t="str">
        <f t="shared" si="0"/>
        <v>2022-07</v>
      </c>
    </row>
    <row r="24" spans="1:12" x14ac:dyDescent="0.2">
      <c r="A24" s="1">
        <v>44749</v>
      </c>
      <c r="B24" t="s">
        <v>11</v>
      </c>
      <c r="C24" t="s">
        <v>58</v>
      </c>
      <c r="D24" t="str">
        <f>IF(Table3[[#This Row],[Cost per Unit]]&lt;3000,"FeaturePhone","SmartPhone")</f>
        <v>SmartPhone</v>
      </c>
      <c r="E24" s="2">
        <v>2</v>
      </c>
      <c r="F24" s="2">
        <v>32</v>
      </c>
      <c r="G24" s="3" t="s">
        <v>59</v>
      </c>
      <c r="H24" s="4">
        <v>5</v>
      </c>
      <c r="I24" s="5">
        <v>6400</v>
      </c>
      <c r="J24" s="5">
        <f>Table3[[#This Row],[Units]]*Table3[[#This Row],[Cost per Unit]]</f>
        <v>32000</v>
      </c>
      <c r="K24" t="s">
        <v>47</v>
      </c>
      <c r="L24" s="25" t="str">
        <f t="shared" si="0"/>
        <v>2022-07</v>
      </c>
    </row>
    <row r="25" spans="1:12" x14ac:dyDescent="0.2">
      <c r="A25" s="1">
        <v>44750</v>
      </c>
      <c r="B25" t="s">
        <v>60</v>
      </c>
      <c r="C25" t="s">
        <v>61</v>
      </c>
      <c r="D25" t="str">
        <f>IF(Table3[[#This Row],[Cost per Unit]]&lt;3000,"FeaturePhone","SmartPhone")</f>
        <v>SmartPhone</v>
      </c>
      <c r="E25" s="2">
        <v>4</v>
      </c>
      <c r="F25" s="2">
        <v>64</v>
      </c>
      <c r="G25" s="3" t="s">
        <v>62</v>
      </c>
      <c r="H25" s="4">
        <v>3</v>
      </c>
      <c r="I25" s="5">
        <v>10499</v>
      </c>
      <c r="J25" s="5">
        <f>Table3[[#This Row],[Units]]*Table3[[#This Row],[Cost per Unit]]</f>
        <v>31497</v>
      </c>
      <c r="K25" t="s">
        <v>14</v>
      </c>
      <c r="L25" s="25" t="str">
        <f t="shared" si="0"/>
        <v>2022-07</v>
      </c>
    </row>
    <row r="26" spans="1:12" x14ac:dyDescent="0.2">
      <c r="A26" s="1">
        <v>44750</v>
      </c>
      <c r="B26" t="s">
        <v>60</v>
      </c>
      <c r="C26" t="s">
        <v>172</v>
      </c>
      <c r="D26" t="str">
        <f>IF(Table3[[#This Row],[Cost per Unit]]&lt;3000,"FeaturePhone","SmartPhone")</f>
        <v>FeaturePhone</v>
      </c>
      <c r="E26" s="2"/>
      <c r="F26" s="2"/>
      <c r="G26" s="3"/>
      <c r="H26" s="4">
        <v>10</v>
      </c>
      <c r="I26" s="5">
        <v>1335</v>
      </c>
      <c r="J26" s="5">
        <f>Table3[[#This Row],[Units]]*Table3[[#This Row],[Cost per Unit]]</f>
        <v>13350</v>
      </c>
      <c r="K26" t="s">
        <v>173</v>
      </c>
      <c r="L26" s="25" t="str">
        <f t="shared" si="0"/>
        <v>2022-07</v>
      </c>
    </row>
    <row r="27" spans="1:12" x14ac:dyDescent="0.2">
      <c r="A27" s="1">
        <v>44751</v>
      </c>
      <c r="B27" t="s">
        <v>63</v>
      </c>
      <c r="C27" t="s">
        <v>64</v>
      </c>
      <c r="D27" t="str">
        <f>IF(Table3[[#This Row],[Cost per Unit]]&lt;3000,"FeaturePhone","SmartPhone")</f>
        <v>FeaturePhone</v>
      </c>
      <c r="E27" s="2"/>
      <c r="F27" s="2"/>
      <c r="G27" s="3"/>
      <c r="H27" s="4">
        <v>2</v>
      </c>
      <c r="I27" s="5">
        <v>1295</v>
      </c>
      <c r="J27" s="5">
        <f>Table3[[#This Row],[Units]]*Table3[[#This Row],[Cost per Unit]]</f>
        <v>2590</v>
      </c>
      <c r="K27" t="s">
        <v>65</v>
      </c>
      <c r="L27" s="25" t="str">
        <f t="shared" si="0"/>
        <v>2022-07</v>
      </c>
    </row>
    <row r="28" spans="1:12" x14ac:dyDescent="0.2">
      <c r="A28" s="1">
        <v>44752</v>
      </c>
      <c r="B28" t="s">
        <v>11</v>
      </c>
      <c r="C28" t="s">
        <v>66</v>
      </c>
      <c r="D28" t="str">
        <f>IF(Table3[[#This Row],[Cost per Unit]]&lt;3000,"FeaturePhone","SmartPhone")</f>
        <v>SmartPhone</v>
      </c>
      <c r="E28" s="2">
        <v>6</v>
      </c>
      <c r="F28" s="2">
        <v>128</v>
      </c>
      <c r="G28" s="3" t="s">
        <v>67</v>
      </c>
      <c r="H28" s="4">
        <v>1</v>
      </c>
      <c r="I28" s="5">
        <v>19800</v>
      </c>
      <c r="J28" s="5">
        <f>Table3[[#This Row],[Units]]*Table3[[#This Row],[Cost per Unit]]</f>
        <v>19800</v>
      </c>
      <c r="K28" t="s">
        <v>47</v>
      </c>
      <c r="L28" s="25" t="str">
        <f t="shared" si="0"/>
        <v>2022-07</v>
      </c>
    </row>
    <row r="29" spans="1:12" x14ac:dyDescent="0.2">
      <c r="A29" s="1">
        <v>44753</v>
      </c>
      <c r="B29" t="s">
        <v>11</v>
      </c>
      <c r="C29" t="s">
        <v>68</v>
      </c>
      <c r="D29" t="str">
        <f>IF(Table3[[#This Row],[Cost per Unit]]&lt;3000,"FeaturePhone","SmartPhone")</f>
        <v>SmartPhone</v>
      </c>
      <c r="E29">
        <v>4</v>
      </c>
      <c r="F29">
        <v>64</v>
      </c>
      <c r="G29" t="s">
        <v>69</v>
      </c>
      <c r="H29" s="4">
        <v>1</v>
      </c>
      <c r="I29" s="5">
        <v>10999</v>
      </c>
      <c r="J29" s="5">
        <f>Table3[[#This Row],[Units]]*Table3[[#This Row],[Cost per Unit]]</f>
        <v>10999</v>
      </c>
      <c r="K29" t="s">
        <v>47</v>
      </c>
      <c r="L29" s="25" t="str">
        <f t="shared" si="0"/>
        <v>2022-07</v>
      </c>
    </row>
    <row r="30" spans="1:12" x14ac:dyDescent="0.2">
      <c r="A30" s="1">
        <v>44755</v>
      </c>
      <c r="B30" t="s">
        <v>11</v>
      </c>
      <c r="C30" t="s">
        <v>58</v>
      </c>
      <c r="D30" t="str">
        <f>IF(Table3[[#This Row],[Cost per Unit]]&lt;3000,"FeaturePhone","SmartPhone")</f>
        <v>SmartPhone</v>
      </c>
      <c r="E30" s="2">
        <v>2</v>
      </c>
      <c r="F30" s="2">
        <v>32</v>
      </c>
      <c r="G30" s="3" t="s">
        <v>70</v>
      </c>
      <c r="H30" s="4">
        <v>1</v>
      </c>
      <c r="I30" s="5">
        <v>6400</v>
      </c>
      <c r="J30" s="5">
        <f>Table3[[#This Row],[Units]]*Table3[[#This Row],[Cost per Unit]]</f>
        <v>6400</v>
      </c>
      <c r="K30" t="s">
        <v>14</v>
      </c>
      <c r="L30" s="25" t="str">
        <f t="shared" si="0"/>
        <v>2022-07</v>
      </c>
    </row>
    <row r="31" spans="1:12" x14ac:dyDescent="0.2">
      <c r="A31" s="1">
        <v>44756</v>
      </c>
      <c r="B31" t="s">
        <v>71</v>
      </c>
      <c r="C31" t="s">
        <v>74</v>
      </c>
      <c r="D31" t="str">
        <f>IF(Table3[[#This Row],[Cost per Unit]]&lt;3000,"FeaturePhone","SmartPhone")</f>
        <v>SmartPhone</v>
      </c>
      <c r="E31" s="2">
        <v>4</v>
      </c>
      <c r="F31" s="2">
        <v>64</v>
      </c>
      <c r="G31" s="3" t="s">
        <v>75</v>
      </c>
      <c r="H31" s="4">
        <v>3</v>
      </c>
      <c r="I31" s="5">
        <v>7780</v>
      </c>
      <c r="J31" s="5">
        <f>Table3[[#This Row],[Units]]*Table3[[#This Row],[Cost per Unit]]</f>
        <v>23340</v>
      </c>
      <c r="K31" t="s">
        <v>14</v>
      </c>
      <c r="L31" s="25" t="str">
        <f t="shared" si="0"/>
        <v>2022-07</v>
      </c>
    </row>
    <row r="32" spans="1:12" x14ac:dyDescent="0.2">
      <c r="A32" s="1">
        <v>44756</v>
      </c>
      <c r="B32" t="s">
        <v>71</v>
      </c>
      <c r="C32" t="s">
        <v>72</v>
      </c>
      <c r="D32" t="str">
        <f>IF(Table3[[#This Row],[Cost per Unit]]&lt;3000,"FeaturePhone","SmartPhone")</f>
        <v>SmartPhone</v>
      </c>
      <c r="E32" s="2">
        <v>4</v>
      </c>
      <c r="F32" s="2">
        <v>64</v>
      </c>
      <c r="G32" s="3" t="s">
        <v>73</v>
      </c>
      <c r="H32" s="4">
        <v>1</v>
      </c>
      <c r="I32" s="5">
        <v>12750</v>
      </c>
      <c r="J32" s="5">
        <f>Table3[[#This Row],[Units]]*Table3[[#This Row],[Cost per Unit]]</f>
        <v>12750</v>
      </c>
      <c r="K32" t="s">
        <v>14</v>
      </c>
      <c r="L32" s="25" t="str">
        <f t="shared" si="0"/>
        <v>2022-07</v>
      </c>
    </row>
    <row r="33" spans="1:12" x14ac:dyDescent="0.2">
      <c r="A33" s="1">
        <v>44757</v>
      </c>
      <c r="B33" t="s">
        <v>15</v>
      </c>
      <c r="C33" t="s">
        <v>76</v>
      </c>
      <c r="D33" t="str">
        <f>IF(Table3[[#This Row],[Cost per Unit]]&lt;3000,"FeaturePhone","SmartPhone")</f>
        <v>SmartPhone</v>
      </c>
      <c r="E33" s="2">
        <v>4</v>
      </c>
      <c r="F33" s="2">
        <v>64</v>
      </c>
      <c r="G33" s="3" t="s">
        <v>77</v>
      </c>
      <c r="H33" s="4">
        <v>3</v>
      </c>
      <c r="I33" s="5">
        <v>10028</v>
      </c>
      <c r="J33" s="5">
        <f>Table3[[#This Row],[Units]]*Table3[[#This Row],[Cost per Unit]]</f>
        <v>30084</v>
      </c>
      <c r="K33" t="s">
        <v>14</v>
      </c>
      <c r="L33" s="25" t="str">
        <f t="shared" si="0"/>
        <v>2022-07</v>
      </c>
    </row>
    <row r="34" spans="1:12" x14ac:dyDescent="0.2">
      <c r="A34" s="1">
        <v>44759</v>
      </c>
      <c r="B34" t="s">
        <v>71</v>
      </c>
      <c r="C34" t="s">
        <v>74</v>
      </c>
      <c r="D34" t="str">
        <f>IF(Table3[[#This Row],[Cost per Unit]]&lt;3000,"FeaturePhone","SmartPhone")</f>
        <v>SmartPhone</v>
      </c>
      <c r="E34" s="2">
        <v>4</v>
      </c>
      <c r="F34" s="2">
        <v>64</v>
      </c>
      <c r="G34" s="3" t="s">
        <v>75</v>
      </c>
      <c r="H34" s="4">
        <v>1</v>
      </c>
      <c r="I34" s="5">
        <v>7500</v>
      </c>
      <c r="J34" s="5">
        <f>Table3[[#This Row],[Units]]*Table3[[#This Row],[Cost per Unit]]</f>
        <v>7500</v>
      </c>
      <c r="K34" t="s">
        <v>14</v>
      </c>
      <c r="L34" s="25" t="str">
        <f t="shared" si="0"/>
        <v>2022-07</v>
      </c>
    </row>
    <row r="35" spans="1:12" x14ac:dyDescent="0.2">
      <c r="A35" s="1">
        <v>44759</v>
      </c>
      <c r="B35" t="s">
        <v>71</v>
      </c>
      <c r="C35" t="s">
        <v>74</v>
      </c>
      <c r="D35" t="str">
        <f>IF(Table3[[#This Row],[Cost per Unit]]&lt;3000,"FeaturePhone","SmartPhone")</f>
        <v>SmartPhone</v>
      </c>
      <c r="E35" s="2">
        <v>4</v>
      </c>
      <c r="F35" s="2">
        <v>64</v>
      </c>
      <c r="G35" s="3" t="s">
        <v>80</v>
      </c>
      <c r="H35" s="4">
        <v>3</v>
      </c>
      <c r="I35" s="5">
        <v>7780</v>
      </c>
      <c r="J35" s="5">
        <f>Table3[[#This Row],[Units]]*Table3[[#This Row],[Cost per Unit]]</f>
        <v>23340</v>
      </c>
      <c r="K35" t="s">
        <v>14</v>
      </c>
      <c r="L35" s="25" t="str">
        <f t="shared" si="0"/>
        <v>2022-07</v>
      </c>
    </row>
    <row r="36" spans="1:12" x14ac:dyDescent="0.2">
      <c r="A36" s="1">
        <v>44759</v>
      </c>
      <c r="B36" t="s">
        <v>28</v>
      </c>
      <c r="C36" t="s">
        <v>78</v>
      </c>
      <c r="D36" t="str">
        <f>IF(Table3[[#This Row],[Cost per Unit]]&lt;3000,"FeaturePhone","SmartPhone")</f>
        <v>SmartPhone</v>
      </c>
      <c r="E36" s="2">
        <v>4</v>
      </c>
      <c r="F36" s="2">
        <v>128</v>
      </c>
      <c r="G36" s="3" t="s">
        <v>79</v>
      </c>
      <c r="H36" s="4">
        <v>1</v>
      </c>
      <c r="I36" s="5">
        <v>13500</v>
      </c>
      <c r="J36" s="5">
        <f>Table3[[#This Row],[Units]]*Table3[[#This Row],[Cost per Unit]]</f>
        <v>13500</v>
      </c>
      <c r="K36" t="s">
        <v>14</v>
      </c>
      <c r="L36" s="25" t="str">
        <f t="shared" si="0"/>
        <v>2022-07</v>
      </c>
    </row>
    <row r="37" spans="1:12" x14ac:dyDescent="0.2">
      <c r="A37" s="1">
        <v>44765</v>
      </c>
      <c r="B37" t="s">
        <v>63</v>
      </c>
      <c r="C37" t="s">
        <v>82</v>
      </c>
      <c r="D37" t="str">
        <f>IF(Table3[[#This Row],[Cost per Unit]]&lt;3000,"FeaturePhone","SmartPhone")</f>
        <v>FeaturePhone</v>
      </c>
      <c r="E37" s="2"/>
      <c r="F37" s="2"/>
      <c r="G37" s="3"/>
      <c r="H37" s="4">
        <v>8</v>
      </c>
      <c r="I37" s="5">
        <v>850</v>
      </c>
      <c r="J37" s="5">
        <f>Table3[[#This Row],[Units]]*Table3[[#This Row],[Cost per Unit]]</f>
        <v>6800</v>
      </c>
      <c r="K37" t="s">
        <v>65</v>
      </c>
      <c r="L37" s="25" t="str">
        <f t="shared" si="0"/>
        <v>2022-07</v>
      </c>
    </row>
    <row r="38" spans="1:12" x14ac:dyDescent="0.2">
      <c r="A38" s="1">
        <v>44765</v>
      </c>
      <c r="B38" t="s">
        <v>63</v>
      </c>
      <c r="C38" t="s">
        <v>83</v>
      </c>
      <c r="D38" t="str">
        <f>IF(Table3[[#This Row],[Cost per Unit]]&lt;3000,"FeaturePhone","SmartPhone")</f>
        <v>FeaturePhone</v>
      </c>
      <c r="E38" s="2"/>
      <c r="F38" s="2"/>
      <c r="G38" s="3"/>
      <c r="H38" s="4">
        <v>2</v>
      </c>
      <c r="I38" s="5">
        <v>920</v>
      </c>
      <c r="J38" s="5">
        <f>Table3[[#This Row],[Units]]*Table3[[#This Row],[Cost per Unit]]</f>
        <v>1840</v>
      </c>
      <c r="K38" t="s">
        <v>65</v>
      </c>
      <c r="L38" s="25" t="str">
        <f t="shared" si="0"/>
        <v>2022-07</v>
      </c>
    </row>
    <row r="39" spans="1:12" x14ac:dyDescent="0.2">
      <c r="A39" s="1">
        <v>44765</v>
      </c>
      <c r="B39" t="s">
        <v>63</v>
      </c>
      <c r="C39" t="s">
        <v>84</v>
      </c>
      <c r="D39" t="str">
        <f>IF(Table3[[#This Row],[Cost per Unit]]&lt;3000,"FeaturePhone","SmartPhone")</f>
        <v>FeaturePhone</v>
      </c>
      <c r="E39" s="2"/>
      <c r="F39" s="2"/>
      <c r="G39" s="3"/>
      <c r="H39" s="4">
        <v>7</v>
      </c>
      <c r="I39" s="5">
        <v>950</v>
      </c>
      <c r="J39" s="5">
        <f>Table3[[#This Row],[Units]]*Table3[[#This Row],[Cost per Unit]]</f>
        <v>6650</v>
      </c>
      <c r="K39" t="s">
        <v>65</v>
      </c>
      <c r="L39" s="25" t="str">
        <f t="shared" si="0"/>
        <v>2022-07</v>
      </c>
    </row>
    <row r="40" spans="1:12" x14ac:dyDescent="0.2">
      <c r="A40" s="1">
        <v>44765</v>
      </c>
      <c r="B40" t="s">
        <v>11</v>
      </c>
      <c r="C40" t="s">
        <v>18</v>
      </c>
      <c r="D40" t="str">
        <f>IF(Table3[[#This Row],[Cost per Unit]]&lt;3000,"FeaturePhone","SmartPhone")</f>
        <v>SmartPhone</v>
      </c>
      <c r="E40" s="2">
        <v>4</v>
      </c>
      <c r="F40" s="2">
        <v>64</v>
      </c>
      <c r="G40" s="3" t="s">
        <v>19</v>
      </c>
      <c r="H40" s="4">
        <v>2</v>
      </c>
      <c r="I40" s="5">
        <v>7753</v>
      </c>
      <c r="J40" s="5">
        <f>Table3[[#This Row],[Units]]*Table3[[#This Row],[Cost per Unit]]</f>
        <v>15506</v>
      </c>
      <c r="K40" t="s">
        <v>20</v>
      </c>
      <c r="L40" s="25" t="str">
        <f t="shared" si="0"/>
        <v>2022-07</v>
      </c>
    </row>
    <row r="41" spans="1:12" x14ac:dyDescent="0.2">
      <c r="A41" s="1">
        <v>44765</v>
      </c>
      <c r="B41" t="s">
        <v>15</v>
      </c>
      <c r="C41" t="s">
        <v>85</v>
      </c>
      <c r="D41" t="str">
        <f>IF(Table3[[#This Row],[Cost per Unit]]&lt;3000,"FeaturePhone","SmartPhone")</f>
        <v>SmartPhone</v>
      </c>
      <c r="E41" s="2">
        <v>2</v>
      </c>
      <c r="F41" s="2">
        <v>32</v>
      </c>
      <c r="G41" s="3" t="s">
        <v>86</v>
      </c>
      <c r="H41" s="4">
        <v>1</v>
      </c>
      <c r="I41" s="5">
        <v>6000</v>
      </c>
      <c r="J41" s="5">
        <f>Table3[[#This Row],[Units]]*Table3[[#This Row],[Cost per Unit]]</f>
        <v>6000</v>
      </c>
      <c r="K41" t="s">
        <v>14</v>
      </c>
      <c r="L41" s="25" t="str">
        <f t="shared" si="0"/>
        <v>2022-07</v>
      </c>
    </row>
    <row r="42" spans="1:12" x14ac:dyDescent="0.2">
      <c r="A42" s="1">
        <v>44765</v>
      </c>
      <c r="B42" t="s">
        <v>15</v>
      </c>
      <c r="C42" t="s">
        <v>87</v>
      </c>
      <c r="D42" t="str">
        <f>IF(Table3[[#This Row],[Cost per Unit]]&lt;3000,"FeaturePhone","SmartPhone")</f>
        <v>SmartPhone</v>
      </c>
      <c r="E42" s="2">
        <v>4</v>
      </c>
      <c r="F42" s="2">
        <v>128</v>
      </c>
      <c r="G42" s="3" t="s">
        <v>62</v>
      </c>
      <c r="H42" s="4">
        <v>2</v>
      </c>
      <c r="I42" s="5">
        <v>9999</v>
      </c>
      <c r="J42" s="5">
        <f>Table3[[#This Row],[Units]]*Table3[[#This Row],[Cost per Unit]]</f>
        <v>19998</v>
      </c>
      <c r="K42" t="s">
        <v>14</v>
      </c>
      <c r="L42" s="25" t="str">
        <f t="shared" si="0"/>
        <v>2022-07</v>
      </c>
    </row>
    <row r="43" spans="1:12" x14ac:dyDescent="0.2">
      <c r="A43" s="1">
        <v>44765</v>
      </c>
      <c r="B43" t="s">
        <v>11</v>
      </c>
      <c r="C43" t="s">
        <v>81</v>
      </c>
      <c r="D43" t="str">
        <f>IF(Table3[[#This Row],[Cost per Unit]]&lt;3000,"FeaturePhone","SmartPhone")</f>
        <v>SmartPhone</v>
      </c>
      <c r="E43" s="2">
        <v>4</v>
      </c>
      <c r="F43" s="2">
        <v>64</v>
      </c>
      <c r="G43" s="3" t="s">
        <v>93</v>
      </c>
      <c r="H43" s="4">
        <v>2</v>
      </c>
      <c r="I43" s="5">
        <v>8099</v>
      </c>
      <c r="J43" s="5">
        <f>Table3[[#This Row],[Units]]*Table3[[#This Row],[Cost per Unit]]</f>
        <v>16198</v>
      </c>
      <c r="K43" t="s">
        <v>14</v>
      </c>
      <c r="L43" s="25" t="str">
        <f t="shared" si="0"/>
        <v>2022-07</v>
      </c>
    </row>
    <row r="44" spans="1:12" x14ac:dyDescent="0.2">
      <c r="A44" s="1">
        <v>44765</v>
      </c>
      <c r="B44" t="s">
        <v>11</v>
      </c>
      <c r="C44" t="s">
        <v>51</v>
      </c>
      <c r="D44" t="str">
        <f>IF(Table3[[#This Row],[Cost per Unit]]&lt;3000,"FeaturePhone","SmartPhone")</f>
        <v>SmartPhone</v>
      </c>
      <c r="E44" s="2">
        <v>4</v>
      </c>
      <c r="F44" s="2">
        <v>64</v>
      </c>
      <c r="G44" s="3" t="s">
        <v>52</v>
      </c>
      <c r="H44" s="4">
        <v>2</v>
      </c>
      <c r="I44" s="5">
        <v>7650</v>
      </c>
      <c r="J44" s="5">
        <f>Table3[[#This Row],[Units]]*Table3[[#This Row],[Cost per Unit]]</f>
        <v>15300</v>
      </c>
      <c r="K44" t="s">
        <v>14</v>
      </c>
      <c r="L44" s="25" t="str">
        <f t="shared" si="0"/>
        <v>2022-07</v>
      </c>
    </row>
    <row r="45" spans="1:12" x14ac:dyDescent="0.2">
      <c r="A45" s="1">
        <v>44766</v>
      </c>
      <c r="B45" t="s">
        <v>71</v>
      </c>
      <c r="C45" t="s">
        <v>74</v>
      </c>
      <c r="D45" t="str">
        <f>IF(Table3[[#This Row],[Cost per Unit]]&lt;3000,"FeaturePhone","SmartPhone")</f>
        <v>SmartPhone</v>
      </c>
      <c r="E45" s="2">
        <v>4</v>
      </c>
      <c r="F45" s="2">
        <v>64</v>
      </c>
      <c r="G45" s="3" t="s">
        <v>75</v>
      </c>
      <c r="H45" s="4">
        <v>1</v>
      </c>
      <c r="I45" s="5">
        <v>8000</v>
      </c>
      <c r="J45" s="5">
        <f>Table3[[#This Row],[Units]]*Table3[[#This Row],[Cost per Unit]]</f>
        <v>8000</v>
      </c>
      <c r="K45" t="s">
        <v>20</v>
      </c>
      <c r="L45" s="25" t="str">
        <f t="shared" si="0"/>
        <v>2022-07</v>
      </c>
    </row>
    <row r="46" spans="1:12" x14ac:dyDescent="0.2">
      <c r="A46" s="1">
        <v>44766</v>
      </c>
      <c r="B46" t="s">
        <v>15</v>
      </c>
      <c r="C46" t="s">
        <v>87</v>
      </c>
      <c r="D46" t="str">
        <f>IF(Table3[[#This Row],[Cost per Unit]]&lt;3000,"FeaturePhone","SmartPhone")</f>
        <v>SmartPhone</v>
      </c>
      <c r="E46" s="2">
        <v>4</v>
      </c>
      <c r="F46" s="2">
        <v>64</v>
      </c>
      <c r="G46" s="3" t="s">
        <v>62</v>
      </c>
      <c r="H46" s="4">
        <v>3</v>
      </c>
      <c r="I46" s="5">
        <v>9199</v>
      </c>
      <c r="J46" s="5">
        <f>Table3[[#This Row],[Units]]*Table3[[#This Row],[Cost per Unit]]</f>
        <v>27597</v>
      </c>
      <c r="K46" t="s">
        <v>14</v>
      </c>
      <c r="L46" s="25" t="str">
        <f t="shared" si="0"/>
        <v>2022-07</v>
      </c>
    </row>
    <row r="47" spans="1:12" x14ac:dyDescent="0.2">
      <c r="A47" s="1">
        <v>44769</v>
      </c>
      <c r="B47" t="s">
        <v>60</v>
      </c>
      <c r="C47" t="s">
        <v>88</v>
      </c>
      <c r="D47" t="str">
        <f>IF(Table3[[#This Row],[Cost per Unit]]&lt;3000,"FeaturePhone","SmartPhone")</f>
        <v>FeaturePhone</v>
      </c>
      <c r="E47" s="2"/>
      <c r="F47" s="2"/>
      <c r="G47" s="3"/>
      <c r="H47" s="4">
        <v>2</v>
      </c>
      <c r="I47" s="5">
        <v>2080</v>
      </c>
      <c r="J47" s="5">
        <f>Table3[[#This Row],[Units]]*Table3[[#This Row],[Cost per Unit]]</f>
        <v>4160</v>
      </c>
      <c r="K47" t="s">
        <v>43</v>
      </c>
      <c r="L47" s="25" t="str">
        <f t="shared" si="0"/>
        <v>2022-07</v>
      </c>
    </row>
    <row r="48" spans="1:12" x14ac:dyDescent="0.2">
      <c r="A48" s="1">
        <v>44772</v>
      </c>
      <c r="B48" t="s">
        <v>89</v>
      </c>
      <c r="C48" t="s">
        <v>91</v>
      </c>
      <c r="D48" t="str">
        <f>IF(Table3[[#This Row],[Cost per Unit]]&lt;3000,"FeaturePhone","SmartPhone")</f>
        <v>FeaturePhone</v>
      </c>
      <c r="E48" s="2"/>
      <c r="F48" s="2"/>
      <c r="G48" s="3"/>
      <c r="H48" s="4">
        <v>9</v>
      </c>
      <c r="I48" s="5">
        <v>1209</v>
      </c>
      <c r="J48" s="5">
        <f>Table3[[#This Row],[Units]]*Table3[[#This Row],[Cost per Unit]]</f>
        <v>10881</v>
      </c>
      <c r="K48" t="s">
        <v>43</v>
      </c>
      <c r="L48" s="25" t="str">
        <f t="shared" si="0"/>
        <v>2022-07</v>
      </c>
    </row>
    <row r="49" spans="1:12" x14ac:dyDescent="0.2">
      <c r="A49" s="1">
        <v>44772</v>
      </c>
      <c r="B49" t="s">
        <v>89</v>
      </c>
      <c r="C49" t="s">
        <v>90</v>
      </c>
      <c r="D49" t="str">
        <f>IF(Table3[[#This Row],[Cost per Unit]]&lt;3000,"FeaturePhone","SmartPhone")</f>
        <v>FeaturePhone</v>
      </c>
      <c r="E49" s="2"/>
      <c r="F49" s="2"/>
      <c r="G49" s="3"/>
      <c r="H49" s="4">
        <v>3</v>
      </c>
      <c r="I49" s="5">
        <v>1259</v>
      </c>
      <c r="J49" s="5">
        <f>Table3[[#This Row],[Units]]*Table3[[#This Row],[Cost per Unit]]</f>
        <v>3777</v>
      </c>
      <c r="K49" t="s">
        <v>43</v>
      </c>
      <c r="L49" s="25" t="str">
        <f t="shared" si="0"/>
        <v>2022-07</v>
      </c>
    </row>
    <row r="50" spans="1:12" x14ac:dyDescent="0.2">
      <c r="A50" s="1">
        <v>44775</v>
      </c>
      <c r="B50" t="s">
        <v>60</v>
      </c>
      <c r="C50" t="s">
        <v>92</v>
      </c>
      <c r="D50" t="str">
        <f>IF(Table3[[#This Row],[Cost per Unit]]&lt;3000,"FeaturePhone","SmartPhone")</f>
        <v>SmartPhone</v>
      </c>
      <c r="E50" s="2">
        <v>4</v>
      </c>
      <c r="F50" s="2">
        <v>128</v>
      </c>
      <c r="G50" s="3" t="s">
        <v>93</v>
      </c>
      <c r="H50" s="4">
        <v>3</v>
      </c>
      <c r="I50" s="5">
        <v>11000</v>
      </c>
      <c r="J50" s="5">
        <f>Table3[[#This Row],[Units]]*Table3[[#This Row],[Cost per Unit]]</f>
        <v>33000</v>
      </c>
      <c r="K50" t="s">
        <v>14</v>
      </c>
      <c r="L50" s="25" t="str">
        <f t="shared" si="0"/>
        <v>2022-08</v>
      </c>
    </row>
    <row r="51" spans="1:12" x14ac:dyDescent="0.2">
      <c r="A51" s="1">
        <v>44777</v>
      </c>
      <c r="B51" t="s">
        <v>15</v>
      </c>
      <c r="C51" t="s">
        <v>94</v>
      </c>
      <c r="D51" t="str">
        <f>IF(Table3[[#This Row],[Cost per Unit]]&lt;3000,"FeaturePhone","SmartPhone")</f>
        <v>SmartPhone</v>
      </c>
      <c r="E51" s="2">
        <v>4</v>
      </c>
      <c r="F51" s="2">
        <v>64</v>
      </c>
      <c r="G51" s="3" t="s">
        <v>95</v>
      </c>
      <c r="H51" s="4">
        <v>6</v>
      </c>
      <c r="I51" s="5">
        <v>9000</v>
      </c>
      <c r="J51" s="5">
        <f>Table3[[#This Row],[Units]]*Table3[[#This Row],[Cost per Unit]]</f>
        <v>54000</v>
      </c>
      <c r="K51" t="s">
        <v>14</v>
      </c>
      <c r="L51" s="25" t="str">
        <f t="shared" si="0"/>
        <v>2022-08</v>
      </c>
    </row>
    <row r="52" spans="1:12" x14ac:dyDescent="0.2">
      <c r="A52" s="1">
        <v>44779</v>
      </c>
      <c r="B52" t="s">
        <v>28</v>
      </c>
      <c r="C52" t="s">
        <v>29</v>
      </c>
      <c r="D52" t="str">
        <f>IF(Table3[[#This Row],[Cost per Unit]]&lt;3000,"FeaturePhone","SmartPhone")</f>
        <v>SmartPhone</v>
      </c>
      <c r="E52" s="2">
        <v>6</v>
      </c>
      <c r="F52" s="2">
        <v>128</v>
      </c>
      <c r="G52" s="3" t="s">
        <v>30</v>
      </c>
      <c r="H52" s="4">
        <v>3</v>
      </c>
      <c r="I52" s="5">
        <v>15519</v>
      </c>
      <c r="J52" s="5">
        <f>Table3[[#This Row],[Units]]*Table3[[#This Row],[Cost per Unit]]</f>
        <v>46557</v>
      </c>
      <c r="K52" t="s">
        <v>14</v>
      </c>
      <c r="L52" s="25" t="str">
        <f t="shared" si="0"/>
        <v>2022-08</v>
      </c>
    </row>
    <row r="53" spans="1:12" x14ac:dyDescent="0.2">
      <c r="A53" s="7">
        <v>44780</v>
      </c>
      <c r="B53" t="s">
        <v>63</v>
      </c>
      <c r="C53" t="s">
        <v>96</v>
      </c>
      <c r="D53" t="str">
        <f>IF(Table3[[#This Row],[Cost per Unit]]&lt;3000,"FeaturePhone","SmartPhone")</f>
        <v>FeaturePhone</v>
      </c>
      <c r="E53" s="2"/>
      <c r="F53" s="2"/>
      <c r="G53" s="3"/>
      <c r="H53" s="4">
        <v>3</v>
      </c>
      <c r="I53" s="5">
        <v>1308</v>
      </c>
      <c r="J53" s="5">
        <f>Table3[[#This Row],[Units]]*Table3[[#This Row],[Cost per Unit]]</f>
        <v>3924</v>
      </c>
      <c r="K53" t="s">
        <v>65</v>
      </c>
      <c r="L53" s="25" t="str">
        <f t="shared" si="0"/>
        <v>2022-08</v>
      </c>
    </row>
    <row r="54" spans="1:12" x14ac:dyDescent="0.2">
      <c r="A54" s="7">
        <v>44780</v>
      </c>
      <c r="B54" t="s">
        <v>11</v>
      </c>
      <c r="C54" t="s">
        <v>18</v>
      </c>
      <c r="D54" t="str">
        <f>IF(Table3[[#This Row],[Cost per Unit]]&lt;3000,"FeaturePhone","SmartPhone")</f>
        <v>SmartPhone</v>
      </c>
      <c r="E54" s="2">
        <v>3</v>
      </c>
      <c r="F54" s="2">
        <v>32</v>
      </c>
      <c r="G54" s="3" t="s">
        <v>19</v>
      </c>
      <c r="H54" s="4">
        <v>3</v>
      </c>
      <c r="I54" s="5">
        <v>7028</v>
      </c>
      <c r="J54" s="5">
        <f>Table3[[#This Row],[Units]]*Table3[[#This Row],[Cost per Unit]]</f>
        <v>21084</v>
      </c>
      <c r="K54" t="s">
        <v>20</v>
      </c>
      <c r="L54" s="25" t="str">
        <f t="shared" si="0"/>
        <v>2022-08</v>
      </c>
    </row>
    <row r="55" spans="1:12" x14ac:dyDescent="0.2">
      <c r="A55" s="7">
        <v>44781</v>
      </c>
      <c r="B55" t="s">
        <v>63</v>
      </c>
      <c r="C55" t="s">
        <v>98</v>
      </c>
      <c r="D55" t="str">
        <f>IF(Table3[[#This Row],[Cost per Unit]]&lt;3000,"FeaturePhone","SmartPhone")</f>
        <v>FeaturePhone</v>
      </c>
      <c r="E55" s="2"/>
      <c r="F55" s="2"/>
      <c r="G55" s="3"/>
      <c r="H55" s="4">
        <v>7</v>
      </c>
      <c r="I55" s="5">
        <v>1079</v>
      </c>
      <c r="J55" s="5">
        <f>Table3[[#This Row],[Units]]*Table3[[#This Row],[Cost per Unit]]</f>
        <v>7553</v>
      </c>
      <c r="K55" t="s">
        <v>65</v>
      </c>
      <c r="L55" s="25" t="str">
        <f t="shared" si="0"/>
        <v>2022-08</v>
      </c>
    </row>
    <row r="56" spans="1:12" x14ac:dyDescent="0.2">
      <c r="A56" s="7">
        <v>44781</v>
      </c>
      <c r="B56" t="s">
        <v>63</v>
      </c>
      <c r="C56" t="s">
        <v>97</v>
      </c>
      <c r="D56" t="str">
        <f>IF(Table3[[#This Row],[Cost per Unit]]&lt;3000,"FeaturePhone","SmartPhone")</f>
        <v>FeaturePhone</v>
      </c>
      <c r="E56" s="2"/>
      <c r="F56" s="2"/>
      <c r="G56" s="3"/>
      <c r="H56" s="4">
        <v>4</v>
      </c>
      <c r="I56" s="5">
        <v>889</v>
      </c>
      <c r="J56" s="5">
        <f>Table3[[#This Row],[Units]]*Table3[[#This Row],[Cost per Unit]]</f>
        <v>3556</v>
      </c>
      <c r="K56" t="s">
        <v>65</v>
      </c>
      <c r="L56" s="25" t="str">
        <f t="shared" si="0"/>
        <v>2022-08</v>
      </c>
    </row>
    <row r="57" spans="1:12" x14ac:dyDescent="0.2">
      <c r="A57" s="7">
        <v>44782</v>
      </c>
      <c r="B57" t="s">
        <v>15</v>
      </c>
      <c r="C57" t="s">
        <v>99</v>
      </c>
      <c r="D57" t="str">
        <f>IF(Table3[[#This Row],[Cost per Unit]]&lt;3000,"FeaturePhone","SmartPhone")</f>
        <v>SmartPhone</v>
      </c>
      <c r="E57" s="2">
        <v>4</v>
      </c>
      <c r="F57" s="2">
        <v>64</v>
      </c>
      <c r="G57" s="3" t="s">
        <v>100</v>
      </c>
      <c r="H57" s="4">
        <v>1</v>
      </c>
      <c r="I57" s="5">
        <v>12028</v>
      </c>
      <c r="J57" s="5">
        <f>Table3[[#This Row],[Units]]*Table3[[#This Row],[Cost per Unit]]</f>
        <v>12028</v>
      </c>
      <c r="K57" t="s">
        <v>20</v>
      </c>
      <c r="L57" s="25" t="str">
        <f t="shared" si="0"/>
        <v>2022-08</v>
      </c>
    </row>
    <row r="58" spans="1:12" x14ac:dyDescent="0.2">
      <c r="A58" s="1">
        <v>44782</v>
      </c>
      <c r="B58" t="s">
        <v>15</v>
      </c>
      <c r="C58" t="s">
        <v>76</v>
      </c>
      <c r="D58" t="str">
        <f>IF(Table3[[#This Row],[Cost per Unit]]&lt;3000,"FeaturePhone","SmartPhone")</f>
        <v>SmartPhone</v>
      </c>
      <c r="E58" s="2">
        <v>6</v>
      </c>
      <c r="F58" s="2">
        <v>128</v>
      </c>
      <c r="G58" s="3" t="s">
        <v>101</v>
      </c>
      <c r="H58" s="4">
        <v>4</v>
      </c>
      <c r="I58" s="5">
        <v>12000</v>
      </c>
      <c r="J58" s="5">
        <f>Table3[[#This Row],[Units]]*Table3[[#This Row],[Cost per Unit]]</f>
        <v>48000</v>
      </c>
      <c r="K58" t="s">
        <v>14</v>
      </c>
      <c r="L58" s="25" t="str">
        <f t="shared" si="0"/>
        <v>2022-08</v>
      </c>
    </row>
    <row r="59" spans="1:12" x14ac:dyDescent="0.2">
      <c r="A59" s="7">
        <v>44782</v>
      </c>
      <c r="B59" t="s">
        <v>11</v>
      </c>
      <c r="C59" t="s">
        <v>58</v>
      </c>
      <c r="D59" t="str">
        <f>IF(Table3[[#This Row],[Cost per Unit]]&lt;3000,"FeaturePhone","SmartPhone")</f>
        <v>SmartPhone</v>
      </c>
      <c r="E59" s="2">
        <v>2</v>
      </c>
      <c r="F59" s="2">
        <v>32</v>
      </c>
      <c r="G59" s="3" t="s">
        <v>70</v>
      </c>
      <c r="H59" s="4">
        <v>2</v>
      </c>
      <c r="I59" s="5">
        <v>6300</v>
      </c>
      <c r="J59" s="5">
        <f>Table3[[#This Row],[Units]]*Table3[[#This Row],[Cost per Unit]]</f>
        <v>12600</v>
      </c>
      <c r="K59" t="s">
        <v>14</v>
      </c>
      <c r="L59" s="25" t="str">
        <f t="shared" si="0"/>
        <v>2022-08</v>
      </c>
    </row>
    <row r="60" spans="1:12" x14ac:dyDescent="0.2">
      <c r="A60" s="1">
        <v>44783</v>
      </c>
      <c r="B60" t="s">
        <v>11</v>
      </c>
      <c r="C60" t="s">
        <v>18</v>
      </c>
      <c r="D60" t="str">
        <f>IF(Table3[[#This Row],[Cost per Unit]]&lt;3000,"FeaturePhone","SmartPhone")</f>
        <v>SmartPhone</v>
      </c>
      <c r="E60" s="2">
        <v>4</v>
      </c>
      <c r="F60" s="2">
        <v>64</v>
      </c>
      <c r="G60" s="3" t="s">
        <v>19</v>
      </c>
      <c r="H60" s="4">
        <v>1</v>
      </c>
      <c r="I60" s="5">
        <v>8028</v>
      </c>
      <c r="J60" s="5">
        <f>Table3[[#This Row],[Units]]*Table3[[#This Row],[Cost per Unit]]</f>
        <v>8028</v>
      </c>
      <c r="K60" t="s">
        <v>20</v>
      </c>
      <c r="L60" s="25" t="str">
        <f t="shared" si="0"/>
        <v>2022-08</v>
      </c>
    </row>
    <row r="61" spans="1:12" x14ac:dyDescent="0.2">
      <c r="A61" s="1">
        <v>44783</v>
      </c>
      <c r="B61" t="s">
        <v>15</v>
      </c>
      <c r="C61" t="s">
        <v>76</v>
      </c>
      <c r="D61" t="str">
        <f>IF(Table3[[#This Row],[Cost per Unit]]&lt;3000,"FeaturePhone","SmartPhone")</f>
        <v>SmartPhone</v>
      </c>
      <c r="E61" s="2">
        <v>4</v>
      </c>
      <c r="F61" s="8">
        <v>64</v>
      </c>
      <c r="G61" s="3" t="s">
        <v>77</v>
      </c>
      <c r="H61" s="4">
        <v>3</v>
      </c>
      <c r="I61" s="5">
        <v>10060</v>
      </c>
      <c r="J61" s="5">
        <f>Table3[[#This Row],[Units]]*Table3[[#This Row],[Cost per Unit]]</f>
        <v>30180</v>
      </c>
      <c r="K61" t="s">
        <v>14</v>
      </c>
      <c r="L61" s="25" t="str">
        <f t="shared" si="0"/>
        <v>2022-08</v>
      </c>
    </row>
    <row r="62" spans="1:12" x14ac:dyDescent="0.2">
      <c r="A62" s="6">
        <v>44789</v>
      </c>
      <c r="B62" t="s">
        <v>53</v>
      </c>
      <c r="C62" t="s">
        <v>104</v>
      </c>
      <c r="D62" t="str">
        <f>IF(Table3[[#This Row],[Cost per Unit]]&lt;3000,"FeaturePhone","SmartPhone")</f>
        <v>FeaturePhone</v>
      </c>
      <c r="E62" s="2"/>
      <c r="F62" s="2"/>
      <c r="G62" s="3"/>
      <c r="H62" s="4">
        <v>3</v>
      </c>
      <c r="I62" s="5">
        <v>910</v>
      </c>
      <c r="J62" s="5">
        <f>Table3[[#This Row],[Units]]*Table3[[#This Row],[Cost per Unit]]</f>
        <v>2730</v>
      </c>
      <c r="K62" t="s">
        <v>102</v>
      </c>
      <c r="L62" s="25" t="str">
        <f t="shared" si="0"/>
        <v>2022-08</v>
      </c>
    </row>
    <row r="63" spans="1:12" x14ac:dyDescent="0.2">
      <c r="A63" s="6">
        <v>44789</v>
      </c>
      <c r="B63" t="s">
        <v>53</v>
      </c>
      <c r="C63" t="s">
        <v>103</v>
      </c>
      <c r="D63" t="str">
        <f>IF(Table3[[#This Row],[Cost per Unit]]&lt;3000,"FeaturePhone","SmartPhone")</f>
        <v>FeaturePhone</v>
      </c>
      <c r="E63" s="2"/>
      <c r="F63" s="2"/>
      <c r="G63" s="3"/>
      <c r="H63" s="4">
        <v>1</v>
      </c>
      <c r="I63" s="5">
        <v>790</v>
      </c>
      <c r="J63" s="5">
        <f>Table3[[#This Row],[Units]]*Table3[[#This Row],[Cost per Unit]]</f>
        <v>790</v>
      </c>
      <c r="K63" t="s">
        <v>102</v>
      </c>
      <c r="L63" s="25" t="str">
        <f t="shared" si="0"/>
        <v>2022-08</v>
      </c>
    </row>
    <row r="64" spans="1:12" x14ac:dyDescent="0.2">
      <c r="A64" s="6">
        <v>44789</v>
      </c>
      <c r="B64" t="s">
        <v>53</v>
      </c>
      <c r="C64" t="s">
        <v>54</v>
      </c>
      <c r="D64" t="str">
        <f>IF(Table3[[#This Row],[Cost per Unit]]&lt;3000,"FeaturePhone","SmartPhone")</f>
        <v>FeaturePhone</v>
      </c>
      <c r="E64" s="2"/>
      <c r="F64" s="2"/>
      <c r="G64" s="3"/>
      <c r="H64" s="4">
        <v>7</v>
      </c>
      <c r="I64" s="5">
        <v>740</v>
      </c>
      <c r="J64" s="5">
        <f>Table3[[#This Row],[Units]]*Table3[[#This Row],[Cost per Unit]]</f>
        <v>5180</v>
      </c>
      <c r="K64" t="s">
        <v>102</v>
      </c>
      <c r="L64" s="25" t="str">
        <f t="shared" si="0"/>
        <v>2022-08</v>
      </c>
    </row>
    <row r="65" spans="1:12" x14ac:dyDescent="0.2">
      <c r="A65" s="6">
        <v>44789</v>
      </c>
      <c r="B65" t="s">
        <v>53</v>
      </c>
      <c r="C65" t="s">
        <v>55</v>
      </c>
      <c r="D65" t="str">
        <f>IF(Table3[[#This Row],[Cost per Unit]]&lt;3000,"FeaturePhone","SmartPhone")</f>
        <v>FeaturePhone</v>
      </c>
      <c r="E65" s="2"/>
      <c r="F65" s="2"/>
      <c r="G65" s="3"/>
      <c r="H65" s="4">
        <v>1</v>
      </c>
      <c r="I65" s="5">
        <v>970</v>
      </c>
      <c r="J65" s="5">
        <f>Table3[[#This Row],[Units]]*Table3[[#This Row],[Cost per Unit]]</f>
        <v>970</v>
      </c>
      <c r="K65" t="s">
        <v>102</v>
      </c>
      <c r="L65" s="25" t="str">
        <f t="shared" si="0"/>
        <v>2022-08</v>
      </c>
    </row>
    <row r="66" spans="1:12" x14ac:dyDescent="0.2">
      <c r="A66" s="6">
        <v>44789</v>
      </c>
      <c r="B66" t="s">
        <v>53</v>
      </c>
      <c r="C66" t="s">
        <v>105</v>
      </c>
      <c r="D66" t="str">
        <f>IF(Table3[[#This Row],[Cost per Unit]]&lt;3000,"FeaturePhone","SmartPhone")</f>
        <v>FeaturePhone</v>
      </c>
      <c r="E66" s="2"/>
      <c r="F66" s="2"/>
      <c r="G66" s="3"/>
      <c r="H66" s="4">
        <v>2</v>
      </c>
      <c r="I66" s="5">
        <v>1260</v>
      </c>
      <c r="J66" s="5">
        <f>Table3[[#This Row],[Units]]*Table3[[#This Row],[Cost per Unit]]</f>
        <v>2520</v>
      </c>
      <c r="K66" t="s">
        <v>102</v>
      </c>
      <c r="L66" s="25" t="str">
        <f t="shared" ref="L66:L129" si="1">TEXT(A66, "YYYY-MM")</f>
        <v>2022-08</v>
      </c>
    </row>
    <row r="67" spans="1:12" x14ac:dyDescent="0.2">
      <c r="A67" s="6">
        <v>44790</v>
      </c>
      <c r="B67" t="s">
        <v>15</v>
      </c>
      <c r="C67" t="s">
        <v>106</v>
      </c>
      <c r="D67" t="str">
        <f>IF(Table3[[#This Row],[Cost per Unit]]&lt;3000,"FeaturePhone","SmartPhone")</f>
        <v>SmartPhone</v>
      </c>
      <c r="E67" s="2">
        <v>4</v>
      </c>
      <c r="F67" s="2">
        <v>64</v>
      </c>
      <c r="G67" s="3" t="s">
        <v>107</v>
      </c>
      <c r="H67" s="4">
        <v>2</v>
      </c>
      <c r="I67" s="5">
        <v>8828</v>
      </c>
      <c r="J67" s="5">
        <f>Table3[[#This Row],[Units]]*Table3[[#This Row],[Cost per Unit]]</f>
        <v>17656</v>
      </c>
      <c r="K67" t="s">
        <v>20</v>
      </c>
      <c r="L67" s="25" t="str">
        <f t="shared" si="1"/>
        <v>2022-08</v>
      </c>
    </row>
    <row r="68" spans="1:12" x14ac:dyDescent="0.2">
      <c r="A68" s="1">
        <v>44791</v>
      </c>
      <c r="B68" t="s">
        <v>15</v>
      </c>
      <c r="C68" t="s">
        <v>109</v>
      </c>
      <c r="D68" t="str">
        <f>IF(Table3[[#This Row],[Cost per Unit]]&lt;3000,"FeaturePhone","SmartPhone")</f>
        <v>SmartPhone</v>
      </c>
      <c r="E68" s="2">
        <v>2</v>
      </c>
      <c r="F68" s="2">
        <v>32</v>
      </c>
      <c r="G68" s="3" t="s">
        <v>110</v>
      </c>
      <c r="H68" s="4">
        <v>2</v>
      </c>
      <c r="I68" s="5">
        <v>6500</v>
      </c>
      <c r="J68" s="5">
        <f>Table3[[#This Row],[Units]]*Table3[[#This Row],[Cost per Unit]]</f>
        <v>13000</v>
      </c>
      <c r="K68" t="s">
        <v>20</v>
      </c>
      <c r="L68" s="25" t="str">
        <f t="shared" si="1"/>
        <v>2022-08</v>
      </c>
    </row>
    <row r="69" spans="1:12" x14ac:dyDescent="0.2">
      <c r="A69" s="6">
        <v>44791</v>
      </c>
      <c r="B69" t="s">
        <v>15</v>
      </c>
      <c r="C69" t="s">
        <v>108</v>
      </c>
      <c r="D69" t="str">
        <f>IF(Table3[[#This Row],[Cost per Unit]]&lt;3000,"FeaturePhone","SmartPhone")</f>
        <v>SmartPhone</v>
      </c>
      <c r="E69" s="2">
        <v>6</v>
      </c>
      <c r="F69" s="2">
        <v>128</v>
      </c>
      <c r="G69" s="3" t="s">
        <v>75</v>
      </c>
      <c r="H69" s="4">
        <v>1</v>
      </c>
      <c r="I69" s="5">
        <v>11500</v>
      </c>
      <c r="J69" s="5">
        <f>Table3[[#This Row],[Units]]*Table3[[#This Row],[Cost per Unit]]</f>
        <v>11500</v>
      </c>
      <c r="K69" t="s">
        <v>20</v>
      </c>
      <c r="L69" s="25" t="str">
        <f t="shared" si="1"/>
        <v>2022-08</v>
      </c>
    </row>
    <row r="70" spans="1:12" x14ac:dyDescent="0.2">
      <c r="A70" s="6">
        <v>44791</v>
      </c>
      <c r="B70" t="s">
        <v>15</v>
      </c>
      <c r="C70" t="s">
        <v>108</v>
      </c>
      <c r="D70" t="str">
        <f>IF(Table3[[#This Row],[Cost per Unit]]&lt;3000,"FeaturePhone","SmartPhone")</f>
        <v>SmartPhone</v>
      </c>
      <c r="E70" s="2">
        <v>6</v>
      </c>
      <c r="F70" s="2">
        <v>128</v>
      </c>
      <c r="G70" s="3" t="s">
        <v>75</v>
      </c>
      <c r="H70" s="4">
        <v>1</v>
      </c>
      <c r="I70" s="5">
        <v>11500</v>
      </c>
      <c r="J70" s="5">
        <f>Table3[[#This Row],[Units]]*Table3[[#This Row],[Cost per Unit]]</f>
        <v>11500</v>
      </c>
      <c r="K70" t="s">
        <v>20</v>
      </c>
      <c r="L70" s="25" t="str">
        <f t="shared" si="1"/>
        <v>2022-08</v>
      </c>
    </row>
    <row r="71" spans="1:12" x14ac:dyDescent="0.2">
      <c r="A71" s="6">
        <v>44792</v>
      </c>
      <c r="B71" t="s">
        <v>15</v>
      </c>
      <c r="C71" t="s">
        <v>111</v>
      </c>
      <c r="D71" t="str">
        <f>IF(Table3[[#This Row],[Cost per Unit]]&lt;3000,"FeaturePhone","SmartPhone")</f>
        <v>SmartPhone</v>
      </c>
      <c r="E71" s="2">
        <v>6</v>
      </c>
      <c r="F71" s="2">
        <v>128</v>
      </c>
      <c r="G71" s="3" t="s">
        <v>112</v>
      </c>
      <c r="H71" s="4">
        <v>3</v>
      </c>
      <c r="I71" s="5">
        <v>14528</v>
      </c>
      <c r="J71" s="5">
        <f>Table3[[#This Row],[Units]]*Table3[[#This Row],[Cost per Unit]]</f>
        <v>43584</v>
      </c>
      <c r="K71" t="s">
        <v>20</v>
      </c>
      <c r="L71" s="25" t="str">
        <f t="shared" si="1"/>
        <v>2022-08</v>
      </c>
    </row>
    <row r="72" spans="1:12" x14ac:dyDescent="0.2">
      <c r="A72" s="1">
        <v>44793</v>
      </c>
      <c r="B72" t="s">
        <v>71</v>
      </c>
      <c r="C72" t="s">
        <v>113</v>
      </c>
      <c r="D72" t="str">
        <f>IF(Table3[[#This Row],[Cost per Unit]]&lt;3000,"FeaturePhone","SmartPhone")</f>
        <v>SmartPhone</v>
      </c>
      <c r="E72" s="2">
        <v>4</v>
      </c>
      <c r="F72" s="2">
        <v>64</v>
      </c>
      <c r="G72" s="3" t="s">
        <v>73</v>
      </c>
      <c r="H72" s="4">
        <v>3</v>
      </c>
      <c r="I72" s="5">
        <v>10499</v>
      </c>
      <c r="J72" s="5">
        <f>Table3[[#This Row],[Units]]*Table3[[#This Row],[Cost per Unit]]</f>
        <v>31497</v>
      </c>
      <c r="K72" t="s">
        <v>14</v>
      </c>
      <c r="L72" s="25" t="str">
        <f t="shared" si="1"/>
        <v>2022-08</v>
      </c>
    </row>
    <row r="73" spans="1:12" x14ac:dyDescent="0.2">
      <c r="A73" s="1">
        <v>44794</v>
      </c>
      <c r="B73" t="s">
        <v>15</v>
      </c>
      <c r="C73" t="s">
        <v>106</v>
      </c>
      <c r="D73" t="str">
        <f>IF(Table3[[#This Row],[Cost per Unit]]&lt;3000,"FeaturePhone","SmartPhone")</f>
        <v>SmartPhone</v>
      </c>
      <c r="E73" s="2">
        <v>4</v>
      </c>
      <c r="F73" s="2">
        <v>64</v>
      </c>
      <c r="G73" s="3" t="s">
        <v>107</v>
      </c>
      <c r="H73" s="4">
        <v>1</v>
      </c>
      <c r="I73" s="5">
        <v>8628</v>
      </c>
      <c r="J73" s="5">
        <f>Table3[[#This Row],[Units]]*Table3[[#This Row],[Cost per Unit]]</f>
        <v>8628</v>
      </c>
      <c r="K73" t="s">
        <v>20</v>
      </c>
      <c r="L73" s="25" t="str">
        <f t="shared" si="1"/>
        <v>2022-08</v>
      </c>
    </row>
    <row r="74" spans="1:12" x14ac:dyDescent="0.2">
      <c r="A74" s="1">
        <v>44796</v>
      </c>
      <c r="B74" t="s">
        <v>15</v>
      </c>
      <c r="C74" t="s">
        <v>116</v>
      </c>
      <c r="D74" t="str">
        <f>IF(Table3[[#This Row],[Cost per Unit]]&lt;3000,"FeaturePhone","SmartPhone")</f>
        <v>SmartPhone</v>
      </c>
      <c r="E74" s="2">
        <v>6</v>
      </c>
      <c r="F74" s="2">
        <v>128</v>
      </c>
      <c r="G74" s="3" t="s">
        <v>223</v>
      </c>
      <c r="H74" s="4">
        <v>1</v>
      </c>
      <c r="I74" s="5">
        <v>14028</v>
      </c>
      <c r="J74" s="5">
        <f>Table3[[#This Row],[Units]]*Table3[[#This Row],[Cost per Unit]]</f>
        <v>14028</v>
      </c>
      <c r="K74" t="s">
        <v>20</v>
      </c>
      <c r="L74" s="25" t="str">
        <f t="shared" si="1"/>
        <v>2022-08</v>
      </c>
    </row>
    <row r="75" spans="1:12" x14ac:dyDescent="0.2">
      <c r="A75" s="1">
        <v>44796</v>
      </c>
      <c r="B75" t="s">
        <v>15</v>
      </c>
      <c r="C75" t="s">
        <v>116</v>
      </c>
      <c r="D75" t="str">
        <f>IF(Table3[[#This Row],[Cost per Unit]]&lt;3000,"FeaturePhone","SmartPhone")</f>
        <v>SmartPhone</v>
      </c>
      <c r="E75" s="2">
        <v>6</v>
      </c>
      <c r="F75" s="2">
        <v>128</v>
      </c>
      <c r="G75" s="3" t="s">
        <v>117</v>
      </c>
      <c r="H75" s="4">
        <v>1</v>
      </c>
      <c r="I75" s="5">
        <v>14028</v>
      </c>
      <c r="J75" s="5">
        <f>Table3[[#This Row],[Units]]*Table3[[#This Row],[Cost per Unit]]</f>
        <v>14028</v>
      </c>
      <c r="K75" t="s">
        <v>20</v>
      </c>
      <c r="L75" s="25" t="str">
        <f t="shared" si="1"/>
        <v>2022-08</v>
      </c>
    </row>
    <row r="76" spans="1:12" x14ac:dyDescent="0.2">
      <c r="A76" s="1">
        <v>44796</v>
      </c>
      <c r="B76" t="s">
        <v>15</v>
      </c>
      <c r="C76" t="s">
        <v>120</v>
      </c>
      <c r="D76" t="str">
        <f>IF(Table3[[#This Row],[Cost per Unit]]&lt;3000,"FeaturePhone","SmartPhone")</f>
        <v>SmartPhone</v>
      </c>
      <c r="E76" s="2">
        <v>8</v>
      </c>
      <c r="F76" s="2">
        <v>128</v>
      </c>
      <c r="G76" s="3" t="s">
        <v>121</v>
      </c>
      <c r="H76" s="4">
        <v>1</v>
      </c>
      <c r="I76" s="5">
        <v>18599</v>
      </c>
      <c r="J76" s="5">
        <f>Table3[[#This Row],[Units]]*Table3[[#This Row],[Cost per Unit]]</f>
        <v>18599</v>
      </c>
      <c r="K76" t="s">
        <v>20</v>
      </c>
      <c r="L76" s="25" t="str">
        <f t="shared" si="1"/>
        <v>2022-08</v>
      </c>
    </row>
    <row r="77" spans="1:12" x14ac:dyDescent="0.2">
      <c r="A77" s="1">
        <v>44796</v>
      </c>
      <c r="B77" t="s">
        <v>60</v>
      </c>
      <c r="C77" t="s">
        <v>114</v>
      </c>
      <c r="D77" t="str">
        <f>IF(Table3[[#This Row],[Cost per Unit]]&lt;3000,"FeaturePhone","SmartPhone")</f>
        <v>SmartPhone</v>
      </c>
      <c r="E77" s="2">
        <v>4</v>
      </c>
      <c r="F77" s="2">
        <v>64</v>
      </c>
      <c r="G77" s="3" t="s">
        <v>115</v>
      </c>
      <c r="H77" s="4">
        <v>2</v>
      </c>
      <c r="I77" s="5">
        <v>11000</v>
      </c>
      <c r="J77" s="5">
        <f>Table3[[#This Row],[Units]]*Table3[[#This Row],[Cost per Unit]]</f>
        <v>22000</v>
      </c>
      <c r="K77" t="s">
        <v>20</v>
      </c>
      <c r="L77" s="25" t="str">
        <f t="shared" si="1"/>
        <v>2022-08</v>
      </c>
    </row>
    <row r="78" spans="1:12" x14ac:dyDescent="0.2">
      <c r="A78" s="1">
        <v>44796</v>
      </c>
      <c r="B78" t="s">
        <v>28</v>
      </c>
      <c r="C78" t="s">
        <v>118</v>
      </c>
      <c r="D78" t="str">
        <f>IF(Table3[[#This Row],[Cost per Unit]]&lt;3000,"FeaturePhone","SmartPhone")</f>
        <v>SmartPhone</v>
      </c>
      <c r="E78" s="2">
        <v>6</v>
      </c>
      <c r="F78" s="2">
        <v>128</v>
      </c>
      <c r="G78" s="3" t="s">
        <v>119</v>
      </c>
      <c r="H78" s="4">
        <v>1</v>
      </c>
      <c r="I78" s="5">
        <v>20028</v>
      </c>
      <c r="J78" s="5">
        <f>Table3[[#This Row],[Units]]*Table3[[#This Row],[Cost per Unit]]</f>
        <v>20028</v>
      </c>
      <c r="K78" t="s">
        <v>20</v>
      </c>
      <c r="L78" s="25" t="str">
        <f t="shared" si="1"/>
        <v>2022-08</v>
      </c>
    </row>
    <row r="79" spans="1:12" x14ac:dyDescent="0.2">
      <c r="A79" s="1">
        <v>44797</v>
      </c>
      <c r="B79" t="s">
        <v>71</v>
      </c>
      <c r="C79" t="s">
        <v>74</v>
      </c>
      <c r="D79" t="str">
        <f>IF(Table3[[#This Row],[Cost per Unit]]&lt;3000,"FeaturePhone","SmartPhone")</f>
        <v>SmartPhone</v>
      </c>
      <c r="E79" s="2">
        <v>4</v>
      </c>
      <c r="F79" s="2">
        <v>64</v>
      </c>
      <c r="G79" s="3" t="s">
        <v>75</v>
      </c>
      <c r="H79" s="4">
        <v>1</v>
      </c>
      <c r="I79" s="5">
        <v>7780</v>
      </c>
      <c r="J79" s="5">
        <f>Table3[[#This Row],[Units]]*Table3[[#This Row],[Cost per Unit]]</f>
        <v>7780</v>
      </c>
      <c r="K79" t="s">
        <v>20</v>
      </c>
      <c r="L79" s="25" t="str">
        <f t="shared" si="1"/>
        <v>2022-08</v>
      </c>
    </row>
    <row r="80" spans="1:12" x14ac:dyDescent="0.2">
      <c r="A80" s="1">
        <v>44797</v>
      </c>
      <c r="B80" t="s">
        <v>15</v>
      </c>
      <c r="C80" t="s">
        <v>122</v>
      </c>
      <c r="D80" t="str">
        <f>IF(Table3[[#This Row],[Cost per Unit]]&lt;3000,"FeaturePhone","SmartPhone")</f>
        <v>SmartPhone</v>
      </c>
      <c r="E80" s="2">
        <v>4</v>
      </c>
      <c r="F80" s="2">
        <v>64</v>
      </c>
      <c r="G80" s="3" t="s">
        <v>40</v>
      </c>
      <c r="H80" s="4">
        <v>1</v>
      </c>
      <c r="I80" s="5">
        <v>11025</v>
      </c>
      <c r="J80" s="5">
        <f>Table3[[#This Row],[Units]]*Table3[[#This Row],[Cost per Unit]]</f>
        <v>11025</v>
      </c>
      <c r="K80" t="s">
        <v>20</v>
      </c>
      <c r="L80" s="25" t="str">
        <f t="shared" si="1"/>
        <v>2022-08</v>
      </c>
    </row>
    <row r="81" spans="1:12" x14ac:dyDescent="0.2">
      <c r="A81" s="1">
        <v>44799</v>
      </c>
      <c r="B81" t="s">
        <v>15</v>
      </c>
      <c r="C81" t="s">
        <v>109</v>
      </c>
      <c r="D81" t="str">
        <f>IF(Table3[[#This Row],[Cost per Unit]]&lt;3000,"FeaturePhone","SmartPhone")</f>
        <v>SmartPhone</v>
      </c>
      <c r="E81" s="2">
        <v>2</v>
      </c>
      <c r="F81" s="2">
        <v>32</v>
      </c>
      <c r="G81" s="3" t="s">
        <v>123</v>
      </c>
      <c r="H81" s="4">
        <v>1</v>
      </c>
      <c r="I81" s="5">
        <v>5900</v>
      </c>
      <c r="J81" s="5">
        <f>Table3[[#This Row],[Units]]*Table3[[#This Row],[Cost per Unit]]</f>
        <v>5900</v>
      </c>
      <c r="K81" t="s">
        <v>20</v>
      </c>
      <c r="L81" s="25" t="str">
        <f t="shared" si="1"/>
        <v>2022-08</v>
      </c>
    </row>
    <row r="82" spans="1:12" x14ac:dyDescent="0.2">
      <c r="A82" s="1">
        <v>44804</v>
      </c>
      <c r="B82" t="s">
        <v>15</v>
      </c>
      <c r="C82" t="s">
        <v>109</v>
      </c>
      <c r="D82" t="str">
        <f>IF(Table3[[#This Row],[Cost per Unit]]&lt;3000,"FeaturePhone","SmartPhone")</f>
        <v>SmartPhone</v>
      </c>
      <c r="E82" s="2">
        <v>2</v>
      </c>
      <c r="F82" s="2">
        <v>32</v>
      </c>
      <c r="G82" s="3" t="s">
        <v>110</v>
      </c>
      <c r="H82" s="4">
        <v>1</v>
      </c>
      <c r="I82" s="5">
        <v>5928</v>
      </c>
      <c r="J82" s="5">
        <f>Table3[[#This Row],[Units]]*Table3[[#This Row],[Cost per Unit]]</f>
        <v>5928</v>
      </c>
      <c r="K82" t="s">
        <v>20</v>
      </c>
      <c r="L82" s="25" t="str">
        <f t="shared" si="1"/>
        <v>2022-08</v>
      </c>
    </row>
    <row r="83" spans="1:12" x14ac:dyDescent="0.2">
      <c r="A83" s="1">
        <v>44804</v>
      </c>
      <c r="B83" t="s">
        <v>15</v>
      </c>
      <c r="C83" t="s">
        <v>124</v>
      </c>
      <c r="D83" t="str">
        <f>IF(Table3[[#This Row],[Cost per Unit]]&lt;3000,"FeaturePhone","SmartPhone")</f>
        <v>SmartPhone</v>
      </c>
      <c r="E83" s="2">
        <v>4</v>
      </c>
      <c r="F83" s="2">
        <v>64</v>
      </c>
      <c r="G83" s="3" t="s">
        <v>125</v>
      </c>
      <c r="H83" s="4">
        <v>1</v>
      </c>
      <c r="I83" s="5">
        <v>9025</v>
      </c>
      <c r="J83" s="5">
        <f>Table3[[#This Row],[Units]]*Table3[[#This Row],[Cost per Unit]]</f>
        <v>9025</v>
      </c>
      <c r="K83" t="s">
        <v>20</v>
      </c>
      <c r="L83" s="25" t="str">
        <f t="shared" si="1"/>
        <v>2022-08</v>
      </c>
    </row>
    <row r="84" spans="1:12" x14ac:dyDescent="0.2">
      <c r="A84" s="1">
        <v>44804</v>
      </c>
      <c r="B84" t="s">
        <v>15</v>
      </c>
      <c r="C84" t="s">
        <v>126</v>
      </c>
      <c r="D84" t="str">
        <f>IF(Table3[[#This Row],[Cost per Unit]]&lt;3000,"FeaturePhone","SmartPhone")</f>
        <v>SmartPhone</v>
      </c>
      <c r="E84" s="2">
        <v>6</v>
      </c>
      <c r="F84" s="2">
        <v>128</v>
      </c>
      <c r="G84" s="3" t="s">
        <v>75</v>
      </c>
      <c r="H84" s="4">
        <v>5</v>
      </c>
      <c r="I84" s="5">
        <v>13028</v>
      </c>
      <c r="J84" s="5">
        <f>Table3[[#This Row],[Units]]*Table3[[#This Row],[Cost per Unit]]</f>
        <v>65140</v>
      </c>
      <c r="K84" t="s">
        <v>20</v>
      </c>
      <c r="L84" s="25" t="str">
        <f t="shared" si="1"/>
        <v>2022-08</v>
      </c>
    </row>
    <row r="85" spans="1:12" x14ac:dyDescent="0.2">
      <c r="A85" s="1">
        <v>44805</v>
      </c>
      <c r="B85" t="s">
        <v>15</v>
      </c>
      <c r="C85" t="s">
        <v>126</v>
      </c>
      <c r="D85" t="str">
        <f>IF(Table3[[#This Row],[Cost per Unit]]&lt;3000,"FeaturePhone","SmartPhone")</f>
        <v>SmartPhone</v>
      </c>
      <c r="E85" s="2">
        <v>6</v>
      </c>
      <c r="F85" s="2">
        <v>128</v>
      </c>
      <c r="G85" s="3" t="s">
        <v>222</v>
      </c>
      <c r="H85" s="4">
        <v>3</v>
      </c>
      <c r="I85" s="5">
        <v>13028</v>
      </c>
      <c r="J85" s="5">
        <f>Table3[[#This Row],[Units]]*Table3[[#This Row],[Cost per Unit]]</f>
        <v>39084</v>
      </c>
      <c r="K85" t="s">
        <v>20</v>
      </c>
      <c r="L85" s="25" t="str">
        <f t="shared" si="1"/>
        <v>2022-09</v>
      </c>
    </row>
    <row r="86" spans="1:12" x14ac:dyDescent="0.2">
      <c r="A86" s="1">
        <v>44807</v>
      </c>
      <c r="B86" t="s">
        <v>11</v>
      </c>
      <c r="C86" t="s">
        <v>127</v>
      </c>
      <c r="D86" t="str">
        <f>IF(Table3[[#This Row],[Cost per Unit]]&lt;3000,"FeaturePhone","SmartPhone")</f>
        <v>SmartPhone</v>
      </c>
      <c r="E86" s="2">
        <v>6</v>
      </c>
      <c r="F86" s="2">
        <v>64</v>
      </c>
      <c r="G86" s="3" t="s">
        <v>86</v>
      </c>
      <c r="H86" s="4">
        <v>3</v>
      </c>
      <c r="I86" s="5">
        <v>10499</v>
      </c>
      <c r="J86" s="5">
        <f>Table3[[#This Row],[Units]]*Table3[[#This Row],[Cost per Unit]]</f>
        <v>31497</v>
      </c>
      <c r="K86" t="s">
        <v>20</v>
      </c>
      <c r="L86" s="25" t="str">
        <f t="shared" si="1"/>
        <v>2022-09</v>
      </c>
    </row>
    <row r="87" spans="1:12" x14ac:dyDescent="0.2">
      <c r="A87" s="1">
        <v>44808</v>
      </c>
      <c r="B87" t="s">
        <v>53</v>
      </c>
      <c r="C87" t="s">
        <v>128</v>
      </c>
      <c r="D87" t="str">
        <f>IF(Table3[[#This Row],[Cost per Unit]]&lt;3000,"FeaturePhone","SmartPhone")</f>
        <v>FeaturePhone</v>
      </c>
      <c r="E87" s="2"/>
      <c r="F87" s="2"/>
      <c r="G87" s="3"/>
      <c r="H87" s="4">
        <v>4</v>
      </c>
      <c r="I87" s="5">
        <v>1009</v>
      </c>
      <c r="J87" s="5">
        <f>Table3[[#This Row],[Units]]*Table3[[#This Row],[Cost per Unit]]</f>
        <v>4036</v>
      </c>
      <c r="K87" t="s">
        <v>102</v>
      </c>
      <c r="L87" s="25" t="str">
        <f t="shared" si="1"/>
        <v>2022-09</v>
      </c>
    </row>
    <row r="88" spans="1:12" x14ac:dyDescent="0.2">
      <c r="A88" s="1">
        <v>44809</v>
      </c>
      <c r="B88" t="s">
        <v>41</v>
      </c>
      <c r="C88" t="s">
        <v>129</v>
      </c>
      <c r="D88" t="str">
        <f>IF(Table3[[#This Row],[Cost per Unit]]&lt;3000,"FeaturePhone","SmartPhone")</f>
        <v>FeaturePhone</v>
      </c>
      <c r="E88" s="2"/>
      <c r="F88" s="2"/>
      <c r="G88" s="3"/>
      <c r="H88" s="4">
        <v>1</v>
      </c>
      <c r="I88" s="5">
        <v>876</v>
      </c>
      <c r="J88" s="5">
        <f>Table3[[#This Row],[Units]]*Table3[[#This Row],[Cost per Unit]]</f>
        <v>876</v>
      </c>
      <c r="K88" t="s">
        <v>43</v>
      </c>
      <c r="L88" s="25" t="str">
        <f t="shared" si="1"/>
        <v>2022-09</v>
      </c>
    </row>
    <row r="89" spans="1:12" x14ac:dyDescent="0.2">
      <c r="A89" s="1">
        <v>44809</v>
      </c>
      <c r="B89" t="s">
        <v>41</v>
      </c>
      <c r="C89" t="s">
        <v>130</v>
      </c>
      <c r="D89" t="str">
        <f>IF(Table3[[#This Row],[Cost per Unit]]&lt;3000,"FeaturePhone","SmartPhone")</f>
        <v>FeaturePhone</v>
      </c>
      <c r="E89" s="2"/>
      <c r="F89" s="2"/>
      <c r="G89" s="3"/>
      <c r="H89" s="4">
        <v>2</v>
      </c>
      <c r="I89" s="5">
        <v>1384</v>
      </c>
      <c r="J89" s="5">
        <f>Table3[[#This Row],[Units]]*Table3[[#This Row],[Cost per Unit]]</f>
        <v>2768</v>
      </c>
      <c r="K89" t="s">
        <v>43</v>
      </c>
      <c r="L89" s="25" t="str">
        <f t="shared" si="1"/>
        <v>2022-09</v>
      </c>
    </row>
    <row r="90" spans="1:12" x14ac:dyDescent="0.2">
      <c r="A90" s="1">
        <v>44814</v>
      </c>
      <c r="B90" t="s">
        <v>63</v>
      </c>
      <c r="C90" t="s">
        <v>98</v>
      </c>
      <c r="D90" t="str">
        <f>IF(Table3[[#This Row],[Cost per Unit]]&lt;3000,"FeaturePhone","SmartPhone")</f>
        <v>FeaturePhone</v>
      </c>
      <c r="E90" s="2"/>
      <c r="F90" s="2"/>
      <c r="G90" s="3"/>
      <c r="H90" s="4">
        <v>5</v>
      </c>
      <c r="I90" s="5">
        <v>1079</v>
      </c>
      <c r="J90" s="5">
        <f>Table3[[#This Row],[Units]]*Table3[[#This Row],[Cost per Unit]]</f>
        <v>5395</v>
      </c>
      <c r="K90" t="s">
        <v>65</v>
      </c>
      <c r="L90" s="25" t="str">
        <f t="shared" si="1"/>
        <v>2022-09</v>
      </c>
    </row>
    <row r="91" spans="1:12" x14ac:dyDescent="0.2">
      <c r="A91" s="1">
        <v>44814</v>
      </c>
      <c r="B91" t="s">
        <v>63</v>
      </c>
      <c r="C91" t="s">
        <v>97</v>
      </c>
      <c r="D91" t="str">
        <f>IF(Table3[[#This Row],[Cost per Unit]]&lt;3000,"FeaturePhone","SmartPhone")</f>
        <v>FeaturePhone</v>
      </c>
      <c r="E91" s="2"/>
      <c r="F91" s="2"/>
      <c r="G91" s="3"/>
      <c r="H91" s="4">
        <v>4</v>
      </c>
      <c r="I91" s="5">
        <v>889</v>
      </c>
      <c r="J91" s="5">
        <f>Table3[[#This Row],[Units]]*Table3[[#This Row],[Cost per Unit]]</f>
        <v>3556</v>
      </c>
      <c r="K91" t="s">
        <v>65</v>
      </c>
      <c r="L91" s="25" t="str">
        <f t="shared" si="1"/>
        <v>2022-09</v>
      </c>
    </row>
    <row r="92" spans="1:12" x14ac:dyDescent="0.2">
      <c r="A92" s="1">
        <v>44814</v>
      </c>
      <c r="B92" t="s">
        <v>63</v>
      </c>
      <c r="C92" t="s">
        <v>131</v>
      </c>
      <c r="D92" t="str">
        <f>IF(Table3[[#This Row],[Cost per Unit]]&lt;3000,"FeaturePhone","SmartPhone")</f>
        <v>FeaturePhone</v>
      </c>
      <c r="E92" s="2"/>
      <c r="F92" s="2"/>
      <c r="G92" s="3"/>
      <c r="H92" s="4">
        <v>1</v>
      </c>
      <c r="I92" s="5">
        <v>979</v>
      </c>
      <c r="J92" s="5">
        <f>Table3[[#This Row],[Units]]*Table3[[#This Row],[Cost per Unit]]</f>
        <v>979</v>
      </c>
      <c r="K92" t="s">
        <v>65</v>
      </c>
      <c r="L92" s="25" t="str">
        <f t="shared" si="1"/>
        <v>2022-09</v>
      </c>
    </row>
    <row r="93" spans="1:12" x14ac:dyDescent="0.2">
      <c r="A93" s="1">
        <v>44826</v>
      </c>
      <c r="B93" t="s">
        <v>34</v>
      </c>
      <c r="C93" t="s">
        <v>134</v>
      </c>
      <c r="D93" t="str">
        <f>IF(Table3[[#This Row],[Cost per Unit]]&lt;3000,"FeaturePhone","SmartPhone")</f>
        <v>SmartPhone</v>
      </c>
      <c r="E93" s="2">
        <v>6</v>
      </c>
      <c r="F93" s="2">
        <v>128</v>
      </c>
      <c r="G93" s="3" t="s">
        <v>135</v>
      </c>
      <c r="H93" s="4">
        <v>1</v>
      </c>
      <c r="I93" s="5">
        <v>17000</v>
      </c>
      <c r="J93" s="5">
        <f>Table3[[#This Row],[Units]]*Table3[[#This Row],[Cost per Unit]]</f>
        <v>17000</v>
      </c>
      <c r="K93" t="s">
        <v>14</v>
      </c>
      <c r="L93" s="25" t="str">
        <f t="shared" si="1"/>
        <v>2022-09</v>
      </c>
    </row>
    <row r="94" spans="1:12" x14ac:dyDescent="0.2">
      <c r="A94" s="1">
        <v>44826</v>
      </c>
      <c r="B94" t="s">
        <v>11</v>
      </c>
      <c r="C94" t="s">
        <v>18</v>
      </c>
      <c r="D94" t="str">
        <f>IF(Table3[[#This Row],[Cost per Unit]]&lt;3000,"FeaturePhone","SmartPhone")</f>
        <v>SmartPhone</v>
      </c>
      <c r="E94" s="2">
        <v>4</v>
      </c>
      <c r="F94" s="2">
        <v>64</v>
      </c>
      <c r="G94" s="3" t="s">
        <v>19</v>
      </c>
      <c r="H94" s="4">
        <v>1</v>
      </c>
      <c r="I94" s="5">
        <v>7056</v>
      </c>
      <c r="J94" s="5">
        <f>Table3[[#This Row],[Units]]*Table3[[#This Row],[Cost per Unit]]</f>
        <v>7056</v>
      </c>
      <c r="K94" t="s">
        <v>20</v>
      </c>
      <c r="L94" s="25" t="str">
        <f t="shared" si="1"/>
        <v>2022-09</v>
      </c>
    </row>
    <row r="95" spans="1:12" x14ac:dyDescent="0.2">
      <c r="A95" s="1">
        <v>44826</v>
      </c>
      <c r="B95" t="s">
        <v>11</v>
      </c>
      <c r="C95" t="s">
        <v>18</v>
      </c>
      <c r="D95" t="str">
        <f>IF(Table3[[#This Row],[Cost per Unit]]&lt;3000,"FeaturePhone","SmartPhone")</f>
        <v>SmartPhone</v>
      </c>
      <c r="E95" s="2">
        <v>3</v>
      </c>
      <c r="F95" s="2">
        <v>32</v>
      </c>
      <c r="G95" s="3" t="s">
        <v>19</v>
      </c>
      <c r="H95" s="4">
        <v>1</v>
      </c>
      <c r="I95" s="5">
        <v>5350</v>
      </c>
      <c r="J95" s="5">
        <f>Table3[[#This Row],[Units]]*Table3[[#This Row],[Cost per Unit]]</f>
        <v>5350</v>
      </c>
      <c r="K95" t="s">
        <v>20</v>
      </c>
      <c r="L95" s="25" t="str">
        <f t="shared" si="1"/>
        <v>2022-09</v>
      </c>
    </row>
    <row r="96" spans="1:12" x14ac:dyDescent="0.2">
      <c r="A96" s="1">
        <v>44826</v>
      </c>
      <c r="B96" t="s">
        <v>11</v>
      </c>
      <c r="C96" t="s">
        <v>132</v>
      </c>
      <c r="D96" t="str">
        <f>IF(Table3[[#This Row],[Cost per Unit]]&lt;3000,"FeaturePhone","SmartPhone")</f>
        <v>SmartPhone</v>
      </c>
      <c r="E96" s="2">
        <v>4</v>
      </c>
      <c r="F96" s="2">
        <v>64</v>
      </c>
      <c r="G96" s="3" t="s">
        <v>62</v>
      </c>
      <c r="H96" s="4">
        <v>2</v>
      </c>
      <c r="I96" s="5">
        <v>9394</v>
      </c>
      <c r="J96" s="5">
        <f>Table3[[#This Row],[Units]]*Table3[[#This Row],[Cost per Unit]]</f>
        <v>18788</v>
      </c>
      <c r="K96" t="s">
        <v>14</v>
      </c>
      <c r="L96" s="25" t="str">
        <f t="shared" si="1"/>
        <v>2022-09</v>
      </c>
    </row>
    <row r="97" spans="1:12" x14ac:dyDescent="0.2">
      <c r="A97" s="1">
        <v>44826</v>
      </c>
      <c r="B97" t="s">
        <v>15</v>
      </c>
      <c r="C97" t="s">
        <v>16</v>
      </c>
      <c r="D97" t="str">
        <f>IF(Table3[[#This Row],[Cost per Unit]]&lt;3000,"FeaturePhone","SmartPhone")</f>
        <v>SmartPhone</v>
      </c>
      <c r="E97" s="2">
        <v>6</v>
      </c>
      <c r="F97" s="2">
        <v>128</v>
      </c>
      <c r="G97" s="3" t="s">
        <v>17</v>
      </c>
      <c r="H97" s="4">
        <v>1</v>
      </c>
      <c r="I97" s="5">
        <v>13000</v>
      </c>
      <c r="J97" s="5">
        <f>Table3[[#This Row],[Units]]*Table3[[#This Row],[Cost per Unit]]</f>
        <v>13000</v>
      </c>
      <c r="K97" t="s">
        <v>20</v>
      </c>
      <c r="L97" s="25" t="str">
        <f t="shared" si="1"/>
        <v>2022-09</v>
      </c>
    </row>
    <row r="98" spans="1:12" x14ac:dyDescent="0.2">
      <c r="A98" s="1">
        <v>44826</v>
      </c>
      <c r="B98" t="s">
        <v>15</v>
      </c>
      <c r="C98" t="s">
        <v>16</v>
      </c>
      <c r="D98" t="str">
        <f>IF(Table3[[#This Row],[Cost per Unit]]&lt;3000,"FeaturePhone","SmartPhone")</f>
        <v>SmartPhone</v>
      </c>
      <c r="E98" s="2">
        <v>6</v>
      </c>
      <c r="F98" s="2">
        <v>128</v>
      </c>
      <c r="G98" s="3" t="s">
        <v>17</v>
      </c>
      <c r="H98" s="4">
        <v>1</v>
      </c>
      <c r="I98" s="5">
        <v>12500</v>
      </c>
      <c r="J98" s="5">
        <f>Table3[[#This Row],[Units]]*Table3[[#This Row],[Cost per Unit]]</f>
        <v>12500</v>
      </c>
      <c r="K98" t="s">
        <v>20</v>
      </c>
      <c r="L98" s="25" t="str">
        <f t="shared" si="1"/>
        <v>2022-09</v>
      </c>
    </row>
    <row r="99" spans="1:12" x14ac:dyDescent="0.2">
      <c r="A99" s="1">
        <v>44826</v>
      </c>
      <c r="B99" t="s">
        <v>11</v>
      </c>
      <c r="C99" t="s">
        <v>81</v>
      </c>
      <c r="D99" t="str">
        <f>IF(Table3[[#This Row],[Cost per Unit]]&lt;3000,"FeaturePhone","SmartPhone")</f>
        <v>SmartPhone</v>
      </c>
      <c r="E99" s="2">
        <v>4</v>
      </c>
      <c r="F99" s="2">
        <v>64</v>
      </c>
      <c r="G99" s="3" t="s">
        <v>93</v>
      </c>
      <c r="H99" s="4">
        <v>1</v>
      </c>
      <c r="I99" s="5">
        <v>7054</v>
      </c>
      <c r="J99" s="5">
        <f>Table3[[#This Row],[Units]]*Table3[[#This Row],[Cost per Unit]]</f>
        <v>7054</v>
      </c>
      <c r="K99" t="s">
        <v>14</v>
      </c>
      <c r="L99" s="25" t="str">
        <f t="shared" si="1"/>
        <v>2022-09</v>
      </c>
    </row>
    <row r="100" spans="1:12" x14ac:dyDescent="0.2">
      <c r="A100" s="1">
        <v>44826</v>
      </c>
      <c r="B100" t="s">
        <v>11</v>
      </c>
      <c r="C100" t="s">
        <v>133</v>
      </c>
      <c r="D100" t="str">
        <f>IF(Table3[[#This Row],[Cost per Unit]]&lt;3000,"FeaturePhone","SmartPhone")</f>
        <v>SmartPhone</v>
      </c>
      <c r="E100" s="2">
        <v>4</v>
      </c>
      <c r="F100" s="2">
        <v>64</v>
      </c>
      <c r="G100" s="3" t="s">
        <v>93</v>
      </c>
      <c r="H100" s="4">
        <v>3</v>
      </c>
      <c r="I100" s="5">
        <v>7500</v>
      </c>
      <c r="J100" s="5">
        <f>Table3[[#This Row],[Units]]*Table3[[#This Row],[Cost per Unit]]</f>
        <v>22500</v>
      </c>
      <c r="K100" t="s">
        <v>14</v>
      </c>
      <c r="L100" s="25" t="str">
        <f t="shared" si="1"/>
        <v>2022-09</v>
      </c>
    </row>
    <row r="101" spans="1:12" x14ac:dyDescent="0.2">
      <c r="A101" s="1">
        <v>44826</v>
      </c>
      <c r="B101" t="s">
        <v>11</v>
      </c>
      <c r="C101" t="s">
        <v>12</v>
      </c>
      <c r="D101" t="str">
        <f>IF(Table3[[#This Row],[Cost per Unit]]&lt;3000,"FeaturePhone","SmartPhone")</f>
        <v>SmartPhone</v>
      </c>
      <c r="E101" s="2">
        <v>4</v>
      </c>
      <c r="F101" s="2">
        <v>64</v>
      </c>
      <c r="G101" s="3" t="s">
        <v>70</v>
      </c>
      <c r="H101" s="4">
        <v>2</v>
      </c>
      <c r="I101" s="5">
        <v>9939</v>
      </c>
      <c r="J101" s="5">
        <f>Table3[[#This Row],[Units]]*Table3[[#This Row],[Cost per Unit]]</f>
        <v>19878</v>
      </c>
      <c r="K101" t="s">
        <v>14</v>
      </c>
      <c r="L101" s="25" t="str">
        <f t="shared" si="1"/>
        <v>2022-09</v>
      </c>
    </row>
    <row r="102" spans="1:12" x14ac:dyDescent="0.2">
      <c r="A102" s="1">
        <v>44827</v>
      </c>
      <c r="B102" t="s">
        <v>15</v>
      </c>
      <c r="C102" t="s">
        <v>136</v>
      </c>
      <c r="D102" t="str">
        <f>IF(Table3[[#This Row],[Cost per Unit]]&lt;3000,"FeaturePhone","SmartPhone")</f>
        <v>SmartPhone</v>
      </c>
      <c r="E102" s="2">
        <v>4</v>
      </c>
      <c r="F102" s="8">
        <v>64</v>
      </c>
      <c r="G102" s="3" t="s">
        <v>137</v>
      </c>
      <c r="H102" s="4">
        <v>1</v>
      </c>
      <c r="I102" s="5">
        <v>10999</v>
      </c>
      <c r="J102" s="5">
        <f>Table3[[#This Row],[Units]]*Table3[[#This Row],[Cost per Unit]]</f>
        <v>10999</v>
      </c>
      <c r="K102" t="s">
        <v>14</v>
      </c>
      <c r="L102" s="25" t="str">
        <f t="shared" si="1"/>
        <v>2022-09</v>
      </c>
    </row>
    <row r="103" spans="1:12" x14ac:dyDescent="0.2">
      <c r="A103" s="1">
        <v>44827</v>
      </c>
      <c r="B103" t="s">
        <v>11</v>
      </c>
      <c r="C103" t="s">
        <v>138</v>
      </c>
      <c r="D103" t="str">
        <f>IF(Table3[[#This Row],[Cost per Unit]]&lt;3000,"FeaturePhone","SmartPhone")</f>
        <v>SmartPhone</v>
      </c>
      <c r="E103" s="2">
        <v>4</v>
      </c>
      <c r="F103" s="2">
        <v>64</v>
      </c>
      <c r="G103" s="3" t="s">
        <v>139</v>
      </c>
      <c r="H103" s="4">
        <v>4</v>
      </c>
      <c r="I103" s="5">
        <v>8999</v>
      </c>
      <c r="J103" s="5">
        <f>Table3[[#This Row],[Units]]*Table3[[#This Row],[Cost per Unit]]</f>
        <v>35996</v>
      </c>
      <c r="K103" t="s">
        <v>14</v>
      </c>
      <c r="L103" s="25" t="str">
        <f t="shared" si="1"/>
        <v>2022-09</v>
      </c>
    </row>
    <row r="104" spans="1:12" x14ac:dyDescent="0.2">
      <c r="A104" s="1">
        <v>44827</v>
      </c>
      <c r="B104" t="s">
        <v>11</v>
      </c>
      <c r="C104" t="s">
        <v>81</v>
      </c>
      <c r="D104" t="str">
        <f>IF(Table3[[#This Row],[Cost per Unit]]&lt;3000,"FeaturePhone","SmartPhone")</f>
        <v>SmartPhone</v>
      </c>
      <c r="E104" s="2">
        <v>4</v>
      </c>
      <c r="F104" s="2">
        <v>64</v>
      </c>
      <c r="G104" s="3" t="s">
        <v>93</v>
      </c>
      <c r="H104" s="4">
        <v>9</v>
      </c>
      <c r="I104" s="5">
        <v>7212</v>
      </c>
      <c r="J104" s="5">
        <f>Table3[[#This Row],[Units]]*Table3[[#This Row],[Cost per Unit]]</f>
        <v>64908</v>
      </c>
      <c r="K104" t="s">
        <v>14</v>
      </c>
      <c r="L104" s="25" t="str">
        <f t="shared" si="1"/>
        <v>2022-09</v>
      </c>
    </row>
    <row r="105" spans="1:12" x14ac:dyDescent="0.2">
      <c r="A105" s="1">
        <v>44828</v>
      </c>
      <c r="B105" t="s">
        <v>15</v>
      </c>
      <c r="C105" t="s">
        <v>122</v>
      </c>
      <c r="D105" t="str">
        <f>IF(Table3[[#This Row],[Cost per Unit]]&lt;3000,"FeaturePhone","SmartPhone")</f>
        <v>SmartPhone</v>
      </c>
      <c r="E105" s="2">
        <v>4</v>
      </c>
      <c r="F105" s="2">
        <v>64</v>
      </c>
      <c r="G105" s="3" t="s">
        <v>40</v>
      </c>
      <c r="H105" s="4">
        <v>2</v>
      </c>
      <c r="I105" s="5">
        <v>10850</v>
      </c>
      <c r="J105" s="5">
        <f>Table3[[#This Row],[Units]]*Table3[[#This Row],[Cost per Unit]]</f>
        <v>21700</v>
      </c>
      <c r="K105" t="s">
        <v>20</v>
      </c>
      <c r="L105" s="25" t="str">
        <f t="shared" si="1"/>
        <v>2022-09</v>
      </c>
    </row>
    <row r="106" spans="1:12" x14ac:dyDescent="0.2">
      <c r="A106" s="9">
        <v>44828</v>
      </c>
      <c r="B106" t="s">
        <v>15</v>
      </c>
      <c r="C106" t="s">
        <v>99</v>
      </c>
      <c r="D106" t="str">
        <f>IF(Table3[[#This Row],[Cost per Unit]]&lt;3000,"FeaturePhone","SmartPhone")</f>
        <v>SmartPhone</v>
      </c>
      <c r="E106" s="2">
        <v>3</v>
      </c>
      <c r="F106" s="2">
        <v>32</v>
      </c>
      <c r="G106" s="3" t="s">
        <v>100</v>
      </c>
      <c r="H106" s="4">
        <v>1</v>
      </c>
      <c r="I106" s="5">
        <v>7575</v>
      </c>
      <c r="J106" s="5">
        <f>Table3[[#This Row],[Units]]*Table3[[#This Row],[Cost per Unit]]</f>
        <v>7575</v>
      </c>
      <c r="K106" t="s">
        <v>20</v>
      </c>
      <c r="L106" s="25" t="str">
        <f t="shared" si="1"/>
        <v>2022-09</v>
      </c>
    </row>
    <row r="107" spans="1:12" x14ac:dyDescent="0.2">
      <c r="A107" s="9">
        <v>44828</v>
      </c>
      <c r="B107" t="s">
        <v>15</v>
      </c>
      <c r="C107" t="s">
        <v>140</v>
      </c>
      <c r="D107" t="str">
        <f>IF(Table3[[#This Row],[Cost per Unit]]&lt;3000,"FeaturePhone","SmartPhone")</f>
        <v>SmartPhone</v>
      </c>
      <c r="E107" s="2">
        <v>4</v>
      </c>
      <c r="F107" s="2">
        <v>64</v>
      </c>
      <c r="G107" s="3" t="s">
        <v>141</v>
      </c>
      <c r="H107" s="4">
        <v>2</v>
      </c>
      <c r="I107" s="5">
        <v>10085</v>
      </c>
      <c r="J107" s="5">
        <f>Table3[[#This Row],[Units]]*Table3[[#This Row],[Cost per Unit]]</f>
        <v>20170</v>
      </c>
      <c r="K107" t="s">
        <v>20</v>
      </c>
      <c r="L107" s="25" t="str">
        <f t="shared" si="1"/>
        <v>2022-09</v>
      </c>
    </row>
    <row r="108" spans="1:12" x14ac:dyDescent="0.2">
      <c r="A108" s="9">
        <v>44828</v>
      </c>
      <c r="B108" t="s">
        <v>15</v>
      </c>
      <c r="C108" t="s">
        <v>87</v>
      </c>
      <c r="D108" t="str">
        <f>IF(Table3[[#This Row],[Cost per Unit]]&lt;3000,"FeaturePhone","SmartPhone")</f>
        <v>SmartPhone</v>
      </c>
      <c r="E108" s="2">
        <v>4</v>
      </c>
      <c r="F108" s="2">
        <v>64</v>
      </c>
      <c r="G108" s="3" t="s">
        <v>62</v>
      </c>
      <c r="H108" s="4">
        <v>3</v>
      </c>
      <c r="I108" s="5">
        <v>8500</v>
      </c>
      <c r="J108" s="5">
        <f>Table3[[#This Row],[Units]]*Table3[[#This Row],[Cost per Unit]]</f>
        <v>25500</v>
      </c>
      <c r="K108" t="s">
        <v>14</v>
      </c>
      <c r="L108" s="25" t="str">
        <f t="shared" si="1"/>
        <v>2022-09</v>
      </c>
    </row>
    <row r="109" spans="1:12" x14ac:dyDescent="0.2">
      <c r="A109" s="9">
        <v>44828</v>
      </c>
      <c r="B109" t="s">
        <v>15</v>
      </c>
      <c r="C109" t="s">
        <v>87</v>
      </c>
      <c r="D109" t="str">
        <f>IF(Table3[[#This Row],[Cost per Unit]]&lt;3000,"FeaturePhone","SmartPhone")</f>
        <v>SmartPhone</v>
      </c>
      <c r="E109" s="2">
        <v>4</v>
      </c>
      <c r="F109" s="2">
        <v>64</v>
      </c>
      <c r="G109" s="3" t="s">
        <v>62</v>
      </c>
      <c r="H109" s="4">
        <v>1</v>
      </c>
      <c r="I109" s="5">
        <v>8500</v>
      </c>
      <c r="J109" s="5">
        <f>Table3[[#This Row],[Units]]*Table3[[#This Row],[Cost per Unit]]</f>
        <v>8500</v>
      </c>
      <c r="K109" t="s">
        <v>14</v>
      </c>
      <c r="L109" s="25" t="str">
        <f t="shared" si="1"/>
        <v>2022-09</v>
      </c>
    </row>
    <row r="110" spans="1:12" x14ac:dyDescent="0.2">
      <c r="A110" s="1">
        <v>44828</v>
      </c>
      <c r="B110" t="s">
        <v>11</v>
      </c>
      <c r="C110" t="s">
        <v>142</v>
      </c>
      <c r="D110" t="str">
        <f>IF(Table3[[#This Row],[Cost per Unit]]&lt;3000,"FeaturePhone","SmartPhone")</f>
        <v>SmartPhone</v>
      </c>
      <c r="E110" s="2">
        <v>4</v>
      </c>
      <c r="F110" s="2">
        <v>64</v>
      </c>
      <c r="G110" s="3" t="s">
        <v>143</v>
      </c>
      <c r="H110" s="4">
        <v>3</v>
      </c>
      <c r="I110" s="5">
        <v>8025</v>
      </c>
      <c r="J110" s="5">
        <f>Table3[[#This Row],[Units]]*Table3[[#This Row],[Cost per Unit]]</f>
        <v>24075</v>
      </c>
      <c r="K110" t="s">
        <v>20</v>
      </c>
      <c r="L110" s="25" t="str">
        <f t="shared" si="1"/>
        <v>2022-09</v>
      </c>
    </row>
    <row r="111" spans="1:12" x14ac:dyDescent="0.2">
      <c r="A111" s="9">
        <v>44828</v>
      </c>
      <c r="B111" t="s">
        <v>11</v>
      </c>
      <c r="C111" t="s">
        <v>146</v>
      </c>
      <c r="D111" t="str">
        <f>IF(Table3[[#This Row],[Cost per Unit]]&lt;3000,"FeaturePhone","SmartPhone")</f>
        <v>SmartPhone</v>
      </c>
      <c r="E111" s="2">
        <v>2</v>
      </c>
      <c r="F111" s="2">
        <v>32</v>
      </c>
      <c r="G111" s="3" t="s">
        <v>62</v>
      </c>
      <c r="H111" s="4">
        <v>3</v>
      </c>
      <c r="I111" s="5">
        <v>5425</v>
      </c>
      <c r="J111" s="5">
        <f>Table3[[#This Row],[Units]]*Table3[[#This Row],[Cost per Unit]]</f>
        <v>16275</v>
      </c>
      <c r="K111" t="s">
        <v>14</v>
      </c>
      <c r="L111" s="25" t="str">
        <f t="shared" si="1"/>
        <v>2022-09</v>
      </c>
    </row>
    <row r="112" spans="1:12" x14ac:dyDescent="0.2">
      <c r="A112" s="1">
        <v>44828</v>
      </c>
      <c r="B112" t="s">
        <v>11</v>
      </c>
      <c r="C112" t="s">
        <v>144</v>
      </c>
      <c r="D112" t="str">
        <f>IF(Table3[[#This Row],[Cost per Unit]]&lt;3000,"FeaturePhone","SmartPhone")</f>
        <v>SmartPhone</v>
      </c>
      <c r="E112" s="2">
        <v>6</v>
      </c>
      <c r="F112" s="2">
        <v>128</v>
      </c>
      <c r="G112" s="3" t="s">
        <v>145</v>
      </c>
      <c r="H112" s="4">
        <v>1</v>
      </c>
      <c r="I112" s="5">
        <v>13999</v>
      </c>
      <c r="J112" s="5">
        <f>Table3[[#This Row],[Units]]*Table3[[#This Row],[Cost per Unit]]</f>
        <v>13999</v>
      </c>
      <c r="K112" t="s">
        <v>14</v>
      </c>
      <c r="L112" s="25" t="str">
        <f t="shared" si="1"/>
        <v>2022-09</v>
      </c>
    </row>
    <row r="113" spans="1:12" x14ac:dyDescent="0.2">
      <c r="A113" s="1">
        <v>44828</v>
      </c>
      <c r="B113" t="s">
        <v>28</v>
      </c>
      <c r="C113" t="s">
        <v>29</v>
      </c>
      <c r="D113" t="str">
        <f>IF(Table3[[#This Row],[Cost per Unit]]&lt;3000,"FeaturePhone","SmartPhone")</f>
        <v>SmartPhone</v>
      </c>
      <c r="E113" s="2">
        <v>6</v>
      </c>
      <c r="F113" s="2">
        <v>128</v>
      </c>
      <c r="G113" s="3" t="s">
        <v>30</v>
      </c>
      <c r="H113" s="4">
        <v>3</v>
      </c>
      <c r="I113" s="5">
        <v>14528</v>
      </c>
      <c r="J113" s="5">
        <f>Table3[[#This Row],[Units]]*Table3[[#This Row],[Cost per Unit]]</f>
        <v>43584</v>
      </c>
      <c r="K113" t="s">
        <v>20</v>
      </c>
      <c r="L113" s="25" t="str">
        <f t="shared" si="1"/>
        <v>2022-09</v>
      </c>
    </row>
    <row r="114" spans="1:12" x14ac:dyDescent="0.2">
      <c r="A114" s="9">
        <v>44828</v>
      </c>
      <c r="B114" t="s">
        <v>28</v>
      </c>
      <c r="C114" t="s">
        <v>29</v>
      </c>
      <c r="D114" t="str">
        <f>IF(Table3[[#This Row],[Cost per Unit]]&lt;3000,"FeaturePhone","SmartPhone")</f>
        <v>SmartPhone</v>
      </c>
      <c r="E114" s="2">
        <v>6</v>
      </c>
      <c r="F114" s="2">
        <v>128</v>
      </c>
      <c r="G114" s="3" t="s">
        <v>30</v>
      </c>
      <c r="H114" s="4">
        <v>2</v>
      </c>
      <c r="I114" s="5">
        <v>14578</v>
      </c>
      <c r="J114" s="5">
        <f>Table3[[#This Row],[Units]]*Table3[[#This Row],[Cost per Unit]]</f>
        <v>29156</v>
      </c>
      <c r="K114" t="s">
        <v>20</v>
      </c>
      <c r="L114" s="25" t="str">
        <f t="shared" si="1"/>
        <v>2022-09</v>
      </c>
    </row>
    <row r="115" spans="1:12" x14ac:dyDescent="0.2">
      <c r="A115" s="9">
        <v>44830</v>
      </c>
      <c r="B115" t="s">
        <v>11</v>
      </c>
      <c r="C115" t="s">
        <v>132</v>
      </c>
      <c r="D115" t="str">
        <f>IF(Table3[[#This Row],[Cost per Unit]]&lt;3000,"FeaturePhone","SmartPhone")</f>
        <v>SmartPhone</v>
      </c>
      <c r="E115" s="2">
        <v>6</v>
      </c>
      <c r="F115" s="2">
        <v>128</v>
      </c>
      <c r="G115" s="3" t="s">
        <v>62</v>
      </c>
      <c r="H115" s="4">
        <v>1</v>
      </c>
      <c r="I115" s="5">
        <v>10000</v>
      </c>
      <c r="J115" s="5">
        <f>Table3[[#This Row],[Units]]*Table3[[#This Row],[Cost per Unit]]</f>
        <v>10000</v>
      </c>
      <c r="K115" t="s">
        <v>20</v>
      </c>
      <c r="L115" s="25" t="str">
        <f t="shared" si="1"/>
        <v>2022-09</v>
      </c>
    </row>
    <row r="116" spans="1:12" x14ac:dyDescent="0.2">
      <c r="A116" s="1">
        <v>44830</v>
      </c>
      <c r="B116" t="s">
        <v>15</v>
      </c>
      <c r="C116" t="s">
        <v>148</v>
      </c>
      <c r="D116" t="str">
        <f>IF(Table3[[#This Row],[Cost per Unit]]&lt;3000,"FeaturePhone","SmartPhone")</f>
        <v>SmartPhone</v>
      </c>
      <c r="E116" s="2">
        <v>6</v>
      </c>
      <c r="F116" s="2">
        <v>128</v>
      </c>
      <c r="G116" s="3" t="s">
        <v>149</v>
      </c>
      <c r="H116" s="4">
        <v>1</v>
      </c>
      <c r="I116" s="5">
        <v>14778</v>
      </c>
      <c r="J116" s="5">
        <f>Table3[[#This Row],[Units]]*Table3[[#This Row],[Cost per Unit]]</f>
        <v>14778</v>
      </c>
      <c r="K116" t="s">
        <v>20</v>
      </c>
      <c r="L116" s="25" t="str">
        <f t="shared" si="1"/>
        <v>2022-09</v>
      </c>
    </row>
    <row r="117" spans="1:12" x14ac:dyDescent="0.2">
      <c r="A117" s="9">
        <v>44830</v>
      </c>
      <c r="B117" t="s">
        <v>15</v>
      </c>
      <c r="C117" t="s">
        <v>122</v>
      </c>
      <c r="D117" t="str">
        <f>IF(Table3[[#This Row],[Cost per Unit]]&lt;3000,"FeaturePhone","SmartPhone")</f>
        <v>SmartPhone</v>
      </c>
      <c r="E117" s="2">
        <v>4</v>
      </c>
      <c r="F117" s="2">
        <v>64</v>
      </c>
      <c r="G117" s="3" t="s">
        <v>40</v>
      </c>
      <c r="H117" s="4">
        <v>2</v>
      </c>
      <c r="I117" s="5">
        <v>11025</v>
      </c>
      <c r="J117" s="5">
        <f>Table3[[#This Row],[Units]]*Table3[[#This Row],[Cost per Unit]]</f>
        <v>22050</v>
      </c>
      <c r="K117" t="s">
        <v>20</v>
      </c>
      <c r="L117" s="25" t="str">
        <f t="shared" si="1"/>
        <v>2022-09</v>
      </c>
    </row>
    <row r="118" spans="1:12" x14ac:dyDescent="0.2">
      <c r="A118" s="1">
        <v>44830</v>
      </c>
      <c r="B118" t="s">
        <v>15</v>
      </c>
      <c r="C118" t="s">
        <v>99</v>
      </c>
      <c r="D118" t="str">
        <f>IF(Table3[[#This Row],[Cost per Unit]]&lt;3000,"FeaturePhone","SmartPhone")</f>
        <v>SmartPhone</v>
      </c>
      <c r="E118" s="2">
        <v>3</v>
      </c>
      <c r="F118" s="2">
        <v>32</v>
      </c>
      <c r="G118" s="3" t="s">
        <v>147</v>
      </c>
      <c r="H118" s="4">
        <v>1</v>
      </c>
      <c r="I118" s="5">
        <v>8025</v>
      </c>
      <c r="J118" s="5">
        <f>Table3[[#This Row],[Units]]*Table3[[#This Row],[Cost per Unit]]</f>
        <v>8025</v>
      </c>
      <c r="K118" t="s">
        <v>20</v>
      </c>
      <c r="L118" s="25" t="str">
        <f t="shared" si="1"/>
        <v>2022-09</v>
      </c>
    </row>
    <row r="119" spans="1:12" x14ac:dyDescent="0.2">
      <c r="A119" s="1">
        <v>44830</v>
      </c>
      <c r="B119" t="s">
        <v>15</v>
      </c>
      <c r="C119" t="s">
        <v>140</v>
      </c>
      <c r="D119" t="str">
        <f>IF(Table3[[#This Row],[Cost per Unit]]&lt;3000,"FeaturePhone","SmartPhone")</f>
        <v>SmartPhone</v>
      </c>
      <c r="E119" s="2">
        <v>4</v>
      </c>
      <c r="F119" s="2">
        <v>64</v>
      </c>
      <c r="G119" s="3" t="s">
        <v>141</v>
      </c>
      <c r="H119" s="4">
        <v>2</v>
      </c>
      <c r="I119" s="5">
        <v>10085</v>
      </c>
      <c r="J119" s="5">
        <f>Table3[[#This Row],[Units]]*Table3[[#This Row],[Cost per Unit]]</f>
        <v>20170</v>
      </c>
      <c r="K119" t="s">
        <v>20</v>
      </c>
      <c r="L119" s="25" t="str">
        <f t="shared" si="1"/>
        <v>2022-09</v>
      </c>
    </row>
    <row r="120" spans="1:12" x14ac:dyDescent="0.2">
      <c r="A120" s="1">
        <v>44830</v>
      </c>
      <c r="B120" t="s">
        <v>11</v>
      </c>
      <c r="C120" t="s">
        <v>138</v>
      </c>
      <c r="D120" t="str">
        <f>IF(Table3[[#This Row],[Cost per Unit]]&lt;3000,"FeaturePhone","SmartPhone")</f>
        <v>SmartPhone</v>
      </c>
      <c r="E120" s="2">
        <v>4</v>
      </c>
      <c r="F120" s="2">
        <v>64</v>
      </c>
      <c r="G120" s="3" t="s">
        <v>150</v>
      </c>
      <c r="H120" s="4">
        <v>1</v>
      </c>
      <c r="I120" s="5">
        <v>9000</v>
      </c>
      <c r="J120" s="5">
        <f>Table3[[#This Row],[Units]]*Table3[[#This Row],[Cost per Unit]]</f>
        <v>9000</v>
      </c>
      <c r="K120" t="s">
        <v>14</v>
      </c>
      <c r="L120" s="25" t="str">
        <f t="shared" si="1"/>
        <v>2022-09</v>
      </c>
    </row>
    <row r="121" spans="1:12" x14ac:dyDescent="0.2">
      <c r="A121" s="1">
        <v>44830</v>
      </c>
      <c r="B121" t="s">
        <v>11</v>
      </c>
      <c r="C121" t="s">
        <v>146</v>
      </c>
      <c r="D121" t="str">
        <f>IF(Table3[[#This Row],[Cost per Unit]]&lt;3000,"FeaturePhone","SmartPhone")</f>
        <v>SmartPhone</v>
      </c>
      <c r="E121" s="2">
        <v>2</v>
      </c>
      <c r="F121" s="2">
        <v>32</v>
      </c>
      <c r="G121" s="3" t="s">
        <v>101</v>
      </c>
      <c r="H121" s="4">
        <v>3</v>
      </c>
      <c r="I121" s="5">
        <v>5350</v>
      </c>
      <c r="J121" s="5">
        <f>Table3[[#This Row],[Units]]*Table3[[#This Row],[Cost per Unit]]</f>
        <v>16050</v>
      </c>
      <c r="K121" t="s">
        <v>14</v>
      </c>
      <c r="L121" s="25" t="str">
        <f t="shared" si="1"/>
        <v>2022-09</v>
      </c>
    </row>
    <row r="122" spans="1:12" x14ac:dyDescent="0.2">
      <c r="A122" s="1">
        <v>44830</v>
      </c>
      <c r="B122" t="s">
        <v>11</v>
      </c>
      <c r="C122" t="s">
        <v>12</v>
      </c>
      <c r="D122" t="str">
        <f>IF(Table3[[#This Row],[Cost per Unit]]&lt;3000,"FeaturePhone","SmartPhone")</f>
        <v>SmartPhone</v>
      </c>
      <c r="E122" s="2">
        <v>4</v>
      </c>
      <c r="F122" s="2">
        <v>64</v>
      </c>
      <c r="G122" s="3" t="s">
        <v>70</v>
      </c>
      <c r="H122" s="4">
        <v>1</v>
      </c>
      <c r="I122" s="5">
        <v>10000</v>
      </c>
      <c r="J122" s="5">
        <f>Table3[[#This Row],[Units]]*Table3[[#This Row],[Cost per Unit]]</f>
        <v>10000</v>
      </c>
      <c r="K122" t="s">
        <v>14</v>
      </c>
      <c r="L122" s="25" t="str">
        <f t="shared" si="1"/>
        <v>2022-09</v>
      </c>
    </row>
    <row r="123" spans="1:12" x14ac:dyDescent="0.2">
      <c r="A123" s="1">
        <v>44831</v>
      </c>
      <c r="B123" t="s">
        <v>15</v>
      </c>
      <c r="C123" t="s">
        <v>99</v>
      </c>
      <c r="D123" t="str">
        <f>IF(Table3[[#This Row],[Cost per Unit]]&lt;3000,"FeaturePhone","SmartPhone")</f>
        <v>SmartPhone</v>
      </c>
      <c r="E123" s="2">
        <v>3</v>
      </c>
      <c r="F123" s="2">
        <v>32</v>
      </c>
      <c r="G123" s="3" t="s">
        <v>100</v>
      </c>
      <c r="H123" s="4">
        <v>1</v>
      </c>
      <c r="I123" s="5">
        <v>8025</v>
      </c>
      <c r="J123" s="5">
        <f>Table3[[#This Row],[Units]]*Table3[[#This Row],[Cost per Unit]]</f>
        <v>8025</v>
      </c>
      <c r="K123" t="s">
        <v>20</v>
      </c>
      <c r="L123" s="25" t="str">
        <f t="shared" si="1"/>
        <v>2022-09</v>
      </c>
    </row>
    <row r="124" spans="1:12" x14ac:dyDescent="0.2">
      <c r="A124" s="1">
        <v>44831</v>
      </c>
      <c r="B124" t="s">
        <v>11</v>
      </c>
      <c r="C124" t="s">
        <v>81</v>
      </c>
      <c r="D124" t="str">
        <f>IF(Table3[[#This Row],[Cost per Unit]]&lt;3000,"FeaturePhone","SmartPhone")</f>
        <v>SmartPhone</v>
      </c>
      <c r="E124" s="2">
        <v>4</v>
      </c>
      <c r="F124" s="2">
        <v>64</v>
      </c>
      <c r="G124" s="3" t="s">
        <v>93</v>
      </c>
      <c r="H124" s="4">
        <v>7</v>
      </c>
      <c r="I124" s="5">
        <v>7000</v>
      </c>
      <c r="J124" s="5">
        <f>Table3[[#This Row],[Units]]*Table3[[#This Row],[Cost per Unit]]</f>
        <v>49000</v>
      </c>
      <c r="K124" t="s">
        <v>14</v>
      </c>
      <c r="L124" s="25" t="str">
        <f t="shared" si="1"/>
        <v>2022-09</v>
      </c>
    </row>
    <row r="125" spans="1:12" x14ac:dyDescent="0.2">
      <c r="A125" s="1">
        <v>44831</v>
      </c>
      <c r="B125" t="s">
        <v>11</v>
      </c>
      <c r="C125" t="s">
        <v>133</v>
      </c>
      <c r="D125" t="str">
        <f>IF(Table3[[#This Row],[Cost per Unit]]&lt;3000,"FeaturePhone","SmartPhone")</f>
        <v>SmartPhone</v>
      </c>
      <c r="E125" s="2">
        <v>4</v>
      </c>
      <c r="F125" s="2">
        <v>64</v>
      </c>
      <c r="G125" s="3" t="s">
        <v>93</v>
      </c>
      <c r="H125" s="4">
        <v>3</v>
      </c>
      <c r="I125" s="5">
        <v>7500</v>
      </c>
      <c r="J125" s="5">
        <f>Table3[[#This Row],[Units]]*Table3[[#This Row],[Cost per Unit]]</f>
        <v>22500</v>
      </c>
      <c r="K125" t="s">
        <v>14</v>
      </c>
      <c r="L125" s="25" t="str">
        <f t="shared" si="1"/>
        <v>2022-09</v>
      </c>
    </row>
    <row r="126" spans="1:12" x14ac:dyDescent="0.2">
      <c r="A126" s="1">
        <v>44832</v>
      </c>
      <c r="B126" t="s">
        <v>11</v>
      </c>
      <c r="C126" t="s">
        <v>132</v>
      </c>
      <c r="D126" t="str">
        <f>IF(Table3[[#This Row],[Cost per Unit]]&lt;3000,"FeaturePhone","SmartPhone")</f>
        <v>SmartPhone</v>
      </c>
      <c r="E126" s="2">
        <v>6</v>
      </c>
      <c r="F126" s="2">
        <v>128</v>
      </c>
      <c r="G126" s="3" t="s">
        <v>62</v>
      </c>
      <c r="H126" s="4">
        <v>1</v>
      </c>
      <c r="I126" s="5">
        <v>9999</v>
      </c>
      <c r="J126" s="5">
        <f>Table3[[#This Row],[Units]]*Table3[[#This Row],[Cost per Unit]]</f>
        <v>9999</v>
      </c>
      <c r="K126" t="s">
        <v>20</v>
      </c>
      <c r="L126" s="25" t="str">
        <f t="shared" si="1"/>
        <v>2022-09</v>
      </c>
    </row>
    <row r="127" spans="1:12" x14ac:dyDescent="0.2">
      <c r="A127" s="1">
        <v>44832</v>
      </c>
      <c r="B127" t="s">
        <v>11</v>
      </c>
      <c r="C127" t="s">
        <v>142</v>
      </c>
      <c r="D127" t="str">
        <f>IF(Table3[[#This Row],[Cost per Unit]]&lt;3000,"FeaturePhone","SmartPhone")</f>
        <v>SmartPhone</v>
      </c>
      <c r="E127" s="2">
        <v>4</v>
      </c>
      <c r="F127" s="2">
        <v>64</v>
      </c>
      <c r="G127" s="3" t="s">
        <v>143</v>
      </c>
      <c r="H127" s="4">
        <v>3</v>
      </c>
      <c r="I127" s="5">
        <v>8500</v>
      </c>
      <c r="J127" s="5">
        <f>Table3[[#This Row],[Units]]*Table3[[#This Row],[Cost per Unit]]</f>
        <v>25500</v>
      </c>
      <c r="K127" t="s">
        <v>20</v>
      </c>
      <c r="L127" s="25" t="str">
        <f t="shared" si="1"/>
        <v>2022-09</v>
      </c>
    </row>
    <row r="128" spans="1:12" x14ac:dyDescent="0.2">
      <c r="A128" s="1">
        <v>44832</v>
      </c>
      <c r="B128" t="s">
        <v>11</v>
      </c>
      <c r="C128" t="s">
        <v>12</v>
      </c>
      <c r="D128" t="str">
        <f>IF(Table3[[#This Row],[Cost per Unit]]&lt;3000,"FeaturePhone","SmartPhone")</f>
        <v>SmartPhone</v>
      </c>
      <c r="E128" s="2">
        <v>4</v>
      </c>
      <c r="F128" s="2">
        <v>64</v>
      </c>
      <c r="G128" s="3" t="s">
        <v>70</v>
      </c>
      <c r="H128" s="4">
        <v>2</v>
      </c>
      <c r="I128" s="5">
        <v>10000</v>
      </c>
      <c r="J128" s="5">
        <f>Table3[[#This Row],[Units]]*Table3[[#This Row],[Cost per Unit]]</f>
        <v>20000</v>
      </c>
      <c r="K128" t="s">
        <v>14</v>
      </c>
      <c r="L128" s="25" t="str">
        <f t="shared" si="1"/>
        <v>2022-09</v>
      </c>
    </row>
    <row r="129" spans="1:12" x14ac:dyDescent="0.2">
      <c r="A129" s="1">
        <v>44832</v>
      </c>
      <c r="B129" t="s">
        <v>28</v>
      </c>
      <c r="C129" t="s">
        <v>151</v>
      </c>
      <c r="D129" t="str">
        <f>IF(Table3[[#This Row],[Cost per Unit]]&lt;3000,"FeaturePhone","SmartPhone")</f>
        <v>SmartPhone</v>
      </c>
      <c r="E129" s="2">
        <v>4</v>
      </c>
      <c r="F129" s="2">
        <v>64</v>
      </c>
      <c r="G129" s="3" t="s">
        <v>152</v>
      </c>
      <c r="H129" s="4">
        <v>2</v>
      </c>
      <c r="I129" s="5">
        <v>10145</v>
      </c>
      <c r="J129" s="5">
        <f>Table3[[#This Row],[Units]]*Table3[[#This Row],[Cost per Unit]]</f>
        <v>20290</v>
      </c>
      <c r="K129" t="s">
        <v>20</v>
      </c>
      <c r="L129" s="25" t="str">
        <f t="shared" si="1"/>
        <v>2022-09</v>
      </c>
    </row>
    <row r="130" spans="1:12" x14ac:dyDescent="0.2">
      <c r="A130" s="1">
        <v>44833</v>
      </c>
      <c r="B130" t="s">
        <v>71</v>
      </c>
      <c r="C130" t="s">
        <v>153</v>
      </c>
      <c r="D130" t="str">
        <f>IF(Table3[[#This Row],[Cost per Unit]]&lt;3000,"FeaturePhone","SmartPhone")</f>
        <v>SmartPhone</v>
      </c>
      <c r="E130" s="2">
        <v>2</v>
      </c>
      <c r="F130" s="2">
        <v>32</v>
      </c>
      <c r="G130" s="3" t="s">
        <v>154</v>
      </c>
      <c r="H130" s="4">
        <v>2</v>
      </c>
      <c r="I130" s="5">
        <v>5250</v>
      </c>
      <c r="J130" s="5">
        <f>Table3[[#This Row],[Units]]*Table3[[#This Row],[Cost per Unit]]</f>
        <v>10500</v>
      </c>
      <c r="K130" t="s">
        <v>20</v>
      </c>
      <c r="L130" s="25" t="str">
        <f t="shared" ref="L130:L193" si="2">TEXT(A130, "YYYY-MM")</f>
        <v>2022-09</v>
      </c>
    </row>
    <row r="131" spans="1:12" x14ac:dyDescent="0.2">
      <c r="A131" s="1">
        <v>44833</v>
      </c>
      <c r="B131" t="s">
        <v>23</v>
      </c>
      <c r="C131" t="s">
        <v>24</v>
      </c>
      <c r="D131" t="str">
        <f>IF(Table3[[#This Row],[Cost per Unit]]&lt;3000,"FeaturePhone","SmartPhone")</f>
        <v>SmartPhone</v>
      </c>
      <c r="E131" s="2">
        <v>6</v>
      </c>
      <c r="F131" s="2">
        <v>128</v>
      </c>
      <c r="G131" s="3" t="s">
        <v>155</v>
      </c>
      <c r="H131" s="4">
        <v>2</v>
      </c>
      <c r="I131" s="5">
        <v>14778</v>
      </c>
      <c r="J131" s="5">
        <f>Table3[[#This Row],[Units]]*Table3[[#This Row],[Cost per Unit]]</f>
        <v>29556</v>
      </c>
      <c r="K131" t="s">
        <v>20</v>
      </c>
      <c r="L131" s="25" t="str">
        <f t="shared" si="2"/>
        <v>2022-09</v>
      </c>
    </row>
    <row r="132" spans="1:12" x14ac:dyDescent="0.2">
      <c r="A132" s="1">
        <v>44834</v>
      </c>
      <c r="B132" t="s">
        <v>15</v>
      </c>
      <c r="C132" t="s">
        <v>76</v>
      </c>
      <c r="D132" t="str">
        <f>IF(Table3[[#This Row],[Cost per Unit]]&lt;3000,"FeaturePhone","SmartPhone")</f>
        <v>SmartPhone</v>
      </c>
      <c r="E132" s="2">
        <v>4</v>
      </c>
      <c r="F132" s="8">
        <v>64</v>
      </c>
      <c r="G132" s="3" t="s">
        <v>77</v>
      </c>
      <c r="H132" s="4">
        <v>2</v>
      </c>
      <c r="I132" s="5">
        <v>10000</v>
      </c>
      <c r="J132" s="5">
        <f>Table3[[#This Row],[Units]]*Table3[[#This Row],[Cost per Unit]]</f>
        <v>20000</v>
      </c>
      <c r="K132" t="s">
        <v>14</v>
      </c>
      <c r="L132" s="25" t="str">
        <f t="shared" si="2"/>
        <v>2022-09</v>
      </c>
    </row>
    <row r="133" spans="1:12" x14ac:dyDescent="0.2">
      <c r="A133" s="1">
        <v>44834</v>
      </c>
      <c r="B133" t="s">
        <v>15</v>
      </c>
      <c r="C133" t="s">
        <v>136</v>
      </c>
      <c r="D133" t="str">
        <f>IF(Table3[[#This Row],[Cost per Unit]]&lt;3000,"FeaturePhone","SmartPhone")</f>
        <v>SmartPhone</v>
      </c>
      <c r="E133" s="2">
        <v>4</v>
      </c>
      <c r="F133" s="8">
        <v>64</v>
      </c>
      <c r="G133" s="3" t="s">
        <v>137</v>
      </c>
      <c r="H133" s="4">
        <v>2</v>
      </c>
      <c r="I133" s="5">
        <v>10500</v>
      </c>
      <c r="J133" s="5">
        <f>Table3[[#This Row],[Units]]*Table3[[#This Row],[Cost per Unit]]</f>
        <v>21000</v>
      </c>
      <c r="K133" t="s">
        <v>14</v>
      </c>
      <c r="L133" s="25" t="str">
        <f t="shared" si="2"/>
        <v>2022-09</v>
      </c>
    </row>
    <row r="134" spans="1:12" x14ac:dyDescent="0.2">
      <c r="A134" s="1">
        <v>44834</v>
      </c>
      <c r="B134" t="s">
        <v>15</v>
      </c>
      <c r="C134" t="s">
        <v>156</v>
      </c>
      <c r="D134" t="str">
        <f>IF(Table3[[#This Row],[Cost per Unit]]&lt;3000,"FeaturePhone","SmartPhone")</f>
        <v>SmartPhone</v>
      </c>
      <c r="E134" s="2">
        <v>6</v>
      </c>
      <c r="F134" s="2">
        <v>128</v>
      </c>
      <c r="G134" s="3" t="s">
        <v>137</v>
      </c>
      <c r="H134" s="4">
        <v>1</v>
      </c>
      <c r="I134" s="5">
        <v>15249</v>
      </c>
      <c r="J134" s="5">
        <f>Table3[[#This Row],[Units]]*Table3[[#This Row],[Cost per Unit]]</f>
        <v>15249</v>
      </c>
      <c r="K134" t="s">
        <v>14</v>
      </c>
      <c r="L134" s="25" t="str">
        <f t="shared" si="2"/>
        <v>2022-09</v>
      </c>
    </row>
    <row r="135" spans="1:12" x14ac:dyDescent="0.2">
      <c r="A135" s="1">
        <v>44834</v>
      </c>
      <c r="B135" t="s">
        <v>15</v>
      </c>
      <c r="C135" t="s">
        <v>87</v>
      </c>
      <c r="D135" t="str">
        <f>IF(Table3[[#This Row],[Cost per Unit]]&lt;3000,"FeaturePhone","SmartPhone")</f>
        <v>SmartPhone</v>
      </c>
      <c r="E135" s="2">
        <v>4</v>
      </c>
      <c r="F135" s="2">
        <v>128</v>
      </c>
      <c r="G135" s="3" t="s">
        <v>62</v>
      </c>
      <c r="H135" s="4">
        <v>2</v>
      </c>
      <c r="I135" s="5">
        <v>9049</v>
      </c>
      <c r="J135" s="5">
        <f>Table3[[#This Row],[Units]]*Table3[[#This Row],[Cost per Unit]]</f>
        <v>18098</v>
      </c>
      <c r="K135" t="s">
        <v>14</v>
      </c>
      <c r="L135" s="25" t="str">
        <f t="shared" si="2"/>
        <v>2022-09</v>
      </c>
    </row>
    <row r="136" spans="1:12" x14ac:dyDescent="0.2">
      <c r="A136" s="1">
        <v>44835</v>
      </c>
      <c r="B136" t="s">
        <v>89</v>
      </c>
      <c r="C136" t="s">
        <v>91</v>
      </c>
      <c r="D136" t="str">
        <f>IF(Table3[[#This Row],[Cost per Unit]]&lt;3000,"FeaturePhone","SmartPhone")</f>
        <v>FeaturePhone</v>
      </c>
      <c r="E136" s="2"/>
      <c r="F136" s="8"/>
      <c r="G136" s="3"/>
      <c r="H136" s="4">
        <v>8</v>
      </c>
      <c r="I136" s="5">
        <v>1209</v>
      </c>
      <c r="J136" s="5">
        <f>Table3[[#This Row],[Units]]*Table3[[#This Row],[Cost per Unit]]</f>
        <v>9672</v>
      </c>
      <c r="K136" t="s">
        <v>43</v>
      </c>
      <c r="L136" s="25" t="str">
        <f t="shared" si="2"/>
        <v>2022-10</v>
      </c>
    </row>
    <row r="137" spans="1:12" x14ac:dyDescent="0.2">
      <c r="A137" s="1">
        <v>44837</v>
      </c>
      <c r="B137" t="s">
        <v>15</v>
      </c>
      <c r="C137" t="s">
        <v>157</v>
      </c>
      <c r="D137" t="str">
        <f>IF(Table3[[#This Row],[Cost per Unit]]&lt;3000,"FeaturePhone","SmartPhone")</f>
        <v>SmartPhone</v>
      </c>
      <c r="E137" s="2">
        <v>4</v>
      </c>
      <c r="F137" s="8">
        <v>64</v>
      </c>
      <c r="G137" s="3" t="s">
        <v>158</v>
      </c>
      <c r="H137" s="4">
        <v>1</v>
      </c>
      <c r="I137" s="5">
        <v>12499</v>
      </c>
      <c r="J137" s="5">
        <f>Table3[[#This Row],[Units]]*Table3[[#This Row],[Cost per Unit]]</f>
        <v>12499</v>
      </c>
      <c r="K137" t="s">
        <v>14</v>
      </c>
      <c r="L137" s="25" t="str">
        <f t="shared" si="2"/>
        <v>2022-10</v>
      </c>
    </row>
    <row r="138" spans="1:12" x14ac:dyDescent="0.2">
      <c r="A138" s="1">
        <v>44838</v>
      </c>
      <c r="B138" t="s">
        <v>63</v>
      </c>
      <c r="C138" t="s">
        <v>159</v>
      </c>
      <c r="D138" t="str">
        <f>IF(Table3[[#This Row],[Cost per Unit]]&lt;3000,"FeaturePhone","SmartPhone")</f>
        <v>FeaturePhone</v>
      </c>
      <c r="E138" s="2"/>
      <c r="F138" s="8"/>
      <c r="G138" s="3"/>
      <c r="H138" s="4">
        <v>2</v>
      </c>
      <c r="I138" s="5">
        <v>710</v>
      </c>
      <c r="J138" s="5">
        <f>Table3[[#This Row],[Units]]*Table3[[#This Row],[Cost per Unit]]</f>
        <v>1420</v>
      </c>
      <c r="K138" t="s">
        <v>65</v>
      </c>
      <c r="L138" s="25" t="str">
        <f t="shared" si="2"/>
        <v>2022-10</v>
      </c>
    </row>
    <row r="139" spans="1:12" x14ac:dyDescent="0.2">
      <c r="A139" s="1">
        <v>44838</v>
      </c>
      <c r="B139" t="s">
        <v>63</v>
      </c>
      <c r="C139" t="s">
        <v>160</v>
      </c>
      <c r="D139" t="str">
        <f>IF(Table3[[#This Row],[Cost per Unit]]&lt;3000,"FeaturePhone","SmartPhone")</f>
        <v>FeaturePhone</v>
      </c>
      <c r="E139" s="2"/>
      <c r="F139" s="8"/>
      <c r="G139" s="3"/>
      <c r="H139" s="4">
        <v>3</v>
      </c>
      <c r="I139" s="5">
        <v>1199</v>
      </c>
      <c r="J139" s="5">
        <f>Table3[[#This Row],[Units]]*Table3[[#This Row],[Cost per Unit]]</f>
        <v>3597</v>
      </c>
      <c r="K139" t="s">
        <v>65</v>
      </c>
      <c r="L139" s="25" t="str">
        <f t="shared" si="2"/>
        <v>2022-10</v>
      </c>
    </row>
    <row r="140" spans="1:12" x14ac:dyDescent="0.2">
      <c r="A140" s="1">
        <v>44842</v>
      </c>
      <c r="B140" t="s">
        <v>71</v>
      </c>
      <c r="C140" t="s">
        <v>153</v>
      </c>
      <c r="D140" t="str">
        <f>IF(Table3[[#This Row],[Cost per Unit]]&lt;3000,"FeaturePhone","SmartPhone")</f>
        <v>SmartPhone</v>
      </c>
      <c r="E140" s="2">
        <v>2</v>
      </c>
      <c r="F140" s="2">
        <v>32</v>
      </c>
      <c r="G140" s="3" t="s">
        <v>165</v>
      </c>
      <c r="H140" s="4">
        <v>2</v>
      </c>
      <c r="I140" s="5">
        <v>5300</v>
      </c>
      <c r="J140" s="5">
        <f>Table3[[#This Row],[Units]]*Table3[[#This Row],[Cost per Unit]]</f>
        <v>10600</v>
      </c>
      <c r="K140" t="s">
        <v>20</v>
      </c>
      <c r="L140" s="25" t="str">
        <f t="shared" si="2"/>
        <v>2022-10</v>
      </c>
    </row>
    <row r="141" spans="1:12" x14ac:dyDescent="0.2">
      <c r="A141" s="1">
        <v>44842</v>
      </c>
      <c r="B141" t="s">
        <v>63</v>
      </c>
      <c r="C141" t="s">
        <v>82</v>
      </c>
      <c r="D141" t="str">
        <f>IF(Table3[[#This Row],[Cost per Unit]]&lt;3000,"FeaturePhone","SmartPhone")</f>
        <v>FeaturePhone</v>
      </c>
      <c r="E141" s="2"/>
      <c r="F141" s="2"/>
      <c r="G141" s="3"/>
      <c r="H141" s="4">
        <v>8</v>
      </c>
      <c r="I141" s="5">
        <v>860</v>
      </c>
      <c r="J141" s="5">
        <f>Table3[[#This Row],[Units]]*Table3[[#This Row],[Cost per Unit]]</f>
        <v>6880</v>
      </c>
      <c r="K141" t="s">
        <v>65</v>
      </c>
      <c r="L141" s="25" t="str">
        <f t="shared" si="2"/>
        <v>2022-10</v>
      </c>
    </row>
    <row r="142" spans="1:12" x14ac:dyDescent="0.2">
      <c r="A142" s="1">
        <v>44842</v>
      </c>
      <c r="B142" t="s">
        <v>15</v>
      </c>
      <c r="C142" t="s">
        <v>161</v>
      </c>
      <c r="D142" t="str">
        <f>IF(Table3[[#This Row],[Cost per Unit]]&lt;3000,"FeaturePhone","SmartPhone")</f>
        <v>SmartPhone</v>
      </c>
      <c r="E142" s="2">
        <v>3</v>
      </c>
      <c r="F142" s="2">
        <v>32</v>
      </c>
      <c r="G142" s="3" t="s">
        <v>162</v>
      </c>
      <c r="H142" s="4">
        <v>1</v>
      </c>
      <c r="I142" s="5">
        <v>6996</v>
      </c>
      <c r="J142" s="5">
        <f>Table3[[#This Row],[Units]]*Table3[[#This Row],[Cost per Unit]]</f>
        <v>6996</v>
      </c>
      <c r="K142" t="s">
        <v>14</v>
      </c>
      <c r="L142" s="25" t="str">
        <f t="shared" si="2"/>
        <v>2022-10</v>
      </c>
    </row>
    <row r="143" spans="1:12" x14ac:dyDescent="0.2">
      <c r="A143" s="1">
        <v>44842</v>
      </c>
      <c r="B143" t="s">
        <v>11</v>
      </c>
      <c r="C143" t="s">
        <v>163</v>
      </c>
      <c r="D143" t="str">
        <f>IF(Table3[[#This Row],[Cost per Unit]]&lt;3000,"FeaturePhone","SmartPhone")</f>
        <v>SmartPhone</v>
      </c>
      <c r="E143" s="2">
        <v>6</v>
      </c>
      <c r="F143" s="2">
        <v>64</v>
      </c>
      <c r="G143" s="3" t="s">
        <v>164</v>
      </c>
      <c r="H143" s="4">
        <v>3</v>
      </c>
      <c r="I143" s="5">
        <v>11000</v>
      </c>
      <c r="J143" s="5">
        <f>Table3[[#This Row],[Units]]*Table3[[#This Row],[Cost per Unit]]</f>
        <v>33000</v>
      </c>
      <c r="K143" t="s">
        <v>20</v>
      </c>
      <c r="L143" s="25" t="str">
        <f t="shared" si="2"/>
        <v>2022-10</v>
      </c>
    </row>
    <row r="144" spans="1:12" x14ac:dyDescent="0.2">
      <c r="A144" s="1">
        <v>44842</v>
      </c>
      <c r="B144" t="s">
        <v>28</v>
      </c>
      <c r="C144" t="s">
        <v>78</v>
      </c>
      <c r="D144" t="str">
        <f>IF(Table3[[#This Row],[Cost per Unit]]&lt;3000,"FeaturePhone","SmartPhone")</f>
        <v>SmartPhone</v>
      </c>
      <c r="E144" s="2">
        <v>4</v>
      </c>
      <c r="F144" s="2">
        <v>128</v>
      </c>
      <c r="G144" s="3" t="s">
        <v>79</v>
      </c>
      <c r="H144" s="4">
        <v>1</v>
      </c>
      <c r="I144" s="5">
        <v>12499</v>
      </c>
      <c r="J144" s="5">
        <f>Table3[[#This Row],[Units]]*Table3[[#This Row],[Cost per Unit]]</f>
        <v>12499</v>
      </c>
      <c r="K144" t="s">
        <v>20</v>
      </c>
      <c r="L144" s="25" t="str">
        <f t="shared" si="2"/>
        <v>2022-10</v>
      </c>
    </row>
    <row r="145" spans="1:12" x14ac:dyDescent="0.2">
      <c r="A145" s="1">
        <v>44845</v>
      </c>
      <c r="B145" t="s">
        <v>71</v>
      </c>
      <c r="C145" t="s">
        <v>74</v>
      </c>
      <c r="D145" t="str">
        <f>IF(Table3[[#This Row],[Cost per Unit]]&lt;3000,"FeaturePhone","SmartPhone")</f>
        <v>SmartPhone</v>
      </c>
      <c r="E145" s="2">
        <v>4</v>
      </c>
      <c r="F145" s="2">
        <v>64</v>
      </c>
      <c r="G145" s="3" t="s">
        <v>80</v>
      </c>
      <c r="H145" s="4">
        <v>3</v>
      </c>
      <c r="I145" s="5">
        <v>7200</v>
      </c>
      <c r="J145" s="5">
        <f>Table3[[#This Row],[Units]]*Table3[[#This Row],[Cost per Unit]]</f>
        <v>21600</v>
      </c>
      <c r="K145" t="s">
        <v>20</v>
      </c>
      <c r="L145" s="25" t="str">
        <f t="shared" si="2"/>
        <v>2022-10</v>
      </c>
    </row>
    <row r="146" spans="1:12" x14ac:dyDescent="0.2">
      <c r="A146" s="1">
        <v>44845</v>
      </c>
      <c r="B146" t="s">
        <v>15</v>
      </c>
      <c r="C146" t="s">
        <v>122</v>
      </c>
      <c r="D146" t="str">
        <f>IF(Table3[[#This Row],[Cost per Unit]]&lt;3000,"FeaturePhone","SmartPhone")</f>
        <v>SmartPhone</v>
      </c>
      <c r="E146" s="2">
        <v>4</v>
      </c>
      <c r="F146" s="2">
        <v>64</v>
      </c>
      <c r="G146" s="3" t="s">
        <v>40</v>
      </c>
      <c r="H146" s="4">
        <v>1</v>
      </c>
      <c r="I146" s="5">
        <v>12000</v>
      </c>
      <c r="J146" s="5">
        <f>Table3[[#This Row],[Units]]*Table3[[#This Row],[Cost per Unit]]</f>
        <v>12000</v>
      </c>
      <c r="K146" t="s">
        <v>20</v>
      </c>
      <c r="L146" s="25" t="str">
        <f t="shared" si="2"/>
        <v>2022-10</v>
      </c>
    </row>
    <row r="147" spans="1:12" x14ac:dyDescent="0.2">
      <c r="A147" s="1">
        <v>44845</v>
      </c>
      <c r="B147" t="s">
        <v>11</v>
      </c>
      <c r="C147" t="s">
        <v>142</v>
      </c>
      <c r="D147" t="str">
        <f>IF(Table3[[#This Row],[Cost per Unit]]&lt;3000,"FeaturePhone","SmartPhone")</f>
        <v>SmartPhone</v>
      </c>
      <c r="E147" s="2">
        <v>4</v>
      </c>
      <c r="F147" s="2">
        <v>64</v>
      </c>
      <c r="G147" s="3" t="s">
        <v>143</v>
      </c>
      <c r="H147" s="4">
        <v>2</v>
      </c>
      <c r="I147" s="5">
        <v>8000</v>
      </c>
      <c r="J147" s="5">
        <f>Table3[[#This Row],[Units]]*Table3[[#This Row],[Cost per Unit]]</f>
        <v>16000</v>
      </c>
      <c r="K147" t="s">
        <v>20</v>
      </c>
      <c r="L147" s="25" t="str">
        <f t="shared" si="2"/>
        <v>2022-10</v>
      </c>
    </row>
    <row r="148" spans="1:12" x14ac:dyDescent="0.2">
      <c r="A148" s="1">
        <v>44845</v>
      </c>
      <c r="B148" t="s">
        <v>11</v>
      </c>
      <c r="C148" t="s">
        <v>146</v>
      </c>
      <c r="D148" t="str">
        <f>IF(Table3[[#This Row],[Cost per Unit]]&lt;3000,"FeaturePhone","SmartPhone")</f>
        <v>SmartPhone</v>
      </c>
      <c r="E148" s="2">
        <v>2</v>
      </c>
      <c r="F148" s="2">
        <v>32</v>
      </c>
      <c r="G148" s="3" t="s">
        <v>62</v>
      </c>
      <c r="H148" s="4">
        <v>2</v>
      </c>
      <c r="I148" s="5">
        <v>5319</v>
      </c>
      <c r="J148" s="5">
        <f>Table3[[#This Row],[Units]]*Table3[[#This Row],[Cost per Unit]]</f>
        <v>10638</v>
      </c>
      <c r="K148" t="s">
        <v>14</v>
      </c>
      <c r="L148" s="25" t="str">
        <f t="shared" si="2"/>
        <v>2022-10</v>
      </c>
    </row>
    <row r="149" spans="1:12" x14ac:dyDescent="0.2">
      <c r="A149" s="1">
        <v>44845</v>
      </c>
      <c r="B149" t="s">
        <v>60</v>
      </c>
      <c r="C149" t="s">
        <v>166</v>
      </c>
      <c r="D149" t="str">
        <f>IF(Table3[[#This Row],[Cost per Unit]]&lt;3000,"FeaturePhone","SmartPhone")</f>
        <v>SmartPhone</v>
      </c>
      <c r="E149" s="2">
        <v>4</v>
      </c>
      <c r="F149" s="2">
        <v>64</v>
      </c>
      <c r="G149" s="3" t="s">
        <v>167</v>
      </c>
      <c r="H149" s="4">
        <v>1</v>
      </c>
      <c r="I149" s="5">
        <v>8520</v>
      </c>
      <c r="J149" s="5">
        <f>Table3[[#This Row],[Units]]*Table3[[#This Row],[Cost per Unit]]</f>
        <v>8520</v>
      </c>
      <c r="K149" t="s">
        <v>20</v>
      </c>
      <c r="L149" s="25" t="str">
        <f t="shared" si="2"/>
        <v>2022-10</v>
      </c>
    </row>
    <row r="150" spans="1:12" x14ac:dyDescent="0.2">
      <c r="A150" s="1">
        <v>44845</v>
      </c>
      <c r="B150" t="s">
        <v>60</v>
      </c>
      <c r="C150" t="s">
        <v>168</v>
      </c>
      <c r="D150" t="str">
        <f>IF(Table3[[#This Row],[Cost per Unit]]&lt;3000,"FeaturePhone","SmartPhone")</f>
        <v>SmartPhone</v>
      </c>
      <c r="E150" s="2">
        <v>4</v>
      </c>
      <c r="F150" s="2">
        <v>64</v>
      </c>
      <c r="G150" s="3" t="s">
        <v>100</v>
      </c>
      <c r="H150" s="4">
        <v>1</v>
      </c>
      <c r="I150" s="5">
        <v>12749</v>
      </c>
      <c r="J150" s="5">
        <f>Table3[[#This Row],[Units]]*Table3[[#This Row],[Cost per Unit]]</f>
        <v>12749</v>
      </c>
      <c r="K150" t="s">
        <v>20</v>
      </c>
      <c r="L150" s="25" t="str">
        <f t="shared" si="2"/>
        <v>2022-10</v>
      </c>
    </row>
    <row r="151" spans="1:12" x14ac:dyDescent="0.2">
      <c r="A151" s="1">
        <v>44845</v>
      </c>
      <c r="B151" t="s">
        <v>28</v>
      </c>
      <c r="C151" t="s">
        <v>78</v>
      </c>
      <c r="D151" t="str">
        <f>IF(Table3[[#This Row],[Cost per Unit]]&lt;3000,"FeaturePhone","SmartPhone")</f>
        <v>SmartPhone</v>
      </c>
      <c r="E151" s="2">
        <v>4</v>
      </c>
      <c r="F151" s="2">
        <v>128</v>
      </c>
      <c r="G151" s="3" t="s">
        <v>79</v>
      </c>
      <c r="H151" s="4">
        <v>1</v>
      </c>
      <c r="I151" s="5">
        <v>12500</v>
      </c>
      <c r="J151" s="5">
        <f>Table3[[#This Row],[Units]]*Table3[[#This Row],[Cost per Unit]]</f>
        <v>12500</v>
      </c>
      <c r="K151" t="s">
        <v>20</v>
      </c>
      <c r="L151" s="25" t="str">
        <f t="shared" si="2"/>
        <v>2022-10</v>
      </c>
    </row>
    <row r="152" spans="1:12" x14ac:dyDescent="0.2">
      <c r="A152" s="1">
        <v>44846</v>
      </c>
      <c r="B152" t="s">
        <v>15</v>
      </c>
      <c r="C152" t="s">
        <v>109</v>
      </c>
      <c r="D152" t="str">
        <f>IF(Table3[[#This Row],[Cost per Unit]]&lt;3000,"FeaturePhone","SmartPhone")</f>
        <v>SmartPhone</v>
      </c>
      <c r="E152" s="2">
        <v>2</v>
      </c>
      <c r="F152" s="2">
        <v>32</v>
      </c>
      <c r="G152" s="3" t="s">
        <v>110</v>
      </c>
      <c r="H152" s="4">
        <v>1</v>
      </c>
      <c r="I152" s="5">
        <v>5128</v>
      </c>
      <c r="J152" s="5">
        <f>Table3[[#This Row],[Units]]*Table3[[#This Row],[Cost per Unit]]</f>
        <v>5128</v>
      </c>
      <c r="K152" t="s">
        <v>20</v>
      </c>
      <c r="L152" s="25" t="str">
        <f t="shared" si="2"/>
        <v>2022-10</v>
      </c>
    </row>
    <row r="153" spans="1:12" x14ac:dyDescent="0.2">
      <c r="A153" s="1">
        <v>44846</v>
      </c>
      <c r="B153" t="s">
        <v>15</v>
      </c>
      <c r="C153" t="s">
        <v>169</v>
      </c>
      <c r="D153" t="str">
        <f>IF(Table3[[#This Row],[Cost per Unit]]&lt;3000,"FeaturePhone","SmartPhone")</f>
        <v>SmartPhone</v>
      </c>
      <c r="E153" s="2">
        <v>12</v>
      </c>
      <c r="F153" s="2">
        <v>256</v>
      </c>
      <c r="G153" s="3" t="s">
        <v>170</v>
      </c>
      <c r="H153" s="4">
        <v>3</v>
      </c>
      <c r="I153" s="5">
        <v>28000</v>
      </c>
      <c r="J153" s="5">
        <f>Table3[[#This Row],[Units]]*Table3[[#This Row],[Cost per Unit]]</f>
        <v>84000</v>
      </c>
      <c r="K153" t="s">
        <v>20</v>
      </c>
      <c r="L153" s="25" t="str">
        <f t="shared" si="2"/>
        <v>2022-10</v>
      </c>
    </row>
    <row r="154" spans="1:12" x14ac:dyDescent="0.2">
      <c r="A154" s="1">
        <v>44847</v>
      </c>
      <c r="B154" t="s">
        <v>15</v>
      </c>
      <c r="C154" t="s">
        <v>21</v>
      </c>
      <c r="D154" t="str">
        <f>IF(Table3[[#This Row],[Cost per Unit]]&lt;3000,"FeaturePhone","SmartPhone")</f>
        <v>SmartPhone</v>
      </c>
      <c r="E154" s="2">
        <v>2</v>
      </c>
      <c r="F154" s="2">
        <v>32</v>
      </c>
      <c r="G154" s="3" t="s">
        <v>171</v>
      </c>
      <c r="H154" s="4">
        <v>1</v>
      </c>
      <c r="I154" s="5">
        <v>5499</v>
      </c>
      <c r="J154" s="5">
        <f>Table3[[#This Row],[Units]]*Table3[[#This Row],[Cost per Unit]]</f>
        <v>5499</v>
      </c>
      <c r="K154" t="s">
        <v>14</v>
      </c>
      <c r="L154" s="25" t="str">
        <f t="shared" si="2"/>
        <v>2022-10</v>
      </c>
    </row>
    <row r="155" spans="1:12" x14ac:dyDescent="0.2">
      <c r="A155" s="9">
        <v>44847</v>
      </c>
      <c r="B155" t="s">
        <v>60</v>
      </c>
      <c r="C155" t="s">
        <v>172</v>
      </c>
      <c r="D155" t="str">
        <f>IF(Table3[[#This Row],[Cost per Unit]]&lt;3000,"FeaturePhone","SmartPhone")</f>
        <v>FeaturePhone</v>
      </c>
      <c r="E155" s="2"/>
      <c r="F155" s="2"/>
      <c r="G155" s="3"/>
      <c r="H155" s="4">
        <v>15</v>
      </c>
      <c r="I155" s="5">
        <v>1335</v>
      </c>
      <c r="J155" s="5">
        <f>Table3[[#This Row],[Units]]*Table3[[#This Row],[Cost per Unit]]</f>
        <v>20025</v>
      </c>
      <c r="K155" t="s">
        <v>173</v>
      </c>
      <c r="L155" s="25" t="str">
        <f t="shared" si="2"/>
        <v>2022-10</v>
      </c>
    </row>
    <row r="156" spans="1:12" x14ac:dyDescent="0.2">
      <c r="A156" s="9">
        <v>44849</v>
      </c>
      <c r="B156" t="s">
        <v>15</v>
      </c>
      <c r="C156" t="s">
        <v>122</v>
      </c>
      <c r="D156" t="str">
        <f>IF(Table3[[#This Row],[Cost per Unit]]&lt;3000,"FeaturePhone","SmartPhone")</f>
        <v>SmartPhone</v>
      </c>
      <c r="E156" s="2">
        <v>4</v>
      </c>
      <c r="F156" s="2">
        <v>64</v>
      </c>
      <c r="G156" s="3" t="s">
        <v>40</v>
      </c>
      <c r="H156" s="4">
        <v>1</v>
      </c>
      <c r="I156" s="5">
        <v>11749</v>
      </c>
      <c r="J156" s="5">
        <f>Table3[[#This Row],[Units]]*Table3[[#This Row],[Cost per Unit]]</f>
        <v>11749</v>
      </c>
      <c r="K156" t="s">
        <v>14</v>
      </c>
      <c r="L156" s="25" t="str">
        <f t="shared" si="2"/>
        <v>2022-10</v>
      </c>
    </row>
    <row r="157" spans="1:12" x14ac:dyDescent="0.2">
      <c r="A157" s="1">
        <v>44849</v>
      </c>
      <c r="B157" t="s">
        <v>15</v>
      </c>
      <c r="C157" t="s">
        <v>109</v>
      </c>
      <c r="D157" t="str">
        <f>IF(Table3[[#This Row],[Cost per Unit]]&lt;3000,"FeaturePhone","SmartPhone")</f>
        <v>SmartPhone</v>
      </c>
      <c r="E157" s="2">
        <v>2</v>
      </c>
      <c r="F157" s="2">
        <v>32</v>
      </c>
      <c r="G157" s="3" t="s">
        <v>123</v>
      </c>
      <c r="H157" s="4">
        <v>1</v>
      </c>
      <c r="I157" s="5">
        <v>5100</v>
      </c>
      <c r="J157" s="5">
        <f>Table3[[#This Row],[Units]]*Table3[[#This Row],[Cost per Unit]]</f>
        <v>5100</v>
      </c>
      <c r="K157" t="s">
        <v>14</v>
      </c>
      <c r="L157" s="25" t="str">
        <f t="shared" si="2"/>
        <v>2022-10</v>
      </c>
    </row>
    <row r="158" spans="1:12" x14ac:dyDescent="0.2">
      <c r="A158" s="1">
        <v>44849</v>
      </c>
      <c r="B158" t="s">
        <v>15</v>
      </c>
      <c r="C158" t="s">
        <v>161</v>
      </c>
      <c r="D158" t="str">
        <f>IF(Table3[[#This Row],[Cost per Unit]]&lt;3000,"FeaturePhone","SmartPhone")</f>
        <v>SmartPhone</v>
      </c>
      <c r="E158" s="2">
        <v>3</v>
      </c>
      <c r="F158" s="2">
        <v>32</v>
      </c>
      <c r="G158" s="3" t="s">
        <v>162</v>
      </c>
      <c r="H158" s="4">
        <v>1</v>
      </c>
      <c r="I158" s="5">
        <v>6999</v>
      </c>
      <c r="J158" s="5">
        <f>Table3[[#This Row],[Units]]*Table3[[#This Row],[Cost per Unit]]</f>
        <v>6999</v>
      </c>
      <c r="K158" t="s">
        <v>14</v>
      </c>
      <c r="L158" s="25" t="str">
        <f t="shared" si="2"/>
        <v>2022-10</v>
      </c>
    </row>
    <row r="159" spans="1:12" x14ac:dyDescent="0.2">
      <c r="A159" s="1">
        <v>44850</v>
      </c>
      <c r="B159" t="s">
        <v>15</v>
      </c>
      <c r="C159" t="s">
        <v>99</v>
      </c>
      <c r="D159" t="str">
        <f>IF(Table3[[#This Row],[Cost per Unit]]&lt;3000,"FeaturePhone","SmartPhone")</f>
        <v>SmartPhone</v>
      </c>
      <c r="E159" s="2">
        <v>3</v>
      </c>
      <c r="F159" s="2">
        <v>32</v>
      </c>
      <c r="G159" s="3" t="s">
        <v>147</v>
      </c>
      <c r="H159" s="4">
        <v>1</v>
      </c>
      <c r="I159" s="5">
        <v>6850</v>
      </c>
      <c r="J159" s="5">
        <f>Table3[[#This Row],[Units]]*Table3[[#This Row],[Cost per Unit]]</f>
        <v>6850</v>
      </c>
      <c r="K159" t="s">
        <v>20</v>
      </c>
      <c r="L159" s="25" t="str">
        <f t="shared" si="2"/>
        <v>2022-10</v>
      </c>
    </row>
    <row r="160" spans="1:12" x14ac:dyDescent="0.2">
      <c r="A160" s="1">
        <v>44851</v>
      </c>
      <c r="B160" t="s">
        <v>15</v>
      </c>
      <c r="C160" t="s">
        <v>161</v>
      </c>
      <c r="D160" t="str">
        <f>IF(Table3[[#This Row],[Cost per Unit]]&lt;3000,"FeaturePhone","SmartPhone")</f>
        <v>SmartPhone</v>
      </c>
      <c r="E160" s="2">
        <v>3</v>
      </c>
      <c r="F160" s="2">
        <v>32</v>
      </c>
      <c r="G160" s="3" t="s">
        <v>162</v>
      </c>
      <c r="H160" s="4">
        <v>1</v>
      </c>
      <c r="I160" s="5">
        <v>7052</v>
      </c>
      <c r="J160" s="5">
        <f>Table3[[#This Row],[Units]]*Table3[[#This Row],[Cost per Unit]]</f>
        <v>7052</v>
      </c>
      <c r="K160" t="s">
        <v>14</v>
      </c>
      <c r="L160" s="25" t="str">
        <f t="shared" si="2"/>
        <v>2022-10</v>
      </c>
    </row>
    <row r="161" spans="1:12" x14ac:dyDescent="0.2">
      <c r="A161" s="1">
        <v>44853</v>
      </c>
      <c r="B161" t="s">
        <v>53</v>
      </c>
      <c r="C161" t="s">
        <v>174</v>
      </c>
      <c r="D161" t="str">
        <f>IF(Table3[[#This Row],[Cost per Unit]]&lt;3000,"FeaturePhone","SmartPhone")</f>
        <v>FeaturePhone</v>
      </c>
      <c r="E161" s="2"/>
      <c r="F161" s="2"/>
      <c r="G161" s="3"/>
      <c r="H161" s="4">
        <v>3</v>
      </c>
      <c r="I161" s="5">
        <v>809</v>
      </c>
      <c r="J161" s="5">
        <f>Table3[[#This Row],[Units]]*Table3[[#This Row],[Cost per Unit]]</f>
        <v>2427</v>
      </c>
      <c r="K161" t="s">
        <v>43</v>
      </c>
      <c r="L161" s="25" t="str">
        <f t="shared" si="2"/>
        <v>2022-10</v>
      </c>
    </row>
    <row r="162" spans="1:12" x14ac:dyDescent="0.2">
      <c r="A162" s="1">
        <v>44853</v>
      </c>
      <c r="B162" t="s">
        <v>53</v>
      </c>
      <c r="C162" t="s">
        <v>175</v>
      </c>
      <c r="D162" t="str">
        <f>IF(Table3[[#This Row],[Cost per Unit]]&lt;3000,"FeaturePhone","SmartPhone")</f>
        <v>FeaturePhone</v>
      </c>
      <c r="E162" s="2"/>
      <c r="F162" s="2"/>
      <c r="G162" s="3"/>
      <c r="H162" s="4">
        <v>1</v>
      </c>
      <c r="I162" s="5">
        <v>825</v>
      </c>
      <c r="J162" s="5">
        <f>Table3[[#This Row],[Units]]*Table3[[#This Row],[Cost per Unit]]</f>
        <v>825</v>
      </c>
      <c r="K162" t="s">
        <v>43</v>
      </c>
      <c r="L162" s="25" t="str">
        <f t="shared" si="2"/>
        <v>2022-10</v>
      </c>
    </row>
    <row r="163" spans="1:12" x14ac:dyDescent="0.2">
      <c r="A163" s="1">
        <v>44853</v>
      </c>
      <c r="B163" t="s">
        <v>53</v>
      </c>
      <c r="C163" t="s">
        <v>176</v>
      </c>
      <c r="D163" t="str">
        <f>IF(Table3[[#This Row],[Cost per Unit]]&lt;3000,"FeaturePhone","SmartPhone")</f>
        <v>FeaturePhone</v>
      </c>
      <c r="E163" s="2"/>
      <c r="F163" s="2"/>
      <c r="G163" s="3"/>
      <c r="H163" s="4">
        <v>1</v>
      </c>
      <c r="I163" s="5">
        <v>1010</v>
      </c>
      <c r="J163" s="5">
        <f>Table3[[#This Row],[Units]]*Table3[[#This Row],[Cost per Unit]]</f>
        <v>1010</v>
      </c>
      <c r="K163" t="s">
        <v>43</v>
      </c>
      <c r="L163" s="25" t="str">
        <f t="shared" si="2"/>
        <v>2022-10</v>
      </c>
    </row>
    <row r="164" spans="1:12" x14ac:dyDescent="0.2">
      <c r="A164" s="1">
        <v>44853</v>
      </c>
      <c r="B164" t="s">
        <v>53</v>
      </c>
      <c r="C164" t="s">
        <v>128</v>
      </c>
      <c r="D164" t="str">
        <f>IF(Table3[[#This Row],[Cost per Unit]]&lt;3000,"FeaturePhone","SmartPhone")</f>
        <v>FeaturePhone</v>
      </c>
      <c r="E164" s="2"/>
      <c r="F164" s="2"/>
      <c r="G164" s="3"/>
      <c r="H164" s="4">
        <v>3</v>
      </c>
      <c r="I164" s="5">
        <v>950</v>
      </c>
      <c r="J164" s="5">
        <f>Table3[[#This Row],[Units]]*Table3[[#This Row],[Cost per Unit]]</f>
        <v>2850</v>
      </c>
      <c r="K164" t="s">
        <v>43</v>
      </c>
      <c r="L164" s="25" t="str">
        <f t="shared" si="2"/>
        <v>2022-10</v>
      </c>
    </row>
    <row r="165" spans="1:12" x14ac:dyDescent="0.2">
      <c r="A165" s="1">
        <v>44853</v>
      </c>
      <c r="B165" t="s">
        <v>53</v>
      </c>
      <c r="C165" t="s">
        <v>56</v>
      </c>
      <c r="D165" t="str">
        <f>IF(Table3[[#This Row],[Cost per Unit]]&lt;3000,"FeaturePhone","SmartPhone")</f>
        <v>FeaturePhone</v>
      </c>
      <c r="E165" s="2"/>
      <c r="F165" s="2"/>
      <c r="G165" s="3"/>
      <c r="H165" s="4">
        <v>1</v>
      </c>
      <c r="I165" s="5">
        <v>1159</v>
      </c>
      <c r="J165" s="5">
        <f>Table3[[#This Row],[Units]]*Table3[[#This Row],[Cost per Unit]]</f>
        <v>1159</v>
      </c>
      <c r="K165" t="s">
        <v>43</v>
      </c>
      <c r="L165" s="25" t="str">
        <f t="shared" si="2"/>
        <v>2022-10</v>
      </c>
    </row>
    <row r="166" spans="1:12" x14ac:dyDescent="0.2">
      <c r="A166" s="1">
        <v>44853</v>
      </c>
      <c r="B166" t="s">
        <v>15</v>
      </c>
      <c r="C166" t="s">
        <v>161</v>
      </c>
      <c r="D166" t="str">
        <f>IF(Table3[[#This Row],[Cost per Unit]]&lt;3000,"FeaturePhone","SmartPhone")</f>
        <v>SmartPhone</v>
      </c>
      <c r="E166" s="2">
        <v>3</v>
      </c>
      <c r="F166" s="2">
        <v>32</v>
      </c>
      <c r="G166" s="3" t="s">
        <v>162</v>
      </c>
      <c r="H166" s="4">
        <v>1</v>
      </c>
      <c r="I166" s="5">
        <v>7050</v>
      </c>
      <c r="J166" s="5">
        <f>Table3[[#This Row],[Units]]*Table3[[#This Row],[Cost per Unit]]</f>
        <v>7050</v>
      </c>
      <c r="K166" t="s">
        <v>14</v>
      </c>
      <c r="L166" s="25" t="str">
        <f t="shared" si="2"/>
        <v>2022-10</v>
      </c>
    </row>
    <row r="167" spans="1:12" x14ac:dyDescent="0.2">
      <c r="A167" s="1">
        <v>44853</v>
      </c>
      <c r="B167" t="s">
        <v>28</v>
      </c>
      <c r="C167" t="s">
        <v>29</v>
      </c>
      <c r="D167" t="str">
        <f>IF(Table3[[#This Row],[Cost per Unit]]&lt;3000,"FeaturePhone","SmartPhone")</f>
        <v>SmartPhone</v>
      </c>
      <c r="E167" s="2">
        <v>6</v>
      </c>
      <c r="F167" s="2">
        <v>128</v>
      </c>
      <c r="G167" s="3" t="s">
        <v>30</v>
      </c>
      <c r="H167" s="4">
        <v>1</v>
      </c>
      <c r="I167" s="5">
        <v>15400</v>
      </c>
      <c r="J167" s="5">
        <f>Table3[[#This Row],[Units]]*Table3[[#This Row],[Cost per Unit]]</f>
        <v>15400</v>
      </c>
      <c r="K167" t="s">
        <v>14</v>
      </c>
      <c r="L167" s="25" t="str">
        <f t="shared" si="2"/>
        <v>2022-10</v>
      </c>
    </row>
    <row r="168" spans="1:12" x14ac:dyDescent="0.2">
      <c r="A168" s="1">
        <v>44855</v>
      </c>
      <c r="B168" t="s">
        <v>11</v>
      </c>
      <c r="C168" t="s">
        <v>177</v>
      </c>
      <c r="D168" t="str">
        <f>IF(Table3[[#This Row],[Cost per Unit]]&lt;3000,"FeaturePhone","SmartPhone")</f>
        <v>SmartPhone</v>
      </c>
      <c r="E168" s="8">
        <v>6</v>
      </c>
      <c r="F168" s="8">
        <v>128</v>
      </c>
      <c r="G168" s="3" t="s">
        <v>67</v>
      </c>
      <c r="H168" s="4">
        <v>1</v>
      </c>
      <c r="I168" s="5">
        <v>16999</v>
      </c>
      <c r="J168" s="5">
        <f>Table3[[#This Row],[Units]]*Table3[[#This Row],[Cost per Unit]]</f>
        <v>16999</v>
      </c>
      <c r="K168" t="s">
        <v>20</v>
      </c>
      <c r="L168" s="25" t="str">
        <f t="shared" si="2"/>
        <v>2022-10</v>
      </c>
    </row>
    <row r="169" spans="1:12" x14ac:dyDescent="0.2">
      <c r="A169" s="1">
        <v>44856</v>
      </c>
      <c r="B169" t="s">
        <v>11</v>
      </c>
      <c r="C169" t="s">
        <v>178</v>
      </c>
      <c r="D169" t="str">
        <f>IF(Table3[[#This Row],[Cost per Unit]]&lt;3000,"FeaturePhone","SmartPhone")</f>
        <v>SmartPhone</v>
      </c>
      <c r="E169" s="2">
        <v>6</v>
      </c>
      <c r="F169" s="2">
        <v>64</v>
      </c>
      <c r="G169" s="3" t="s">
        <v>179</v>
      </c>
      <c r="H169" s="4">
        <v>1</v>
      </c>
      <c r="I169" s="5">
        <v>14028</v>
      </c>
      <c r="J169" s="5">
        <f>Table3[[#This Row],[Units]]*Table3[[#This Row],[Cost per Unit]]</f>
        <v>14028</v>
      </c>
      <c r="K169" t="s">
        <v>20</v>
      </c>
      <c r="L169" s="25" t="str">
        <f t="shared" si="2"/>
        <v>2022-10</v>
      </c>
    </row>
    <row r="170" spans="1:12" x14ac:dyDescent="0.2">
      <c r="A170" s="1">
        <v>44867</v>
      </c>
      <c r="B170" t="s">
        <v>53</v>
      </c>
      <c r="C170" t="s">
        <v>180</v>
      </c>
      <c r="D170" t="str">
        <f>IF(Table3[[#This Row],[Cost per Unit]]&lt;3000,"FeaturePhone","SmartPhone")</f>
        <v>FeaturePhone</v>
      </c>
      <c r="E170" s="2"/>
      <c r="F170" s="2"/>
      <c r="G170" s="3"/>
      <c r="H170" s="4">
        <v>1</v>
      </c>
      <c r="I170" s="5">
        <v>799</v>
      </c>
      <c r="J170" s="5">
        <f>Table3[[#This Row],[Units]]*Table3[[#This Row],[Cost per Unit]]</f>
        <v>799</v>
      </c>
      <c r="K170" t="s">
        <v>43</v>
      </c>
      <c r="L170" s="25" t="str">
        <f t="shared" si="2"/>
        <v>2022-11</v>
      </c>
    </row>
    <row r="171" spans="1:12" x14ac:dyDescent="0.2">
      <c r="A171" s="1">
        <v>44867</v>
      </c>
      <c r="B171" t="s">
        <v>53</v>
      </c>
      <c r="C171" t="s">
        <v>175</v>
      </c>
      <c r="D171" t="str">
        <f>IF(Table3[[#This Row],[Cost per Unit]]&lt;3000,"FeaturePhone","SmartPhone")</f>
        <v>FeaturePhone</v>
      </c>
      <c r="E171" s="2"/>
      <c r="F171" s="2"/>
      <c r="G171" s="3"/>
      <c r="H171" s="4">
        <v>1</v>
      </c>
      <c r="I171" s="5">
        <v>850</v>
      </c>
      <c r="J171" s="5">
        <f>Table3[[#This Row],[Units]]*Table3[[#This Row],[Cost per Unit]]</f>
        <v>850</v>
      </c>
      <c r="K171" t="s">
        <v>43</v>
      </c>
      <c r="L171" s="25" t="str">
        <f t="shared" si="2"/>
        <v>2022-11</v>
      </c>
    </row>
    <row r="172" spans="1:12" x14ac:dyDescent="0.2">
      <c r="A172" s="1">
        <v>44867</v>
      </c>
      <c r="B172" t="s">
        <v>60</v>
      </c>
      <c r="C172" t="s">
        <v>172</v>
      </c>
      <c r="D172" t="str">
        <f>IF(Table3[[#This Row],[Cost per Unit]]&lt;3000,"FeaturePhone","SmartPhone")</f>
        <v>FeaturePhone</v>
      </c>
      <c r="E172" s="2"/>
      <c r="F172" s="2"/>
      <c r="G172" s="3"/>
      <c r="H172" s="4">
        <v>10</v>
      </c>
      <c r="I172" s="5">
        <v>1335</v>
      </c>
      <c r="J172" s="5">
        <f>Table3[[#This Row],[Units]]*Table3[[#This Row],[Cost per Unit]]</f>
        <v>13350</v>
      </c>
      <c r="K172" t="s">
        <v>173</v>
      </c>
      <c r="L172" s="25" t="str">
        <f t="shared" si="2"/>
        <v>2022-11</v>
      </c>
    </row>
    <row r="173" spans="1:12" x14ac:dyDescent="0.2">
      <c r="A173" s="1">
        <v>44873</v>
      </c>
      <c r="B173" t="s">
        <v>28</v>
      </c>
      <c r="C173" t="s">
        <v>181</v>
      </c>
      <c r="D173" t="str">
        <f>IF(Table3[[#This Row],[Cost per Unit]]&lt;3000,"FeaturePhone","SmartPhone")</f>
        <v>SmartPhone</v>
      </c>
      <c r="E173" s="2">
        <v>4</v>
      </c>
      <c r="F173" s="2">
        <v>64</v>
      </c>
      <c r="G173" s="3" t="s">
        <v>182</v>
      </c>
      <c r="H173" s="4">
        <v>1</v>
      </c>
      <c r="I173" s="5">
        <v>11500</v>
      </c>
      <c r="J173" s="5">
        <f>Table3[[#This Row],[Units]]*Table3[[#This Row],[Cost per Unit]]</f>
        <v>11500</v>
      </c>
      <c r="K173" t="s">
        <v>183</v>
      </c>
      <c r="L173" s="25" t="str">
        <f t="shared" si="2"/>
        <v>2022-11</v>
      </c>
    </row>
    <row r="174" spans="1:12" x14ac:dyDescent="0.2">
      <c r="A174" s="1">
        <v>44873</v>
      </c>
      <c r="B174" t="s">
        <v>28</v>
      </c>
      <c r="C174" t="s">
        <v>181</v>
      </c>
      <c r="D174" t="str">
        <f>IF(Table3[[#This Row],[Cost per Unit]]&lt;3000,"FeaturePhone","SmartPhone")</f>
        <v>SmartPhone</v>
      </c>
      <c r="E174" s="2">
        <v>3</v>
      </c>
      <c r="F174" s="2">
        <v>32</v>
      </c>
      <c r="G174" s="3" t="s">
        <v>182</v>
      </c>
      <c r="H174" s="4">
        <v>1</v>
      </c>
      <c r="I174" s="5">
        <v>9400</v>
      </c>
      <c r="J174" s="5">
        <f>Table3[[#This Row],[Units]]*Table3[[#This Row],[Cost per Unit]]</f>
        <v>9400</v>
      </c>
      <c r="K174" t="s">
        <v>183</v>
      </c>
      <c r="L174" s="25" t="str">
        <f t="shared" si="2"/>
        <v>2022-11</v>
      </c>
    </row>
    <row r="175" spans="1:12" x14ac:dyDescent="0.2">
      <c r="A175" s="1">
        <v>44874</v>
      </c>
      <c r="B175" t="s">
        <v>28</v>
      </c>
      <c r="C175" t="s">
        <v>184</v>
      </c>
      <c r="D175" t="str">
        <f>IF(Table3[[#This Row],[Cost per Unit]]&lt;3000,"FeaturePhone","SmartPhone")</f>
        <v>SmartPhone</v>
      </c>
      <c r="E175" s="2">
        <v>8</v>
      </c>
      <c r="F175" s="2">
        <v>128</v>
      </c>
      <c r="G175" s="3" t="s">
        <v>185</v>
      </c>
      <c r="H175" s="4">
        <v>3</v>
      </c>
      <c r="I175" s="5">
        <v>25799</v>
      </c>
      <c r="J175" s="5">
        <f>Table3[[#This Row],[Units]]*Table3[[#This Row],[Cost per Unit]]</f>
        <v>77397</v>
      </c>
      <c r="K175" t="s">
        <v>20</v>
      </c>
      <c r="L175" s="25" t="str">
        <f t="shared" si="2"/>
        <v>2022-11</v>
      </c>
    </row>
    <row r="176" spans="1:12" x14ac:dyDescent="0.2">
      <c r="A176" s="1">
        <v>44875</v>
      </c>
      <c r="B176" t="s">
        <v>71</v>
      </c>
      <c r="C176" t="s">
        <v>186</v>
      </c>
      <c r="D176" t="str">
        <f>IF(Table3[[#This Row],[Cost per Unit]]&lt;3000,"FeaturePhone","SmartPhone")</f>
        <v>SmartPhone</v>
      </c>
      <c r="E176" s="2">
        <v>4</v>
      </c>
      <c r="F176" s="2">
        <v>64</v>
      </c>
      <c r="G176" s="3" t="s">
        <v>149</v>
      </c>
      <c r="H176" s="4">
        <v>1</v>
      </c>
      <c r="I176" s="5">
        <v>7499</v>
      </c>
      <c r="J176" s="5">
        <f>Table3[[#This Row],[Units]]*Table3[[#This Row],[Cost per Unit]]</f>
        <v>7499</v>
      </c>
      <c r="K176" t="s">
        <v>20</v>
      </c>
      <c r="L176" s="25" t="str">
        <f t="shared" si="2"/>
        <v>2022-11</v>
      </c>
    </row>
    <row r="177" spans="1:12" x14ac:dyDescent="0.2">
      <c r="A177" s="1">
        <v>44875</v>
      </c>
      <c r="B177" t="s">
        <v>71</v>
      </c>
      <c r="C177" t="s">
        <v>113</v>
      </c>
      <c r="D177" t="str">
        <f>IF(Table3[[#This Row],[Cost per Unit]]&lt;3000,"FeaturePhone","SmartPhone")</f>
        <v>SmartPhone</v>
      </c>
      <c r="E177" s="2">
        <v>8</v>
      </c>
      <c r="F177" s="2">
        <v>128</v>
      </c>
      <c r="G177" s="3" t="s">
        <v>73</v>
      </c>
      <c r="H177" s="4">
        <v>1</v>
      </c>
      <c r="I177" s="5">
        <v>12000</v>
      </c>
      <c r="J177" s="5">
        <f>Table3[[#This Row],[Units]]*Table3[[#This Row],[Cost per Unit]]</f>
        <v>12000</v>
      </c>
      <c r="K177" t="s">
        <v>20</v>
      </c>
      <c r="L177" s="25" t="str">
        <f t="shared" si="2"/>
        <v>2022-11</v>
      </c>
    </row>
    <row r="178" spans="1:12" x14ac:dyDescent="0.2">
      <c r="A178" s="1">
        <v>44881</v>
      </c>
      <c r="B178" t="s">
        <v>53</v>
      </c>
      <c r="C178" t="s">
        <v>187</v>
      </c>
      <c r="D178" t="str">
        <f>IF(Table3[[#This Row],[Cost per Unit]]&lt;3000,"FeaturePhone","SmartPhone")</f>
        <v>FeaturePhone</v>
      </c>
      <c r="E178" s="2"/>
      <c r="F178" s="2"/>
      <c r="G178" s="3"/>
      <c r="H178" s="4">
        <v>1</v>
      </c>
      <c r="I178" s="5">
        <v>989</v>
      </c>
      <c r="J178" s="5">
        <f>Table3[[#This Row],[Units]]*Table3[[#This Row],[Cost per Unit]]</f>
        <v>989</v>
      </c>
      <c r="K178" t="s">
        <v>43</v>
      </c>
      <c r="L178" s="25" t="str">
        <f t="shared" si="2"/>
        <v>2022-11</v>
      </c>
    </row>
    <row r="179" spans="1:12" x14ac:dyDescent="0.2">
      <c r="A179" s="1">
        <v>44881</v>
      </c>
      <c r="B179" t="s">
        <v>53</v>
      </c>
      <c r="C179" t="s">
        <v>105</v>
      </c>
      <c r="D179" t="str">
        <f>IF(Table3[[#This Row],[Cost per Unit]]&lt;3000,"FeaturePhone","SmartPhone")</f>
        <v>FeaturePhone</v>
      </c>
      <c r="E179" s="2"/>
      <c r="F179" s="2"/>
      <c r="G179" s="3"/>
      <c r="H179" s="4">
        <v>1</v>
      </c>
      <c r="I179" s="5">
        <v>1299</v>
      </c>
      <c r="J179" s="5">
        <f>Table3[[#This Row],[Units]]*Table3[[#This Row],[Cost per Unit]]</f>
        <v>1299</v>
      </c>
      <c r="K179" t="s">
        <v>43</v>
      </c>
      <c r="L179" s="25" t="str">
        <f t="shared" si="2"/>
        <v>2022-11</v>
      </c>
    </row>
    <row r="180" spans="1:12" x14ac:dyDescent="0.2">
      <c r="A180" s="1">
        <v>44888</v>
      </c>
      <c r="B180" t="s">
        <v>53</v>
      </c>
      <c r="C180" t="s">
        <v>174</v>
      </c>
      <c r="D180" t="str">
        <f>IF(Table3[[#This Row],[Cost per Unit]]&lt;3000,"FeaturePhone","SmartPhone")</f>
        <v>FeaturePhone</v>
      </c>
      <c r="E180" s="2"/>
      <c r="F180" s="2"/>
      <c r="G180" s="3"/>
      <c r="H180" s="4">
        <v>3</v>
      </c>
      <c r="I180" s="5">
        <v>818</v>
      </c>
      <c r="J180" s="5">
        <f>Table3[[#This Row],[Units]]*Table3[[#This Row],[Cost per Unit]]</f>
        <v>2454</v>
      </c>
      <c r="K180" t="s">
        <v>43</v>
      </c>
      <c r="L180" s="25" t="str">
        <f t="shared" si="2"/>
        <v>2022-11</v>
      </c>
    </row>
    <row r="181" spans="1:12" x14ac:dyDescent="0.2">
      <c r="A181" s="1">
        <v>44894</v>
      </c>
      <c r="B181" t="s">
        <v>23</v>
      </c>
      <c r="C181" t="s">
        <v>191</v>
      </c>
      <c r="D181" t="str">
        <f>IF(Table3[[#This Row],[Cost per Unit]]&lt;3000,"FeaturePhone","SmartPhone")</f>
        <v>SmartPhone</v>
      </c>
      <c r="E181" s="2">
        <v>4</v>
      </c>
      <c r="F181" s="2">
        <v>64</v>
      </c>
      <c r="G181" s="3" t="s">
        <v>110</v>
      </c>
      <c r="H181" s="4">
        <v>3</v>
      </c>
      <c r="I181" s="5">
        <v>12254</v>
      </c>
      <c r="J181" s="5">
        <f>Table3[[#This Row],[Units]]*Table3[[#This Row],[Cost per Unit]]</f>
        <v>36762</v>
      </c>
      <c r="K181" t="s">
        <v>190</v>
      </c>
      <c r="L181" s="25" t="str">
        <f t="shared" si="2"/>
        <v>2022-11</v>
      </c>
    </row>
    <row r="182" spans="1:12" x14ac:dyDescent="0.2">
      <c r="A182" s="1">
        <v>44894</v>
      </c>
      <c r="B182" t="s">
        <v>23</v>
      </c>
      <c r="C182" t="s">
        <v>188</v>
      </c>
      <c r="D182" t="str">
        <f>IF(Table3[[#This Row],[Cost per Unit]]&lt;3000,"FeaturePhone","SmartPhone")</f>
        <v>SmartPhone</v>
      </c>
      <c r="E182" s="2">
        <v>3</v>
      </c>
      <c r="F182" s="2">
        <v>64</v>
      </c>
      <c r="G182" s="3" t="s">
        <v>189</v>
      </c>
      <c r="H182" s="4">
        <v>3</v>
      </c>
      <c r="I182" s="5">
        <v>9803</v>
      </c>
      <c r="J182" s="5">
        <f>Table3[[#This Row],[Units]]*Table3[[#This Row],[Cost per Unit]]</f>
        <v>29409</v>
      </c>
      <c r="K182" t="s">
        <v>190</v>
      </c>
      <c r="L182" s="25" t="str">
        <f t="shared" si="2"/>
        <v>2022-11</v>
      </c>
    </row>
    <row r="183" spans="1:12" x14ac:dyDescent="0.2">
      <c r="A183" s="1">
        <v>44895</v>
      </c>
      <c r="B183" t="s">
        <v>53</v>
      </c>
      <c r="C183" t="s">
        <v>174</v>
      </c>
      <c r="D183" t="str">
        <f>IF(Table3[[#This Row],[Cost per Unit]]&lt;3000,"FeaturePhone","SmartPhone")</f>
        <v>FeaturePhone</v>
      </c>
      <c r="E183" s="2"/>
      <c r="F183" s="2"/>
      <c r="G183" s="3"/>
      <c r="H183" s="4">
        <v>1</v>
      </c>
      <c r="I183" s="5">
        <v>835</v>
      </c>
      <c r="J183" s="5">
        <f>Table3[[#This Row],[Units]]*Table3[[#This Row],[Cost per Unit]]</f>
        <v>835</v>
      </c>
      <c r="K183" t="s">
        <v>43</v>
      </c>
      <c r="L183" s="25" t="str">
        <f t="shared" si="2"/>
        <v>2022-11</v>
      </c>
    </row>
    <row r="184" spans="1:12" x14ac:dyDescent="0.2">
      <c r="A184" s="1">
        <v>44895</v>
      </c>
      <c r="B184" t="s">
        <v>53</v>
      </c>
      <c r="C184" t="s">
        <v>192</v>
      </c>
      <c r="D184" t="str">
        <f>IF(Table3[[#This Row],[Cost per Unit]]&lt;3000,"FeaturePhone","SmartPhone")</f>
        <v>FeaturePhone</v>
      </c>
      <c r="E184" s="2"/>
      <c r="F184" s="2"/>
      <c r="G184" s="3"/>
      <c r="H184" s="4">
        <v>1</v>
      </c>
      <c r="I184" s="5">
        <v>1259</v>
      </c>
      <c r="J184" s="5">
        <f>Table3[[#This Row],[Units]]*Table3[[#This Row],[Cost per Unit]]</f>
        <v>1259</v>
      </c>
      <c r="K184" t="s">
        <v>43</v>
      </c>
      <c r="L184" s="25" t="str">
        <f t="shared" si="2"/>
        <v>2022-11</v>
      </c>
    </row>
    <row r="185" spans="1:12" x14ac:dyDescent="0.2">
      <c r="A185" s="1">
        <v>44895</v>
      </c>
      <c r="B185" t="s">
        <v>15</v>
      </c>
      <c r="C185" t="s">
        <v>99</v>
      </c>
      <c r="D185" t="str">
        <f>IF(Table3[[#This Row],[Cost per Unit]]&lt;3000,"FeaturePhone","SmartPhone")</f>
        <v>SmartPhone</v>
      </c>
      <c r="E185" s="2">
        <v>3</v>
      </c>
      <c r="F185" s="2">
        <v>32</v>
      </c>
      <c r="G185" s="3" t="s">
        <v>100</v>
      </c>
      <c r="H185" s="4">
        <v>1</v>
      </c>
      <c r="I185" s="5">
        <v>8128</v>
      </c>
      <c r="J185" s="5">
        <f>Table3[[#This Row],[Units]]*Table3[[#This Row],[Cost per Unit]]</f>
        <v>8128</v>
      </c>
      <c r="K185" t="s">
        <v>20</v>
      </c>
      <c r="L185" s="25" t="str">
        <f t="shared" si="2"/>
        <v>2022-11</v>
      </c>
    </row>
    <row r="186" spans="1:12" x14ac:dyDescent="0.2">
      <c r="A186" s="1">
        <v>44895</v>
      </c>
      <c r="B186" t="s">
        <v>15</v>
      </c>
      <c r="C186" t="s">
        <v>99</v>
      </c>
      <c r="D186" t="str">
        <f>IF(Table3[[#This Row],[Cost per Unit]]&lt;3000,"FeaturePhone","SmartPhone")</f>
        <v>SmartPhone</v>
      </c>
      <c r="E186" s="2">
        <v>4</v>
      </c>
      <c r="F186" s="2">
        <v>64</v>
      </c>
      <c r="G186" s="3" t="s">
        <v>100</v>
      </c>
      <c r="H186" s="4">
        <v>2</v>
      </c>
      <c r="I186" s="5">
        <v>9028</v>
      </c>
      <c r="J186" s="5">
        <f>Table3[[#This Row],[Units]]*Table3[[#This Row],[Cost per Unit]]</f>
        <v>18056</v>
      </c>
      <c r="K186" t="s">
        <v>20</v>
      </c>
      <c r="L186" s="25" t="str">
        <f t="shared" si="2"/>
        <v>2022-11</v>
      </c>
    </row>
    <row r="187" spans="1:12" x14ac:dyDescent="0.2">
      <c r="A187" s="1">
        <v>44895</v>
      </c>
      <c r="B187" t="s">
        <v>15</v>
      </c>
      <c r="C187" t="s">
        <v>140</v>
      </c>
      <c r="D187" t="str">
        <f>IF(Table3[[#This Row],[Cost per Unit]]&lt;3000,"FeaturePhone","SmartPhone")</f>
        <v>SmartPhone</v>
      </c>
      <c r="E187" s="2">
        <v>4</v>
      </c>
      <c r="F187" s="2">
        <v>64</v>
      </c>
      <c r="G187" s="3" t="s">
        <v>141</v>
      </c>
      <c r="H187" s="4">
        <v>1</v>
      </c>
      <c r="I187" s="5">
        <v>10749</v>
      </c>
      <c r="J187" s="5">
        <f>Table3[[#This Row],[Units]]*Table3[[#This Row],[Cost per Unit]]</f>
        <v>10749</v>
      </c>
      <c r="K187" t="s">
        <v>20</v>
      </c>
      <c r="L187" s="25" t="str">
        <f t="shared" si="2"/>
        <v>2022-11</v>
      </c>
    </row>
    <row r="188" spans="1:12" x14ac:dyDescent="0.2">
      <c r="A188" s="1">
        <v>44899</v>
      </c>
      <c r="B188" t="s">
        <v>11</v>
      </c>
      <c r="C188" t="s">
        <v>193</v>
      </c>
      <c r="D188" t="str">
        <f>IF(Table3[[#This Row],[Cost per Unit]]&lt;3000,"FeaturePhone","SmartPhone")</f>
        <v>SmartPhone</v>
      </c>
      <c r="E188" s="2">
        <v>6</v>
      </c>
      <c r="F188" s="2">
        <v>64</v>
      </c>
      <c r="G188" s="3" t="s">
        <v>86</v>
      </c>
      <c r="H188" s="4">
        <v>4</v>
      </c>
      <c r="I188" s="5">
        <v>10000</v>
      </c>
      <c r="J188" s="5">
        <f>Table3[[#This Row],[Units]]*Table3[[#This Row],[Cost per Unit]]</f>
        <v>40000</v>
      </c>
      <c r="K188" t="s">
        <v>14</v>
      </c>
      <c r="L188" s="25" t="str">
        <f t="shared" si="2"/>
        <v>2022-12</v>
      </c>
    </row>
    <row r="189" spans="1:12" x14ac:dyDescent="0.2">
      <c r="A189" s="1">
        <v>44902</v>
      </c>
      <c r="B189" t="s">
        <v>11</v>
      </c>
      <c r="C189" t="s">
        <v>18</v>
      </c>
      <c r="D189" t="str">
        <f>IF(Table3[[#This Row],[Cost per Unit]]&lt;3000,"FeaturePhone","SmartPhone")</f>
        <v>SmartPhone</v>
      </c>
      <c r="E189" s="2">
        <v>4</v>
      </c>
      <c r="F189" s="2">
        <v>64</v>
      </c>
      <c r="G189" s="3" t="s">
        <v>19</v>
      </c>
      <c r="H189" s="4">
        <v>1</v>
      </c>
      <c r="I189" s="5">
        <v>7528</v>
      </c>
      <c r="J189" s="5">
        <f>Table3[[#This Row],[Units]]*Table3[[#This Row],[Cost per Unit]]</f>
        <v>7528</v>
      </c>
      <c r="K189" t="s">
        <v>20</v>
      </c>
      <c r="L189" s="25" t="str">
        <f t="shared" si="2"/>
        <v>2022-12</v>
      </c>
    </row>
    <row r="190" spans="1:12" x14ac:dyDescent="0.2">
      <c r="A190" s="1">
        <v>44902</v>
      </c>
      <c r="B190" t="s">
        <v>11</v>
      </c>
      <c r="C190" t="s">
        <v>163</v>
      </c>
      <c r="D190" t="str">
        <f>IF(Table3[[#This Row],[Cost per Unit]]&lt;3000,"FeaturePhone","SmartPhone")</f>
        <v>SmartPhone</v>
      </c>
      <c r="E190" s="2">
        <v>6</v>
      </c>
      <c r="F190" s="8">
        <v>64</v>
      </c>
      <c r="G190" s="3" t="s">
        <v>164</v>
      </c>
      <c r="H190" s="4">
        <v>1</v>
      </c>
      <c r="I190" s="5">
        <v>11028</v>
      </c>
      <c r="J190" s="5">
        <f>Table3[[#This Row],[Units]]*Table3[[#This Row],[Cost per Unit]]</f>
        <v>11028</v>
      </c>
      <c r="K190" t="s">
        <v>20</v>
      </c>
      <c r="L190" s="25" t="str">
        <f t="shared" si="2"/>
        <v>2022-12</v>
      </c>
    </row>
    <row r="191" spans="1:12" x14ac:dyDescent="0.2">
      <c r="A191" s="1">
        <v>44902</v>
      </c>
      <c r="B191" t="s">
        <v>28</v>
      </c>
      <c r="C191" t="s">
        <v>151</v>
      </c>
      <c r="D191" t="str">
        <f>IF(Table3[[#This Row],[Cost per Unit]]&lt;3000,"FeaturePhone","SmartPhone")</f>
        <v>SmartPhone</v>
      </c>
      <c r="E191" s="2">
        <v>4</v>
      </c>
      <c r="F191" s="2">
        <v>64</v>
      </c>
      <c r="G191" s="3" t="s">
        <v>152</v>
      </c>
      <c r="H191" s="4">
        <v>3</v>
      </c>
      <c r="I191" s="5">
        <v>10994</v>
      </c>
      <c r="J191" s="5">
        <f>Table3[[#This Row],[Units]]*Table3[[#This Row],[Cost per Unit]]</f>
        <v>32982</v>
      </c>
      <c r="K191" t="s">
        <v>20</v>
      </c>
      <c r="L191" s="25" t="str">
        <f t="shared" si="2"/>
        <v>2022-12</v>
      </c>
    </row>
    <row r="192" spans="1:12" x14ac:dyDescent="0.2">
      <c r="A192" s="1">
        <v>44903</v>
      </c>
      <c r="B192" t="s">
        <v>15</v>
      </c>
      <c r="C192" t="s">
        <v>194</v>
      </c>
      <c r="D192" t="str">
        <f>IF(Table3[[#This Row],[Cost per Unit]]&lt;3000,"FeaturePhone","SmartPhone")</f>
        <v>SmartPhone</v>
      </c>
      <c r="E192" s="2">
        <v>3</v>
      </c>
      <c r="F192" s="2">
        <v>32</v>
      </c>
      <c r="G192" s="3" t="s">
        <v>125</v>
      </c>
      <c r="H192" s="4">
        <v>4</v>
      </c>
      <c r="I192" s="5">
        <v>8128</v>
      </c>
      <c r="J192" s="5">
        <f>Table3[[#This Row],[Units]]*Table3[[#This Row],[Cost per Unit]]</f>
        <v>32512</v>
      </c>
      <c r="K192" t="s">
        <v>20</v>
      </c>
      <c r="L192" s="25" t="str">
        <f t="shared" si="2"/>
        <v>2022-12</v>
      </c>
    </row>
    <row r="193" spans="1:12" x14ac:dyDescent="0.2">
      <c r="A193" s="1">
        <v>44903</v>
      </c>
      <c r="B193" t="s">
        <v>11</v>
      </c>
      <c r="C193" t="s">
        <v>163</v>
      </c>
      <c r="D193" t="str">
        <f>IF(Table3[[#This Row],[Cost per Unit]]&lt;3000,"FeaturePhone","SmartPhone")</f>
        <v>SmartPhone</v>
      </c>
      <c r="E193" s="2">
        <v>6</v>
      </c>
      <c r="F193" s="2">
        <v>64</v>
      </c>
      <c r="G193" s="3" t="s">
        <v>164</v>
      </c>
      <c r="H193" s="4">
        <v>1</v>
      </c>
      <c r="I193" s="5">
        <v>11028</v>
      </c>
      <c r="J193" s="5">
        <f>Table3[[#This Row],[Units]]*Table3[[#This Row],[Cost per Unit]]</f>
        <v>11028</v>
      </c>
      <c r="K193" t="s">
        <v>20</v>
      </c>
      <c r="L193" s="25" t="str">
        <f t="shared" si="2"/>
        <v>2022-12</v>
      </c>
    </row>
    <row r="194" spans="1:12" x14ac:dyDescent="0.2">
      <c r="A194" s="1">
        <v>44904</v>
      </c>
      <c r="B194" t="s">
        <v>11</v>
      </c>
      <c r="C194" t="s">
        <v>18</v>
      </c>
      <c r="D194" t="str">
        <f>IF(Table3[[#This Row],[Cost per Unit]]&lt;3000,"FeaturePhone","SmartPhone")</f>
        <v>SmartPhone</v>
      </c>
      <c r="E194" s="2">
        <v>3</v>
      </c>
      <c r="F194" s="2">
        <v>32</v>
      </c>
      <c r="G194" s="3" t="s">
        <v>19</v>
      </c>
      <c r="H194" s="4">
        <v>1</v>
      </c>
      <c r="I194" s="5">
        <v>6528</v>
      </c>
      <c r="J194" s="5">
        <f>Table3[[#This Row],[Units]]*Table3[[#This Row],[Cost per Unit]]</f>
        <v>6528</v>
      </c>
      <c r="K194" t="s">
        <v>20</v>
      </c>
      <c r="L194" s="25" t="str">
        <f t="shared" ref="L194:L225" si="3">TEXT(A194, "YYYY-MM")</f>
        <v>2022-12</v>
      </c>
    </row>
    <row r="195" spans="1:12" x14ac:dyDescent="0.2">
      <c r="A195" s="1">
        <v>44904</v>
      </c>
      <c r="B195" t="s">
        <v>11</v>
      </c>
      <c r="C195" t="s">
        <v>178</v>
      </c>
      <c r="D195" t="str">
        <f>IF(Table3[[#This Row],[Cost per Unit]]&lt;3000,"FeaturePhone","SmartPhone")</f>
        <v>SmartPhone</v>
      </c>
      <c r="E195" s="2">
        <v>6</v>
      </c>
      <c r="F195" s="2">
        <v>128</v>
      </c>
      <c r="G195" s="3" t="s">
        <v>179</v>
      </c>
      <c r="H195" s="4">
        <v>1</v>
      </c>
      <c r="I195" s="5">
        <v>16048</v>
      </c>
      <c r="J195" s="5">
        <f>Table3[[#This Row],[Units]]*Table3[[#This Row],[Cost per Unit]]</f>
        <v>16048</v>
      </c>
      <c r="K195" t="s">
        <v>20</v>
      </c>
      <c r="L195" s="25" t="str">
        <f t="shared" si="3"/>
        <v>2022-12</v>
      </c>
    </row>
    <row r="196" spans="1:12" x14ac:dyDescent="0.2">
      <c r="A196" s="1">
        <v>44904</v>
      </c>
      <c r="B196" t="s">
        <v>11</v>
      </c>
      <c r="C196" t="s">
        <v>163</v>
      </c>
      <c r="D196" t="str">
        <f>IF(Table3[[#This Row],[Cost per Unit]]&lt;3000,"FeaturePhone","SmartPhone")</f>
        <v>SmartPhone</v>
      </c>
      <c r="E196" s="2">
        <v>6</v>
      </c>
      <c r="F196" s="2">
        <v>64</v>
      </c>
      <c r="G196" s="3" t="s">
        <v>164</v>
      </c>
      <c r="H196" s="4">
        <v>1</v>
      </c>
      <c r="I196" s="5">
        <v>11048</v>
      </c>
      <c r="J196" s="5">
        <f>Table3[[#This Row],[Units]]*Table3[[#This Row],[Cost per Unit]]</f>
        <v>11048</v>
      </c>
      <c r="K196" t="s">
        <v>20</v>
      </c>
      <c r="L196" s="25" t="str">
        <f t="shared" si="3"/>
        <v>2022-12</v>
      </c>
    </row>
    <row r="197" spans="1:12" x14ac:dyDescent="0.2">
      <c r="A197" s="1">
        <v>44905</v>
      </c>
      <c r="B197" t="s">
        <v>11</v>
      </c>
      <c r="C197" t="s">
        <v>51</v>
      </c>
      <c r="D197" t="str">
        <f>IF(Table3[[#This Row],[Cost per Unit]]&lt;3000,"FeaturePhone","SmartPhone")</f>
        <v>SmartPhone</v>
      </c>
      <c r="E197" s="2">
        <v>4</v>
      </c>
      <c r="F197" s="2">
        <v>64</v>
      </c>
      <c r="G197" s="3" t="s">
        <v>195</v>
      </c>
      <c r="H197" s="4">
        <v>1</v>
      </c>
      <c r="I197" s="5">
        <v>7999</v>
      </c>
      <c r="J197" s="5">
        <f>Table3[[#This Row],[Units]]*Table3[[#This Row],[Cost per Unit]]</f>
        <v>7999</v>
      </c>
      <c r="K197" t="s">
        <v>14</v>
      </c>
      <c r="L197" s="25" t="str">
        <f t="shared" si="3"/>
        <v>2022-12</v>
      </c>
    </row>
    <row r="198" spans="1:12" x14ac:dyDescent="0.2">
      <c r="A198" s="1">
        <v>44905</v>
      </c>
      <c r="B198" t="s">
        <v>11</v>
      </c>
      <c r="C198" t="s">
        <v>146</v>
      </c>
      <c r="D198" t="str">
        <f>IF(Table3[[#This Row],[Cost per Unit]]&lt;3000,"FeaturePhone","SmartPhone")</f>
        <v>SmartPhone</v>
      </c>
      <c r="E198" s="2">
        <v>2</v>
      </c>
      <c r="F198" s="2">
        <v>32</v>
      </c>
      <c r="G198" s="3" t="s">
        <v>101</v>
      </c>
      <c r="H198" s="4">
        <v>1</v>
      </c>
      <c r="I198" s="5">
        <v>6199</v>
      </c>
      <c r="J198" s="5">
        <f>Table3[[#This Row],[Units]]*Table3[[#This Row],[Cost per Unit]]</f>
        <v>6199</v>
      </c>
      <c r="K198" t="s">
        <v>14</v>
      </c>
      <c r="L198" s="25" t="str">
        <f t="shared" si="3"/>
        <v>2022-12</v>
      </c>
    </row>
    <row r="199" spans="1:12" x14ac:dyDescent="0.2">
      <c r="A199" s="1">
        <v>44905</v>
      </c>
      <c r="B199" t="s">
        <v>28</v>
      </c>
      <c r="C199" t="s">
        <v>151</v>
      </c>
      <c r="D199" t="str">
        <f>IF(Table3[[#This Row],[Cost per Unit]]&lt;3000,"FeaturePhone","SmartPhone")</f>
        <v>SmartPhone</v>
      </c>
      <c r="E199" s="2">
        <v>4</v>
      </c>
      <c r="F199" s="2">
        <v>64</v>
      </c>
      <c r="G199" s="3" t="s">
        <v>152</v>
      </c>
      <c r="H199" s="4">
        <v>2</v>
      </c>
      <c r="I199" s="5">
        <v>10748</v>
      </c>
      <c r="J199" s="5">
        <f>Table3[[#This Row],[Units]]*Table3[[#This Row],[Cost per Unit]]</f>
        <v>21496</v>
      </c>
      <c r="K199" t="s">
        <v>20</v>
      </c>
      <c r="L199" s="25" t="str">
        <f t="shared" si="3"/>
        <v>2022-12</v>
      </c>
    </row>
    <row r="200" spans="1:12" x14ac:dyDescent="0.2">
      <c r="A200" s="1">
        <v>44908</v>
      </c>
      <c r="B200" t="s">
        <v>23</v>
      </c>
      <c r="C200" t="s">
        <v>196</v>
      </c>
      <c r="D200" t="str">
        <f>IF(Table3[[#This Row],[Cost per Unit]]&lt;3000,"FeaturePhone","SmartPhone")</f>
        <v>SmartPhone</v>
      </c>
      <c r="E200" s="2">
        <v>6</v>
      </c>
      <c r="F200" s="2">
        <v>128</v>
      </c>
      <c r="G200" s="3" t="s">
        <v>25</v>
      </c>
      <c r="H200" s="4">
        <v>1</v>
      </c>
      <c r="I200" s="5">
        <v>13039</v>
      </c>
      <c r="J200" s="5">
        <f>Table3[[#This Row],[Units]]*Table3[[#This Row],[Cost per Unit]]</f>
        <v>13039</v>
      </c>
      <c r="K200" t="s">
        <v>20</v>
      </c>
      <c r="L200" s="25" t="str">
        <f t="shared" si="3"/>
        <v>2022-12</v>
      </c>
    </row>
    <row r="201" spans="1:12" x14ac:dyDescent="0.2">
      <c r="A201" s="1">
        <v>44909</v>
      </c>
      <c r="B201" t="s">
        <v>53</v>
      </c>
      <c r="C201" t="s">
        <v>180</v>
      </c>
      <c r="D201" t="str">
        <f>IF(Table3[[#This Row],[Cost per Unit]]&lt;3000,"FeaturePhone","SmartPhone")</f>
        <v>FeaturePhone</v>
      </c>
      <c r="E201" s="2"/>
      <c r="F201" s="2"/>
      <c r="G201" s="3"/>
      <c r="H201" s="4">
        <v>1</v>
      </c>
      <c r="I201" s="5">
        <v>799</v>
      </c>
      <c r="J201" s="5">
        <f>Table3[[#This Row],[Units]]*Table3[[#This Row],[Cost per Unit]]</f>
        <v>799</v>
      </c>
      <c r="K201" t="s">
        <v>43</v>
      </c>
      <c r="L201" s="25" t="str">
        <f t="shared" si="3"/>
        <v>2022-12</v>
      </c>
    </row>
    <row r="202" spans="1:12" x14ac:dyDescent="0.2">
      <c r="A202" s="1">
        <v>44909</v>
      </c>
      <c r="B202" t="s">
        <v>53</v>
      </c>
      <c r="C202" t="s">
        <v>197</v>
      </c>
      <c r="D202" t="str">
        <f>IF(Table3[[#This Row],[Cost per Unit]]&lt;3000,"FeaturePhone","SmartPhone")</f>
        <v>FeaturePhone</v>
      </c>
      <c r="E202" s="2"/>
      <c r="F202" s="2"/>
      <c r="G202" s="3"/>
      <c r="H202" s="4">
        <v>1</v>
      </c>
      <c r="I202" s="5">
        <v>925</v>
      </c>
      <c r="J202" s="5">
        <f>Table3[[#This Row],[Units]]*Table3[[#This Row],[Cost per Unit]]</f>
        <v>925</v>
      </c>
      <c r="K202" t="s">
        <v>43</v>
      </c>
      <c r="L202" s="25" t="str">
        <f t="shared" si="3"/>
        <v>2022-12</v>
      </c>
    </row>
    <row r="203" spans="1:12" x14ac:dyDescent="0.2">
      <c r="A203" s="1">
        <v>44909</v>
      </c>
      <c r="B203" t="s">
        <v>53</v>
      </c>
      <c r="C203" t="s">
        <v>187</v>
      </c>
      <c r="D203" t="str">
        <f>IF(Table3[[#This Row],[Cost per Unit]]&lt;3000,"FeaturePhone","SmartPhone")</f>
        <v>FeaturePhone</v>
      </c>
      <c r="E203" s="2"/>
      <c r="F203" s="2"/>
      <c r="G203" s="3"/>
      <c r="H203" s="4">
        <v>1</v>
      </c>
      <c r="I203" s="5">
        <v>1079</v>
      </c>
      <c r="J203" s="5">
        <f>Table3[[#This Row],[Units]]*Table3[[#This Row],[Cost per Unit]]</f>
        <v>1079</v>
      </c>
      <c r="K203" t="s">
        <v>43</v>
      </c>
      <c r="L203" s="25" t="str">
        <f t="shared" si="3"/>
        <v>2022-12</v>
      </c>
    </row>
    <row r="204" spans="1:12" x14ac:dyDescent="0.2">
      <c r="A204" s="1">
        <v>44909</v>
      </c>
      <c r="B204" t="s">
        <v>34</v>
      </c>
      <c r="C204" t="s">
        <v>201</v>
      </c>
      <c r="D204" t="str">
        <f>IF(Table3[[#This Row],[Cost per Unit]]&lt;3000,"FeaturePhone","SmartPhone")</f>
        <v>SmartPhone</v>
      </c>
      <c r="E204" s="2">
        <v>8</v>
      </c>
      <c r="F204" s="2">
        <v>128</v>
      </c>
      <c r="G204" s="3" t="s">
        <v>202</v>
      </c>
      <c r="H204" s="4">
        <v>1</v>
      </c>
      <c r="I204" s="5">
        <v>28999</v>
      </c>
      <c r="J204" s="5">
        <f>Table3[[#This Row],[Units]]*Table3[[#This Row],[Cost per Unit]]</f>
        <v>28999</v>
      </c>
      <c r="K204" t="s">
        <v>14</v>
      </c>
      <c r="L204" s="25" t="str">
        <f t="shared" si="3"/>
        <v>2022-12</v>
      </c>
    </row>
    <row r="205" spans="1:12" x14ac:dyDescent="0.2">
      <c r="A205" s="1">
        <v>44909</v>
      </c>
      <c r="B205" t="s">
        <v>34</v>
      </c>
      <c r="C205" t="s">
        <v>134</v>
      </c>
      <c r="D205" t="str">
        <f>IF(Table3[[#This Row],[Cost per Unit]]&lt;3000,"FeaturePhone","SmartPhone")</f>
        <v>SmartPhone</v>
      </c>
      <c r="E205" s="2">
        <v>6</v>
      </c>
      <c r="F205" s="2">
        <v>128</v>
      </c>
      <c r="G205" s="3" t="s">
        <v>198</v>
      </c>
      <c r="H205" s="4">
        <v>2</v>
      </c>
      <c r="I205" s="5">
        <v>18999</v>
      </c>
      <c r="J205" s="5">
        <f>Table3[[#This Row],[Units]]*Table3[[#This Row],[Cost per Unit]]</f>
        <v>37998</v>
      </c>
      <c r="K205" t="s">
        <v>14</v>
      </c>
      <c r="L205" s="25" t="str">
        <f t="shared" si="3"/>
        <v>2022-12</v>
      </c>
    </row>
    <row r="206" spans="1:12" x14ac:dyDescent="0.2">
      <c r="A206" s="1">
        <v>44909</v>
      </c>
      <c r="B206" t="s">
        <v>11</v>
      </c>
      <c r="C206" t="s">
        <v>199</v>
      </c>
      <c r="D206" t="str">
        <f>IF(Table3[[#This Row],[Cost per Unit]]&lt;3000,"FeaturePhone","SmartPhone")</f>
        <v>SmartPhone</v>
      </c>
      <c r="E206" s="2">
        <v>4</v>
      </c>
      <c r="F206" s="2">
        <v>64</v>
      </c>
      <c r="G206" s="3" t="s">
        <v>200</v>
      </c>
      <c r="H206" s="4">
        <v>1</v>
      </c>
      <c r="I206" s="5">
        <v>12999</v>
      </c>
      <c r="J206" s="5">
        <f>Table3[[#This Row],[Units]]*Table3[[#This Row],[Cost per Unit]]</f>
        <v>12999</v>
      </c>
      <c r="K206" t="s">
        <v>14</v>
      </c>
      <c r="L206" s="25" t="str">
        <f t="shared" si="3"/>
        <v>2022-12</v>
      </c>
    </row>
    <row r="207" spans="1:12" x14ac:dyDescent="0.2">
      <c r="A207" s="1">
        <v>44909</v>
      </c>
      <c r="B207" t="s">
        <v>28</v>
      </c>
      <c r="C207" t="s">
        <v>78</v>
      </c>
      <c r="D207" t="str">
        <f>IF(Table3[[#This Row],[Cost per Unit]]&lt;3000,"FeaturePhone","SmartPhone")</f>
        <v>SmartPhone</v>
      </c>
      <c r="E207" s="2">
        <v>4</v>
      </c>
      <c r="F207" s="2">
        <v>128</v>
      </c>
      <c r="G207" s="3" t="s">
        <v>79</v>
      </c>
      <c r="H207" s="4">
        <v>1</v>
      </c>
      <c r="I207" s="5">
        <v>13048</v>
      </c>
      <c r="J207" s="5">
        <f>Table3[[#This Row],[Units]]*Table3[[#This Row],[Cost per Unit]]</f>
        <v>13048</v>
      </c>
      <c r="K207" t="s">
        <v>20</v>
      </c>
      <c r="L207" s="25" t="str">
        <f t="shared" si="3"/>
        <v>2022-12</v>
      </c>
    </row>
    <row r="208" spans="1:12" x14ac:dyDescent="0.2">
      <c r="A208" s="1">
        <v>44910</v>
      </c>
      <c r="B208" t="s">
        <v>28</v>
      </c>
      <c r="C208" t="s">
        <v>78</v>
      </c>
      <c r="D208" t="str">
        <f>IF(Table3[[#This Row],[Cost per Unit]]&lt;3000,"FeaturePhone","SmartPhone")</f>
        <v>SmartPhone</v>
      </c>
      <c r="E208" s="2">
        <v>4</v>
      </c>
      <c r="F208" s="2">
        <v>128</v>
      </c>
      <c r="G208" s="3" t="s">
        <v>79</v>
      </c>
      <c r="H208" s="4">
        <v>1</v>
      </c>
      <c r="I208" s="5">
        <v>13048</v>
      </c>
      <c r="J208" s="5">
        <f>Table3[[#This Row],[Units]]*Table3[[#This Row],[Cost per Unit]]</f>
        <v>13048</v>
      </c>
      <c r="K208" t="s">
        <v>20</v>
      </c>
      <c r="L208" s="25" t="str">
        <f t="shared" si="3"/>
        <v>2022-12</v>
      </c>
    </row>
    <row r="209" spans="1:12" x14ac:dyDescent="0.2">
      <c r="A209" s="1">
        <v>44911</v>
      </c>
      <c r="B209" t="s">
        <v>23</v>
      </c>
      <c r="C209" t="s">
        <v>24</v>
      </c>
      <c r="D209" t="str">
        <f>IF(Table3[[#This Row],[Cost per Unit]]&lt;3000,"FeaturePhone","SmartPhone")</f>
        <v>SmartPhone</v>
      </c>
      <c r="E209" s="2">
        <v>6</v>
      </c>
      <c r="F209" s="2">
        <v>128</v>
      </c>
      <c r="G209" s="3" t="s">
        <v>155</v>
      </c>
      <c r="H209" s="4">
        <v>1</v>
      </c>
      <c r="I209" s="5">
        <v>12539</v>
      </c>
      <c r="J209" s="5">
        <f>Table3[[#This Row],[Units]]*Table3[[#This Row],[Cost per Unit]]</f>
        <v>12539</v>
      </c>
      <c r="K209" t="s">
        <v>20</v>
      </c>
      <c r="L209" s="25" t="str">
        <f t="shared" si="3"/>
        <v>2022-12</v>
      </c>
    </row>
    <row r="210" spans="1:12" x14ac:dyDescent="0.2">
      <c r="A210" s="1">
        <v>44912</v>
      </c>
      <c r="B210" t="s">
        <v>203</v>
      </c>
      <c r="C210" t="s">
        <v>206</v>
      </c>
      <c r="D210" t="str">
        <f>IF(Table3[[#This Row],[Cost per Unit]]&lt;3000,"FeaturePhone","SmartPhone")</f>
        <v>FeaturePhone</v>
      </c>
      <c r="E210" s="2"/>
      <c r="F210" s="2"/>
      <c r="G210" s="3"/>
      <c r="H210" s="4">
        <v>1</v>
      </c>
      <c r="I210" s="5">
        <v>734</v>
      </c>
      <c r="J210" s="5">
        <f>Table3[[#This Row],[Units]]*Table3[[#This Row],[Cost per Unit]]</f>
        <v>734</v>
      </c>
      <c r="K210" t="s">
        <v>102</v>
      </c>
      <c r="L210" s="25" t="str">
        <f t="shared" si="3"/>
        <v>2022-12</v>
      </c>
    </row>
    <row r="211" spans="1:12" x14ac:dyDescent="0.2">
      <c r="A211" s="1">
        <v>44912</v>
      </c>
      <c r="B211" t="s">
        <v>203</v>
      </c>
      <c r="C211" t="s">
        <v>207</v>
      </c>
      <c r="D211" t="str">
        <f>IF(Table3[[#This Row],[Cost per Unit]]&lt;3000,"FeaturePhone","SmartPhone")</f>
        <v>FeaturePhone</v>
      </c>
      <c r="E211" s="2"/>
      <c r="F211" s="2"/>
      <c r="G211" s="3"/>
      <c r="H211" s="4">
        <v>1</v>
      </c>
      <c r="I211" s="5">
        <v>810</v>
      </c>
      <c r="J211" s="5">
        <f>Table3[[#This Row],[Units]]*Table3[[#This Row],[Cost per Unit]]</f>
        <v>810</v>
      </c>
      <c r="K211" t="s">
        <v>102</v>
      </c>
      <c r="L211" s="25" t="str">
        <f t="shared" si="3"/>
        <v>2022-12</v>
      </c>
    </row>
    <row r="212" spans="1:12" x14ac:dyDescent="0.2">
      <c r="A212" s="1">
        <v>44912</v>
      </c>
      <c r="B212" t="s">
        <v>203</v>
      </c>
      <c r="C212" t="s">
        <v>204</v>
      </c>
      <c r="D212" t="str">
        <f>IF(Table3[[#This Row],[Cost per Unit]]&lt;3000,"FeaturePhone","SmartPhone")</f>
        <v>FeaturePhone</v>
      </c>
      <c r="E212" s="2"/>
      <c r="F212" s="2"/>
      <c r="G212" s="3"/>
      <c r="H212" s="4">
        <v>1</v>
      </c>
      <c r="I212" s="5">
        <v>956</v>
      </c>
      <c r="J212" s="5">
        <f>Table3[[#This Row],[Units]]*Table3[[#This Row],[Cost per Unit]]</f>
        <v>956</v>
      </c>
      <c r="K212" t="s">
        <v>102</v>
      </c>
      <c r="L212" s="25" t="str">
        <f t="shared" si="3"/>
        <v>2022-12</v>
      </c>
    </row>
    <row r="213" spans="1:12" x14ac:dyDescent="0.2">
      <c r="A213" s="1">
        <v>44912</v>
      </c>
      <c r="B213" t="s">
        <v>203</v>
      </c>
      <c r="C213" t="s">
        <v>205</v>
      </c>
      <c r="D213" t="str">
        <f>IF(Table3[[#This Row],[Cost per Unit]]&lt;3000,"FeaturePhone","SmartPhone")</f>
        <v>FeaturePhone</v>
      </c>
      <c r="E213" s="2"/>
      <c r="F213" s="2"/>
      <c r="G213" s="3"/>
      <c r="H213" s="4">
        <v>2</v>
      </c>
      <c r="I213" s="5">
        <v>778</v>
      </c>
      <c r="J213" s="5">
        <f>Table3[[#This Row],[Units]]*Table3[[#This Row],[Cost per Unit]]</f>
        <v>1556</v>
      </c>
      <c r="K213" t="s">
        <v>102</v>
      </c>
      <c r="L213" s="25" t="str">
        <f t="shared" si="3"/>
        <v>2022-12</v>
      </c>
    </row>
    <row r="214" spans="1:12" x14ac:dyDescent="0.2">
      <c r="A214" s="1">
        <v>44912</v>
      </c>
      <c r="B214" t="s">
        <v>34</v>
      </c>
      <c r="C214" t="s">
        <v>134</v>
      </c>
      <c r="D214" t="str">
        <f>IF(Table3[[#This Row],[Cost per Unit]]&lt;3000,"FeaturePhone","SmartPhone")</f>
        <v>SmartPhone</v>
      </c>
      <c r="E214" s="2">
        <v>6</v>
      </c>
      <c r="F214" s="2">
        <v>128</v>
      </c>
      <c r="G214" s="3" t="s">
        <v>198</v>
      </c>
      <c r="H214" s="4">
        <v>1</v>
      </c>
      <c r="I214" s="5">
        <v>18999</v>
      </c>
      <c r="J214" s="5">
        <f>Table3[[#This Row],[Units]]*Table3[[#This Row],[Cost per Unit]]</f>
        <v>18999</v>
      </c>
      <c r="K214" t="s">
        <v>14</v>
      </c>
      <c r="L214" s="25" t="str">
        <f t="shared" si="3"/>
        <v>2022-12</v>
      </c>
    </row>
    <row r="215" spans="1:12" x14ac:dyDescent="0.2">
      <c r="A215" s="1">
        <v>44913</v>
      </c>
      <c r="B215" t="s">
        <v>208</v>
      </c>
      <c r="C215" t="s">
        <v>210</v>
      </c>
      <c r="D215" t="str">
        <f>IF(Table3[[#This Row],[Cost per Unit]]&lt;3000,"FeaturePhone","SmartPhone")</f>
        <v>FeaturePhone</v>
      </c>
      <c r="E215" s="2"/>
      <c r="F215" s="2"/>
      <c r="G215" s="3"/>
      <c r="H215" s="4">
        <v>1</v>
      </c>
      <c r="I215" s="5">
        <v>830</v>
      </c>
      <c r="J215" s="5">
        <f>Table3[[#This Row],[Units]]*Table3[[#This Row],[Cost per Unit]]</f>
        <v>830</v>
      </c>
      <c r="K215" t="s">
        <v>43</v>
      </c>
      <c r="L215" s="25" t="str">
        <f t="shared" si="3"/>
        <v>2022-12</v>
      </c>
    </row>
    <row r="216" spans="1:12" x14ac:dyDescent="0.2">
      <c r="A216" s="1">
        <v>44913</v>
      </c>
      <c r="B216" t="s">
        <v>208</v>
      </c>
      <c r="C216" t="s">
        <v>209</v>
      </c>
      <c r="D216" t="str">
        <f>IF(Table3[[#This Row],[Cost per Unit]]&lt;3000,"FeaturePhone","SmartPhone")</f>
        <v>FeaturePhone</v>
      </c>
      <c r="E216" s="2"/>
      <c r="F216" s="2"/>
      <c r="G216" s="3"/>
      <c r="H216" s="4">
        <v>1</v>
      </c>
      <c r="I216" s="5">
        <v>900</v>
      </c>
      <c r="J216" s="5">
        <f>Table3[[#This Row],[Units]]*Table3[[#This Row],[Cost per Unit]]</f>
        <v>900</v>
      </c>
      <c r="K216" t="s">
        <v>43</v>
      </c>
      <c r="L216" s="25" t="str">
        <f t="shared" si="3"/>
        <v>2022-12</v>
      </c>
    </row>
    <row r="217" spans="1:12" x14ac:dyDescent="0.2">
      <c r="A217" s="1">
        <v>44913</v>
      </c>
      <c r="B217" t="s">
        <v>208</v>
      </c>
      <c r="C217" t="s">
        <v>211</v>
      </c>
      <c r="D217" t="str">
        <f>IF(Table3[[#This Row],[Cost per Unit]]&lt;3000,"FeaturePhone","SmartPhone")</f>
        <v>FeaturePhone</v>
      </c>
      <c r="E217" s="2"/>
      <c r="F217" s="2"/>
      <c r="G217" s="3"/>
      <c r="H217" s="4">
        <v>1</v>
      </c>
      <c r="I217" s="5">
        <v>850</v>
      </c>
      <c r="J217" s="5">
        <f>Table3[[#This Row],[Units]]*Table3[[#This Row],[Cost per Unit]]</f>
        <v>850</v>
      </c>
      <c r="K217" t="s">
        <v>43</v>
      </c>
      <c r="L217" s="25" t="str">
        <f t="shared" si="3"/>
        <v>2022-12</v>
      </c>
    </row>
    <row r="218" spans="1:12" x14ac:dyDescent="0.2">
      <c r="A218" s="1">
        <v>44919</v>
      </c>
      <c r="B218" t="s">
        <v>63</v>
      </c>
      <c r="C218" t="s">
        <v>212</v>
      </c>
      <c r="D218" t="str">
        <f>IF(Table3[[#This Row],[Cost per Unit]]&lt;3000,"FeaturePhone","SmartPhone")</f>
        <v>FeaturePhone</v>
      </c>
      <c r="E218" s="2"/>
      <c r="F218" s="2"/>
      <c r="G218" s="3"/>
      <c r="H218" s="4">
        <v>2</v>
      </c>
      <c r="I218" s="5">
        <v>1140</v>
      </c>
      <c r="J218" s="5">
        <f>Table3[[#This Row],[Units]]*Table3[[#This Row],[Cost per Unit]]</f>
        <v>2280</v>
      </c>
      <c r="K218" t="s">
        <v>65</v>
      </c>
      <c r="L218" s="25" t="str">
        <f t="shared" si="3"/>
        <v>2022-12</v>
      </c>
    </row>
    <row r="219" spans="1:12" x14ac:dyDescent="0.2">
      <c r="A219" s="1">
        <v>44923</v>
      </c>
      <c r="B219" t="s">
        <v>203</v>
      </c>
      <c r="C219" t="s">
        <v>213</v>
      </c>
      <c r="D219" t="str">
        <f>IF(Table3[[#This Row],[Cost per Unit]]&lt;3000,"FeaturePhone","SmartPhone")</f>
        <v>FeaturePhone</v>
      </c>
      <c r="E219" s="2"/>
      <c r="F219" s="2"/>
      <c r="G219" s="3"/>
      <c r="H219" s="4">
        <v>1</v>
      </c>
      <c r="I219" s="5">
        <v>757</v>
      </c>
      <c r="J219" s="5">
        <f>Table3[[#This Row],[Units]]*Table3[[#This Row],[Cost per Unit]]</f>
        <v>757</v>
      </c>
      <c r="K219" t="s">
        <v>102</v>
      </c>
      <c r="L219" s="25" t="str">
        <f t="shared" si="3"/>
        <v>2022-12</v>
      </c>
    </row>
    <row r="220" spans="1:12" x14ac:dyDescent="0.2">
      <c r="A220" s="1">
        <v>44923</v>
      </c>
      <c r="B220" t="s">
        <v>203</v>
      </c>
      <c r="C220" t="s">
        <v>206</v>
      </c>
      <c r="D220" t="str">
        <f>IF(Table3[[#This Row],[Cost per Unit]]&lt;3000,"FeaturePhone","SmartPhone")</f>
        <v>FeaturePhone</v>
      </c>
      <c r="E220" s="2"/>
      <c r="F220" s="2"/>
      <c r="G220" s="3"/>
      <c r="H220" s="4">
        <v>1</v>
      </c>
      <c r="I220" s="5">
        <v>734</v>
      </c>
      <c r="J220" s="5">
        <f>Table3[[#This Row],[Units]]*Table3[[#This Row],[Cost per Unit]]</f>
        <v>734</v>
      </c>
      <c r="K220" t="s">
        <v>102</v>
      </c>
      <c r="L220" s="25" t="str">
        <f t="shared" si="3"/>
        <v>2022-12</v>
      </c>
    </row>
    <row r="221" spans="1:12" x14ac:dyDescent="0.2">
      <c r="A221" s="1">
        <v>44923</v>
      </c>
      <c r="B221" t="s">
        <v>203</v>
      </c>
      <c r="C221" t="s">
        <v>215</v>
      </c>
      <c r="D221" t="str">
        <f>IF(Table3[[#This Row],[Cost per Unit]]&lt;3000,"FeaturePhone","SmartPhone")</f>
        <v>FeaturePhone</v>
      </c>
      <c r="E221" s="2"/>
      <c r="F221" s="2"/>
      <c r="G221" s="3"/>
      <c r="H221" s="4">
        <v>1</v>
      </c>
      <c r="I221" s="5">
        <v>1080</v>
      </c>
      <c r="J221" s="5">
        <f>Table3[[#This Row],[Units]]*Table3[[#This Row],[Cost per Unit]]</f>
        <v>1080</v>
      </c>
      <c r="K221" t="s">
        <v>102</v>
      </c>
      <c r="L221" s="25" t="str">
        <f t="shared" si="3"/>
        <v>2022-12</v>
      </c>
    </row>
    <row r="222" spans="1:12" x14ac:dyDescent="0.2">
      <c r="A222" s="1">
        <v>44923</v>
      </c>
      <c r="B222" t="s">
        <v>203</v>
      </c>
      <c r="C222" t="s">
        <v>214</v>
      </c>
      <c r="D222" t="str">
        <f>IF(Table3[[#This Row],[Cost per Unit]]&lt;3000,"FeaturePhone","SmartPhone")</f>
        <v>FeaturePhone</v>
      </c>
      <c r="E222" s="2"/>
      <c r="F222" s="2"/>
      <c r="G222" s="3"/>
      <c r="H222" s="4">
        <v>2</v>
      </c>
      <c r="I222" s="5">
        <v>1091</v>
      </c>
      <c r="J222" s="5">
        <f>Table3[[#This Row],[Units]]*Table3[[#This Row],[Cost per Unit]]</f>
        <v>2182</v>
      </c>
      <c r="K222" t="s">
        <v>102</v>
      </c>
      <c r="L222" s="25" t="str">
        <f t="shared" si="3"/>
        <v>2022-12</v>
      </c>
    </row>
    <row r="223" spans="1:12" x14ac:dyDescent="0.2">
      <c r="A223" s="1">
        <v>44923</v>
      </c>
      <c r="B223" t="s">
        <v>203</v>
      </c>
      <c r="C223" t="s">
        <v>216</v>
      </c>
      <c r="D223" t="str">
        <f>IF(Table3[[#This Row],[Cost per Unit]]&lt;3000,"FeaturePhone","SmartPhone")</f>
        <v>FeaturePhone</v>
      </c>
      <c r="E223" s="2"/>
      <c r="F223" s="2"/>
      <c r="G223" s="3"/>
      <c r="H223" s="4">
        <v>1</v>
      </c>
      <c r="I223" s="5">
        <v>1188</v>
      </c>
      <c r="J223" s="5">
        <f>Table3[[#This Row],[Units]]*Table3[[#This Row],[Cost per Unit]]</f>
        <v>1188</v>
      </c>
      <c r="K223" t="s">
        <v>102</v>
      </c>
      <c r="L223" s="25" t="str">
        <f t="shared" si="3"/>
        <v>2022-12</v>
      </c>
    </row>
    <row r="224" spans="1:12" x14ac:dyDescent="0.2">
      <c r="A224" s="1">
        <v>44924</v>
      </c>
      <c r="B224" t="s">
        <v>217</v>
      </c>
      <c r="C224" t="s">
        <v>218</v>
      </c>
      <c r="D224" t="str">
        <f>IF(Table3[[#This Row],[Cost per Unit]]&lt;3000,"FeaturePhone","SmartPhone")</f>
        <v>SmartPhone</v>
      </c>
      <c r="E224" s="2">
        <v>12</v>
      </c>
      <c r="F224" s="2">
        <v>256</v>
      </c>
      <c r="G224" s="3" t="s">
        <v>219</v>
      </c>
      <c r="H224" s="4">
        <v>1</v>
      </c>
      <c r="I224" s="5">
        <v>30999</v>
      </c>
      <c r="J224" s="5">
        <f>Table3[[#This Row],[Units]]*Table3[[#This Row],[Cost per Unit]]</f>
        <v>30999</v>
      </c>
      <c r="K224" t="s">
        <v>14</v>
      </c>
      <c r="L224" s="25" t="str">
        <f t="shared" si="3"/>
        <v>2022-12</v>
      </c>
    </row>
    <row r="225" spans="1:12" x14ac:dyDescent="0.2">
      <c r="A225" s="1">
        <v>44924</v>
      </c>
      <c r="B225" t="s">
        <v>15</v>
      </c>
      <c r="C225" t="s">
        <v>220</v>
      </c>
      <c r="D225" t="str">
        <f>IF(Table3[[#This Row],[Cost per Unit]]&lt;3000,"FeaturePhone","SmartPhone")</f>
        <v>SmartPhone</v>
      </c>
      <c r="E225" s="2">
        <v>6</v>
      </c>
      <c r="F225" s="2">
        <v>128</v>
      </c>
      <c r="G225" s="3" t="s">
        <v>221</v>
      </c>
      <c r="H225" s="4">
        <v>2</v>
      </c>
      <c r="I225" s="5">
        <v>23499</v>
      </c>
      <c r="J225" s="5">
        <f>Table3[[#This Row],[Units]]*Table3[[#This Row],[Cost per Unit]]</f>
        <v>46998</v>
      </c>
      <c r="K225" t="s">
        <v>14</v>
      </c>
      <c r="L225" s="25" t="str">
        <f t="shared" si="3"/>
        <v>2022-12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6834-1341-F84F-9778-8D92495D71DF}">
  <dimension ref="A1:I419"/>
  <sheetViews>
    <sheetView workbookViewId="0">
      <selection activeCell="L21" sqref="L21"/>
    </sheetView>
  </sheetViews>
  <sheetFormatPr baseColWidth="10" defaultRowHeight="16" x14ac:dyDescent="0.2"/>
  <cols>
    <col min="1" max="1" width="12.1640625" customWidth="1"/>
    <col min="2" max="2" width="20" customWidth="1"/>
    <col min="3" max="3" width="12.6640625" customWidth="1"/>
    <col min="4" max="4" width="25.33203125" customWidth="1"/>
    <col min="5" max="5" width="13.5" customWidth="1"/>
    <col min="6" max="6" width="10.83203125" customWidth="1"/>
    <col min="7" max="7" width="11" customWidth="1"/>
    <col min="8" max="8" width="15.33203125" customWidth="1"/>
    <col min="9" max="9" width="15.5" customWidth="1"/>
  </cols>
  <sheetData>
    <row r="1" spans="1:9" x14ac:dyDescent="0.2">
      <c r="A1" s="1" t="s">
        <v>0</v>
      </c>
      <c r="B1" t="s">
        <v>224</v>
      </c>
      <c r="C1" t="s">
        <v>1</v>
      </c>
      <c r="D1" t="s">
        <v>2</v>
      </c>
      <c r="E1" t="s">
        <v>3</v>
      </c>
      <c r="F1" t="s">
        <v>225</v>
      </c>
      <c r="G1" t="s">
        <v>226</v>
      </c>
      <c r="H1" t="s">
        <v>6</v>
      </c>
      <c r="I1" s="10" t="s">
        <v>227</v>
      </c>
    </row>
    <row r="2" spans="1:9" x14ac:dyDescent="0.2">
      <c r="A2" s="1">
        <v>44757</v>
      </c>
      <c r="B2" t="s">
        <v>228</v>
      </c>
      <c r="C2" t="s">
        <v>15</v>
      </c>
      <c r="D2" t="s">
        <v>126</v>
      </c>
      <c r="E2" t="s">
        <v>229</v>
      </c>
      <c r="F2">
        <v>6</v>
      </c>
      <c r="G2">
        <v>128</v>
      </c>
      <c r="H2" t="s">
        <v>75</v>
      </c>
      <c r="I2" s="10">
        <v>15000</v>
      </c>
    </row>
    <row r="3" spans="1:9" x14ac:dyDescent="0.2">
      <c r="A3" s="1">
        <v>44758</v>
      </c>
      <c r="B3" t="s">
        <v>230</v>
      </c>
      <c r="C3" t="s">
        <v>53</v>
      </c>
      <c r="D3" t="s">
        <v>54</v>
      </c>
      <c r="E3" t="s">
        <v>231</v>
      </c>
      <c r="I3" s="10">
        <v>1000</v>
      </c>
    </row>
    <row r="4" spans="1:9" x14ac:dyDescent="0.2">
      <c r="A4" s="1">
        <v>44758</v>
      </c>
      <c r="B4" t="s">
        <v>232</v>
      </c>
      <c r="C4" t="s">
        <v>11</v>
      </c>
      <c r="D4" t="s">
        <v>18</v>
      </c>
      <c r="E4" t="s">
        <v>229</v>
      </c>
      <c r="F4">
        <v>4</v>
      </c>
      <c r="G4">
        <v>64</v>
      </c>
      <c r="H4" t="s">
        <v>19</v>
      </c>
      <c r="I4" s="10">
        <v>8000</v>
      </c>
    </row>
    <row r="5" spans="1:9" x14ac:dyDescent="0.2">
      <c r="A5" s="1">
        <v>44761</v>
      </c>
      <c r="B5" t="s">
        <v>233</v>
      </c>
      <c r="C5" t="s">
        <v>11</v>
      </c>
      <c r="D5" t="s">
        <v>51</v>
      </c>
      <c r="E5" t="s">
        <v>229</v>
      </c>
      <c r="F5">
        <v>4</v>
      </c>
      <c r="G5">
        <v>64</v>
      </c>
      <c r="H5" t="s">
        <v>195</v>
      </c>
      <c r="I5" s="10">
        <v>9300</v>
      </c>
    </row>
    <row r="6" spans="1:9" x14ac:dyDescent="0.2">
      <c r="A6" s="1">
        <v>44763</v>
      </c>
      <c r="B6" t="s">
        <v>234</v>
      </c>
      <c r="C6" t="s">
        <v>63</v>
      </c>
      <c r="D6" t="s">
        <v>84</v>
      </c>
      <c r="E6" t="s">
        <v>231</v>
      </c>
      <c r="I6" s="10">
        <v>1100</v>
      </c>
    </row>
    <row r="7" spans="1:9" x14ac:dyDescent="0.2">
      <c r="A7" s="1">
        <v>44765</v>
      </c>
      <c r="B7" t="s">
        <v>235</v>
      </c>
      <c r="C7" t="s">
        <v>60</v>
      </c>
      <c r="D7" t="s">
        <v>61</v>
      </c>
      <c r="E7" t="s">
        <v>229</v>
      </c>
      <c r="F7">
        <v>4</v>
      </c>
      <c r="G7">
        <v>64</v>
      </c>
      <c r="H7" t="s">
        <v>62</v>
      </c>
      <c r="I7" s="10">
        <v>11800</v>
      </c>
    </row>
    <row r="8" spans="1:9" x14ac:dyDescent="0.2">
      <c r="A8" s="1">
        <v>44765</v>
      </c>
      <c r="B8" t="s">
        <v>236</v>
      </c>
      <c r="C8" t="s">
        <v>60</v>
      </c>
      <c r="D8" t="s">
        <v>172</v>
      </c>
      <c r="E8" t="s">
        <v>231</v>
      </c>
      <c r="I8" s="10">
        <v>1400</v>
      </c>
    </row>
    <row r="9" spans="1:9" x14ac:dyDescent="0.2">
      <c r="A9" s="1">
        <v>44767</v>
      </c>
      <c r="B9" t="s">
        <v>237</v>
      </c>
      <c r="C9" t="s">
        <v>11</v>
      </c>
      <c r="D9" t="s">
        <v>68</v>
      </c>
      <c r="E9" t="s">
        <v>229</v>
      </c>
      <c r="F9">
        <v>4</v>
      </c>
      <c r="G9">
        <v>64</v>
      </c>
      <c r="H9" t="s">
        <v>69</v>
      </c>
      <c r="I9" s="10">
        <v>12500</v>
      </c>
    </row>
    <row r="10" spans="1:9" x14ac:dyDescent="0.2">
      <c r="A10" s="1">
        <v>44768</v>
      </c>
      <c r="B10" t="s">
        <v>238</v>
      </c>
      <c r="C10" t="s">
        <v>15</v>
      </c>
      <c r="D10" t="s">
        <v>194</v>
      </c>
      <c r="E10" t="s">
        <v>229</v>
      </c>
      <c r="F10">
        <v>3</v>
      </c>
      <c r="G10">
        <v>32</v>
      </c>
      <c r="H10" t="s">
        <v>125</v>
      </c>
      <c r="I10" s="10">
        <v>9000</v>
      </c>
    </row>
    <row r="11" spans="1:9" x14ac:dyDescent="0.2">
      <c r="A11" s="1">
        <v>44769</v>
      </c>
      <c r="B11" t="s">
        <v>239</v>
      </c>
      <c r="C11" t="s">
        <v>48</v>
      </c>
      <c r="D11" t="s">
        <v>50</v>
      </c>
      <c r="E11" t="s">
        <v>231</v>
      </c>
      <c r="I11" s="10">
        <v>1000</v>
      </c>
    </row>
    <row r="12" spans="1:9" x14ac:dyDescent="0.2">
      <c r="A12" s="1">
        <v>44769</v>
      </c>
      <c r="B12" t="s">
        <v>240</v>
      </c>
      <c r="C12" t="s">
        <v>15</v>
      </c>
      <c r="D12" t="s">
        <v>126</v>
      </c>
      <c r="E12" t="s">
        <v>229</v>
      </c>
      <c r="F12">
        <v>6</v>
      </c>
      <c r="G12">
        <v>128</v>
      </c>
      <c r="H12" t="s">
        <v>75</v>
      </c>
      <c r="I12" s="10">
        <v>15000</v>
      </c>
    </row>
    <row r="13" spans="1:9" x14ac:dyDescent="0.2">
      <c r="A13" s="1">
        <v>44770</v>
      </c>
      <c r="B13" t="s">
        <v>241</v>
      </c>
      <c r="C13" t="s">
        <v>63</v>
      </c>
      <c r="D13" t="s">
        <v>64</v>
      </c>
      <c r="E13" t="s">
        <v>231</v>
      </c>
      <c r="I13" s="10">
        <v>1500</v>
      </c>
    </row>
    <row r="14" spans="1:9" x14ac:dyDescent="0.2">
      <c r="A14" s="1">
        <v>44773</v>
      </c>
      <c r="B14" t="s">
        <v>242</v>
      </c>
      <c r="C14" t="s">
        <v>71</v>
      </c>
      <c r="D14" t="s">
        <v>74</v>
      </c>
      <c r="E14" t="s">
        <v>229</v>
      </c>
      <c r="F14">
        <v>4</v>
      </c>
      <c r="G14">
        <v>64</v>
      </c>
      <c r="H14" t="s">
        <v>80</v>
      </c>
      <c r="I14" s="10">
        <v>8999</v>
      </c>
    </row>
    <row r="15" spans="1:9" x14ac:dyDescent="0.2">
      <c r="A15" s="1">
        <v>44773</v>
      </c>
      <c r="B15" t="s">
        <v>243</v>
      </c>
      <c r="C15" t="s">
        <v>15</v>
      </c>
      <c r="D15" t="s">
        <v>122</v>
      </c>
      <c r="E15" t="s">
        <v>229</v>
      </c>
      <c r="F15">
        <v>4</v>
      </c>
      <c r="G15">
        <v>64</v>
      </c>
      <c r="H15" t="s">
        <v>40</v>
      </c>
      <c r="I15" s="10">
        <v>15000</v>
      </c>
    </row>
    <row r="16" spans="1:9" x14ac:dyDescent="0.2">
      <c r="A16" s="1">
        <v>44774</v>
      </c>
      <c r="B16" t="s">
        <v>244</v>
      </c>
      <c r="C16" t="s">
        <v>63</v>
      </c>
      <c r="D16" t="s">
        <v>97</v>
      </c>
      <c r="E16" t="s">
        <v>231</v>
      </c>
      <c r="I16" s="10">
        <v>1400</v>
      </c>
    </row>
    <row r="17" spans="1:9" x14ac:dyDescent="0.2">
      <c r="A17" s="1">
        <v>44774</v>
      </c>
      <c r="B17" t="s">
        <v>245</v>
      </c>
      <c r="C17" t="s">
        <v>41</v>
      </c>
      <c r="D17" t="s">
        <v>42</v>
      </c>
      <c r="E17" t="s">
        <v>231</v>
      </c>
      <c r="I17" s="10">
        <v>1250</v>
      </c>
    </row>
    <row r="18" spans="1:9" x14ac:dyDescent="0.2">
      <c r="A18" s="1">
        <v>44775</v>
      </c>
      <c r="B18" t="s">
        <v>246</v>
      </c>
      <c r="C18" t="s">
        <v>63</v>
      </c>
      <c r="D18" t="s">
        <v>84</v>
      </c>
      <c r="E18" t="s">
        <v>231</v>
      </c>
      <c r="I18" s="10">
        <v>1000</v>
      </c>
    </row>
    <row r="19" spans="1:9" x14ac:dyDescent="0.2">
      <c r="A19" s="1">
        <v>44775</v>
      </c>
      <c r="B19" t="s">
        <v>247</v>
      </c>
      <c r="C19" t="s">
        <v>89</v>
      </c>
      <c r="D19" t="s">
        <v>91</v>
      </c>
      <c r="E19" t="s">
        <v>231</v>
      </c>
      <c r="I19" s="10">
        <v>1350</v>
      </c>
    </row>
    <row r="20" spans="1:9" x14ac:dyDescent="0.2">
      <c r="A20" s="1">
        <v>44776</v>
      </c>
      <c r="B20" t="s">
        <v>248</v>
      </c>
      <c r="C20" t="s">
        <v>11</v>
      </c>
      <c r="D20" t="s">
        <v>138</v>
      </c>
      <c r="E20" t="s">
        <v>229</v>
      </c>
      <c r="F20">
        <v>4</v>
      </c>
      <c r="G20">
        <v>64</v>
      </c>
      <c r="H20" t="s">
        <v>249</v>
      </c>
      <c r="I20" s="10">
        <v>11500</v>
      </c>
    </row>
    <row r="21" spans="1:9" x14ac:dyDescent="0.2">
      <c r="A21" s="1">
        <v>44777</v>
      </c>
      <c r="B21" t="s">
        <v>250</v>
      </c>
      <c r="C21" t="s">
        <v>53</v>
      </c>
      <c r="D21" t="s">
        <v>54</v>
      </c>
      <c r="E21" t="s">
        <v>231</v>
      </c>
      <c r="I21" s="10">
        <v>1000</v>
      </c>
    </row>
    <row r="22" spans="1:9" x14ac:dyDescent="0.2">
      <c r="A22" s="1">
        <v>44777</v>
      </c>
      <c r="B22" t="s">
        <v>251</v>
      </c>
      <c r="C22" t="s">
        <v>15</v>
      </c>
      <c r="D22" t="s">
        <v>87</v>
      </c>
      <c r="E22" t="s">
        <v>229</v>
      </c>
      <c r="F22">
        <v>4</v>
      </c>
      <c r="G22">
        <v>128</v>
      </c>
      <c r="H22" t="s">
        <v>62</v>
      </c>
      <c r="I22" s="10">
        <v>11500</v>
      </c>
    </row>
    <row r="23" spans="1:9" x14ac:dyDescent="0.2">
      <c r="A23" s="1">
        <v>44777</v>
      </c>
      <c r="B23" t="s">
        <v>252</v>
      </c>
      <c r="C23" t="s">
        <v>15</v>
      </c>
      <c r="D23" t="s">
        <v>21</v>
      </c>
      <c r="E23" t="s">
        <v>229</v>
      </c>
      <c r="F23">
        <v>2</v>
      </c>
      <c r="G23">
        <v>32</v>
      </c>
      <c r="H23" t="s">
        <v>22</v>
      </c>
      <c r="I23" s="10">
        <v>7500</v>
      </c>
    </row>
    <row r="24" spans="1:9" x14ac:dyDescent="0.2">
      <c r="A24" s="1">
        <v>44777</v>
      </c>
      <c r="B24" t="s">
        <v>253</v>
      </c>
      <c r="C24" t="s">
        <v>31</v>
      </c>
      <c r="D24" t="s">
        <v>32</v>
      </c>
      <c r="E24" t="s">
        <v>229</v>
      </c>
      <c r="F24">
        <v>2</v>
      </c>
      <c r="G24">
        <v>32</v>
      </c>
      <c r="H24" t="s">
        <v>33</v>
      </c>
      <c r="I24" s="10">
        <v>6500</v>
      </c>
    </row>
    <row r="25" spans="1:9" x14ac:dyDescent="0.2">
      <c r="A25" s="1">
        <v>44777</v>
      </c>
      <c r="B25" t="s">
        <v>254</v>
      </c>
      <c r="C25" t="s">
        <v>28</v>
      </c>
      <c r="D25" t="s">
        <v>29</v>
      </c>
      <c r="E25" t="s">
        <v>229</v>
      </c>
      <c r="F25">
        <v>6</v>
      </c>
      <c r="G25">
        <v>128</v>
      </c>
      <c r="H25" t="s">
        <v>30</v>
      </c>
      <c r="I25" s="10">
        <v>17000</v>
      </c>
    </row>
    <row r="26" spans="1:9" x14ac:dyDescent="0.2">
      <c r="A26" s="1">
        <v>44779</v>
      </c>
      <c r="B26" t="s">
        <v>255</v>
      </c>
      <c r="C26" t="s">
        <v>53</v>
      </c>
      <c r="D26" t="s">
        <v>54</v>
      </c>
      <c r="E26" t="s">
        <v>231</v>
      </c>
      <c r="I26" s="10">
        <v>1000</v>
      </c>
    </row>
    <row r="27" spans="1:9" x14ac:dyDescent="0.2">
      <c r="A27" s="1">
        <v>44779</v>
      </c>
      <c r="B27" t="s">
        <v>256</v>
      </c>
      <c r="C27" t="s">
        <v>11</v>
      </c>
      <c r="D27" t="s">
        <v>18</v>
      </c>
      <c r="E27" t="s">
        <v>229</v>
      </c>
      <c r="F27">
        <v>4</v>
      </c>
      <c r="G27">
        <v>64</v>
      </c>
      <c r="H27" t="s">
        <v>19</v>
      </c>
      <c r="I27" s="10">
        <v>9000</v>
      </c>
    </row>
    <row r="28" spans="1:9" x14ac:dyDescent="0.2">
      <c r="A28" s="1">
        <v>44780</v>
      </c>
      <c r="B28" t="s">
        <v>257</v>
      </c>
      <c r="C28" t="s">
        <v>53</v>
      </c>
      <c r="D28" t="s">
        <v>57</v>
      </c>
      <c r="E28" t="s">
        <v>231</v>
      </c>
      <c r="I28" s="10">
        <v>1500</v>
      </c>
    </row>
    <row r="29" spans="1:9" x14ac:dyDescent="0.2">
      <c r="A29" s="1">
        <v>44780</v>
      </c>
      <c r="B29" t="s">
        <v>258</v>
      </c>
      <c r="C29" t="s">
        <v>15</v>
      </c>
      <c r="D29" t="s">
        <v>85</v>
      </c>
      <c r="E29" t="s">
        <v>229</v>
      </c>
      <c r="F29">
        <v>2</v>
      </c>
      <c r="G29">
        <v>32</v>
      </c>
      <c r="H29" t="s">
        <v>86</v>
      </c>
      <c r="I29" s="10">
        <v>7000</v>
      </c>
    </row>
    <row r="30" spans="1:9" x14ac:dyDescent="0.2">
      <c r="A30" s="1">
        <v>44781</v>
      </c>
      <c r="B30" t="s">
        <v>259</v>
      </c>
      <c r="C30" t="s">
        <v>15</v>
      </c>
      <c r="D30" t="s">
        <v>76</v>
      </c>
      <c r="E30" t="s">
        <v>229</v>
      </c>
      <c r="F30">
        <v>4</v>
      </c>
      <c r="G30">
        <v>64</v>
      </c>
      <c r="H30" t="s">
        <v>260</v>
      </c>
      <c r="I30" s="10">
        <v>12000</v>
      </c>
    </row>
    <row r="31" spans="1:9" x14ac:dyDescent="0.2">
      <c r="A31" s="1">
        <v>44781</v>
      </c>
      <c r="B31" t="s">
        <v>261</v>
      </c>
      <c r="C31" t="s">
        <v>11</v>
      </c>
      <c r="D31" t="s">
        <v>133</v>
      </c>
      <c r="E31" t="s">
        <v>229</v>
      </c>
      <c r="F31">
        <v>4</v>
      </c>
      <c r="G31">
        <v>64</v>
      </c>
      <c r="H31" t="s">
        <v>93</v>
      </c>
      <c r="I31" s="10">
        <v>8500</v>
      </c>
    </row>
    <row r="32" spans="1:9" x14ac:dyDescent="0.2">
      <c r="A32" s="1">
        <v>44781</v>
      </c>
      <c r="B32" t="s">
        <v>262</v>
      </c>
      <c r="C32" t="s">
        <v>11</v>
      </c>
      <c r="D32" t="s">
        <v>58</v>
      </c>
      <c r="E32" t="s">
        <v>229</v>
      </c>
      <c r="F32">
        <v>2</v>
      </c>
      <c r="G32">
        <v>32</v>
      </c>
      <c r="H32" t="s">
        <v>59</v>
      </c>
      <c r="I32" s="10">
        <v>7500</v>
      </c>
    </row>
    <row r="33" spans="1:9" x14ac:dyDescent="0.2">
      <c r="A33" s="1">
        <v>44781</v>
      </c>
      <c r="B33" t="s">
        <v>263</v>
      </c>
      <c r="C33" t="s">
        <v>11</v>
      </c>
      <c r="D33" t="s">
        <v>146</v>
      </c>
      <c r="E33" t="s">
        <v>229</v>
      </c>
      <c r="F33">
        <v>2</v>
      </c>
      <c r="G33">
        <v>32</v>
      </c>
      <c r="H33" t="s">
        <v>101</v>
      </c>
      <c r="I33" s="10">
        <v>6800</v>
      </c>
    </row>
    <row r="34" spans="1:9" x14ac:dyDescent="0.2">
      <c r="A34" s="1">
        <v>44782</v>
      </c>
      <c r="B34" t="s">
        <v>264</v>
      </c>
      <c r="C34" t="s">
        <v>63</v>
      </c>
      <c r="D34" t="s">
        <v>97</v>
      </c>
      <c r="E34" t="s">
        <v>231</v>
      </c>
      <c r="I34" s="10">
        <v>1000</v>
      </c>
    </row>
    <row r="35" spans="1:9" x14ac:dyDescent="0.2">
      <c r="A35" s="1">
        <v>44782</v>
      </c>
      <c r="B35" t="s">
        <v>265</v>
      </c>
      <c r="C35" t="s">
        <v>53</v>
      </c>
      <c r="D35" t="s">
        <v>54</v>
      </c>
      <c r="E35" t="s">
        <v>231</v>
      </c>
      <c r="I35" s="10">
        <v>950</v>
      </c>
    </row>
    <row r="36" spans="1:9" x14ac:dyDescent="0.2">
      <c r="A36" s="1">
        <v>44782</v>
      </c>
      <c r="B36" t="s">
        <v>266</v>
      </c>
      <c r="C36" t="s">
        <v>11</v>
      </c>
      <c r="D36" t="s">
        <v>58</v>
      </c>
      <c r="E36" t="s">
        <v>229</v>
      </c>
      <c r="F36">
        <v>2</v>
      </c>
      <c r="G36">
        <v>32</v>
      </c>
      <c r="H36" t="s">
        <v>267</v>
      </c>
      <c r="I36" s="10">
        <v>7000</v>
      </c>
    </row>
    <row r="37" spans="1:9" x14ac:dyDescent="0.2">
      <c r="A37" s="1">
        <v>44783</v>
      </c>
      <c r="B37" t="s">
        <v>268</v>
      </c>
      <c r="C37" t="s">
        <v>41</v>
      </c>
      <c r="D37" t="s">
        <v>42</v>
      </c>
      <c r="E37" t="s">
        <v>231</v>
      </c>
      <c r="I37" s="10">
        <v>1300</v>
      </c>
    </row>
    <row r="38" spans="1:9" x14ac:dyDescent="0.2">
      <c r="A38" s="1">
        <v>44783</v>
      </c>
      <c r="B38" t="s">
        <v>269</v>
      </c>
      <c r="C38" t="s">
        <v>11</v>
      </c>
      <c r="D38" t="s">
        <v>18</v>
      </c>
      <c r="E38" t="s">
        <v>229</v>
      </c>
      <c r="F38">
        <v>4</v>
      </c>
      <c r="G38">
        <v>64</v>
      </c>
      <c r="H38" t="s">
        <v>19</v>
      </c>
      <c r="I38" s="10">
        <v>8000</v>
      </c>
    </row>
    <row r="39" spans="1:9" x14ac:dyDescent="0.2">
      <c r="A39" s="1">
        <v>44783</v>
      </c>
      <c r="B39" t="s">
        <v>270</v>
      </c>
      <c r="C39" t="s">
        <v>11</v>
      </c>
      <c r="D39" t="s">
        <v>81</v>
      </c>
      <c r="E39" t="s">
        <v>229</v>
      </c>
      <c r="F39">
        <v>4</v>
      </c>
      <c r="G39">
        <v>64</v>
      </c>
      <c r="H39" t="s">
        <v>93</v>
      </c>
      <c r="I39" s="10">
        <v>9500</v>
      </c>
    </row>
    <row r="40" spans="1:9" x14ac:dyDescent="0.2">
      <c r="A40" s="1">
        <v>44783</v>
      </c>
      <c r="B40" t="s">
        <v>228</v>
      </c>
      <c r="C40" t="s">
        <v>11</v>
      </c>
      <c r="D40" t="s">
        <v>146</v>
      </c>
      <c r="E40" t="s">
        <v>229</v>
      </c>
      <c r="F40">
        <v>2</v>
      </c>
      <c r="G40">
        <v>32</v>
      </c>
      <c r="H40" t="s">
        <v>62</v>
      </c>
      <c r="I40" s="10">
        <v>7000</v>
      </c>
    </row>
    <row r="41" spans="1:9" x14ac:dyDescent="0.2">
      <c r="A41" s="1">
        <v>44784</v>
      </c>
      <c r="B41" t="s">
        <v>271</v>
      </c>
      <c r="C41" t="s">
        <v>53</v>
      </c>
      <c r="D41" t="s">
        <v>57</v>
      </c>
      <c r="E41" t="s">
        <v>231</v>
      </c>
      <c r="I41" s="10">
        <v>1400</v>
      </c>
    </row>
    <row r="42" spans="1:9" x14ac:dyDescent="0.2">
      <c r="A42" s="1">
        <v>44785</v>
      </c>
      <c r="B42" t="s">
        <v>272</v>
      </c>
      <c r="C42" t="s">
        <v>15</v>
      </c>
      <c r="D42" t="s">
        <v>39</v>
      </c>
      <c r="E42" t="s">
        <v>229</v>
      </c>
      <c r="F42">
        <v>4</v>
      </c>
      <c r="G42">
        <v>64</v>
      </c>
      <c r="H42" t="s">
        <v>40</v>
      </c>
      <c r="I42" s="10">
        <v>14500</v>
      </c>
    </row>
    <row r="43" spans="1:9" x14ac:dyDescent="0.2">
      <c r="A43" s="1">
        <v>44786</v>
      </c>
      <c r="B43" t="s">
        <v>273</v>
      </c>
      <c r="C43" t="s">
        <v>15</v>
      </c>
      <c r="D43" t="s">
        <v>140</v>
      </c>
      <c r="E43" t="s">
        <v>229</v>
      </c>
      <c r="F43">
        <v>4</v>
      </c>
      <c r="G43">
        <v>64</v>
      </c>
      <c r="H43" t="s">
        <v>141</v>
      </c>
      <c r="I43" s="10">
        <v>11500</v>
      </c>
    </row>
    <row r="44" spans="1:9" x14ac:dyDescent="0.2">
      <c r="A44" s="1">
        <v>44786</v>
      </c>
      <c r="B44" t="s">
        <v>271</v>
      </c>
      <c r="C44" t="s">
        <v>60</v>
      </c>
      <c r="D44" t="s">
        <v>172</v>
      </c>
      <c r="E44" t="s">
        <v>231</v>
      </c>
      <c r="I44" s="10">
        <v>1400</v>
      </c>
    </row>
    <row r="45" spans="1:9" x14ac:dyDescent="0.2">
      <c r="A45" s="1">
        <v>44787</v>
      </c>
      <c r="B45" t="s">
        <v>274</v>
      </c>
      <c r="C45" t="s">
        <v>63</v>
      </c>
      <c r="D45" t="s">
        <v>98</v>
      </c>
      <c r="E45" t="s">
        <v>231</v>
      </c>
      <c r="I45" s="10">
        <v>1250</v>
      </c>
    </row>
    <row r="46" spans="1:9" x14ac:dyDescent="0.2">
      <c r="A46" s="1">
        <v>44787</v>
      </c>
      <c r="B46" t="s">
        <v>275</v>
      </c>
      <c r="C46" t="s">
        <v>53</v>
      </c>
      <c r="D46" t="s">
        <v>103</v>
      </c>
      <c r="E46" t="s">
        <v>231</v>
      </c>
      <c r="I46" s="10">
        <v>950</v>
      </c>
    </row>
    <row r="47" spans="1:9" x14ac:dyDescent="0.2">
      <c r="A47" s="1">
        <v>44787</v>
      </c>
      <c r="B47" t="s">
        <v>276</v>
      </c>
      <c r="C47" t="s">
        <v>60</v>
      </c>
      <c r="D47" t="s">
        <v>172</v>
      </c>
      <c r="E47" t="s">
        <v>231</v>
      </c>
      <c r="I47" s="10">
        <v>1400</v>
      </c>
    </row>
    <row r="48" spans="1:9" x14ac:dyDescent="0.2">
      <c r="A48" s="1">
        <v>44787</v>
      </c>
      <c r="B48" t="s">
        <v>277</v>
      </c>
      <c r="C48" t="s">
        <v>11</v>
      </c>
      <c r="D48" t="s">
        <v>193</v>
      </c>
      <c r="E48" t="s">
        <v>229</v>
      </c>
      <c r="F48">
        <v>6</v>
      </c>
      <c r="G48">
        <v>64</v>
      </c>
      <c r="H48" t="s">
        <v>86</v>
      </c>
      <c r="I48" s="10">
        <v>11000</v>
      </c>
    </row>
    <row r="49" spans="1:9" x14ac:dyDescent="0.2">
      <c r="A49" s="1">
        <v>44788</v>
      </c>
      <c r="B49" t="s">
        <v>268</v>
      </c>
      <c r="C49" t="s">
        <v>63</v>
      </c>
      <c r="D49" t="s">
        <v>212</v>
      </c>
      <c r="E49" t="s">
        <v>231</v>
      </c>
      <c r="I49" s="10">
        <v>1230</v>
      </c>
    </row>
    <row r="50" spans="1:9" x14ac:dyDescent="0.2">
      <c r="A50" s="1">
        <v>44788</v>
      </c>
      <c r="B50" t="s">
        <v>278</v>
      </c>
      <c r="C50" t="s">
        <v>53</v>
      </c>
      <c r="D50" t="s">
        <v>54</v>
      </c>
      <c r="E50" t="s">
        <v>231</v>
      </c>
      <c r="I50" s="10">
        <v>950</v>
      </c>
    </row>
    <row r="51" spans="1:9" x14ac:dyDescent="0.2">
      <c r="A51" s="1">
        <v>44788</v>
      </c>
      <c r="B51" t="s">
        <v>279</v>
      </c>
      <c r="C51" t="s">
        <v>60</v>
      </c>
      <c r="D51" t="s">
        <v>172</v>
      </c>
      <c r="E51" t="s">
        <v>231</v>
      </c>
      <c r="I51" s="10">
        <v>1400</v>
      </c>
    </row>
    <row r="52" spans="1:9" x14ac:dyDescent="0.2">
      <c r="A52" s="1">
        <v>44788</v>
      </c>
      <c r="B52" t="s">
        <v>280</v>
      </c>
      <c r="C52" t="s">
        <v>11</v>
      </c>
      <c r="D52" t="s">
        <v>133</v>
      </c>
      <c r="E52" t="s">
        <v>229</v>
      </c>
      <c r="F52">
        <v>4</v>
      </c>
      <c r="G52">
        <v>64</v>
      </c>
      <c r="H52" t="s">
        <v>93</v>
      </c>
      <c r="I52" s="10">
        <v>9500</v>
      </c>
    </row>
    <row r="53" spans="1:9" x14ac:dyDescent="0.2">
      <c r="A53" s="1">
        <v>44788</v>
      </c>
      <c r="B53" t="s">
        <v>281</v>
      </c>
      <c r="C53" t="s">
        <v>11</v>
      </c>
      <c r="D53" t="s">
        <v>26</v>
      </c>
      <c r="E53" t="s">
        <v>229</v>
      </c>
      <c r="F53">
        <v>2</v>
      </c>
      <c r="G53">
        <v>32</v>
      </c>
      <c r="H53" t="s">
        <v>27</v>
      </c>
      <c r="I53" s="10">
        <v>7500</v>
      </c>
    </row>
    <row r="54" spans="1:9" x14ac:dyDescent="0.2">
      <c r="A54" s="1">
        <v>44789</v>
      </c>
      <c r="B54" t="s">
        <v>282</v>
      </c>
      <c r="C54" t="s">
        <v>63</v>
      </c>
      <c r="D54" t="s">
        <v>98</v>
      </c>
      <c r="E54" t="s">
        <v>231</v>
      </c>
      <c r="I54" s="10">
        <v>1250</v>
      </c>
    </row>
    <row r="55" spans="1:9" x14ac:dyDescent="0.2">
      <c r="A55" s="1">
        <v>44789</v>
      </c>
      <c r="B55" t="s">
        <v>283</v>
      </c>
      <c r="C55" t="s">
        <v>53</v>
      </c>
      <c r="D55" t="s">
        <v>104</v>
      </c>
      <c r="E55" t="s">
        <v>231</v>
      </c>
      <c r="I55" s="10">
        <v>1200</v>
      </c>
    </row>
    <row r="56" spans="1:9" x14ac:dyDescent="0.2">
      <c r="A56" s="1">
        <v>44789</v>
      </c>
      <c r="B56" t="s">
        <v>284</v>
      </c>
      <c r="C56" t="s">
        <v>15</v>
      </c>
      <c r="D56" t="s">
        <v>76</v>
      </c>
      <c r="E56" t="s">
        <v>229</v>
      </c>
      <c r="F56">
        <v>4</v>
      </c>
      <c r="G56">
        <v>64</v>
      </c>
      <c r="H56" t="s">
        <v>260</v>
      </c>
      <c r="I56" s="10">
        <v>12000</v>
      </c>
    </row>
    <row r="57" spans="1:9" x14ac:dyDescent="0.2">
      <c r="A57" s="1">
        <v>44789</v>
      </c>
      <c r="B57" t="s">
        <v>285</v>
      </c>
      <c r="C57" t="s">
        <v>28</v>
      </c>
      <c r="D57" t="s">
        <v>151</v>
      </c>
      <c r="E57" t="s">
        <v>229</v>
      </c>
      <c r="F57">
        <v>4</v>
      </c>
      <c r="G57">
        <v>64</v>
      </c>
      <c r="H57" t="s">
        <v>152</v>
      </c>
      <c r="I57" s="10">
        <v>12000</v>
      </c>
    </row>
    <row r="58" spans="1:9" x14ac:dyDescent="0.2">
      <c r="A58" s="1">
        <v>44789</v>
      </c>
      <c r="B58" t="s">
        <v>286</v>
      </c>
      <c r="C58" t="s">
        <v>11</v>
      </c>
      <c r="D58" t="s">
        <v>51</v>
      </c>
      <c r="E58" t="s">
        <v>229</v>
      </c>
      <c r="F58">
        <v>4</v>
      </c>
      <c r="G58">
        <v>64</v>
      </c>
      <c r="H58" t="s">
        <v>52</v>
      </c>
      <c r="I58" s="10">
        <v>9000</v>
      </c>
    </row>
    <row r="59" spans="1:9" x14ac:dyDescent="0.2">
      <c r="A59" s="1">
        <v>44789</v>
      </c>
      <c r="B59" t="s">
        <v>287</v>
      </c>
      <c r="C59" t="s">
        <v>11</v>
      </c>
      <c r="D59" t="s">
        <v>163</v>
      </c>
      <c r="E59" t="s">
        <v>229</v>
      </c>
      <c r="F59">
        <v>6</v>
      </c>
      <c r="G59">
        <v>64</v>
      </c>
      <c r="H59" t="s">
        <v>164</v>
      </c>
      <c r="I59" s="10">
        <v>11500</v>
      </c>
    </row>
    <row r="60" spans="1:9" x14ac:dyDescent="0.2">
      <c r="A60" s="1">
        <v>44789</v>
      </c>
      <c r="B60" t="s">
        <v>288</v>
      </c>
      <c r="C60" t="s">
        <v>44</v>
      </c>
      <c r="D60" t="s">
        <v>45</v>
      </c>
      <c r="E60" t="s">
        <v>231</v>
      </c>
      <c r="I60" s="10">
        <v>900</v>
      </c>
    </row>
    <row r="61" spans="1:9" x14ac:dyDescent="0.2">
      <c r="A61" s="1">
        <v>44790</v>
      </c>
      <c r="B61" t="s">
        <v>289</v>
      </c>
      <c r="C61" t="s">
        <v>60</v>
      </c>
      <c r="D61" t="s">
        <v>172</v>
      </c>
      <c r="E61" t="s">
        <v>231</v>
      </c>
      <c r="I61" s="10">
        <v>1400</v>
      </c>
    </row>
    <row r="62" spans="1:9" x14ac:dyDescent="0.2">
      <c r="A62" s="1">
        <v>44790</v>
      </c>
      <c r="B62" t="s">
        <v>290</v>
      </c>
      <c r="C62" t="s">
        <v>11</v>
      </c>
      <c r="D62" t="s">
        <v>81</v>
      </c>
      <c r="E62" t="s">
        <v>229</v>
      </c>
      <c r="F62">
        <v>4</v>
      </c>
      <c r="G62">
        <v>64</v>
      </c>
      <c r="H62" t="s">
        <v>93</v>
      </c>
      <c r="I62" s="10">
        <v>9000</v>
      </c>
    </row>
    <row r="63" spans="1:9" x14ac:dyDescent="0.2">
      <c r="A63" s="1">
        <v>44791</v>
      </c>
      <c r="B63" t="s">
        <v>291</v>
      </c>
      <c r="C63" t="s">
        <v>203</v>
      </c>
      <c r="D63" t="s">
        <v>214</v>
      </c>
      <c r="E63" t="s">
        <v>231</v>
      </c>
      <c r="I63" s="10">
        <v>1300</v>
      </c>
    </row>
    <row r="64" spans="1:9" x14ac:dyDescent="0.2">
      <c r="A64" s="1">
        <v>44791</v>
      </c>
      <c r="B64" t="s">
        <v>292</v>
      </c>
      <c r="C64" t="s">
        <v>15</v>
      </c>
      <c r="D64" t="s">
        <v>126</v>
      </c>
      <c r="E64" t="s">
        <v>229</v>
      </c>
      <c r="F64">
        <v>6</v>
      </c>
      <c r="G64">
        <v>128</v>
      </c>
      <c r="H64" t="s">
        <v>222</v>
      </c>
      <c r="I64" s="10">
        <v>15500</v>
      </c>
    </row>
    <row r="65" spans="1:9" x14ac:dyDescent="0.2">
      <c r="A65" s="1">
        <v>44791</v>
      </c>
      <c r="B65" t="s">
        <v>293</v>
      </c>
      <c r="C65" t="s">
        <v>60</v>
      </c>
      <c r="D65" t="s">
        <v>92</v>
      </c>
      <c r="E65" t="s">
        <v>229</v>
      </c>
      <c r="F65">
        <v>4</v>
      </c>
      <c r="G65">
        <v>128</v>
      </c>
      <c r="H65" t="s">
        <v>93</v>
      </c>
      <c r="I65" s="10">
        <v>12500</v>
      </c>
    </row>
    <row r="66" spans="1:9" x14ac:dyDescent="0.2">
      <c r="A66" s="1">
        <v>44791</v>
      </c>
      <c r="B66" t="s">
        <v>294</v>
      </c>
      <c r="C66" t="s">
        <v>11</v>
      </c>
      <c r="D66" t="s">
        <v>18</v>
      </c>
      <c r="E66" t="s">
        <v>229</v>
      </c>
      <c r="F66">
        <v>3</v>
      </c>
      <c r="G66">
        <v>32</v>
      </c>
      <c r="H66" t="s">
        <v>19</v>
      </c>
      <c r="I66" s="10">
        <v>7000</v>
      </c>
    </row>
    <row r="67" spans="1:9" x14ac:dyDescent="0.2">
      <c r="A67" s="1">
        <v>44791</v>
      </c>
      <c r="B67" t="s">
        <v>295</v>
      </c>
      <c r="C67" t="s">
        <v>11</v>
      </c>
      <c r="D67" t="s">
        <v>81</v>
      </c>
      <c r="E67" t="s">
        <v>229</v>
      </c>
      <c r="F67">
        <v>4</v>
      </c>
      <c r="G67">
        <v>64</v>
      </c>
      <c r="H67" t="s">
        <v>93</v>
      </c>
      <c r="I67" s="10">
        <v>9500</v>
      </c>
    </row>
    <row r="68" spans="1:9" x14ac:dyDescent="0.2">
      <c r="A68" s="1">
        <v>44791</v>
      </c>
      <c r="B68" t="s">
        <v>296</v>
      </c>
      <c r="C68" t="s">
        <v>11</v>
      </c>
      <c r="D68" t="s">
        <v>37</v>
      </c>
      <c r="E68" t="s">
        <v>229</v>
      </c>
      <c r="F68">
        <v>4</v>
      </c>
      <c r="G68">
        <v>64</v>
      </c>
      <c r="H68" t="s">
        <v>38</v>
      </c>
      <c r="I68" s="10">
        <v>13000</v>
      </c>
    </row>
    <row r="69" spans="1:9" x14ac:dyDescent="0.2">
      <c r="A69" s="1">
        <v>44792</v>
      </c>
      <c r="B69" t="s">
        <v>297</v>
      </c>
      <c r="C69" t="s">
        <v>71</v>
      </c>
      <c r="D69" t="s">
        <v>74</v>
      </c>
      <c r="E69" t="s">
        <v>229</v>
      </c>
      <c r="F69">
        <v>4</v>
      </c>
      <c r="G69">
        <v>64</v>
      </c>
      <c r="H69" t="s">
        <v>75</v>
      </c>
      <c r="I69" s="10">
        <v>8500</v>
      </c>
    </row>
    <row r="70" spans="1:9" x14ac:dyDescent="0.2">
      <c r="A70" s="1">
        <v>44792</v>
      </c>
      <c r="B70" t="s">
        <v>298</v>
      </c>
      <c r="C70" t="s">
        <v>15</v>
      </c>
      <c r="D70" t="s">
        <v>87</v>
      </c>
      <c r="E70" t="s">
        <v>229</v>
      </c>
      <c r="F70">
        <v>4</v>
      </c>
      <c r="G70">
        <v>64</v>
      </c>
      <c r="H70" t="s">
        <v>62</v>
      </c>
      <c r="I70" s="10">
        <v>10000</v>
      </c>
    </row>
    <row r="71" spans="1:9" x14ac:dyDescent="0.2">
      <c r="A71" s="1">
        <v>44793</v>
      </c>
      <c r="B71" t="s">
        <v>299</v>
      </c>
      <c r="C71" t="s">
        <v>89</v>
      </c>
      <c r="D71" t="s">
        <v>91</v>
      </c>
      <c r="E71" t="s">
        <v>231</v>
      </c>
      <c r="I71" s="10">
        <v>1400</v>
      </c>
    </row>
    <row r="72" spans="1:9" x14ac:dyDescent="0.2">
      <c r="A72" s="1">
        <v>44793</v>
      </c>
      <c r="B72" t="s">
        <v>248</v>
      </c>
      <c r="C72" t="s">
        <v>15</v>
      </c>
      <c r="D72" t="s">
        <v>87</v>
      </c>
      <c r="E72" t="s">
        <v>229</v>
      </c>
      <c r="F72">
        <v>4</v>
      </c>
      <c r="G72">
        <v>64</v>
      </c>
      <c r="H72" t="s">
        <v>62</v>
      </c>
      <c r="I72" s="10">
        <v>10000</v>
      </c>
    </row>
    <row r="73" spans="1:9" x14ac:dyDescent="0.2">
      <c r="A73" s="1">
        <v>44793</v>
      </c>
      <c r="B73" t="s">
        <v>300</v>
      </c>
      <c r="C73" t="s">
        <v>60</v>
      </c>
      <c r="D73" t="s">
        <v>172</v>
      </c>
      <c r="E73" t="s">
        <v>231</v>
      </c>
      <c r="I73" s="10">
        <v>1400</v>
      </c>
    </row>
    <row r="74" spans="1:9" x14ac:dyDescent="0.2">
      <c r="A74" s="1">
        <v>44793</v>
      </c>
      <c r="B74" t="s">
        <v>301</v>
      </c>
      <c r="C74" t="s">
        <v>60</v>
      </c>
      <c r="D74" t="s">
        <v>172</v>
      </c>
      <c r="E74" t="s">
        <v>231</v>
      </c>
      <c r="I74" s="10">
        <v>1500</v>
      </c>
    </row>
    <row r="75" spans="1:9" x14ac:dyDescent="0.2">
      <c r="A75" s="1">
        <v>44793</v>
      </c>
      <c r="B75" t="s">
        <v>302</v>
      </c>
      <c r="C75" t="s">
        <v>60</v>
      </c>
      <c r="D75" t="s">
        <v>88</v>
      </c>
      <c r="E75" t="s">
        <v>231</v>
      </c>
      <c r="I75" s="10">
        <v>2200</v>
      </c>
    </row>
    <row r="76" spans="1:9" x14ac:dyDescent="0.2">
      <c r="A76" s="1">
        <v>44793</v>
      </c>
      <c r="B76" t="s">
        <v>303</v>
      </c>
      <c r="C76" t="s">
        <v>11</v>
      </c>
      <c r="D76" t="s">
        <v>138</v>
      </c>
      <c r="E76" t="s">
        <v>229</v>
      </c>
      <c r="F76">
        <v>4</v>
      </c>
      <c r="G76">
        <v>64</v>
      </c>
      <c r="H76" t="s">
        <v>249</v>
      </c>
      <c r="I76" s="10">
        <v>11500</v>
      </c>
    </row>
    <row r="77" spans="1:9" x14ac:dyDescent="0.2">
      <c r="A77" s="1">
        <v>44793</v>
      </c>
      <c r="B77" t="s">
        <v>240</v>
      </c>
      <c r="C77" t="s">
        <v>11</v>
      </c>
      <c r="D77" t="s">
        <v>12</v>
      </c>
      <c r="E77" t="s">
        <v>229</v>
      </c>
      <c r="F77">
        <v>4</v>
      </c>
      <c r="G77">
        <v>64</v>
      </c>
      <c r="H77" t="s">
        <v>13</v>
      </c>
      <c r="I77" s="10">
        <v>12500</v>
      </c>
    </row>
    <row r="78" spans="1:9" x14ac:dyDescent="0.2">
      <c r="A78" s="1">
        <v>44794</v>
      </c>
      <c r="B78" t="s">
        <v>304</v>
      </c>
      <c r="C78" t="s">
        <v>63</v>
      </c>
      <c r="D78" t="s">
        <v>98</v>
      </c>
      <c r="E78" t="s">
        <v>231</v>
      </c>
      <c r="I78" s="10">
        <v>1200</v>
      </c>
    </row>
    <row r="79" spans="1:9" x14ac:dyDescent="0.2">
      <c r="A79" s="1">
        <v>44794</v>
      </c>
      <c r="B79" t="s">
        <v>305</v>
      </c>
      <c r="C79" t="s">
        <v>53</v>
      </c>
      <c r="D79" t="s">
        <v>104</v>
      </c>
      <c r="E79" t="s">
        <v>231</v>
      </c>
      <c r="I79" s="10">
        <v>1200</v>
      </c>
    </row>
    <row r="80" spans="1:9" x14ac:dyDescent="0.2">
      <c r="A80" s="1">
        <v>44794</v>
      </c>
      <c r="B80" t="s">
        <v>247</v>
      </c>
      <c r="C80" t="s">
        <v>89</v>
      </c>
      <c r="D80" t="s">
        <v>91</v>
      </c>
      <c r="E80" t="s">
        <v>231</v>
      </c>
      <c r="I80" s="10">
        <v>1350</v>
      </c>
    </row>
    <row r="81" spans="1:9" x14ac:dyDescent="0.2">
      <c r="A81" s="1">
        <v>44795</v>
      </c>
      <c r="B81" t="s">
        <v>300</v>
      </c>
      <c r="C81" t="s">
        <v>53</v>
      </c>
      <c r="D81" t="s">
        <v>54</v>
      </c>
      <c r="E81" t="s">
        <v>231</v>
      </c>
      <c r="I81" s="10">
        <v>950</v>
      </c>
    </row>
    <row r="82" spans="1:9" x14ac:dyDescent="0.2">
      <c r="A82" s="1">
        <v>44796</v>
      </c>
      <c r="B82" t="s">
        <v>306</v>
      </c>
      <c r="C82" t="s">
        <v>71</v>
      </c>
      <c r="D82" t="s">
        <v>74</v>
      </c>
      <c r="E82" t="s">
        <v>229</v>
      </c>
      <c r="F82">
        <v>4</v>
      </c>
      <c r="G82">
        <v>64</v>
      </c>
      <c r="H82" t="s">
        <v>80</v>
      </c>
      <c r="I82" s="10">
        <v>8800</v>
      </c>
    </row>
    <row r="83" spans="1:9" x14ac:dyDescent="0.2">
      <c r="A83" s="1">
        <v>44796</v>
      </c>
      <c r="B83" t="s">
        <v>307</v>
      </c>
      <c r="C83" t="s">
        <v>63</v>
      </c>
      <c r="D83" t="s">
        <v>97</v>
      </c>
      <c r="E83" t="s">
        <v>231</v>
      </c>
      <c r="I83" s="10">
        <v>1400</v>
      </c>
    </row>
    <row r="84" spans="1:9" x14ac:dyDescent="0.2">
      <c r="A84" s="1">
        <v>44796</v>
      </c>
      <c r="B84" t="s">
        <v>308</v>
      </c>
      <c r="C84" t="s">
        <v>60</v>
      </c>
      <c r="D84" t="s">
        <v>172</v>
      </c>
      <c r="E84" t="s">
        <v>231</v>
      </c>
      <c r="I84" s="10">
        <v>1500</v>
      </c>
    </row>
    <row r="85" spans="1:9" x14ac:dyDescent="0.2">
      <c r="A85" s="1">
        <v>44797</v>
      </c>
      <c r="B85" t="s">
        <v>228</v>
      </c>
      <c r="C85" t="s">
        <v>63</v>
      </c>
      <c r="D85" t="s">
        <v>82</v>
      </c>
      <c r="E85" t="s">
        <v>231</v>
      </c>
      <c r="I85" s="10">
        <v>1000</v>
      </c>
    </row>
    <row r="86" spans="1:9" x14ac:dyDescent="0.2">
      <c r="A86" s="1">
        <v>44797</v>
      </c>
      <c r="B86" t="s">
        <v>309</v>
      </c>
      <c r="C86" t="s">
        <v>63</v>
      </c>
      <c r="D86" t="s">
        <v>96</v>
      </c>
      <c r="E86" t="s">
        <v>231</v>
      </c>
      <c r="I86" s="10">
        <v>1500</v>
      </c>
    </row>
    <row r="87" spans="1:9" x14ac:dyDescent="0.2">
      <c r="A87" s="1">
        <v>44797</v>
      </c>
      <c r="B87" t="s">
        <v>310</v>
      </c>
      <c r="C87" t="s">
        <v>15</v>
      </c>
      <c r="D87" t="s">
        <v>94</v>
      </c>
      <c r="E87" t="s">
        <v>229</v>
      </c>
      <c r="F87">
        <v>4</v>
      </c>
      <c r="G87">
        <v>64</v>
      </c>
      <c r="H87" t="s">
        <v>95</v>
      </c>
      <c r="I87" s="10">
        <v>10700</v>
      </c>
    </row>
    <row r="88" spans="1:9" x14ac:dyDescent="0.2">
      <c r="A88" s="1">
        <v>44797</v>
      </c>
      <c r="B88" t="s">
        <v>311</v>
      </c>
      <c r="C88" t="s">
        <v>11</v>
      </c>
      <c r="D88" t="s">
        <v>51</v>
      </c>
      <c r="E88" t="s">
        <v>229</v>
      </c>
      <c r="F88">
        <v>4</v>
      </c>
      <c r="G88">
        <v>64</v>
      </c>
      <c r="H88" t="s">
        <v>52</v>
      </c>
      <c r="I88" s="10">
        <v>8500</v>
      </c>
    </row>
    <row r="89" spans="1:9" x14ac:dyDescent="0.2">
      <c r="A89" s="1">
        <v>44799</v>
      </c>
      <c r="B89" t="s">
        <v>285</v>
      </c>
      <c r="C89" t="s">
        <v>41</v>
      </c>
      <c r="D89" t="s">
        <v>42</v>
      </c>
      <c r="E89" t="s">
        <v>231</v>
      </c>
      <c r="I89" s="10">
        <v>1300</v>
      </c>
    </row>
    <row r="90" spans="1:9" x14ac:dyDescent="0.2">
      <c r="A90" s="1">
        <v>44799</v>
      </c>
      <c r="B90" t="s">
        <v>312</v>
      </c>
      <c r="C90" t="s">
        <v>11</v>
      </c>
      <c r="D90" t="s">
        <v>193</v>
      </c>
      <c r="E90" t="s">
        <v>229</v>
      </c>
      <c r="F90">
        <v>6</v>
      </c>
      <c r="G90">
        <v>64</v>
      </c>
      <c r="H90" t="s">
        <v>86</v>
      </c>
      <c r="I90" s="10">
        <v>11000</v>
      </c>
    </row>
    <row r="91" spans="1:9" x14ac:dyDescent="0.2">
      <c r="A91" s="1">
        <v>44800</v>
      </c>
      <c r="B91" t="s">
        <v>313</v>
      </c>
      <c r="C91" t="s">
        <v>63</v>
      </c>
      <c r="D91" t="s">
        <v>98</v>
      </c>
      <c r="E91" t="s">
        <v>231</v>
      </c>
      <c r="I91" s="10">
        <v>1200</v>
      </c>
    </row>
    <row r="92" spans="1:9" x14ac:dyDescent="0.2">
      <c r="A92" s="1">
        <v>44800</v>
      </c>
      <c r="B92" t="s">
        <v>314</v>
      </c>
      <c r="C92" t="s">
        <v>15</v>
      </c>
      <c r="D92" t="s">
        <v>116</v>
      </c>
      <c r="E92" t="s">
        <v>229</v>
      </c>
      <c r="F92">
        <v>6</v>
      </c>
      <c r="G92">
        <v>128</v>
      </c>
      <c r="H92" t="s">
        <v>117</v>
      </c>
      <c r="I92" s="10">
        <v>17500</v>
      </c>
    </row>
    <row r="93" spans="1:9" x14ac:dyDescent="0.2">
      <c r="A93" s="1">
        <v>44800</v>
      </c>
      <c r="B93" t="s">
        <v>315</v>
      </c>
      <c r="C93" t="s">
        <v>60</v>
      </c>
      <c r="D93" t="s">
        <v>172</v>
      </c>
      <c r="E93" t="s">
        <v>231</v>
      </c>
      <c r="I93" s="10">
        <v>1400</v>
      </c>
    </row>
    <row r="94" spans="1:9" x14ac:dyDescent="0.2">
      <c r="A94" s="1">
        <v>44800</v>
      </c>
      <c r="B94" t="s">
        <v>316</v>
      </c>
      <c r="C94" t="s">
        <v>11</v>
      </c>
      <c r="D94" t="s">
        <v>37</v>
      </c>
      <c r="E94" t="s">
        <v>229</v>
      </c>
      <c r="F94">
        <v>4</v>
      </c>
      <c r="G94">
        <v>64</v>
      </c>
      <c r="H94" t="s">
        <v>38</v>
      </c>
      <c r="I94" s="10">
        <v>14000</v>
      </c>
    </row>
    <row r="95" spans="1:9" x14ac:dyDescent="0.2">
      <c r="A95" s="1">
        <v>44801</v>
      </c>
      <c r="B95" t="s">
        <v>317</v>
      </c>
      <c r="C95" t="s">
        <v>71</v>
      </c>
      <c r="D95" t="s">
        <v>74</v>
      </c>
      <c r="E95" t="s">
        <v>229</v>
      </c>
      <c r="F95">
        <v>4</v>
      </c>
      <c r="G95">
        <v>64</v>
      </c>
      <c r="H95" t="s">
        <v>80</v>
      </c>
      <c r="I95" s="10">
        <v>8500</v>
      </c>
    </row>
    <row r="96" spans="1:9" x14ac:dyDescent="0.2">
      <c r="A96" s="1">
        <v>44801</v>
      </c>
      <c r="B96" t="s">
        <v>318</v>
      </c>
      <c r="C96" t="s">
        <v>63</v>
      </c>
      <c r="D96" t="s">
        <v>82</v>
      </c>
      <c r="E96" t="s">
        <v>231</v>
      </c>
      <c r="I96" s="10">
        <v>1050</v>
      </c>
    </row>
    <row r="97" spans="1:9" x14ac:dyDescent="0.2">
      <c r="A97" s="1">
        <v>44801</v>
      </c>
      <c r="B97" t="s">
        <v>298</v>
      </c>
      <c r="C97" t="s">
        <v>89</v>
      </c>
      <c r="D97" t="s">
        <v>91</v>
      </c>
      <c r="E97" t="s">
        <v>231</v>
      </c>
      <c r="I97" s="10">
        <v>1350</v>
      </c>
    </row>
    <row r="98" spans="1:9" x14ac:dyDescent="0.2">
      <c r="A98" s="1">
        <v>44801</v>
      </c>
      <c r="B98" t="s">
        <v>319</v>
      </c>
      <c r="C98" t="s">
        <v>15</v>
      </c>
      <c r="D98" t="s">
        <v>194</v>
      </c>
      <c r="E98" t="s">
        <v>229</v>
      </c>
      <c r="F98">
        <v>3</v>
      </c>
      <c r="G98">
        <v>32</v>
      </c>
      <c r="H98" t="s">
        <v>125</v>
      </c>
      <c r="I98" s="10">
        <v>9000</v>
      </c>
    </row>
    <row r="99" spans="1:9" x14ac:dyDescent="0.2">
      <c r="A99" s="1">
        <v>44801</v>
      </c>
      <c r="B99" t="s">
        <v>238</v>
      </c>
      <c r="C99" t="s">
        <v>60</v>
      </c>
      <c r="D99" t="s">
        <v>61</v>
      </c>
      <c r="E99" t="s">
        <v>229</v>
      </c>
      <c r="F99">
        <v>4</v>
      </c>
      <c r="G99">
        <v>64</v>
      </c>
      <c r="H99" t="s">
        <v>62</v>
      </c>
      <c r="I99" s="10">
        <v>11800</v>
      </c>
    </row>
    <row r="100" spans="1:9" x14ac:dyDescent="0.2">
      <c r="A100" s="1">
        <v>44801</v>
      </c>
      <c r="B100" t="s">
        <v>320</v>
      </c>
      <c r="C100" t="s">
        <v>60</v>
      </c>
      <c r="D100" t="s">
        <v>88</v>
      </c>
      <c r="E100" t="s">
        <v>231</v>
      </c>
      <c r="I100" s="10">
        <v>2200</v>
      </c>
    </row>
    <row r="101" spans="1:9" x14ac:dyDescent="0.2">
      <c r="A101" s="1">
        <v>44801</v>
      </c>
      <c r="B101" t="s">
        <v>321</v>
      </c>
      <c r="C101" t="s">
        <v>11</v>
      </c>
      <c r="D101" t="s">
        <v>18</v>
      </c>
      <c r="E101" t="s">
        <v>229</v>
      </c>
      <c r="F101">
        <v>4</v>
      </c>
      <c r="G101">
        <v>64</v>
      </c>
      <c r="H101" t="s">
        <v>19</v>
      </c>
      <c r="I101" s="10">
        <v>9000</v>
      </c>
    </row>
    <row r="102" spans="1:9" x14ac:dyDescent="0.2">
      <c r="A102" s="1">
        <v>44802</v>
      </c>
      <c r="B102" t="s">
        <v>322</v>
      </c>
      <c r="C102" t="s">
        <v>63</v>
      </c>
      <c r="D102" t="s">
        <v>212</v>
      </c>
      <c r="E102" t="s">
        <v>231</v>
      </c>
      <c r="I102" s="10">
        <v>1230</v>
      </c>
    </row>
    <row r="103" spans="1:9" x14ac:dyDescent="0.2">
      <c r="A103" s="1">
        <v>44802</v>
      </c>
      <c r="B103" t="s">
        <v>272</v>
      </c>
      <c r="C103" t="s">
        <v>15</v>
      </c>
      <c r="D103" t="s">
        <v>106</v>
      </c>
      <c r="E103" t="s">
        <v>229</v>
      </c>
      <c r="F103">
        <v>4</v>
      </c>
      <c r="G103">
        <v>64</v>
      </c>
      <c r="H103" t="s">
        <v>107</v>
      </c>
      <c r="I103" s="10">
        <v>10000</v>
      </c>
    </row>
    <row r="104" spans="1:9" x14ac:dyDescent="0.2">
      <c r="A104" s="1">
        <v>44802</v>
      </c>
      <c r="B104" t="s">
        <v>323</v>
      </c>
      <c r="C104" t="s">
        <v>15</v>
      </c>
      <c r="D104" t="s">
        <v>76</v>
      </c>
      <c r="E104" t="s">
        <v>229</v>
      </c>
      <c r="F104">
        <v>4</v>
      </c>
      <c r="G104">
        <v>64</v>
      </c>
      <c r="H104" t="s">
        <v>260</v>
      </c>
      <c r="I104" s="10">
        <v>12000</v>
      </c>
    </row>
    <row r="105" spans="1:9" x14ac:dyDescent="0.2">
      <c r="A105" s="1">
        <v>44803</v>
      </c>
      <c r="B105" t="s">
        <v>324</v>
      </c>
      <c r="C105" t="s">
        <v>53</v>
      </c>
      <c r="D105" t="s">
        <v>54</v>
      </c>
      <c r="E105" t="s">
        <v>231</v>
      </c>
      <c r="I105" s="10">
        <v>1000</v>
      </c>
    </row>
    <row r="106" spans="1:9" x14ac:dyDescent="0.2">
      <c r="A106" s="1">
        <v>44804</v>
      </c>
      <c r="B106" t="s">
        <v>325</v>
      </c>
      <c r="C106" t="s">
        <v>63</v>
      </c>
      <c r="D106" t="s">
        <v>98</v>
      </c>
      <c r="E106" t="s">
        <v>231</v>
      </c>
      <c r="I106" s="10">
        <v>1200</v>
      </c>
    </row>
    <row r="107" spans="1:9" x14ac:dyDescent="0.2">
      <c r="A107" s="1">
        <v>44804</v>
      </c>
      <c r="B107" t="s">
        <v>326</v>
      </c>
      <c r="C107" t="s">
        <v>15</v>
      </c>
      <c r="D107" t="s">
        <v>106</v>
      </c>
      <c r="E107" t="s">
        <v>229</v>
      </c>
      <c r="F107">
        <v>4</v>
      </c>
      <c r="G107">
        <v>64</v>
      </c>
      <c r="H107" t="s">
        <v>107</v>
      </c>
      <c r="I107" s="10">
        <v>10000</v>
      </c>
    </row>
    <row r="108" spans="1:9" x14ac:dyDescent="0.2">
      <c r="A108" s="1">
        <v>44804</v>
      </c>
      <c r="B108" t="s">
        <v>250</v>
      </c>
      <c r="C108" t="s">
        <v>11</v>
      </c>
      <c r="D108" t="s">
        <v>113</v>
      </c>
      <c r="E108" t="s">
        <v>229</v>
      </c>
      <c r="F108">
        <v>4</v>
      </c>
      <c r="G108">
        <v>64</v>
      </c>
      <c r="H108" t="s">
        <v>73</v>
      </c>
      <c r="I108" s="10">
        <v>11000</v>
      </c>
    </row>
    <row r="109" spans="1:9" x14ac:dyDescent="0.2">
      <c r="A109" s="1">
        <v>44804</v>
      </c>
      <c r="B109" t="s">
        <v>317</v>
      </c>
      <c r="C109" t="s">
        <v>11</v>
      </c>
      <c r="D109" t="s">
        <v>26</v>
      </c>
      <c r="E109" t="s">
        <v>229</v>
      </c>
      <c r="F109">
        <v>2</v>
      </c>
      <c r="G109">
        <v>32</v>
      </c>
      <c r="H109" t="s">
        <v>27</v>
      </c>
      <c r="I109" s="10">
        <v>7500</v>
      </c>
    </row>
    <row r="110" spans="1:9" x14ac:dyDescent="0.2">
      <c r="A110" s="1">
        <v>44805</v>
      </c>
      <c r="B110" t="s">
        <v>327</v>
      </c>
      <c r="C110" t="s">
        <v>203</v>
      </c>
      <c r="D110" t="s">
        <v>206</v>
      </c>
      <c r="E110" t="s">
        <v>231</v>
      </c>
      <c r="I110" s="10">
        <v>1000</v>
      </c>
    </row>
    <row r="111" spans="1:9" x14ac:dyDescent="0.2">
      <c r="A111" s="1">
        <v>44805</v>
      </c>
      <c r="B111" t="s">
        <v>262</v>
      </c>
      <c r="C111" t="s">
        <v>15</v>
      </c>
      <c r="D111" t="s">
        <v>39</v>
      </c>
      <c r="E111" t="s">
        <v>229</v>
      </c>
      <c r="F111">
        <v>4</v>
      </c>
      <c r="G111">
        <v>64</v>
      </c>
      <c r="H111" t="s">
        <v>40</v>
      </c>
      <c r="I111" s="10">
        <v>14500</v>
      </c>
    </row>
    <row r="112" spans="1:9" x14ac:dyDescent="0.2">
      <c r="A112" s="1">
        <v>44806</v>
      </c>
      <c r="B112" t="s">
        <v>328</v>
      </c>
      <c r="C112" t="s">
        <v>15</v>
      </c>
      <c r="D112" t="s">
        <v>111</v>
      </c>
      <c r="E112" t="s">
        <v>229</v>
      </c>
      <c r="F112">
        <v>6</v>
      </c>
      <c r="G112">
        <v>128</v>
      </c>
      <c r="H112" t="s">
        <v>112</v>
      </c>
      <c r="I112" s="10">
        <v>18000</v>
      </c>
    </row>
    <row r="113" spans="1:9" x14ac:dyDescent="0.2">
      <c r="A113" s="1">
        <v>44806</v>
      </c>
      <c r="B113" t="s">
        <v>285</v>
      </c>
      <c r="C113" t="s">
        <v>15</v>
      </c>
      <c r="D113" t="s">
        <v>99</v>
      </c>
      <c r="E113" t="s">
        <v>229</v>
      </c>
      <c r="F113">
        <v>3</v>
      </c>
      <c r="G113">
        <v>32</v>
      </c>
      <c r="H113" t="s">
        <v>100</v>
      </c>
      <c r="I113" s="10">
        <v>9000</v>
      </c>
    </row>
    <row r="114" spans="1:9" x14ac:dyDescent="0.2">
      <c r="A114" s="1">
        <v>44806</v>
      </c>
      <c r="B114" t="s">
        <v>270</v>
      </c>
      <c r="C114" t="s">
        <v>11</v>
      </c>
      <c r="D114" t="s">
        <v>113</v>
      </c>
      <c r="E114" t="s">
        <v>229</v>
      </c>
      <c r="F114">
        <v>4</v>
      </c>
      <c r="G114">
        <v>64</v>
      </c>
      <c r="H114" t="s">
        <v>73</v>
      </c>
      <c r="I114" s="10">
        <v>11000</v>
      </c>
    </row>
    <row r="115" spans="1:9" x14ac:dyDescent="0.2">
      <c r="A115" s="1">
        <v>44807</v>
      </c>
      <c r="B115" t="s">
        <v>287</v>
      </c>
      <c r="C115" t="s">
        <v>11</v>
      </c>
      <c r="D115" t="s">
        <v>18</v>
      </c>
      <c r="E115" t="s">
        <v>229</v>
      </c>
      <c r="F115">
        <v>3</v>
      </c>
      <c r="G115">
        <v>32</v>
      </c>
      <c r="H115" t="s">
        <v>19</v>
      </c>
      <c r="I115" s="10">
        <v>7500</v>
      </c>
    </row>
    <row r="116" spans="1:9" x14ac:dyDescent="0.2">
      <c r="A116" s="1">
        <v>44807</v>
      </c>
      <c r="B116" t="s">
        <v>310</v>
      </c>
      <c r="C116" t="s">
        <v>11</v>
      </c>
      <c r="D116" t="s">
        <v>81</v>
      </c>
      <c r="E116" t="s">
        <v>229</v>
      </c>
      <c r="F116">
        <v>4</v>
      </c>
      <c r="G116">
        <v>64</v>
      </c>
      <c r="H116" t="s">
        <v>93</v>
      </c>
      <c r="I116" s="10">
        <v>9000</v>
      </c>
    </row>
    <row r="117" spans="1:9" x14ac:dyDescent="0.2">
      <c r="A117" s="1">
        <v>44807</v>
      </c>
      <c r="B117" t="s">
        <v>329</v>
      </c>
      <c r="C117" t="s">
        <v>11</v>
      </c>
      <c r="D117" t="s">
        <v>12</v>
      </c>
      <c r="E117" t="s">
        <v>229</v>
      </c>
      <c r="F117">
        <v>4</v>
      </c>
      <c r="G117">
        <v>64</v>
      </c>
      <c r="H117" t="s">
        <v>267</v>
      </c>
      <c r="I117" s="10">
        <v>12500</v>
      </c>
    </row>
    <row r="118" spans="1:9" x14ac:dyDescent="0.2">
      <c r="A118" s="1">
        <v>44808</v>
      </c>
      <c r="B118" t="s">
        <v>330</v>
      </c>
      <c r="C118" t="s">
        <v>41</v>
      </c>
      <c r="D118" t="s">
        <v>42</v>
      </c>
      <c r="E118" t="s">
        <v>231</v>
      </c>
      <c r="I118" s="10">
        <v>1250</v>
      </c>
    </row>
    <row r="119" spans="1:9" x14ac:dyDescent="0.2">
      <c r="A119" s="1">
        <v>44808</v>
      </c>
      <c r="B119" t="s">
        <v>248</v>
      </c>
      <c r="C119" t="s">
        <v>15</v>
      </c>
      <c r="D119" t="s">
        <v>76</v>
      </c>
      <c r="E119" t="s">
        <v>229</v>
      </c>
      <c r="F119">
        <v>6</v>
      </c>
      <c r="G119">
        <v>128</v>
      </c>
      <c r="H119" t="s">
        <v>101</v>
      </c>
      <c r="I119" s="10">
        <v>15000</v>
      </c>
    </row>
    <row r="120" spans="1:9" x14ac:dyDescent="0.2">
      <c r="A120" s="1">
        <v>44808</v>
      </c>
      <c r="B120" t="s">
        <v>252</v>
      </c>
      <c r="C120" t="s">
        <v>11</v>
      </c>
      <c r="D120" t="s">
        <v>58</v>
      </c>
      <c r="E120" t="s">
        <v>229</v>
      </c>
      <c r="F120">
        <v>2</v>
      </c>
      <c r="G120">
        <v>32</v>
      </c>
      <c r="H120" t="s">
        <v>267</v>
      </c>
      <c r="I120" s="10">
        <v>7000</v>
      </c>
    </row>
    <row r="121" spans="1:9" x14ac:dyDescent="0.2">
      <c r="A121" s="1">
        <v>44809</v>
      </c>
      <c r="B121" t="s">
        <v>250</v>
      </c>
      <c r="C121" t="s">
        <v>15</v>
      </c>
      <c r="D121" t="s">
        <v>16</v>
      </c>
      <c r="E121" t="s">
        <v>229</v>
      </c>
      <c r="F121">
        <v>6</v>
      </c>
      <c r="G121">
        <v>128</v>
      </c>
      <c r="H121" t="s">
        <v>17</v>
      </c>
      <c r="I121" s="10">
        <v>14500</v>
      </c>
    </row>
    <row r="122" spans="1:9" x14ac:dyDescent="0.2">
      <c r="A122" s="1">
        <v>44809</v>
      </c>
      <c r="B122" t="s">
        <v>331</v>
      </c>
      <c r="C122" t="s">
        <v>60</v>
      </c>
      <c r="D122" t="s">
        <v>172</v>
      </c>
      <c r="E122" t="s">
        <v>231</v>
      </c>
      <c r="I122" s="10">
        <v>1400</v>
      </c>
    </row>
    <row r="123" spans="1:9" x14ac:dyDescent="0.2">
      <c r="A123" s="1">
        <v>44810</v>
      </c>
      <c r="B123" t="s">
        <v>332</v>
      </c>
      <c r="C123" t="s">
        <v>63</v>
      </c>
      <c r="D123" t="s">
        <v>84</v>
      </c>
      <c r="E123" t="s">
        <v>231</v>
      </c>
      <c r="I123" s="10">
        <v>1000</v>
      </c>
    </row>
    <row r="124" spans="1:9" x14ac:dyDescent="0.2">
      <c r="A124" s="1">
        <v>44810</v>
      </c>
      <c r="B124" t="s">
        <v>327</v>
      </c>
      <c r="C124" t="s">
        <v>15</v>
      </c>
      <c r="D124" t="s">
        <v>148</v>
      </c>
      <c r="E124" t="s">
        <v>229</v>
      </c>
      <c r="F124">
        <v>6</v>
      </c>
      <c r="G124">
        <v>128</v>
      </c>
      <c r="H124" t="s">
        <v>149</v>
      </c>
      <c r="I124" s="10">
        <v>18500</v>
      </c>
    </row>
    <row r="125" spans="1:9" x14ac:dyDescent="0.2">
      <c r="A125" s="1">
        <v>44811</v>
      </c>
      <c r="B125" t="s">
        <v>276</v>
      </c>
      <c r="C125" t="s">
        <v>53</v>
      </c>
      <c r="D125" t="s">
        <v>333</v>
      </c>
      <c r="E125" t="s">
        <v>231</v>
      </c>
      <c r="I125" s="10">
        <v>1200</v>
      </c>
    </row>
    <row r="126" spans="1:9" x14ac:dyDescent="0.2">
      <c r="A126" s="1">
        <v>44811</v>
      </c>
      <c r="B126" t="s">
        <v>334</v>
      </c>
      <c r="C126" t="s">
        <v>60</v>
      </c>
      <c r="D126" t="s">
        <v>172</v>
      </c>
      <c r="E126" t="s">
        <v>231</v>
      </c>
      <c r="I126" s="10">
        <v>1400</v>
      </c>
    </row>
    <row r="127" spans="1:9" x14ac:dyDescent="0.2">
      <c r="A127" s="1">
        <v>44812</v>
      </c>
      <c r="B127" t="s">
        <v>335</v>
      </c>
      <c r="C127" t="s">
        <v>15</v>
      </c>
      <c r="D127" t="s">
        <v>109</v>
      </c>
      <c r="E127" t="s">
        <v>229</v>
      </c>
      <c r="F127">
        <v>2</v>
      </c>
      <c r="G127">
        <v>32</v>
      </c>
      <c r="H127" t="s">
        <v>123</v>
      </c>
      <c r="I127" s="10">
        <v>7000</v>
      </c>
    </row>
    <row r="128" spans="1:9" x14ac:dyDescent="0.2">
      <c r="A128" s="1">
        <v>44812</v>
      </c>
      <c r="B128" t="s">
        <v>274</v>
      </c>
      <c r="C128" t="s">
        <v>15</v>
      </c>
      <c r="D128" t="s">
        <v>87</v>
      </c>
      <c r="E128" t="s">
        <v>229</v>
      </c>
      <c r="F128">
        <v>4</v>
      </c>
      <c r="G128">
        <v>64</v>
      </c>
      <c r="H128" t="s">
        <v>62</v>
      </c>
      <c r="I128" s="10">
        <v>10000</v>
      </c>
    </row>
    <row r="129" spans="1:9" x14ac:dyDescent="0.2">
      <c r="A129" s="1">
        <v>44812</v>
      </c>
      <c r="B129" t="s">
        <v>336</v>
      </c>
      <c r="C129" t="s">
        <v>15</v>
      </c>
      <c r="D129" t="s">
        <v>87</v>
      </c>
      <c r="E129" t="s">
        <v>229</v>
      </c>
      <c r="F129">
        <v>4</v>
      </c>
      <c r="G129">
        <v>128</v>
      </c>
      <c r="H129" t="s">
        <v>62</v>
      </c>
      <c r="I129" s="10">
        <v>11500</v>
      </c>
    </row>
    <row r="130" spans="1:9" x14ac:dyDescent="0.2">
      <c r="A130" s="1">
        <v>44812</v>
      </c>
      <c r="B130" t="s">
        <v>337</v>
      </c>
      <c r="C130" t="s">
        <v>11</v>
      </c>
      <c r="D130" t="s">
        <v>127</v>
      </c>
      <c r="E130" t="s">
        <v>229</v>
      </c>
      <c r="F130">
        <v>6</v>
      </c>
      <c r="G130">
        <v>64</v>
      </c>
      <c r="H130" t="s">
        <v>86</v>
      </c>
      <c r="I130" s="10">
        <v>12000</v>
      </c>
    </row>
    <row r="131" spans="1:9" x14ac:dyDescent="0.2">
      <c r="A131" s="1">
        <v>44813</v>
      </c>
      <c r="B131" t="s">
        <v>304</v>
      </c>
      <c r="C131" t="s">
        <v>53</v>
      </c>
      <c r="D131" t="s">
        <v>54</v>
      </c>
      <c r="E131" t="s">
        <v>231</v>
      </c>
      <c r="I131" s="10">
        <v>1000</v>
      </c>
    </row>
    <row r="132" spans="1:9" x14ac:dyDescent="0.2">
      <c r="A132" s="1">
        <v>44814</v>
      </c>
      <c r="B132" t="s">
        <v>338</v>
      </c>
      <c r="C132" t="s">
        <v>89</v>
      </c>
      <c r="D132" t="s">
        <v>90</v>
      </c>
      <c r="E132" t="s">
        <v>231</v>
      </c>
      <c r="I132" s="10">
        <v>1450</v>
      </c>
    </row>
    <row r="133" spans="1:9" x14ac:dyDescent="0.2">
      <c r="A133" s="1">
        <v>44814</v>
      </c>
      <c r="B133" t="s">
        <v>312</v>
      </c>
      <c r="C133" t="s">
        <v>15</v>
      </c>
      <c r="D133" t="s">
        <v>76</v>
      </c>
      <c r="E133" t="s">
        <v>229</v>
      </c>
      <c r="F133">
        <v>4</v>
      </c>
      <c r="G133">
        <v>64</v>
      </c>
      <c r="H133" t="s">
        <v>260</v>
      </c>
      <c r="I133" s="10">
        <v>12000</v>
      </c>
    </row>
    <row r="134" spans="1:9" x14ac:dyDescent="0.2">
      <c r="A134" s="1">
        <v>44814</v>
      </c>
      <c r="B134" t="s">
        <v>339</v>
      </c>
      <c r="C134" t="s">
        <v>11</v>
      </c>
      <c r="D134" t="s">
        <v>12</v>
      </c>
      <c r="E134" t="s">
        <v>229</v>
      </c>
      <c r="F134">
        <v>4</v>
      </c>
      <c r="G134">
        <v>64</v>
      </c>
      <c r="H134" t="s">
        <v>13</v>
      </c>
      <c r="I134" s="10">
        <v>12500</v>
      </c>
    </row>
    <row r="135" spans="1:9" x14ac:dyDescent="0.2">
      <c r="A135" s="1">
        <v>44815</v>
      </c>
      <c r="B135" t="s">
        <v>340</v>
      </c>
      <c r="C135" t="s">
        <v>60</v>
      </c>
      <c r="D135" t="s">
        <v>172</v>
      </c>
      <c r="E135" t="s">
        <v>231</v>
      </c>
      <c r="I135" s="10">
        <v>1400</v>
      </c>
    </row>
    <row r="136" spans="1:9" x14ac:dyDescent="0.2">
      <c r="A136" s="1">
        <v>44815</v>
      </c>
      <c r="B136" t="s">
        <v>305</v>
      </c>
      <c r="C136" t="s">
        <v>11</v>
      </c>
      <c r="D136" t="s">
        <v>142</v>
      </c>
      <c r="E136" t="s">
        <v>229</v>
      </c>
      <c r="F136">
        <v>4</v>
      </c>
      <c r="G136">
        <v>64</v>
      </c>
      <c r="H136" t="s">
        <v>143</v>
      </c>
      <c r="I136" s="10">
        <v>10500</v>
      </c>
    </row>
    <row r="137" spans="1:9" x14ac:dyDescent="0.2">
      <c r="A137" s="1">
        <v>44816</v>
      </c>
      <c r="B137" t="s">
        <v>341</v>
      </c>
      <c r="C137" t="s">
        <v>53</v>
      </c>
      <c r="D137" t="s">
        <v>174</v>
      </c>
      <c r="E137" t="s">
        <v>231</v>
      </c>
      <c r="I137" s="10">
        <v>1000</v>
      </c>
    </row>
    <row r="138" spans="1:9" x14ac:dyDescent="0.2">
      <c r="A138" s="1">
        <v>44816</v>
      </c>
      <c r="B138" t="s">
        <v>264</v>
      </c>
      <c r="C138" t="s">
        <v>15</v>
      </c>
      <c r="D138" t="s">
        <v>126</v>
      </c>
      <c r="E138" t="s">
        <v>229</v>
      </c>
      <c r="F138">
        <v>6</v>
      </c>
      <c r="G138">
        <v>128</v>
      </c>
      <c r="H138" t="s">
        <v>222</v>
      </c>
      <c r="I138" s="10">
        <v>15500</v>
      </c>
    </row>
    <row r="139" spans="1:9" x14ac:dyDescent="0.2">
      <c r="A139" s="1">
        <v>44817</v>
      </c>
      <c r="B139" t="s">
        <v>342</v>
      </c>
      <c r="C139" t="s">
        <v>63</v>
      </c>
      <c r="D139" t="s">
        <v>98</v>
      </c>
      <c r="E139" t="s">
        <v>231</v>
      </c>
      <c r="I139" s="10">
        <v>1200</v>
      </c>
    </row>
    <row r="140" spans="1:9" x14ac:dyDescent="0.2">
      <c r="A140" s="1">
        <v>44817</v>
      </c>
      <c r="B140" t="s">
        <v>343</v>
      </c>
      <c r="C140" t="s">
        <v>15</v>
      </c>
      <c r="D140" t="s">
        <v>109</v>
      </c>
      <c r="E140" t="s">
        <v>229</v>
      </c>
      <c r="F140">
        <v>2</v>
      </c>
      <c r="G140">
        <v>32</v>
      </c>
      <c r="H140" t="s">
        <v>110</v>
      </c>
      <c r="I140" s="10">
        <v>7500</v>
      </c>
    </row>
    <row r="141" spans="1:9" x14ac:dyDescent="0.2">
      <c r="A141" s="1">
        <v>44817</v>
      </c>
      <c r="B141" t="s">
        <v>245</v>
      </c>
      <c r="C141" t="s">
        <v>15</v>
      </c>
      <c r="D141" t="s">
        <v>94</v>
      </c>
      <c r="E141" t="s">
        <v>229</v>
      </c>
      <c r="F141">
        <v>4</v>
      </c>
      <c r="G141">
        <v>64</v>
      </c>
      <c r="H141" t="s">
        <v>95</v>
      </c>
      <c r="I141" s="10">
        <v>11000</v>
      </c>
    </row>
    <row r="142" spans="1:9" x14ac:dyDescent="0.2">
      <c r="A142" s="1">
        <v>44817</v>
      </c>
      <c r="B142" t="s">
        <v>287</v>
      </c>
      <c r="C142" t="s">
        <v>28</v>
      </c>
      <c r="D142" t="s">
        <v>29</v>
      </c>
      <c r="E142" t="s">
        <v>229</v>
      </c>
      <c r="F142">
        <v>6</v>
      </c>
      <c r="G142">
        <v>128</v>
      </c>
      <c r="H142" t="s">
        <v>30</v>
      </c>
      <c r="I142" s="10">
        <v>17000</v>
      </c>
    </row>
    <row r="143" spans="1:9" x14ac:dyDescent="0.2">
      <c r="A143" s="1">
        <v>44817</v>
      </c>
      <c r="B143" t="s">
        <v>331</v>
      </c>
      <c r="C143" t="s">
        <v>11</v>
      </c>
      <c r="D143" t="s">
        <v>18</v>
      </c>
      <c r="E143" t="s">
        <v>229</v>
      </c>
      <c r="F143">
        <v>3</v>
      </c>
      <c r="G143">
        <v>32</v>
      </c>
      <c r="H143" t="s">
        <v>19</v>
      </c>
      <c r="I143" s="10">
        <v>7000</v>
      </c>
    </row>
    <row r="144" spans="1:9" x14ac:dyDescent="0.2">
      <c r="A144" s="1">
        <v>44818</v>
      </c>
      <c r="B144" t="s">
        <v>344</v>
      </c>
      <c r="C144" t="s">
        <v>53</v>
      </c>
      <c r="D144" t="s">
        <v>54</v>
      </c>
      <c r="E144" t="s">
        <v>231</v>
      </c>
      <c r="I144" s="10">
        <v>1000</v>
      </c>
    </row>
    <row r="145" spans="1:9" x14ac:dyDescent="0.2">
      <c r="A145" s="1">
        <v>44819</v>
      </c>
      <c r="B145" t="s">
        <v>345</v>
      </c>
      <c r="C145" t="s">
        <v>63</v>
      </c>
      <c r="D145" t="s">
        <v>159</v>
      </c>
      <c r="E145" t="s">
        <v>231</v>
      </c>
      <c r="I145" s="10">
        <v>850</v>
      </c>
    </row>
    <row r="146" spans="1:9" x14ac:dyDescent="0.2">
      <c r="A146" s="1">
        <v>44819</v>
      </c>
      <c r="B146" t="s">
        <v>334</v>
      </c>
      <c r="C146" t="s">
        <v>11</v>
      </c>
      <c r="D146" t="s">
        <v>58</v>
      </c>
      <c r="E146" t="s">
        <v>229</v>
      </c>
      <c r="F146">
        <v>2</v>
      </c>
      <c r="G146">
        <v>32</v>
      </c>
      <c r="H146" t="s">
        <v>59</v>
      </c>
      <c r="I146" s="10">
        <v>7500</v>
      </c>
    </row>
    <row r="147" spans="1:9" x14ac:dyDescent="0.2">
      <c r="A147" s="1">
        <v>44819</v>
      </c>
      <c r="B147" t="s">
        <v>346</v>
      </c>
      <c r="C147" t="s">
        <v>44</v>
      </c>
      <c r="D147" t="s">
        <v>45</v>
      </c>
      <c r="E147" t="s">
        <v>231</v>
      </c>
      <c r="I147" s="10">
        <v>900</v>
      </c>
    </row>
    <row r="148" spans="1:9" x14ac:dyDescent="0.2">
      <c r="A148" s="1">
        <v>44820</v>
      </c>
      <c r="B148" t="s">
        <v>286</v>
      </c>
      <c r="C148" t="s">
        <v>28</v>
      </c>
      <c r="D148" t="s">
        <v>151</v>
      </c>
      <c r="E148" t="s">
        <v>229</v>
      </c>
      <c r="F148">
        <v>4</v>
      </c>
      <c r="G148">
        <v>64</v>
      </c>
      <c r="H148" t="s">
        <v>152</v>
      </c>
      <c r="I148" s="10">
        <v>18000</v>
      </c>
    </row>
    <row r="149" spans="1:9" x14ac:dyDescent="0.2">
      <c r="A149" s="1">
        <v>44821</v>
      </c>
      <c r="B149" t="s">
        <v>329</v>
      </c>
      <c r="C149" t="s">
        <v>15</v>
      </c>
      <c r="D149" t="s">
        <v>126</v>
      </c>
      <c r="E149" t="s">
        <v>229</v>
      </c>
      <c r="F149">
        <v>6</v>
      </c>
      <c r="G149">
        <v>128</v>
      </c>
      <c r="H149" t="s">
        <v>75</v>
      </c>
      <c r="I149" s="10">
        <v>15000</v>
      </c>
    </row>
    <row r="150" spans="1:9" x14ac:dyDescent="0.2">
      <c r="A150" s="1">
        <v>44821</v>
      </c>
      <c r="B150" t="s">
        <v>347</v>
      </c>
      <c r="C150" t="s">
        <v>60</v>
      </c>
      <c r="D150" t="s">
        <v>172</v>
      </c>
      <c r="E150" t="s">
        <v>231</v>
      </c>
      <c r="I150" s="10">
        <v>1400</v>
      </c>
    </row>
    <row r="151" spans="1:9" x14ac:dyDescent="0.2">
      <c r="A151" s="1">
        <v>44821</v>
      </c>
      <c r="B151" t="s">
        <v>348</v>
      </c>
      <c r="C151" t="s">
        <v>11</v>
      </c>
      <c r="D151" t="s">
        <v>18</v>
      </c>
      <c r="E151" t="s">
        <v>229</v>
      </c>
      <c r="F151">
        <v>4</v>
      </c>
      <c r="G151">
        <v>64</v>
      </c>
      <c r="H151" t="s">
        <v>19</v>
      </c>
      <c r="I151" s="10">
        <v>8000</v>
      </c>
    </row>
    <row r="152" spans="1:9" x14ac:dyDescent="0.2">
      <c r="A152" s="1">
        <v>44822</v>
      </c>
      <c r="B152" t="s">
        <v>349</v>
      </c>
      <c r="C152" t="s">
        <v>63</v>
      </c>
      <c r="D152" t="s">
        <v>82</v>
      </c>
      <c r="E152" t="s">
        <v>231</v>
      </c>
      <c r="I152" s="10">
        <v>950</v>
      </c>
    </row>
    <row r="153" spans="1:9" x14ac:dyDescent="0.2">
      <c r="A153" s="1">
        <v>44822</v>
      </c>
      <c r="B153" t="s">
        <v>350</v>
      </c>
      <c r="C153" t="s">
        <v>63</v>
      </c>
      <c r="D153" t="s">
        <v>98</v>
      </c>
      <c r="E153" t="s">
        <v>231</v>
      </c>
      <c r="I153" s="10">
        <v>1200</v>
      </c>
    </row>
    <row r="154" spans="1:9" x14ac:dyDescent="0.2">
      <c r="A154" s="1">
        <v>44822</v>
      </c>
      <c r="B154" t="s">
        <v>351</v>
      </c>
      <c r="C154" t="s">
        <v>89</v>
      </c>
      <c r="D154" t="s">
        <v>91</v>
      </c>
      <c r="E154" t="s">
        <v>231</v>
      </c>
      <c r="I154" s="10">
        <v>1400</v>
      </c>
    </row>
    <row r="155" spans="1:9" x14ac:dyDescent="0.2">
      <c r="A155" s="1">
        <v>44822</v>
      </c>
      <c r="B155" t="s">
        <v>352</v>
      </c>
      <c r="C155" t="s">
        <v>60</v>
      </c>
      <c r="D155" t="s">
        <v>172</v>
      </c>
      <c r="E155" t="s">
        <v>231</v>
      </c>
      <c r="I155" s="10">
        <v>1500</v>
      </c>
    </row>
    <row r="156" spans="1:9" x14ac:dyDescent="0.2">
      <c r="A156" s="1">
        <v>44822</v>
      </c>
      <c r="B156" t="s">
        <v>252</v>
      </c>
      <c r="C156" t="s">
        <v>60</v>
      </c>
      <c r="D156" t="s">
        <v>172</v>
      </c>
      <c r="E156" t="s">
        <v>231</v>
      </c>
      <c r="I156" s="10">
        <v>1400</v>
      </c>
    </row>
    <row r="157" spans="1:9" x14ac:dyDescent="0.2">
      <c r="A157" s="1">
        <v>44823</v>
      </c>
      <c r="B157" t="s">
        <v>353</v>
      </c>
      <c r="C157" t="s">
        <v>15</v>
      </c>
      <c r="D157" t="s">
        <v>87</v>
      </c>
      <c r="E157" t="s">
        <v>229</v>
      </c>
      <c r="F157">
        <v>4</v>
      </c>
      <c r="G157">
        <v>64</v>
      </c>
      <c r="H157" t="s">
        <v>62</v>
      </c>
      <c r="I157" s="10">
        <v>10000</v>
      </c>
    </row>
    <row r="158" spans="1:9" x14ac:dyDescent="0.2">
      <c r="A158" s="1">
        <v>44823</v>
      </c>
      <c r="B158" t="s">
        <v>354</v>
      </c>
      <c r="C158" t="s">
        <v>11</v>
      </c>
      <c r="D158" t="s">
        <v>18</v>
      </c>
      <c r="E158" t="s">
        <v>229</v>
      </c>
      <c r="F158">
        <v>4</v>
      </c>
      <c r="G158">
        <v>64</v>
      </c>
      <c r="H158" t="s">
        <v>19</v>
      </c>
      <c r="I158" s="10">
        <v>8000</v>
      </c>
    </row>
    <row r="159" spans="1:9" x14ac:dyDescent="0.2">
      <c r="A159" s="1">
        <v>44824</v>
      </c>
      <c r="B159" t="s">
        <v>262</v>
      </c>
      <c r="C159" t="s">
        <v>15</v>
      </c>
      <c r="D159" t="s">
        <v>140</v>
      </c>
      <c r="E159" t="s">
        <v>229</v>
      </c>
      <c r="F159">
        <v>4</v>
      </c>
      <c r="G159">
        <v>64</v>
      </c>
      <c r="H159" t="s">
        <v>141</v>
      </c>
      <c r="I159" s="10">
        <v>11500</v>
      </c>
    </row>
    <row r="160" spans="1:9" x14ac:dyDescent="0.2">
      <c r="A160" s="1">
        <v>44824</v>
      </c>
      <c r="B160" t="s">
        <v>355</v>
      </c>
      <c r="C160" t="s">
        <v>60</v>
      </c>
      <c r="D160" t="s">
        <v>172</v>
      </c>
      <c r="E160" t="s">
        <v>231</v>
      </c>
      <c r="I160" s="10">
        <v>1400</v>
      </c>
    </row>
    <row r="161" spans="1:9" x14ac:dyDescent="0.2">
      <c r="A161" s="1">
        <v>44825</v>
      </c>
      <c r="B161" t="s">
        <v>356</v>
      </c>
      <c r="C161" t="s">
        <v>63</v>
      </c>
      <c r="D161" t="s">
        <v>97</v>
      </c>
      <c r="E161" t="s">
        <v>231</v>
      </c>
      <c r="I161" s="10">
        <v>1000</v>
      </c>
    </row>
    <row r="162" spans="1:9" x14ac:dyDescent="0.2">
      <c r="A162" s="1">
        <v>44825</v>
      </c>
      <c r="B162" t="s">
        <v>357</v>
      </c>
      <c r="C162" t="s">
        <v>41</v>
      </c>
      <c r="D162" t="s">
        <v>130</v>
      </c>
      <c r="E162" t="s">
        <v>231</v>
      </c>
      <c r="I162" s="10">
        <v>1500</v>
      </c>
    </row>
    <row r="163" spans="1:9" x14ac:dyDescent="0.2">
      <c r="A163" s="1">
        <v>44825</v>
      </c>
      <c r="B163" t="s">
        <v>339</v>
      </c>
      <c r="C163" t="s">
        <v>53</v>
      </c>
      <c r="D163" t="s">
        <v>174</v>
      </c>
      <c r="E163" t="s">
        <v>231</v>
      </c>
      <c r="I163" s="10">
        <v>1000</v>
      </c>
    </row>
    <row r="164" spans="1:9" x14ac:dyDescent="0.2">
      <c r="A164" s="1">
        <v>44825</v>
      </c>
      <c r="B164" t="s">
        <v>358</v>
      </c>
      <c r="C164" t="s">
        <v>11</v>
      </c>
      <c r="D164" t="s">
        <v>193</v>
      </c>
      <c r="E164" t="s">
        <v>229</v>
      </c>
      <c r="F164">
        <v>6</v>
      </c>
      <c r="G164">
        <v>64</v>
      </c>
      <c r="H164" t="s">
        <v>86</v>
      </c>
      <c r="I164" s="10">
        <v>11000</v>
      </c>
    </row>
    <row r="165" spans="1:9" x14ac:dyDescent="0.2">
      <c r="A165" s="1">
        <v>44826</v>
      </c>
      <c r="B165" t="s">
        <v>359</v>
      </c>
      <c r="C165" t="s">
        <v>71</v>
      </c>
      <c r="D165" t="s">
        <v>74</v>
      </c>
      <c r="E165" t="s">
        <v>229</v>
      </c>
      <c r="F165">
        <v>4</v>
      </c>
      <c r="G165">
        <v>64</v>
      </c>
      <c r="H165" t="s">
        <v>80</v>
      </c>
      <c r="I165" s="10">
        <v>8800</v>
      </c>
    </row>
    <row r="166" spans="1:9" x14ac:dyDescent="0.2">
      <c r="A166" s="1">
        <v>44826</v>
      </c>
      <c r="B166" t="s">
        <v>340</v>
      </c>
      <c r="C166" t="s">
        <v>63</v>
      </c>
      <c r="D166" t="s">
        <v>160</v>
      </c>
      <c r="E166" t="s">
        <v>231</v>
      </c>
      <c r="I166" s="10">
        <v>1400</v>
      </c>
    </row>
    <row r="167" spans="1:9" x14ac:dyDescent="0.2">
      <c r="A167" s="1">
        <v>44826</v>
      </c>
      <c r="B167" t="s">
        <v>268</v>
      </c>
      <c r="C167" t="s">
        <v>89</v>
      </c>
      <c r="D167" t="s">
        <v>91</v>
      </c>
      <c r="E167" t="s">
        <v>231</v>
      </c>
      <c r="I167" s="10">
        <v>1350</v>
      </c>
    </row>
    <row r="168" spans="1:9" x14ac:dyDescent="0.2">
      <c r="A168" s="1">
        <v>44826</v>
      </c>
      <c r="B168" t="s">
        <v>349</v>
      </c>
      <c r="C168" t="s">
        <v>15</v>
      </c>
      <c r="D168" t="s">
        <v>106</v>
      </c>
      <c r="E168" t="s">
        <v>229</v>
      </c>
      <c r="F168">
        <v>4</v>
      </c>
      <c r="G168">
        <v>64</v>
      </c>
      <c r="H168" t="s">
        <v>107</v>
      </c>
      <c r="I168" s="10">
        <v>11000</v>
      </c>
    </row>
    <row r="169" spans="1:9" x14ac:dyDescent="0.2">
      <c r="A169" s="1">
        <v>44826</v>
      </c>
      <c r="B169" t="s">
        <v>360</v>
      </c>
      <c r="C169" t="s">
        <v>60</v>
      </c>
      <c r="D169" t="s">
        <v>172</v>
      </c>
      <c r="E169" t="s">
        <v>231</v>
      </c>
      <c r="I169" s="10">
        <v>1400</v>
      </c>
    </row>
    <row r="170" spans="1:9" x14ac:dyDescent="0.2">
      <c r="A170" s="1">
        <v>44827</v>
      </c>
      <c r="B170" t="s">
        <v>361</v>
      </c>
      <c r="C170" t="s">
        <v>203</v>
      </c>
      <c r="D170" t="s">
        <v>205</v>
      </c>
      <c r="E170" t="s">
        <v>231</v>
      </c>
      <c r="I170" s="10">
        <v>900</v>
      </c>
    </row>
    <row r="171" spans="1:9" x14ac:dyDescent="0.2">
      <c r="A171" s="1">
        <v>44827</v>
      </c>
      <c r="B171" t="s">
        <v>244</v>
      </c>
      <c r="C171" t="s">
        <v>60</v>
      </c>
      <c r="D171" t="s">
        <v>172</v>
      </c>
      <c r="E171" t="s">
        <v>231</v>
      </c>
      <c r="I171" s="10">
        <v>1400</v>
      </c>
    </row>
    <row r="172" spans="1:9" x14ac:dyDescent="0.2">
      <c r="A172" s="1">
        <v>44828</v>
      </c>
      <c r="B172" t="s">
        <v>362</v>
      </c>
      <c r="C172" t="s">
        <v>63</v>
      </c>
      <c r="D172" t="s">
        <v>131</v>
      </c>
      <c r="E172" t="s">
        <v>231</v>
      </c>
      <c r="I172" s="10">
        <v>1150</v>
      </c>
    </row>
    <row r="173" spans="1:9" x14ac:dyDescent="0.2">
      <c r="A173" s="1">
        <v>44828</v>
      </c>
      <c r="B173" t="s">
        <v>363</v>
      </c>
      <c r="C173" t="s">
        <v>53</v>
      </c>
      <c r="D173" t="s">
        <v>333</v>
      </c>
      <c r="E173" t="s">
        <v>231</v>
      </c>
      <c r="I173" s="10">
        <v>1200</v>
      </c>
    </row>
    <row r="174" spans="1:9" x14ac:dyDescent="0.2">
      <c r="A174" s="1">
        <v>44828</v>
      </c>
      <c r="B174" t="s">
        <v>339</v>
      </c>
      <c r="C174" t="s">
        <v>23</v>
      </c>
      <c r="D174" t="s">
        <v>24</v>
      </c>
      <c r="E174" t="s">
        <v>229</v>
      </c>
      <c r="F174">
        <v>8</v>
      </c>
      <c r="G174">
        <v>128</v>
      </c>
      <c r="H174" t="s">
        <v>25</v>
      </c>
      <c r="I174" s="10">
        <v>17500</v>
      </c>
    </row>
    <row r="175" spans="1:9" x14ac:dyDescent="0.2">
      <c r="A175" s="1">
        <v>44828</v>
      </c>
      <c r="B175" t="s">
        <v>364</v>
      </c>
      <c r="C175" t="s">
        <v>60</v>
      </c>
      <c r="D175" t="s">
        <v>114</v>
      </c>
      <c r="E175" t="s">
        <v>229</v>
      </c>
      <c r="F175">
        <v>4</v>
      </c>
      <c r="G175">
        <v>64</v>
      </c>
      <c r="H175" t="s">
        <v>115</v>
      </c>
      <c r="I175" s="10">
        <v>13000</v>
      </c>
    </row>
    <row r="176" spans="1:9" x14ac:dyDescent="0.2">
      <c r="A176" s="1">
        <v>44828</v>
      </c>
      <c r="B176" t="s">
        <v>361</v>
      </c>
      <c r="C176" t="s">
        <v>28</v>
      </c>
      <c r="D176" t="s">
        <v>29</v>
      </c>
      <c r="E176" t="s">
        <v>229</v>
      </c>
      <c r="F176">
        <v>6</v>
      </c>
      <c r="G176">
        <v>128</v>
      </c>
      <c r="H176" t="s">
        <v>30</v>
      </c>
      <c r="I176" s="10">
        <v>16500</v>
      </c>
    </row>
    <row r="177" spans="1:9" x14ac:dyDescent="0.2">
      <c r="A177" s="1">
        <v>44828</v>
      </c>
      <c r="B177" t="s">
        <v>313</v>
      </c>
      <c r="C177" t="s">
        <v>11</v>
      </c>
      <c r="D177" t="s">
        <v>81</v>
      </c>
      <c r="E177" t="s">
        <v>229</v>
      </c>
      <c r="F177">
        <v>4</v>
      </c>
      <c r="G177">
        <v>64</v>
      </c>
      <c r="H177" t="s">
        <v>93</v>
      </c>
      <c r="I177" s="10">
        <v>8500</v>
      </c>
    </row>
    <row r="178" spans="1:9" x14ac:dyDescent="0.2">
      <c r="A178" s="1">
        <v>44829</v>
      </c>
      <c r="B178" t="s">
        <v>365</v>
      </c>
      <c r="C178" t="s">
        <v>63</v>
      </c>
      <c r="D178" t="s">
        <v>82</v>
      </c>
      <c r="E178" t="s">
        <v>231</v>
      </c>
      <c r="I178" s="10">
        <v>1000</v>
      </c>
    </row>
    <row r="179" spans="1:9" x14ac:dyDescent="0.2">
      <c r="A179" s="1">
        <v>44829</v>
      </c>
      <c r="B179" t="s">
        <v>366</v>
      </c>
      <c r="C179" t="s">
        <v>89</v>
      </c>
      <c r="D179" t="s">
        <v>91</v>
      </c>
      <c r="E179" t="s">
        <v>231</v>
      </c>
      <c r="I179" s="10">
        <v>1400</v>
      </c>
    </row>
    <row r="180" spans="1:9" x14ac:dyDescent="0.2">
      <c r="A180" s="1">
        <v>44829</v>
      </c>
      <c r="B180" t="s">
        <v>341</v>
      </c>
      <c r="C180" t="s">
        <v>15</v>
      </c>
      <c r="D180" t="s">
        <v>148</v>
      </c>
      <c r="E180" t="s">
        <v>229</v>
      </c>
      <c r="F180">
        <v>6</v>
      </c>
      <c r="G180">
        <v>128</v>
      </c>
      <c r="H180" t="s">
        <v>149</v>
      </c>
      <c r="I180" s="10">
        <v>18500</v>
      </c>
    </row>
    <row r="181" spans="1:9" x14ac:dyDescent="0.2">
      <c r="A181" s="1">
        <v>44829</v>
      </c>
      <c r="B181" t="s">
        <v>367</v>
      </c>
      <c r="C181" t="s">
        <v>15</v>
      </c>
      <c r="D181" t="s">
        <v>194</v>
      </c>
      <c r="E181" t="s">
        <v>229</v>
      </c>
      <c r="F181">
        <v>3</v>
      </c>
      <c r="G181">
        <v>32</v>
      </c>
      <c r="H181" t="s">
        <v>125</v>
      </c>
      <c r="I181" s="10">
        <v>8500</v>
      </c>
    </row>
    <row r="182" spans="1:9" x14ac:dyDescent="0.2">
      <c r="A182" s="1">
        <v>44829</v>
      </c>
      <c r="B182" t="s">
        <v>368</v>
      </c>
      <c r="C182" t="s">
        <v>11</v>
      </c>
      <c r="D182" t="s">
        <v>26</v>
      </c>
      <c r="E182" t="s">
        <v>229</v>
      </c>
      <c r="F182">
        <v>2</v>
      </c>
      <c r="G182">
        <v>32</v>
      </c>
      <c r="H182" t="s">
        <v>46</v>
      </c>
      <c r="I182" s="10">
        <v>7800</v>
      </c>
    </row>
    <row r="183" spans="1:9" x14ac:dyDescent="0.2">
      <c r="A183" s="1">
        <v>44830</v>
      </c>
      <c r="B183" t="s">
        <v>369</v>
      </c>
      <c r="C183" t="s">
        <v>15</v>
      </c>
      <c r="D183" t="s">
        <v>16</v>
      </c>
      <c r="E183" t="s">
        <v>229</v>
      </c>
      <c r="F183">
        <v>6</v>
      </c>
      <c r="G183">
        <v>128</v>
      </c>
      <c r="H183" t="s">
        <v>17</v>
      </c>
      <c r="I183" s="10">
        <v>14500</v>
      </c>
    </row>
    <row r="184" spans="1:9" x14ac:dyDescent="0.2">
      <c r="A184" s="1">
        <v>44830</v>
      </c>
      <c r="B184" t="s">
        <v>352</v>
      </c>
      <c r="C184" t="s">
        <v>15</v>
      </c>
      <c r="D184" t="s">
        <v>194</v>
      </c>
      <c r="E184" t="s">
        <v>229</v>
      </c>
      <c r="F184">
        <v>4</v>
      </c>
      <c r="G184">
        <v>64</v>
      </c>
      <c r="H184" t="s">
        <v>125</v>
      </c>
      <c r="I184" s="10">
        <v>9500</v>
      </c>
    </row>
    <row r="185" spans="1:9" x14ac:dyDescent="0.2">
      <c r="A185" s="1">
        <v>44830</v>
      </c>
      <c r="B185" t="s">
        <v>370</v>
      </c>
      <c r="C185" t="s">
        <v>11</v>
      </c>
      <c r="D185" t="s">
        <v>81</v>
      </c>
      <c r="E185" t="s">
        <v>229</v>
      </c>
      <c r="F185">
        <v>4</v>
      </c>
      <c r="G185">
        <v>64</v>
      </c>
      <c r="H185" t="s">
        <v>93</v>
      </c>
      <c r="I185" s="10">
        <v>9500</v>
      </c>
    </row>
    <row r="186" spans="1:9" x14ac:dyDescent="0.2">
      <c r="A186" s="1">
        <v>44830</v>
      </c>
      <c r="B186" t="s">
        <v>323</v>
      </c>
      <c r="C186" t="s">
        <v>11</v>
      </c>
      <c r="D186" t="s">
        <v>12</v>
      </c>
      <c r="E186" t="s">
        <v>229</v>
      </c>
      <c r="F186">
        <v>4</v>
      </c>
      <c r="G186">
        <v>64</v>
      </c>
      <c r="H186" t="s">
        <v>267</v>
      </c>
      <c r="I186" s="10">
        <v>12000</v>
      </c>
    </row>
    <row r="187" spans="1:9" x14ac:dyDescent="0.2">
      <c r="A187" s="1">
        <v>44831</v>
      </c>
      <c r="B187" t="s">
        <v>371</v>
      </c>
      <c r="C187" t="s">
        <v>63</v>
      </c>
      <c r="D187" t="s">
        <v>82</v>
      </c>
      <c r="E187" t="s">
        <v>231</v>
      </c>
      <c r="I187" s="10">
        <v>950</v>
      </c>
    </row>
    <row r="188" spans="1:9" x14ac:dyDescent="0.2">
      <c r="A188" s="1">
        <v>44831</v>
      </c>
      <c r="B188" t="s">
        <v>304</v>
      </c>
      <c r="C188" t="s">
        <v>11</v>
      </c>
      <c r="D188" t="s">
        <v>81</v>
      </c>
      <c r="E188" t="s">
        <v>229</v>
      </c>
      <c r="F188">
        <v>4</v>
      </c>
      <c r="G188">
        <v>64</v>
      </c>
      <c r="H188" t="s">
        <v>93</v>
      </c>
      <c r="I188" s="10">
        <v>8500</v>
      </c>
    </row>
    <row r="189" spans="1:9" x14ac:dyDescent="0.2">
      <c r="A189" s="1">
        <v>44832</v>
      </c>
      <c r="B189" t="s">
        <v>372</v>
      </c>
      <c r="C189" t="s">
        <v>63</v>
      </c>
      <c r="D189" t="s">
        <v>84</v>
      </c>
      <c r="E189" t="s">
        <v>231</v>
      </c>
      <c r="I189" s="10">
        <v>1150</v>
      </c>
    </row>
    <row r="190" spans="1:9" x14ac:dyDescent="0.2">
      <c r="A190" s="1">
        <v>44832</v>
      </c>
      <c r="B190" t="s">
        <v>319</v>
      </c>
      <c r="C190" t="s">
        <v>53</v>
      </c>
      <c r="D190" t="s">
        <v>333</v>
      </c>
      <c r="E190" t="s">
        <v>231</v>
      </c>
      <c r="I190" s="10">
        <v>1200</v>
      </c>
    </row>
    <row r="191" spans="1:9" x14ac:dyDescent="0.2">
      <c r="A191" s="1">
        <v>44832</v>
      </c>
      <c r="B191" t="s">
        <v>243</v>
      </c>
      <c r="C191" t="s">
        <v>15</v>
      </c>
      <c r="D191" t="s">
        <v>220</v>
      </c>
      <c r="E191" t="s">
        <v>229</v>
      </c>
      <c r="F191">
        <v>6</v>
      </c>
      <c r="G191">
        <v>128</v>
      </c>
      <c r="H191" t="s">
        <v>221</v>
      </c>
      <c r="I191" s="10">
        <v>25000</v>
      </c>
    </row>
    <row r="192" spans="1:9" x14ac:dyDescent="0.2">
      <c r="A192" s="1">
        <v>44832</v>
      </c>
      <c r="B192" t="s">
        <v>373</v>
      </c>
      <c r="C192" t="s">
        <v>15</v>
      </c>
      <c r="D192" t="s">
        <v>76</v>
      </c>
      <c r="E192" t="s">
        <v>229</v>
      </c>
      <c r="F192">
        <v>4</v>
      </c>
      <c r="G192">
        <v>64</v>
      </c>
      <c r="H192" t="s">
        <v>260</v>
      </c>
      <c r="I192" s="10">
        <v>13000</v>
      </c>
    </row>
    <row r="193" spans="1:9" x14ac:dyDescent="0.2">
      <c r="A193" s="1">
        <v>44832</v>
      </c>
      <c r="B193" t="s">
        <v>374</v>
      </c>
      <c r="C193" t="s">
        <v>28</v>
      </c>
      <c r="D193" t="s">
        <v>118</v>
      </c>
      <c r="E193" t="s">
        <v>229</v>
      </c>
      <c r="F193">
        <v>6</v>
      </c>
      <c r="G193">
        <v>128</v>
      </c>
      <c r="H193" t="s">
        <v>119</v>
      </c>
      <c r="I193" s="10">
        <v>21000</v>
      </c>
    </row>
    <row r="194" spans="1:9" x14ac:dyDescent="0.2">
      <c r="A194" s="1">
        <v>44832</v>
      </c>
      <c r="B194" t="s">
        <v>360</v>
      </c>
      <c r="C194" t="s">
        <v>11</v>
      </c>
      <c r="D194" t="s">
        <v>12</v>
      </c>
      <c r="E194" t="s">
        <v>229</v>
      </c>
      <c r="F194">
        <v>4</v>
      </c>
      <c r="G194">
        <v>64</v>
      </c>
      <c r="H194" t="s">
        <v>267</v>
      </c>
      <c r="I194" s="10">
        <v>12000</v>
      </c>
    </row>
    <row r="195" spans="1:9" x14ac:dyDescent="0.2">
      <c r="A195" s="1">
        <v>44833</v>
      </c>
      <c r="B195" t="s">
        <v>341</v>
      </c>
      <c r="C195" t="s">
        <v>15</v>
      </c>
      <c r="D195" t="s">
        <v>122</v>
      </c>
      <c r="E195" t="s">
        <v>229</v>
      </c>
      <c r="F195">
        <v>4</v>
      </c>
      <c r="G195">
        <v>64</v>
      </c>
      <c r="H195" t="s">
        <v>40</v>
      </c>
      <c r="I195" s="10">
        <v>15000</v>
      </c>
    </row>
    <row r="196" spans="1:9" x14ac:dyDescent="0.2">
      <c r="A196" s="1">
        <v>44833</v>
      </c>
      <c r="B196" t="s">
        <v>353</v>
      </c>
      <c r="C196" t="s">
        <v>60</v>
      </c>
      <c r="D196" t="s">
        <v>172</v>
      </c>
      <c r="E196" t="s">
        <v>231</v>
      </c>
      <c r="I196" s="10">
        <v>1400</v>
      </c>
    </row>
    <row r="197" spans="1:9" x14ac:dyDescent="0.2">
      <c r="A197" s="1">
        <v>44833</v>
      </c>
      <c r="B197" t="s">
        <v>270</v>
      </c>
      <c r="C197" t="s">
        <v>11</v>
      </c>
      <c r="D197" t="s">
        <v>37</v>
      </c>
      <c r="E197" t="s">
        <v>229</v>
      </c>
      <c r="F197">
        <v>4</v>
      </c>
      <c r="G197">
        <v>64</v>
      </c>
      <c r="H197" t="s">
        <v>38</v>
      </c>
      <c r="I197" s="10">
        <v>13000</v>
      </c>
    </row>
    <row r="198" spans="1:9" x14ac:dyDescent="0.2">
      <c r="A198" s="1">
        <v>44834</v>
      </c>
      <c r="B198" t="s">
        <v>308</v>
      </c>
      <c r="C198" t="s">
        <v>60</v>
      </c>
      <c r="D198" t="s">
        <v>172</v>
      </c>
      <c r="E198" t="s">
        <v>231</v>
      </c>
      <c r="I198" s="10">
        <v>1400</v>
      </c>
    </row>
    <row r="199" spans="1:9" x14ac:dyDescent="0.2">
      <c r="A199" s="1">
        <v>44835</v>
      </c>
      <c r="B199" t="s">
        <v>318</v>
      </c>
      <c r="C199" t="s">
        <v>63</v>
      </c>
      <c r="D199" t="s">
        <v>97</v>
      </c>
      <c r="E199" t="s">
        <v>231</v>
      </c>
      <c r="I199" s="10">
        <v>1050</v>
      </c>
    </row>
    <row r="200" spans="1:9" x14ac:dyDescent="0.2">
      <c r="A200" s="1">
        <v>44835</v>
      </c>
      <c r="B200" t="s">
        <v>259</v>
      </c>
      <c r="C200" t="s">
        <v>41</v>
      </c>
      <c r="D200" t="s">
        <v>129</v>
      </c>
      <c r="E200" t="s">
        <v>231</v>
      </c>
      <c r="I200" s="10">
        <v>1050</v>
      </c>
    </row>
    <row r="201" spans="1:9" x14ac:dyDescent="0.2">
      <c r="A201" s="1">
        <v>44835</v>
      </c>
      <c r="B201" t="s">
        <v>289</v>
      </c>
      <c r="C201" t="s">
        <v>89</v>
      </c>
      <c r="D201" t="s">
        <v>91</v>
      </c>
      <c r="E201" t="s">
        <v>231</v>
      </c>
      <c r="I201" s="10">
        <v>1300</v>
      </c>
    </row>
    <row r="202" spans="1:9" x14ac:dyDescent="0.2">
      <c r="A202" s="1">
        <v>44836</v>
      </c>
      <c r="B202" t="s">
        <v>259</v>
      </c>
      <c r="C202" t="s">
        <v>15</v>
      </c>
      <c r="D202" t="s">
        <v>122</v>
      </c>
      <c r="E202" t="s">
        <v>229</v>
      </c>
      <c r="F202">
        <v>4</v>
      </c>
      <c r="G202">
        <v>64</v>
      </c>
      <c r="H202" t="s">
        <v>40</v>
      </c>
      <c r="I202" s="10">
        <v>15000</v>
      </c>
    </row>
    <row r="203" spans="1:9" x14ac:dyDescent="0.2">
      <c r="A203" s="1">
        <v>44836</v>
      </c>
      <c r="B203" t="s">
        <v>375</v>
      </c>
      <c r="C203" t="s">
        <v>15</v>
      </c>
      <c r="D203" t="s">
        <v>109</v>
      </c>
      <c r="E203" t="s">
        <v>229</v>
      </c>
      <c r="F203">
        <v>2</v>
      </c>
      <c r="G203">
        <v>32</v>
      </c>
      <c r="H203" t="s">
        <v>123</v>
      </c>
      <c r="I203" s="10">
        <v>7000</v>
      </c>
    </row>
    <row r="204" spans="1:9" x14ac:dyDescent="0.2">
      <c r="A204" s="1">
        <v>44836</v>
      </c>
      <c r="B204" t="s">
        <v>376</v>
      </c>
      <c r="C204" t="s">
        <v>60</v>
      </c>
      <c r="D204" t="s">
        <v>92</v>
      </c>
      <c r="E204" t="s">
        <v>229</v>
      </c>
      <c r="F204">
        <v>4</v>
      </c>
      <c r="G204">
        <v>128</v>
      </c>
      <c r="H204" t="s">
        <v>93</v>
      </c>
      <c r="I204" s="10">
        <v>12500</v>
      </c>
    </row>
    <row r="205" spans="1:9" x14ac:dyDescent="0.2">
      <c r="A205" s="1">
        <v>44839</v>
      </c>
      <c r="B205" t="s">
        <v>290</v>
      </c>
      <c r="C205" t="s">
        <v>11</v>
      </c>
      <c r="D205" t="s">
        <v>81</v>
      </c>
      <c r="E205" t="s">
        <v>229</v>
      </c>
      <c r="F205">
        <v>4</v>
      </c>
      <c r="G205">
        <v>64</v>
      </c>
      <c r="H205" t="s">
        <v>93</v>
      </c>
      <c r="I205" s="10">
        <v>9000</v>
      </c>
    </row>
    <row r="206" spans="1:9" x14ac:dyDescent="0.2">
      <c r="A206" s="1">
        <v>44840</v>
      </c>
      <c r="B206" t="s">
        <v>377</v>
      </c>
      <c r="C206" t="s">
        <v>71</v>
      </c>
      <c r="D206" t="s">
        <v>153</v>
      </c>
      <c r="E206" t="s">
        <v>229</v>
      </c>
      <c r="F206">
        <v>2</v>
      </c>
      <c r="G206">
        <v>32</v>
      </c>
      <c r="H206" t="s">
        <v>154</v>
      </c>
      <c r="I206" s="10">
        <v>6000</v>
      </c>
    </row>
    <row r="207" spans="1:9" x14ac:dyDescent="0.2">
      <c r="A207" s="1">
        <v>44841</v>
      </c>
      <c r="B207" t="s">
        <v>321</v>
      </c>
      <c r="C207" t="s">
        <v>89</v>
      </c>
      <c r="D207" t="s">
        <v>91</v>
      </c>
      <c r="E207" t="s">
        <v>231</v>
      </c>
      <c r="I207" s="10">
        <v>1350</v>
      </c>
    </row>
    <row r="208" spans="1:9" x14ac:dyDescent="0.2">
      <c r="A208" s="1">
        <v>44842</v>
      </c>
      <c r="B208" t="s">
        <v>323</v>
      </c>
      <c r="C208" t="s">
        <v>15</v>
      </c>
      <c r="D208" t="s">
        <v>76</v>
      </c>
      <c r="E208" t="s">
        <v>229</v>
      </c>
      <c r="F208">
        <v>6</v>
      </c>
      <c r="G208">
        <v>128</v>
      </c>
      <c r="H208" t="s">
        <v>101</v>
      </c>
      <c r="I208" s="10">
        <v>15000</v>
      </c>
    </row>
    <row r="209" spans="1:9" x14ac:dyDescent="0.2">
      <c r="A209" s="1">
        <v>44842</v>
      </c>
      <c r="B209" t="s">
        <v>378</v>
      </c>
      <c r="C209" t="s">
        <v>11</v>
      </c>
      <c r="D209" t="s">
        <v>81</v>
      </c>
      <c r="E209" t="s">
        <v>229</v>
      </c>
      <c r="F209">
        <v>4</v>
      </c>
      <c r="G209">
        <v>64</v>
      </c>
      <c r="H209" t="s">
        <v>93</v>
      </c>
      <c r="I209" s="10">
        <v>8500</v>
      </c>
    </row>
    <row r="210" spans="1:9" x14ac:dyDescent="0.2">
      <c r="A210" s="1">
        <v>44843</v>
      </c>
      <c r="B210" t="s">
        <v>379</v>
      </c>
      <c r="C210" t="s">
        <v>15</v>
      </c>
      <c r="D210" t="s">
        <v>157</v>
      </c>
      <c r="E210" t="s">
        <v>229</v>
      </c>
      <c r="F210">
        <v>4</v>
      </c>
      <c r="G210">
        <v>64</v>
      </c>
      <c r="H210" t="s">
        <v>158</v>
      </c>
      <c r="I210" s="10">
        <v>14000</v>
      </c>
    </row>
    <row r="211" spans="1:9" x14ac:dyDescent="0.2">
      <c r="A211" s="1">
        <v>44843</v>
      </c>
      <c r="B211" t="s">
        <v>379</v>
      </c>
      <c r="C211" t="s">
        <v>15</v>
      </c>
      <c r="D211" t="s">
        <v>109</v>
      </c>
      <c r="E211" t="s">
        <v>229</v>
      </c>
      <c r="F211">
        <v>2</v>
      </c>
      <c r="G211">
        <v>32</v>
      </c>
      <c r="H211" t="s">
        <v>123</v>
      </c>
      <c r="I211" s="10">
        <v>7000</v>
      </c>
    </row>
    <row r="212" spans="1:9" x14ac:dyDescent="0.2">
      <c r="A212" s="1">
        <v>44843</v>
      </c>
      <c r="B212" t="s">
        <v>252</v>
      </c>
      <c r="C212" t="s">
        <v>11</v>
      </c>
      <c r="D212" t="s">
        <v>81</v>
      </c>
      <c r="E212" t="s">
        <v>229</v>
      </c>
      <c r="F212">
        <v>4</v>
      </c>
      <c r="G212">
        <v>64</v>
      </c>
      <c r="H212" t="s">
        <v>93</v>
      </c>
      <c r="I212" s="10">
        <v>8500</v>
      </c>
    </row>
    <row r="213" spans="1:9" x14ac:dyDescent="0.2">
      <c r="A213" s="1">
        <v>44843</v>
      </c>
      <c r="B213" t="s">
        <v>369</v>
      </c>
      <c r="C213" t="s">
        <v>11</v>
      </c>
      <c r="D213" t="s">
        <v>146</v>
      </c>
      <c r="E213" t="s">
        <v>229</v>
      </c>
      <c r="F213">
        <v>3</v>
      </c>
      <c r="G213">
        <v>32</v>
      </c>
      <c r="H213" t="s">
        <v>62</v>
      </c>
      <c r="I213" s="10">
        <v>7000</v>
      </c>
    </row>
    <row r="214" spans="1:9" x14ac:dyDescent="0.2">
      <c r="A214" s="1">
        <v>44844</v>
      </c>
      <c r="B214" t="s">
        <v>380</v>
      </c>
      <c r="C214" t="s">
        <v>11</v>
      </c>
      <c r="D214" t="s">
        <v>37</v>
      </c>
      <c r="E214" t="s">
        <v>229</v>
      </c>
      <c r="F214">
        <v>4</v>
      </c>
      <c r="G214">
        <v>64</v>
      </c>
      <c r="H214" t="s">
        <v>38</v>
      </c>
      <c r="I214" s="10">
        <v>14000</v>
      </c>
    </row>
    <row r="215" spans="1:9" x14ac:dyDescent="0.2">
      <c r="A215" s="1">
        <v>44844</v>
      </c>
      <c r="B215" t="s">
        <v>381</v>
      </c>
      <c r="C215" t="s">
        <v>11</v>
      </c>
      <c r="D215" t="s">
        <v>12</v>
      </c>
      <c r="E215" t="s">
        <v>229</v>
      </c>
      <c r="F215">
        <v>4</v>
      </c>
      <c r="G215">
        <v>64</v>
      </c>
      <c r="H215" t="s">
        <v>267</v>
      </c>
      <c r="I215" s="10">
        <v>12000</v>
      </c>
    </row>
    <row r="216" spans="1:9" x14ac:dyDescent="0.2">
      <c r="A216" s="1">
        <v>44846</v>
      </c>
      <c r="B216" t="s">
        <v>382</v>
      </c>
      <c r="C216" t="s">
        <v>11</v>
      </c>
      <c r="D216" t="s">
        <v>12</v>
      </c>
      <c r="E216" t="s">
        <v>229</v>
      </c>
      <c r="F216">
        <v>4</v>
      </c>
      <c r="G216">
        <v>64</v>
      </c>
      <c r="H216" t="s">
        <v>13</v>
      </c>
      <c r="I216" s="10">
        <v>12500</v>
      </c>
    </row>
    <row r="217" spans="1:9" x14ac:dyDescent="0.2">
      <c r="A217" s="1">
        <v>44847</v>
      </c>
      <c r="B217" t="s">
        <v>383</v>
      </c>
      <c r="C217" t="s">
        <v>60</v>
      </c>
      <c r="D217" t="s">
        <v>172</v>
      </c>
      <c r="E217" t="s">
        <v>231</v>
      </c>
      <c r="I217" s="10">
        <v>1400</v>
      </c>
    </row>
    <row r="218" spans="1:9" x14ac:dyDescent="0.2">
      <c r="A218" s="1">
        <v>44847</v>
      </c>
      <c r="B218" t="s">
        <v>345</v>
      </c>
      <c r="C218" t="s">
        <v>11</v>
      </c>
      <c r="D218" t="s">
        <v>132</v>
      </c>
      <c r="E218" t="s">
        <v>229</v>
      </c>
      <c r="F218">
        <v>4</v>
      </c>
      <c r="G218">
        <v>64</v>
      </c>
      <c r="H218" t="s">
        <v>62</v>
      </c>
      <c r="I218" s="10">
        <v>12000</v>
      </c>
    </row>
    <row r="219" spans="1:9" x14ac:dyDescent="0.2">
      <c r="A219" s="1">
        <v>44849</v>
      </c>
      <c r="B219" t="s">
        <v>232</v>
      </c>
      <c r="C219" t="s">
        <v>53</v>
      </c>
      <c r="D219" t="s">
        <v>57</v>
      </c>
      <c r="E219" t="s">
        <v>231</v>
      </c>
      <c r="I219" s="10">
        <v>1500</v>
      </c>
    </row>
    <row r="220" spans="1:9" x14ac:dyDescent="0.2">
      <c r="A220" s="1">
        <v>44849</v>
      </c>
      <c r="B220" t="s">
        <v>297</v>
      </c>
      <c r="C220" t="s">
        <v>15</v>
      </c>
      <c r="D220" t="s">
        <v>87</v>
      </c>
      <c r="E220" t="s">
        <v>229</v>
      </c>
      <c r="F220">
        <v>4</v>
      </c>
      <c r="G220">
        <v>64</v>
      </c>
      <c r="H220" t="s">
        <v>62</v>
      </c>
      <c r="I220" s="10">
        <v>10000</v>
      </c>
    </row>
    <row r="221" spans="1:9" x14ac:dyDescent="0.2">
      <c r="A221" s="1">
        <v>44849</v>
      </c>
      <c r="B221" t="s">
        <v>252</v>
      </c>
      <c r="C221" t="s">
        <v>60</v>
      </c>
      <c r="D221" t="s">
        <v>172</v>
      </c>
      <c r="E221" t="s">
        <v>231</v>
      </c>
      <c r="I221" s="10">
        <v>1400</v>
      </c>
    </row>
    <row r="222" spans="1:9" x14ac:dyDescent="0.2">
      <c r="A222" s="1">
        <v>44849</v>
      </c>
      <c r="B222" t="s">
        <v>334</v>
      </c>
      <c r="C222" t="s">
        <v>28</v>
      </c>
      <c r="D222" t="s">
        <v>29</v>
      </c>
      <c r="E222" t="s">
        <v>229</v>
      </c>
      <c r="F222">
        <v>6</v>
      </c>
      <c r="G222">
        <v>128</v>
      </c>
      <c r="H222" t="s">
        <v>30</v>
      </c>
      <c r="I222" s="10">
        <v>17000</v>
      </c>
    </row>
    <row r="223" spans="1:9" x14ac:dyDescent="0.2">
      <c r="A223" s="1">
        <v>44850</v>
      </c>
      <c r="B223" t="s">
        <v>237</v>
      </c>
      <c r="C223" t="s">
        <v>63</v>
      </c>
      <c r="D223" t="s">
        <v>82</v>
      </c>
      <c r="E223" t="s">
        <v>231</v>
      </c>
      <c r="I223" s="10">
        <v>950</v>
      </c>
    </row>
    <row r="224" spans="1:9" x14ac:dyDescent="0.2">
      <c r="A224" s="1">
        <v>44850</v>
      </c>
      <c r="B224" t="s">
        <v>346</v>
      </c>
      <c r="C224" t="s">
        <v>89</v>
      </c>
      <c r="D224" t="s">
        <v>91</v>
      </c>
      <c r="E224" t="s">
        <v>231</v>
      </c>
      <c r="I224" s="10">
        <v>1300</v>
      </c>
    </row>
    <row r="225" spans="1:9" x14ac:dyDescent="0.2">
      <c r="A225" s="1">
        <v>44850</v>
      </c>
      <c r="B225" t="s">
        <v>308</v>
      </c>
      <c r="C225" t="s">
        <v>11</v>
      </c>
      <c r="D225" t="s">
        <v>51</v>
      </c>
      <c r="E225" t="s">
        <v>229</v>
      </c>
      <c r="F225">
        <v>4</v>
      </c>
      <c r="G225">
        <v>64</v>
      </c>
      <c r="H225" t="s">
        <v>52</v>
      </c>
      <c r="I225" s="10">
        <v>8500</v>
      </c>
    </row>
    <row r="226" spans="1:9" x14ac:dyDescent="0.2">
      <c r="A226" s="1">
        <v>44851</v>
      </c>
      <c r="B226" t="s">
        <v>384</v>
      </c>
      <c r="C226" t="s">
        <v>60</v>
      </c>
      <c r="D226" t="s">
        <v>172</v>
      </c>
      <c r="E226" t="s">
        <v>231</v>
      </c>
      <c r="I226" s="10">
        <v>1400</v>
      </c>
    </row>
    <row r="227" spans="1:9" x14ac:dyDescent="0.2">
      <c r="A227" s="1">
        <v>44851</v>
      </c>
      <c r="B227" t="s">
        <v>385</v>
      </c>
      <c r="C227" t="s">
        <v>11</v>
      </c>
      <c r="D227" t="s">
        <v>127</v>
      </c>
      <c r="E227" t="s">
        <v>229</v>
      </c>
      <c r="F227">
        <v>6</v>
      </c>
      <c r="G227">
        <v>64</v>
      </c>
      <c r="H227" t="s">
        <v>86</v>
      </c>
      <c r="I227" s="10">
        <v>12000</v>
      </c>
    </row>
    <row r="228" spans="1:9" x14ac:dyDescent="0.2">
      <c r="A228" s="1">
        <v>44851</v>
      </c>
      <c r="B228" t="s">
        <v>325</v>
      </c>
      <c r="C228" t="s">
        <v>11</v>
      </c>
      <c r="D228" t="s">
        <v>81</v>
      </c>
      <c r="E228" t="s">
        <v>229</v>
      </c>
      <c r="F228">
        <v>4</v>
      </c>
      <c r="G228">
        <v>64</v>
      </c>
      <c r="H228" t="s">
        <v>93</v>
      </c>
      <c r="I228" s="10">
        <v>8500</v>
      </c>
    </row>
    <row r="229" spans="1:9" x14ac:dyDescent="0.2">
      <c r="A229" s="1">
        <v>44852</v>
      </c>
      <c r="B229" t="s">
        <v>291</v>
      </c>
      <c r="C229" t="s">
        <v>11</v>
      </c>
      <c r="D229" t="s">
        <v>146</v>
      </c>
      <c r="E229" t="s">
        <v>229</v>
      </c>
      <c r="F229">
        <v>3</v>
      </c>
      <c r="G229">
        <v>32</v>
      </c>
      <c r="H229" t="s">
        <v>62</v>
      </c>
      <c r="I229" s="10">
        <v>7000</v>
      </c>
    </row>
    <row r="230" spans="1:9" x14ac:dyDescent="0.2">
      <c r="A230" s="1">
        <v>44853</v>
      </c>
      <c r="B230" t="s">
        <v>386</v>
      </c>
      <c r="C230" t="s">
        <v>15</v>
      </c>
      <c r="D230" t="s">
        <v>169</v>
      </c>
      <c r="E230" t="s">
        <v>229</v>
      </c>
      <c r="F230">
        <v>12</v>
      </c>
      <c r="G230">
        <v>256</v>
      </c>
      <c r="H230" t="s">
        <v>170</v>
      </c>
      <c r="I230" s="10">
        <v>30000</v>
      </c>
    </row>
    <row r="231" spans="1:9" x14ac:dyDescent="0.2">
      <c r="A231" s="1">
        <v>44853</v>
      </c>
      <c r="B231" t="s">
        <v>244</v>
      </c>
      <c r="C231" t="s">
        <v>11</v>
      </c>
      <c r="D231" t="s">
        <v>142</v>
      </c>
      <c r="E231" t="s">
        <v>229</v>
      </c>
      <c r="F231">
        <v>4</v>
      </c>
      <c r="G231">
        <v>64</v>
      </c>
      <c r="H231" t="s">
        <v>143</v>
      </c>
      <c r="I231" s="10">
        <v>9000</v>
      </c>
    </row>
    <row r="232" spans="1:9" x14ac:dyDescent="0.2">
      <c r="A232" s="1">
        <v>44853</v>
      </c>
      <c r="B232" t="s">
        <v>240</v>
      </c>
      <c r="C232" t="s">
        <v>11</v>
      </c>
      <c r="D232" t="s">
        <v>81</v>
      </c>
      <c r="E232" t="s">
        <v>229</v>
      </c>
      <c r="F232">
        <v>4</v>
      </c>
      <c r="G232">
        <v>64</v>
      </c>
      <c r="H232" t="s">
        <v>93</v>
      </c>
      <c r="I232" s="10">
        <v>9500</v>
      </c>
    </row>
    <row r="233" spans="1:9" x14ac:dyDescent="0.2">
      <c r="A233" s="1">
        <v>44853</v>
      </c>
      <c r="B233" t="s">
        <v>346</v>
      </c>
      <c r="C233" t="s">
        <v>11</v>
      </c>
      <c r="D233" t="s">
        <v>163</v>
      </c>
      <c r="E233" t="s">
        <v>229</v>
      </c>
      <c r="F233">
        <v>6</v>
      </c>
      <c r="G233">
        <v>64</v>
      </c>
      <c r="H233" t="s">
        <v>164</v>
      </c>
      <c r="I233" s="10">
        <v>11500</v>
      </c>
    </row>
    <row r="234" spans="1:9" x14ac:dyDescent="0.2">
      <c r="A234" s="1">
        <v>44854</v>
      </c>
      <c r="B234" t="s">
        <v>385</v>
      </c>
      <c r="C234" t="s">
        <v>15</v>
      </c>
      <c r="D234" t="s">
        <v>99</v>
      </c>
      <c r="E234" t="s">
        <v>229</v>
      </c>
      <c r="F234">
        <v>4</v>
      </c>
      <c r="G234">
        <v>64</v>
      </c>
      <c r="H234" t="s">
        <v>100</v>
      </c>
      <c r="I234" s="10">
        <v>10000</v>
      </c>
    </row>
    <row r="235" spans="1:9" x14ac:dyDescent="0.2">
      <c r="A235" s="1">
        <v>44854</v>
      </c>
      <c r="B235" t="s">
        <v>351</v>
      </c>
      <c r="C235" t="s">
        <v>11</v>
      </c>
      <c r="D235" t="s">
        <v>142</v>
      </c>
      <c r="E235" t="s">
        <v>229</v>
      </c>
      <c r="F235">
        <v>4</v>
      </c>
      <c r="G235">
        <v>64</v>
      </c>
      <c r="H235" t="s">
        <v>387</v>
      </c>
      <c r="I235" s="10">
        <v>9000</v>
      </c>
    </row>
    <row r="236" spans="1:9" x14ac:dyDescent="0.2">
      <c r="A236" s="1">
        <v>44854</v>
      </c>
      <c r="B236" t="s">
        <v>299</v>
      </c>
      <c r="C236" t="s">
        <v>11</v>
      </c>
      <c r="D236" t="s">
        <v>163</v>
      </c>
      <c r="E236" t="s">
        <v>229</v>
      </c>
      <c r="F236">
        <v>6</v>
      </c>
      <c r="G236">
        <v>64</v>
      </c>
      <c r="H236" t="s">
        <v>164</v>
      </c>
      <c r="I236" s="10">
        <v>12000</v>
      </c>
    </row>
    <row r="237" spans="1:9" x14ac:dyDescent="0.2">
      <c r="A237" s="1">
        <v>44855</v>
      </c>
      <c r="B237" t="s">
        <v>388</v>
      </c>
      <c r="C237" t="s">
        <v>15</v>
      </c>
      <c r="D237" t="s">
        <v>99</v>
      </c>
      <c r="E237" t="s">
        <v>229</v>
      </c>
      <c r="F237">
        <v>3</v>
      </c>
      <c r="G237">
        <v>32</v>
      </c>
      <c r="H237" t="s">
        <v>100</v>
      </c>
      <c r="I237" s="10">
        <v>9500</v>
      </c>
    </row>
    <row r="238" spans="1:9" x14ac:dyDescent="0.2">
      <c r="A238" s="1">
        <v>44855</v>
      </c>
      <c r="B238" t="s">
        <v>261</v>
      </c>
      <c r="C238" t="s">
        <v>28</v>
      </c>
      <c r="D238" t="s">
        <v>29</v>
      </c>
      <c r="E238" t="s">
        <v>229</v>
      </c>
      <c r="F238">
        <v>6</v>
      </c>
      <c r="G238">
        <v>128</v>
      </c>
      <c r="H238" t="s">
        <v>30</v>
      </c>
      <c r="I238" s="10">
        <v>17000</v>
      </c>
    </row>
    <row r="239" spans="1:9" x14ac:dyDescent="0.2">
      <c r="A239" s="1">
        <v>44856</v>
      </c>
      <c r="B239" t="s">
        <v>389</v>
      </c>
      <c r="C239" t="s">
        <v>34</v>
      </c>
      <c r="D239" t="s">
        <v>390</v>
      </c>
      <c r="E239" t="s">
        <v>229</v>
      </c>
      <c r="F239">
        <v>6</v>
      </c>
      <c r="G239">
        <v>128</v>
      </c>
      <c r="H239" t="s">
        <v>198</v>
      </c>
      <c r="I239" s="10">
        <v>19000</v>
      </c>
    </row>
    <row r="240" spans="1:9" x14ac:dyDescent="0.2">
      <c r="A240" s="1">
        <v>44856</v>
      </c>
      <c r="B240" t="s">
        <v>332</v>
      </c>
      <c r="C240" t="s">
        <v>15</v>
      </c>
      <c r="D240" t="s">
        <v>148</v>
      </c>
      <c r="E240" t="s">
        <v>229</v>
      </c>
      <c r="F240">
        <v>6</v>
      </c>
      <c r="G240">
        <v>128</v>
      </c>
      <c r="H240" t="s">
        <v>391</v>
      </c>
      <c r="I240" s="10">
        <v>19000</v>
      </c>
    </row>
    <row r="241" spans="1:9" x14ac:dyDescent="0.2">
      <c r="A241" s="1">
        <v>44856</v>
      </c>
      <c r="B241" t="s">
        <v>336</v>
      </c>
      <c r="C241" t="s">
        <v>15</v>
      </c>
      <c r="D241" t="s">
        <v>94</v>
      </c>
      <c r="E241" t="s">
        <v>229</v>
      </c>
      <c r="F241">
        <v>4</v>
      </c>
      <c r="G241">
        <v>64</v>
      </c>
      <c r="H241" t="s">
        <v>95</v>
      </c>
      <c r="I241" s="10">
        <v>11000</v>
      </c>
    </row>
    <row r="242" spans="1:9" x14ac:dyDescent="0.2">
      <c r="A242" s="1">
        <v>44856</v>
      </c>
      <c r="B242" t="s">
        <v>392</v>
      </c>
      <c r="C242" t="s">
        <v>15</v>
      </c>
      <c r="D242" t="s">
        <v>87</v>
      </c>
      <c r="E242" t="s">
        <v>229</v>
      </c>
      <c r="F242">
        <v>4</v>
      </c>
      <c r="G242">
        <v>64</v>
      </c>
      <c r="H242" t="s">
        <v>62</v>
      </c>
      <c r="I242" s="10">
        <v>10000</v>
      </c>
    </row>
    <row r="243" spans="1:9" x14ac:dyDescent="0.2">
      <c r="A243" s="1">
        <v>44856</v>
      </c>
      <c r="B243" t="s">
        <v>284</v>
      </c>
      <c r="C243" t="s">
        <v>28</v>
      </c>
      <c r="D243" t="s">
        <v>151</v>
      </c>
      <c r="E243" t="s">
        <v>229</v>
      </c>
      <c r="F243">
        <v>4</v>
      </c>
      <c r="G243">
        <v>64</v>
      </c>
      <c r="H243" t="s">
        <v>152</v>
      </c>
      <c r="I243" s="10">
        <v>18000</v>
      </c>
    </row>
    <row r="244" spans="1:9" x14ac:dyDescent="0.2">
      <c r="A244" s="1">
        <v>44856</v>
      </c>
      <c r="B244" t="s">
        <v>393</v>
      </c>
      <c r="C244" t="s">
        <v>11</v>
      </c>
      <c r="D244" t="s">
        <v>12</v>
      </c>
      <c r="E244" t="s">
        <v>229</v>
      </c>
      <c r="F244">
        <v>4</v>
      </c>
      <c r="G244">
        <v>64</v>
      </c>
      <c r="H244" t="s">
        <v>267</v>
      </c>
      <c r="I244" s="10">
        <v>12000</v>
      </c>
    </row>
    <row r="245" spans="1:9" x14ac:dyDescent="0.2">
      <c r="A245" s="1">
        <v>44856</v>
      </c>
      <c r="B245" t="s">
        <v>265</v>
      </c>
      <c r="C245" t="s">
        <v>11</v>
      </c>
      <c r="D245" t="s">
        <v>144</v>
      </c>
      <c r="E245" t="s">
        <v>229</v>
      </c>
      <c r="F245">
        <v>6</v>
      </c>
      <c r="G245">
        <v>128</v>
      </c>
      <c r="H245" t="s">
        <v>145</v>
      </c>
      <c r="I245" s="10">
        <v>15500</v>
      </c>
    </row>
    <row r="246" spans="1:9" x14ac:dyDescent="0.2">
      <c r="A246" s="1">
        <v>44856</v>
      </c>
      <c r="B246" t="s">
        <v>394</v>
      </c>
      <c r="C246" t="s">
        <v>11</v>
      </c>
      <c r="D246" t="s">
        <v>177</v>
      </c>
      <c r="E246" t="s">
        <v>229</v>
      </c>
      <c r="F246">
        <v>6</v>
      </c>
      <c r="G246">
        <v>128</v>
      </c>
      <c r="H246" t="s">
        <v>67</v>
      </c>
      <c r="I246" s="10">
        <v>18000</v>
      </c>
    </row>
    <row r="247" spans="1:9" x14ac:dyDescent="0.2">
      <c r="A247" s="1">
        <v>44857</v>
      </c>
      <c r="B247" t="s">
        <v>395</v>
      </c>
      <c r="C247" t="s">
        <v>63</v>
      </c>
      <c r="D247" t="s">
        <v>82</v>
      </c>
      <c r="E247" t="s">
        <v>231</v>
      </c>
      <c r="I247" s="10">
        <v>1000</v>
      </c>
    </row>
    <row r="248" spans="1:9" x14ac:dyDescent="0.2">
      <c r="A248" s="1">
        <v>44857</v>
      </c>
      <c r="B248" t="s">
        <v>396</v>
      </c>
      <c r="C248" t="s">
        <v>15</v>
      </c>
      <c r="D248" t="s">
        <v>116</v>
      </c>
      <c r="E248" t="s">
        <v>229</v>
      </c>
      <c r="F248">
        <v>6</v>
      </c>
      <c r="G248">
        <v>128</v>
      </c>
      <c r="H248" t="s">
        <v>223</v>
      </c>
      <c r="I248" s="10">
        <v>17000</v>
      </c>
    </row>
    <row r="249" spans="1:9" x14ac:dyDescent="0.2">
      <c r="A249" s="1">
        <v>44857</v>
      </c>
      <c r="B249" t="s">
        <v>324</v>
      </c>
      <c r="C249" t="s">
        <v>15</v>
      </c>
      <c r="D249" t="s">
        <v>87</v>
      </c>
      <c r="E249" t="s">
        <v>229</v>
      </c>
      <c r="F249">
        <v>4</v>
      </c>
      <c r="G249">
        <v>64</v>
      </c>
      <c r="H249" t="s">
        <v>62</v>
      </c>
      <c r="I249" s="10">
        <v>10000</v>
      </c>
    </row>
    <row r="250" spans="1:9" x14ac:dyDescent="0.2">
      <c r="A250" s="1">
        <v>44857</v>
      </c>
      <c r="B250" t="s">
        <v>397</v>
      </c>
      <c r="C250" t="s">
        <v>60</v>
      </c>
      <c r="D250" t="s">
        <v>172</v>
      </c>
      <c r="E250" t="s">
        <v>231</v>
      </c>
      <c r="I250" s="10">
        <v>1400</v>
      </c>
    </row>
    <row r="251" spans="1:9" x14ac:dyDescent="0.2">
      <c r="A251" s="1">
        <v>44857</v>
      </c>
      <c r="B251" t="s">
        <v>298</v>
      </c>
      <c r="C251" t="s">
        <v>28</v>
      </c>
      <c r="D251" t="s">
        <v>29</v>
      </c>
      <c r="E251" t="s">
        <v>229</v>
      </c>
      <c r="F251">
        <v>6</v>
      </c>
      <c r="G251">
        <v>128</v>
      </c>
      <c r="H251" t="s">
        <v>30</v>
      </c>
      <c r="I251" s="10">
        <v>17000</v>
      </c>
    </row>
    <row r="252" spans="1:9" x14ac:dyDescent="0.2">
      <c r="A252" s="1">
        <v>44857</v>
      </c>
      <c r="B252" t="s">
        <v>398</v>
      </c>
      <c r="C252" t="s">
        <v>28</v>
      </c>
      <c r="D252" t="s">
        <v>118</v>
      </c>
      <c r="E252" t="s">
        <v>229</v>
      </c>
      <c r="F252">
        <v>6</v>
      </c>
      <c r="G252">
        <v>128</v>
      </c>
      <c r="H252" t="s">
        <v>119</v>
      </c>
      <c r="I252" s="10">
        <v>21000</v>
      </c>
    </row>
    <row r="253" spans="1:9" x14ac:dyDescent="0.2">
      <c r="A253" s="1">
        <v>44857</v>
      </c>
      <c r="B253" t="s">
        <v>399</v>
      </c>
      <c r="C253" t="s">
        <v>11</v>
      </c>
      <c r="D253" t="s">
        <v>81</v>
      </c>
      <c r="E253" t="s">
        <v>229</v>
      </c>
      <c r="F253">
        <v>4</v>
      </c>
      <c r="G253">
        <v>64</v>
      </c>
      <c r="H253" t="s">
        <v>93</v>
      </c>
      <c r="I253" s="10">
        <v>8500</v>
      </c>
    </row>
    <row r="254" spans="1:9" x14ac:dyDescent="0.2">
      <c r="A254" s="1">
        <v>44858</v>
      </c>
      <c r="B254" t="s">
        <v>314</v>
      </c>
      <c r="C254" t="s">
        <v>48</v>
      </c>
      <c r="D254" t="s">
        <v>50</v>
      </c>
      <c r="E254" t="s">
        <v>231</v>
      </c>
      <c r="I254" s="10">
        <v>1000</v>
      </c>
    </row>
    <row r="255" spans="1:9" x14ac:dyDescent="0.2">
      <c r="A255" s="1">
        <v>44858</v>
      </c>
      <c r="B255" t="s">
        <v>328</v>
      </c>
      <c r="C255" t="s">
        <v>53</v>
      </c>
      <c r="D255" t="s">
        <v>174</v>
      </c>
      <c r="E255" t="s">
        <v>231</v>
      </c>
      <c r="I255" s="10">
        <v>1000</v>
      </c>
    </row>
    <row r="256" spans="1:9" x14ac:dyDescent="0.2">
      <c r="A256" s="1">
        <v>44858</v>
      </c>
      <c r="B256" t="s">
        <v>246</v>
      </c>
      <c r="C256" t="s">
        <v>11</v>
      </c>
      <c r="D256" t="s">
        <v>146</v>
      </c>
      <c r="E256" t="s">
        <v>229</v>
      </c>
      <c r="F256">
        <v>3</v>
      </c>
      <c r="G256">
        <v>32</v>
      </c>
      <c r="H256" t="s">
        <v>62</v>
      </c>
      <c r="I256" s="10">
        <v>7000</v>
      </c>
    </row>
    <row r="257" spans="1:9" x14ac:dyDescent="0.2">
      <c r="A257" s="1">
        <v>44859</v>
      </c>
      <c r="B257" t="s">
        <v>372</v>
      </c>
      <c r="C257" t="s">
        <v>71</v>
      </c>
      <c r="D257" t="s">
        <v>153</v>
      </c>
      <c r="E257" t="s">
        <v>229</v>
      </c>
      <c r="F257">
        <v>2</v>
      </c>
      <c r="G257">
        <v>32</v>
      </c>
      <c r="H257" t="s">
        <v>154</v>
      </c>
      <c r="I257" s="10">
        <v>6000</v>
      </c>
    </row>
    <row r="258" spans="1:9" x14ac:dyDescent="0.2">
      <c r="A258" s="1">
        <v>44859</v>
      </c>
      <c r="B258" t="s">
        <v>262</v>
      </c>
      <c r="C258" t="s">
        <v>31</v>
      </c>
      <c r="D258" t="s">
        <v>32</v>
      </c>
      <c r="E258" t="s">
        <v>229</v>
      </c>
      <c r="F258">
        <v>2</v>
      </c>
      <c r="G258">
        <v>32</v>
      </c>
      <c r="H258" t="s">
        <v>33</v>
      </c>
      <c r="I258" s="10">
        <v>6500</v>
      </c>
    </row>
    <row r="259" spans="1:9" x14ac:dyDescent="0.2">
      <c r="A259" s="1">
        <v>44860</v>
      </c>
      <c r="B259" t="s">
        <v>400</v>
      </c>
      <c r="C259" t="s">
        <v>89</v>
      </c>
      <c r="D259" t="s">
        <v>91</v>
      </c>
      <c r="E259" t="s">
        <v>231</v>
      </c>
      <c r="I259" s="10">
        <v>1350</v>
      </c>
    </row>
    <row r="260" spans="1:9" x14ac:dyDescent="0.2">
      <c r="A260" s="1">
        <v>44861</v>
      </c>
      <c r="B260" t="s">
        <v>401</v>
      </c>
      <c r="C260" t="s">
        <v>63</v>
      </c>
      <c r="D260" t="s">
        <v>82</v>
      </c>
      <c r="E260" t="s">
        <v>231</v>
      </c>
      <c r="I260" s="10">
        <v>950</v>
      </c>
    </row>
    <row r="261" spans="1:9" x14ac:dyDescent="0.2">
      <c r="A261" s="1">
        <v>44861</v>
      </c>
      <c r="B261" t="s">
        <v>331</v>
      </c>
      <c r="C261" t="s">
        <v>63</v>
      </c>
      <c r="D261" t="s">
        <v>159</v>
      </c>
      <c r="E261" t="s">
        <v>231</v>
      </c>
      <c r="I261" s="10">
        <v>850</v>
      </c>
    </row>
    <row r="262" spans="1:9" x14ac:dyDescent="0.2">
      <c r="A262" s="1">
        <v>44861</v>
      </c>
      <c r="B262" t="s">
        <v>402</v>
      </c>
      <c r="C262" t="s">
        <v>53</v>
      </c>
      <c r="D262" t="s">
        <v>333</v>
      </c>
      <c r="E262" t="s">
        <v>231</v>
      </c>
      <c r="I262" s="10">
        <v>1200</v>
      </c>
    </row>
    <row r="263" spans="1:9" x14ac:dyDescent="0.2">
      <c r="A263" s="1">
        <v>44863</v>
      </c>
      <c r="B263" t="s">
        <v>345</v>
      </c>
      <c r="C263" t="s">
        <v>11</v>
      </c>
      <c r="D263" t="s">
        <v>178</v>
      </c>
      <c r="E263" t="s">
        <v>229</v>
      </c>
      <c r="F263">
        <v>6</v>
      </c>
      <c r="G263">
        <v>128</v>
      </c>
      <c r="H263" t="s">
        <v>179</v>
      </c>
      <c r="I263" s="10">
        <v>15500</v>
      </c>
    </row>
    <row r="264" spans="1:9" x14ac:dyDescent="0.2">
      <c r="A264" s="1">
        <v>44863</v>
      </c>
      <c r="B264" t="s">
        <v>403</v>
      </c>
      <c r="C264" t="s">
        <v>11</v>
      </c>
      <c r="D264" t="s">
        <v>138</v>
      </c>
      <c r="E264" t="s">
        <v>229</v>
      </c>
      <c r="F264">
        <v>4</v>
      </c>
      <c r="G264">
        <v>64</v>
      </c>
      <c r="H264" t="s">
        <v>249</v>
      </c>
      <c r="I264" s="10">
        <v>11500</v>
      </c>
    </row>
    <row r="265" spans="1:9" x14ac:dyDescent="0.2">
      <c r="A265" s="1">
        <v>44863</v>
      </c>
      <c r="B265" t="s">
        <v>404</v>
      </c>
      <c r="C265" t="s">
        <v>11</v>
      </c>
      <c r="D265" t="s">
        <v>81</v>
      </c>
      <c r="E265" t="s">
        <v>229</v>
      </c>
      <c r="F265">
        <v>4</v>
      </c>
      <c r="G265">
        <v>64</v>
      </c>
      <c r="H265" t="s">
        <v>93</v>
      </c>
      <c r="I265" s="10">
        <v>9000</v>
      </c>
    </row>
    <row r="266" spans="1:9" x14ac:dyDescent="0.2">
      <c r="A266" s="1">
        <v>44865</v>
      </c>
      <c r="B266" t="s">
        <v>296</v>
      </c>
      <c r="C266" t="s">
        <v>11</v>
      </c>
      <c r="D266" t="s">
        <v>146</v>
      </c>
      <c r="E266" t="s">
        <v>229</v>
      </c>
      <c r="F266">
        <v>2</v>
      </c>
      <c r="G266">
        <v>32</v>
      </c>
      <c r="H266" t="s">
        <v>62</v>
      </c>
      <c r="I266" s="10">
        <v>7000</v>
      </c>
    </row>
    <row r="267" spans="1:9" x14ac:dyDescent="0.2">
      <c r="A267" s="1">
        <v>44866</v>
      </c>
      <c r="B267" t="s">
        <v>405</v>
      </c>
      <c r="C267" t="s">
        <v>71</v>
      </c>
      <c r="D267" t="s">
        <v>74</v>
      </c>
      <c r="E267" t="s">
        <v>229</v>
      </c>
      <c r="F267">
        <v>4</v>
      </c>
      <c r="G267">
        <v>64</v>
      </c>
      <c r="H267" t="s">
        <v>75</v>
      </c>
      <c r="I267" s="10">
        <v>8400</v>
      </c>
    </row>
    <row r="268" spans="1:9" x14ac:dyDescent="0.2">
      <c r="A268" s="1">
        <v>44866</v>
      </c>
      <c r="B268" t="s">
        <v>406</v>
      </c>
      <c r="C268" t="s">
        <v>53</v>
      </c>
      <c r="D268" t="s">
        <v>54</v>
      </c>
      <c r="E268" t="s">
        <v>231</v>
      </c>
      <c r="I268" s="10">
        <v>1000</v>
      </c>
    </row>
    <row r="269" spans="1:9" x14ac:dyDescent="0.2">
      <c r="A269" s="1">
        <v>44866</v>
      </c>
      <c r="B269" t="s">
        <v>262</v>
      </c>
      <c r="C269" t="s">
        <v>89</v>
      </c>
      <c r="D269" t="s">
        <v>90</v>
      </c>
      <c r="E269" t="s">
        <v>231</v>
      </c>
      <c r="I269" s="10">
        <v>1450</v>
      </c>
    </row>
    <row r="270" spans="1:9" x14ac:dyDescent="0.2">
      <c r="A270" s="1">
        <v>44866</v>
      </c>
      <c r="B270" t="s">
        <v>407</v>
      </c>
      <c r="C270" t="s">
        <v>15</v>
      </c>
      <c r="D270" t="s">
        <v>122</v>
      </c>
      <c r="E270" t="s">
        <v>229</v>
      </c>
      <c r="F270">
        <v>4</v>
      </c>
      <c r="G270">
        <v>64</v>
      </c>
      <c r="H270" t="s">
        <v>40</v>
      </c>
      <c r="I270" s="10">
        <v>15000</v>
      </c>
    </row>
    <row r="271" spans="1:9" x14ac:dyDescent="0.2">
      <c r="A271" s="1">
        <v>44866</v>
      </c>
      <c r="B271" t="s">
        <v>374</v>
      </c>
      <c r="C271" t="s">
        <v>28</v>
      </c>
      <c r="D271" t="s">
        <v>151</v>
      </c>
      <c r="E271" t="s">
        <v>229</v>
      </c>
      <c r="F271">
        <v>4</v>
      </c>
      <c r="G271">
        <v>64</v>
      </c>
      <c r="H271" t="s">
        <v>152</v>
      </c>
      <c r="I271" s="10">
        <v>18000</v>
      </c>
    </row>
    <row r="272" spans="1:9" x14ac:dyDescent="0.2">
      <c r="A272" s="1">
        <v>44867</v>
      </c>
      <c r="B272" t="s">
        <v>369</v>
      </c>
      <c r="C272" t="s">
        <v>53</v>
      </c>
      <c r="D272" t="s">
        <v>54</v>
      </c>
      <c r="E272" t="s">
        <v>231</v>
      </c>
      <c r="I272" s="10">
        <v>950</v>
      </c>
    </row>
    <row r="273" spans="1:9" x14ac:dyDescent="0.2">
      <c r="A273" s="1">
        <v>44868</v>
      </c>
      <c r="B273" t="s">
        <v>284</v>
      </c>
      <c r="C273" t="s">
        <v>71</v>
      </c>
      <c r="D273" t="s">
        <v>153</v>
      </c>
      <c r="E273" t="s">
        <v>229</v>
      </c>
      <c r="F273">
        <v>2</v>
      </c>
      <c r="G273">
        <v>32</v>
      </c>
      <c r="H273" t="s">
        <v>165</v>
      </c>
      <c r="I273" s="10">
        <v>6500</v>
      </c>
    </row>
    <row r="274" spans="1:9" x14ac:dyDescent="0.2">
      <c r="A274" s="1">
        <v>44868</v>
      </c>
      <c r="B274" t="s">
        <v>259</v>
      </c>
      <c r="C274" t="s">
        <v>15</v>
      </c>
      <c r="D274" t="s">
        <v>87</v>
      </c>
      <c r="E274" t="s">
        <v>229</v>
      </c>
      <c r="F274">
        <v>4</v>
      </c>
      <c r="G274">
        <v>128</v>
      </c>
      <c r="H274" t="s">
        <v>62</v>
      </c>
      <c r="I274" s="10">
        <v>11500</v>
      </c>
    </row>
    <row r="275" spans="1:9" x14ac:dyDescent="0.2">
      <c r="A275" s="1">
        <v>44868</v>
      </c>
      <c r="B275" t="s">
        <v>408</v>
      </c>
      <c r="C275" t="s">
        <v>60</v>
      </c>
      <c r="D275" t="s">
        <v>114</v>
      </c>
      <c r="E275" t="s">
        <v>229</v>
      </c>
      <c r="F275">
        <v>4</v>
      </c>
      <c r="G275">
        <v>64</v>
      </c>
      <c r="H275" t="s">
        <v>115</v>
      </c>
      <c r="I275" s="10">
        <v>12000</v>
      </c>
    </row>
    <row r="276" spans="1:9" x14ac:dyDescent="0.2">
      <c r="A276" s="1">
        <v>44870</v>
      </c>
      <c r="B276" t="s">
        <v>337</v>
      </c>
      <c r="C276" t="s">
        <v>63</v>
      </c>
      <c r="D276" t="s">
        <v>84</v>
      </c>
      <c r="E276" t="s">
        <v>231</v>
      </c>
      <c r="I276" s="10">
        <v>1100</v>
      </c>
    </row>
    <row r="277" spans="1:9" x14ac:dyDescent="0.2">
      <c r="A277" s="1">
        <v>44870</v>
      </c>
      <c r="B277" t="s">
        <v>409</v>
      </c>
      <c r="C277" t="s">
        <v>60</v>
      </c>
      <c r="D277" t="s">
        <v>172</v>
      </c>
      <c r="E277" t="s">
        <v>231</v>
      </c>
      <c r="I277" s="10">
        <v>1400</v>
      </c>
    </row>
    <row r="278" spans="1:9" x14ac:dyDescent="0.2">
      <c r="A278" s="1">
        <v>44871</v>
      </c>
      <c r="B278" t="s">
        <v>262</v>
      </c>
      <c r="C278" t="s">
        <v>23</v>
      </c>
      <c r="D278" t="s">
        <v>24</v>
      </c>
      <c r="E278" t="s">
        <v>229</v>
      </c>
      <c r="F278">
        <v>6</v>
      </c>
      <c r="G278">
        <v>128</v>
      </c>
      <c r="H278" t="s">
        <v>155</v>
      </c>
      <c r="I278" s="10">
        <v>13500</v>
      </c>
    </row>
    <row r="279" spans="1:9" x14ac:dyDescent="0.2">
      <c r="A279" s="1">
        <v>44871</v>
      </c>
      <c r="B279" t="s">
        <v>410</v>
      </c>
      <c r="C279" t="s">
        <v>15</v>
      </c>
      <c r="D279" t="s">
        <v>39</v>
      </c>
      <c r="E279" t="s">
        <v>229</v>
      </c>
      <c r="F279">
        <v>4</v>
      </c>
      <c r="G279">
        <v>64</v>
      </c>
      <c r="H279" t="s">
        <v>40</v>
      </c>
      <c r="I279" s="10">
        <v>14500</v>
      </c>
    </row>
    <row r="280" spans="1:9" x14ac:dyDescent="0.2">
      <c r="A280" s="1">
        <v>44871</v>
      </c>
      <c r="B280" t="s">
        <v>411</v>
      </c>
      <c r="C280" t="s">
        <v>15</v>
      </c>
      <c r="D280" t="s">
        <v>109</v>
      </c>
      <c r="E280" t="s">
        <v>229</v>
      </c>
      <c r="F280">
        <v>2</v>
      </c>
      <c r="G280">
        <v>32</v>
      </c>
      <c r="H280" t="s">
        <v>110</v>
      </c>
      <c r="I280" s="10">
        <v>7500</v>
      </c>
    </row>
    <row r="281" spans="1:9" x14ac:dyDescent="0.2">
      <c r="A281" s="1">
        <v>44871</v>
      </c>
      <c r="B281" t="s">
        <v>405</v>
      </c>
      <c r="C281" t="s">
        <v>15</v>
      </c>
      <c r="D281" t="s">
        <v>126</v>
      </c>
      <c r="E281" t="s">
        <v>229</v>
      </c>
      <c r="F281">
        <v>6</v>
      </c>
      <c r="G281">
        <v>128</v>
      </c>
      <c r="H281" t="s">
        <v>75</v>
      </c>
      <c r="I281" s="10">
        <v>15000</v>
      </c>
    </row>
    <row r="282" spans="1:9" x14ac:dyDescent="0.2">
      <c r="A282" s="1">
        <v>44872</v>
      </c>
      <c r="B282" t="s">
        <v>361</v>
      </c>
      <c r="C282" t="s">
        <v>53</v>
      </c>
      <c r="D282" t="s">
        <v>105</v>
      </c>
      <c r="E282" t="s">
        <v>231</v>
      </c>
      <c r="I282" s="10">
        <v>1400</v>
      </c>
    </row>
    <row r="283" spans="1:9" x14ac:dyDescent="0.2">
      <c r="A283" s="1">
        <v>44872</v>
      </c>
      <c r="B283" t="s">
        <v>408</v>
      </c>
      <c r="C283" t="s">
        <v>15</v>
      </c>
      <c r="D283" t="s">
        <v>148</v>
      </c>
      <c r="E283" t="s">
        <v>229</v>
      </c>
      <c r="F283">
        <v>6</v>
      </c>
      <c r="G283">
        <v>128</v>
      </c>
      <c r="H283" t="s">
        <v>149</v>
      </c>
      <c r="I283" s="10">
        <v>18500</v>
      </c>
    </row>
    <row r="284" spans="1:9" x14ac:dyDescent="0.2">
      <c r="A284" s="1">
        <v>44872</v>
      </c>
      <c r="B284" t="s">
        <v>412</v>
      </c>
      <c r="C284" t="s">
        <v>28</v>
      </c>
      <c r="D284" t="s">
        <v>29</v>
      </c>
      <c r="E284" t="s">
        <v>229</v>
      </c>
      <c r="F284">
        <v>6</v>
      </c>
      <c r="G284">
        <v>128</v>
      </c>
      <c r="H284" t="s">
        <v>30</v>
      </c>
      <c r="I284" s="10">
        <v>16500</v>
      </c>
    </row>
    <row r="285" spans="1:9" x14ac:dyDescent="0.2">
      <c r="A285" s="1">
        <v>44873</v>
      </c>
      <c r="B285" t="s">
        <v>413</v>
      </c>
      <c r="C285" t="s">
        <v>53</v>
      </c>
      <c r="D285" t="s">
        <v>105</v>
      </c>
      <c r="E285" t="s">
        <v>231</v>
      </c>
      <c r="I285" s="10">
        <v>1400</v>
      </c>
    </row>
    <row r="286" spans="1:9" x14ac:dyDescent="0.2">
      <c r="A286" s="1">
        <v>44873</v>
      </c>
      <c r="B286" t="s">
        <v>414</v>
      </c>
      <c r="C286" t="s">
        <v>23</v>
      </c>
      <c r="D286" t="s">
        <v>191</v>
      </c>
      <c r="E286" t="s">
        <v>229</v>
      </c>
      <c r="F286">
        <v>4</v>
      </c>
      <c r="G286">
        <v>64</v>
      </c>
      <c r="H286" t="s">
        <v>110</v>
      </c>
      <c r="I286" s="10">
        <v>12500</v>
      </c>
    </row>
    <row r="287" spans="1:9" x14ac:dyDescent="0.2">
      <c r="A287" s="1">
        <v>44873</v>
      </c>
      <c r="B287" t="s">
        <v>415</v>
      </c>
      <c r="C287" t="s">
        <v>15</v>
      </c>
      <c r="D287" t="s">
        <v>94</v>
      </c>
      <c r="E287" t="s">
        <v>229</v>
      </c>
      <c r="F287">
        <v>4</v>
      </c>
      <c r="G287">
        <v>64</v>
      </c>
      <c r="H287" t="s">
        <v>95</v>
      </c>
      <c r="I287" s="10">
        <v>11000</v>
      </c>
    </row>
    <row r="288" spans="1:9" x14ac:dyDescent="0.2">
      <c r="A288" s="1">
        <v>44874</v>
      </c>
      <c r="B288" t="s">
        <v>416</v>
      </c>
      <c r="C288" t="s">
        <v>63</v>
      </c>
      <c r="D288" t="s">
        <v>98</v>
      </c>
      <c r="E288" t="s">
        <v>231</v>
      </c>
      <c r="I288" s="10">
        <v>1200</v>
      </c>
    </row>
    <row r="289" spans="1:9" x14ac:dyDescent="0.2">
      <c r="A289" s="1">
        <v>44874</v>
      </c>
      <c r="B289" t="s">
        <v>413</v>
      </c>
      <c r="C289" t="s">
        <v>60</v>
      </c>
      <c r="D289" t="s">
        <v>172</v>
      </c>
      <c r="E289" t="s">
        <v>231</v>
      </c>
      <c r="I289" s="10">
        <v>1400</v>
      </c>
    </row>
    <row r="290" spans="1:9" x14ac:dyDescent="0.2">
      <c r="A290" s="1">
        <v>44874</v>
      </c>
      <c r="B290" t="s">
        <v>299</v>
      </c>
      <c r="C290" t="s">
        <v>28</v>
      </c>
      <c r="D290" t="s">
        <v>184</v>
      </c>
      <c r="E290" t="s">
        <v>229</v>
      </c>
      <c r="F290">
        <v>8</v>
      </c>
      <c r="G290">
        <v>128</v>
      </c>
      <c r="H290" t="s">
        <v>185</v>
      </c>
      <c r="I290" s="10">
        <v>28000</v>
      </c>
    </row>
    <row r="291" spans="1:9" x14ac:dyDescent="0.2">
      <c r="A291" s="1">
        <v>44875</v>
      </c>
      <c r="B291" t="s">
        <v>263</v>
      </c>
      <c r="C291" t="s">
        <v>53</v>
      </c>
      <c r="D291" t="s">
        <v>54</v>
      </c>
      <c r="E291" t="s">
        <v>231</v>
      </c>
      <c r="I291" s="10">
        <v>1000</v>
      </c>
    </row>
    <row r="292" spans="1:9" x14ac:dyDescent="0.2">
      <c r="A292" s="1">
        <v>44875</v>
      </c>
      <c r="B292" t="s">
        <v>285</v>
      </c>
      <c r="C292" t="s">
        <v>28</v>
      </c>
      <c r="D292" t="s">
        <v>78</v>
      </c>
      <c r="E292" t="s">
        <v>229</v>
      </c>
      <c r="F292">
        <v>4</v>
      </c>
      <c r="G292">
        <v>128</v>
      </c>
      <c r="H292" t="s">
        <v>30</v>
      </c>
      <c r="I292" s="10">
        <v>14500</v>
      </c>
    </row>
    <row r="293" spans="1:9" x14ac:dyDescent="0.2">
      <c r="A293" s="1">
        <v>44875</v>
      </c>
      <c r="B293" t="s">
        <v>417</v>
      </c>
      <c r="C293" t="s">
        <v>11</v>
      </c>
      <c r="D293" t="s">
        <v>132</v>
      </c>
      <c r="E293" t="s">
        <v>229</v>
      </c>
      <c r="F293">
        <v>4</v>
      </c>
      <c r="G293">
        <v>64</v>
      </c>
      <c r="H293" t="s">
        <v>62</v>
      </c>
      <c r="I293" s="10">
        <v>12000</v>
      </c>
    </row>
    <row r="294" spans="1:9" x14ac:dyDescent="0.2">
      <c r="A294" s="1">
        <v>44875</v>
      </c>
      <c r="B294" t="s">
        <v>411</v>
      </c>
      <c r="C294" t="s">
        <v>11</v>
      </c>
      <c r="D294" t="s">
        <v>58</v>
      </c>
      <c r="E294" t="s">
        <v>229</v>
      </c>
      <c r="F294">
        <v>2</v>
      </c>
      <c r="G294">
        <v>32</v>
      </c>
      <c r="H294" t="s">
        <v>59</v>
      </c>
      <c r="I294" s="10">
        <v>7500</v>
      </c>
    </row>
    <row r="295" spans="1:9" x14ac:dyDescent="0.2">
      <c r="A295" s="1">
        <v>44876</v>
      </c>
      <c r="B295" t="s">
        <v>287</v>
      </c>
      <c r="C295" t="s">
        <v>23</v>
      </c>
      <c r="D295" t="s">
        <v>24</v>
      </c>
      <c r="E295" t="s">
        <v>229</v>
      </c>
      <c r="F295">
        <v>8</v>
      </c>
      <c r="G295">
        <v>128</v>
      </c>
      <c r="H295" t="s">
        <v>25</v>
      </c>
      <c r="I295" s="10">
        <v>17500</v>
      </c>
    </row>
    <row r="296" spans="1:9" x14ac:dyDescent="0.2">
      <c r="A296" s="1">
        <v>44876</v>
      </c>
      <c r="B296" t="s">
        <v>376</v>
      </c>
      <c r="C296" t="s">
        <v>11</v>
      </c>
      <c r="D296" t="s">
        <v>127</v>
      </c>
      <c r="E296" t="s">
        <v>229</v>
      </c>
      <c r="F296">
        <v>6</v>
      </c>
      <c r="G296">
        <v>64</v>
      </c>
      <c r="H296" t="s">
        <v>86</v>
      </c>
      <c r="I296" s="10">
        <v>12000</v>
      </c>
    </row>
    <row r="297" spans="1:9" x14ac:dyDescent="0.2">
      <c r="A297" s="1">
        <v>44877</v>
      </c>
      <c r="B297" t="s">
        <v>296</v>
      </c>
      <c r="C297" t="s">
        <v>63</v>
      </c>
      <c r="D297" t="s">
        <v>98</v>
      </c>
      <c r="E297" t="s">
        <v>231</v>
      </c>
      <c r="I297" s="10">
        <v>1250</v>
      </c>
    </row>
    <row r="298" spans="1:9" x14ac:dyDescent="0.2">
      <c r="A298" s="1">
        <v>44878</v>
      </c>
      <c r="B298" t="s">
        <v>418</v>
      </c>
      <c r="C298" t="s">
        <v>71</v>
      </c>
      <c r="D298" t="s">
        <v>153</v>
      </c>
      <c r="E298" t="s">
        <v>229</v>
      </c>
      <c r="F298">
        <v>2</v>
      </c>
      <c r="G298">
        <v>32</v>
      </c>
      <c r="H298" t="s">
        <v>165</v>
      </c>
      <c r="I298" s="10">
        <v>7000</v>
      </c>
    </row>
    <row r="299" spans="1:9" x14ac:dyDescent="0.2">
      <c r="A299" s="1">
        <v>44878</v>
      </c>
      <c r="B299" t="s">
        <v>419</v>
      </c>
      <c r="C299" t="s">
        <v>63</v>
      </c>
      <c r="D299" t="s">
        <v>64</v>
      </c>
      <c r="E299" t="s">
        <v>231</v>
      </c>
      <c r="I299" s="10">
        <v>1550</v>
      </c>
    </row>
    <row r="300" spans="1:9" x14ac:dyDescent="0.2">
      <c r="A300" s="1">
        <v>44879</v>
      </c>
      <c r="B300" t="s">
        <v>311</v>
      </c>
      <c r="C300" t="s">
        <v>63</v>
      </c>
      <c r="D300" t="s">
        <v>82</v>
      </c>
      <c r="E300" t="s">
        <v>231</v>
      </c>
      <c r="I300" s="10">
        <v>1000</v>
      </c>
    </row>
    <row r="301" spans="1:9" x14ac:dyDescent="0.2">
      <c r="A301" s="1">
        <v>44879</v>
      </c>
      <c r="B301" t="s">
        <v>342</v>
      </c>
      <c r="C301" t="s">
        <v>53</v>
      </c>
      <c r="D301" t="s">
        <v>57</v>
      </c>
      <c r="E301" t="s">
        <v>231</v>
      </c>
      <c r="I301" s="10">
        <v>1400</v>
      </c>
    </row>
    <row r="302" spans="1:9" x14ac:dyDescent="0.2">
      <c r="A302" s="1">
        <v>44879</v>
      </c>
      <c r="B302" t="s">
        <v>350</v>
      </c>
      <c r="C302" t="s">
        <v>15</v>
      </c>
      <c r="D302" t="s">
        <v>220</v>
      </c>
      <c r="E302" t="s">
        <v>229</v>
      </c>
      <c r="F302">
        <v>6</v>
      </c>
      <c r="G302">
        <v>128</v>
      </c>
      <c r="H302" t="s">
        <v>221</v>
      </c>
      <c r="I302" s="10">
        <v>25000</v>
      </c>
    </row>
    <row r="303" spans="1:9" x14ac:dyDescent="0.2">
      <c r="A303" s="1">
        <v>44879</v>
      </c>
      <c r="B303" t="s">
        <v>256</v>
      </c>
      <c r="C303" t="s">
        <v>15</v>
      </c>
      <c r="D303" t="s">
        <v>21</v>
      </c>
      <c r="E303" t="s">
        <v>229</v>
      </c>
      <c r="F303">
        <v>2</v>
      </c>
      <c r="G303">
        <v>32</v>
      </c>
      <c r="H303" t="s">
        <v>171</v>
      </c>
      <c r="I303" s="10">
        <v>7500</v>
      </c>
    </row>
    <row r="304" spans="1:9" x14ac:dyDescent="0.2">
      <c r="A304" s="1">
        <v>44879</v>
      </c>
      <c r="B304" t="s">
        <v>420</v>
      </c>
      <c r="C304" t="s">
        <v>60</v>
      </c>
      <c r="D304" t="s">
        <v>92</v>
      </c>
      <c r="E304" t="s">
        <v>229</v>
      </c>
      <c r="F304">
        <v>4</v>
      </c>
      <c r="G304">
        <v>128</v>
      </c>
      <c r="H304" t="s">
        <v>93</v>
      </c>
      <c r="I304" s="10">
        <v>12500</v>
      </c>
    </row>
    <row r="305" spans="1:9" x14ac:dyDescent="0.2">
      <c r="A305" s="1">
        <v>44879</v>
      </c>
      <c r="B305" t="s">
        <v>355</v>
      </c>
      <c r="C305" t="s">
        <v>60</v>
      </c>
      <c r="D305" t="s">
        <v>172</v>
      </c>
      <c r="E305" t="s">
        <v>231</v>
      </c>
      <c r="I305" s="10">
        <v>1450</v>
      </c>
    </row>
    <row r="306" spans="1:9" x14ac:dyDescent="0.2">
      <c r="A306" s="1">
        <v>44879</v>
      </c>
      <c r="B306" t="s">
        <v>237</v>
      </c>
      <c r="C306" t="s">
        <v>11</v>
      </c>
      <c r="D306" t="s">
        <v>81</v>
      </c>
      <c r="E306" t="s">
        <v>229</v>
      </c>
      <c r="F306">
        <v>4</v>
      </c>
      <c r="G306">
        <v>64</v>
      </c>
      <c r="H306" t="s">
        <v>93</v>
      </c>
      <c r="I306" s="10">
        <v>9000</v>
      </c>
    </row>
    <row r="307" spans="1:9" x14ac:dyDescent="0.2">
      <c r="A307" s="1">
        <v>44880</v>
      </c>
      <c r="B307" t="s">
        <v>331</v>
      </c>
      <c r="C307" t="s">
        <v>63</v>
      </c>
      <c r="D307" t="s">
        <v>84</v>
      </c>
      <c r="E307" t="s">
        <v>231</v>
      </c>
      <c r="I307" s="10">
        <v>1000</v>
      </c>
    </row>
    <row r="308" spans="1:9" x14ac:dyDescent="0.2">
      <c r="A308" s="1">
        <v>44880</v>
      </c>
      <c r="B308" t="s">
        <v>421</v>
      </c>
      <c r="C308" t="s">
        <v>11</v>
      </c>
      <c r="D308" t="s">
        <v>12</v>
      </c>
      <c r="E308" t="s">
        <v>229</v>
      </c>
      <c r="F308">
        <v>4</v>
      </c>
      <c r="G308">
        <v>64</v>
      </c>
      <c r="H308" t="s">
        <v>13</v>
      </c>
      <c r="I308" s="10">
        <v>13000</v>
      </c>
    </row>
    <row r="309" spans="1:9" x14ac:dyDescent="0.2">
      <c r="A309" s="1">
        <v>44880</v>
      </c>
      <c r="B309" t="s">
        <v>389</v>
      </c>
      <c r="C309" t="s">
        <v>11</v>
      </c>
      <c r="D309" t="s">
        <v>12</v>
      </c>
      <c r="E309" t="s">
        <v>229</v>
      </c>
      <c r="F309">
        <v>4</v>
      </c>
      <c r="G309">
        <v>64</v>
      </c>
      <c r="H309" t="s">
        <v>13</v>
      </c>
      <c r="I309" s="10">
        <v>13000</v>
      </c>
    </row>
    <row r="310" spans="1:9" x14ac:dyDescent="0.2">
      <c r="A310" s="1">
        <v>44881</v>
      </c>
      <c r="B310" t="s">
        <v>358</v>
      </c>
      <c r="C310" t="s">
        <v>15</v>
      </c>
      <c r="D310" t="s">
        <v>140</v>
      </c>
      <c r="E310" t="s">
        <v>229</v>
      </c>
      <c r="F310">
        <v>4</v>
      </c>
      <c r="G310">
        <v>64</v>
      </c>
      <c r="H310" t="s">
        <v>141</v>
      </c>
      <c r="I310" s="10">
        <v>12000</v>
      </c>
    </row>
    <row r="311" spans="1:9" x14ac:dyDescent="0.2">
      <c r="A311" s="1">
        <v>44881</v>
      </c>
      <c r="B311" t="s">
        <v>422</v>
      </c>
      <c r="C311" t="s">
        <v>28</v>
      </c>
      <c r="D311" t="s">
        <v>184</v>
      </c>
      <c r="E311" t="s">
        <v>229</v>
      </c>
      <c r="F311">
        <v>8</v>
      </c>
      <c r="G311">
        <v>128</v>
      </c>
      <c r="H311" t="s">
        <v>185</v>
      </c>
      <c r="I311" s="10">
        <v>28000</v>
      </c>
    </row>
    <row r="312" spans="1:9" x14ac:dyDescent="0.2">
      <c r="A312" s="1">
        <v>44882</v>
      </c>
      <c r="B312" t="s">
        <v>287</v>
      </c>
      <c r="C312" t="s">
        <v>15</v>
      </c>
      <c r="D312" t="s">
        <v>87</v>
      </c>
      <c r="E312" t="s">
        <v>229</v>
      </c>
      <c r="F312">
        <v>4</v>
      </c>
      <c r="G312">
        <v>128</v>
      </c>
      <c r="H312" t="s">
        <v>62</v>
      </c>
      <c r="I312" s="10">
        <v>11500</v>
      </c>
    </row>
    <row r="313" spans="1:9" x14ac:dyDescent="0.2">
      <c r="A313" s="1">
        <v>44883</v>
      </c>
      <c r="B313" t="s">
        <v>342</v>
      </c>
      <c r="C313" t="s">
        <v>28</v>
      </c>
      <c r="D313" t="s">
        <v>151</v>
      </c>
      <c r="E313" t="s">
        <v>229</v>
      </c>
      <c r="F313">
        <v>4</v>
      </c>
      <c r="G313">
        <v>64</v>
      </c>
      <c r="H313" t="s">
        <v>152</v>
      </c>
      <c r="I313" s="10">
        <v>18000</v>
      </c>
    </row>
    <row r="314" spans="1:9" x14ac:dyDescent="0.2">
      <c r="A314" s="1">
        <v>44884</v>
      </c>
      <c r="B314" t="s">
        <v>423</v>
      </c>
      <c r="C314" t="s">
        <v>71</v>
      </c>
      <c r="D314" t="s">
        <v>113</v>
      </c>
      <c r="E314" t="s">
        <v>229</v>
      </c>
      <c r="F314">
        <v>8</v>
      </c>
      <c r="G314">
        <v>128</v>
      </c>
      <c r="H314" t="s">
        <v>73</v>
      </c>
      <c r="I314" s="10">
        <v>14000</v>
      </c>
    </row>
    <row r="315" spans="1:9" x14ac:dyDescent="0.2">
      <c r="A315" s="1">
        <v>44884</v>
      </c>
      <c r="B315" t="s">
        <v>376</v>
      </c>
      <c r="C315" t="s">
        <v>63</v>
      </c>
      <c r="D315" t="s">
        <v>82</v>
      </c>
      <c r="E315" t="s">
        <v>231</v>
      </c>
      <c r="I315" s="10">
        <v>1000</v>
      </c>
    </row>
    <row r="316" spans="1:9" x14ac:dyDescent="0.2">
      <c r="A316" s="1">
        <v>44885</v>
      </c>
      <c r="B316" t="s">
        <v>424</v>
      </c>
      <c r="C316" t="s">
        <v>71</v>
      </c>
      <c r="D316" t="s">
        <v>186</v>
      </c>
      <c r="E316" t="s">
        <v>229</v>
      </c>
      <c r="F316">
        <v>4</v>
      </c>
      <c r="G316">
        <v>64</v>
      </c>
      <c r="H316" t="s">
        <v>149</v>
      </c>
      <c r="I316" s="10">
        <v>8500</v>
      </c>
    </row>
    <row r="317" spans="1:9" x14ac:dyDescent="0.2">
      <c r="A317" s="1">
        <v>44885</v>
      </c>
      <c r="B317" t="s">
        <v>415</v>
      </c>
      <c r="C317" t="s">
        <v>11</v>
      </c>
      <c r="D317" t="s">
        <v>138</v>
      </c>
      <c r="E317" t="s">
        <v>229</v>
      </c>
      <c r="F317">
        <v>4</v>
      </c>
      <c r="G317">
        <v>64</v>
      </c>
      <c r="H317" t="s">
        <v>249</v>
      </c>
      <c r="I317" s="10">
        <v>11500</v>
      </c>
    </row>
    <row r="318" spans="1:9" x14ac:dyDescent="0.2">
      <c r="A318" s="1">
        <v>44885</v>
      </c>
      <c r="B318" t="s">
        <v>255</v>
      </c>
      <c r="C318" t="s">
        <v>11</v>
      </c>
      <c r="D318" t="s">
        <v>58</v>
      </c>
      <c r="E318" t="s">
        <v>229</v>
      </c>
      <c r="F318">
        <v>2</v>
      </c>
      <c r="G318">
        <v>32</v>
      </c>
      <c r="H318" t="s">
        <v>59</v>
      </c>
      <c r="I318" s="10">
        <v>8499</v>
      </c>
    </row>
    <row r="319" spans="1:9" x14ac:dyDescent="0.2">
      <c r="A319" s="1">
        <v>44886</v>
      </c>
      <c r="B319" t="s">
        <v>284</v>
      </c>
      <c r="C319" t="s">
        <v>63</v>
      </c>
      <c r="D319" t="s">
        <v>97</v>
      </c>
      <c r="E319" t="s">
        <v>231</v>
      </c>
      <c r="I319" s="10">
        <v>1050</v>
      </c>
    </row>
    <row r="320" spans="1:9" x14ac:dyDescent="0.2">
      <c r="A320" s="1">
        <v>44886</v>
      </c>
      <c r="B320" t="s">
        <v>324</v>
      </c>
      <c r="C320" t="s">
        <v>53</v>
      </c>
      <c r="D320" t="s">
        <v>174</v>
      </c>
      <c r="E320" t="s">
        <v>231</v>
      </c>
      <c r="I320" s="10">
        <v>1000</v>
      </c>
    </row>
    <row r="321" spans="1:9" x14ac:dyDescent="0.2">
      <c r="A321" s="1">
        <v>44886</v>
      </c>
      <c r="B321" t="s">
        <v>425</v>
      </c>
      <c r="C321" t="s">
        <v>15</v>
      </c>
      <c r="D321" t="s">
        <v>126</v>
      </c>
      <c r="E321" t="s">
        <v>229</v>
      </c>
      <c r="F321">
        <v>6</v>
      </c>
      <c r="G321">
        <v>128</v>
      </c>
      <c r="H321" t="s">
        <v>75</v>
      </c>
      <c r="I321" s="10">
        <v>15000</v>
      </c>
    </row>
    <row r="322" spans="1:9" x14ac:dyDescent="0.2">
      <c r="A322" s="1">
        <v>44886</v>
      </c>
      <c r="B322" t="s">
        <v>230</v>
      </c>
      <c r="C322" t="s">
        <v>11</v>
      </c>
      <c r="D322" t="s">
        <v>18</v>
      </c>
      <c r="E322" t="s">
        <v>229</v>
      </c>
      <c r="F322">
        <v>4</v>
      </c>
      <c r="G322">
        <v>64</v>
      </c>
      <c r="H322" t="s">
        <v>19</v>
      </c>
      <c r="I322" s="10">
        <v>9500</v>
      </c>
    </row>
    <row r="323" spans="1:9" x14ac:dyDescent="0.2">
      <c r="A323" s="1">
        <v>44886</v>
      </c>
      <c r="B323" t="s">
        <v>335</v>
      </c>
      <c r="C323" t="s">
        <v>11</v>
      </c>
      <c r="D323" t="s">
        <v>18</v>
      </c>
      <c r="E323" t="s">
        <v>229</v>
      </c>
      <c r="F323">
        <v>4</v>
      </c>
      <c r="G323">
        <v>64</v>
      </c>
      <c r="H323" t="s">
        <v>19</v>
      </c>
      <c r="I323" s="10">
        <v>9500</v>
      </c>
    </row>
    <row r="324" spans="1:9" x14ac:dyDescent="0.2">
      <c r="A324" s="1">
        <v>44886</v>
      </c>
      <c r="B324" t="s">
        <v>348</v>
      </c>
      <c r="C324" t="s">
        <v>11</v>
      </c>
      <c r="D324" t="s">
        <v>51</v>
      </c>
      <c r="E324" t="s">
        <v>229</v>
      </c>
      <c r="F324">
        <v>4</v>
      </c>
      <c r="G324">
        <v>64</v>
      </c>
      <c r="H324" t="s">
        <v>52</v>
      </c>
      <c r="I324" s="10">
        <v>8500</v>
      </c>
    </row>
    <row r="325" spans="1:9" x14ac:dyDescent="0.2">
      <c r="A325" s="1">
        <v>44887</v>
      </c>
      <c r="B325" t="s">
        <v>380</v>
      </c>
      <c r="C325" t="s">
        <v>15</v>
      </c>
      <c r="D325" t="s">
        <v>99</v>
      </c>
      <c r="E325" t="s">
        <v>229</v>
      </c>
      <c r="F325">
        <v>3</v>
      </c>
      <c r="G325">
        <v>32</v>
      </c>
      <c r="H325" t="s">
        <v>100</v>
      </c>
      <c r="I325" s="10">
        <v>9000</v>
      </c>
    </row>
    <row r="326" spans="1:9" x14ac:dyDescent="0.2">
      <c r="A326" s="1">
        <v>44887</v>
      </c>
      <c r="B326" t="s">
        <v>238</v>
      </c>
      <c r="C326" t="s">
        <v>28</v>
      </c>
      <c r="D326" t="s">
        <v>29</v>
      </c>
      <c r="E326" t="s">
        <v>229</v>
      </c>
      <c r="F326">
        <v>6</v>
      </c>
      <c r="G326">
        <v>128</v>
      </c>
      <c r="H326" t="s">
        <v>30</v>
      </c>
      <c r="I326" s="10">
        <v>16500</v>
      </c>
    </row>
    <row r="327" spans="1:9" x14ac:dyDescent="0.2">
      <c r="A327" s="1">
        <v>44887</v>
      </c>
      <c r="B327" t="s">
        <v>287</v>
      </c>
      <c r="C327" t="s">
        <v>11</v>
      </c>
      <c r="D327" t="s">
        <v>18</v>
      </c>
      <c r="E327" t="s">
        <v>229</v>
      </c>
      <c r="F327">
        <v>4</v>
      </c>
      <c r="G327">
        <v>64</v>
      </c>
      <c r="H327" t="s">
        <v>19</v>
      </c>
      <c r="I327" s="10">
        <v>9500</v>
      </c>
    </row>
    <row r="328" spans="1:9" x14ac:dyDescent="0.2">
      <c r="A328" s="1">
        <v>44887</v>
      </c>
      <c r="B328" t="s">
        <v>426</v>
      </c>
      <c r="C328" t="s">
        <v>11</v>
      </c>
      <c r="D328" t="s">
        <v>138</v>
      </c>
      <c r="E328" t="s">
        <v>229</v>
      </c>
      <c r="F328">
        <v>4</v>
      </c>
      <c r="G328">
        <v>64</v>
      </c>
      <c r="H328" t="s">
        <v>150</v>
      </c>
      <c r="I328" s="10">
        <v>12300</v>
      </c>
    </row>
    <row r="329" spans="1:9" x14ac:dyDescent="0.2">
      <c r="A329" s="1">
        <v>44888</v>
      </c>
      <c r="B329" t="s">
        <v>427</v>
      </c>
      <c r="C329" t="s">
        <v>53</v>
      </c>
      <c r="D329" t="s">
        <v>174</v>
      </c>
      <c r="E329" t="s">
        <v>231</v>
      </c>
      <c r="I329" s="10">
        <v>1000</v>
      </c>
    </row>
    <row r="330" spans="1:9" x14ac:dyDescent="0.2">
      <c r="A330" s="1">
        <v>44888</v>
      </c>
      <c r="B330" t="s">
        <v>408</v>
      </c>
      <c r="C330" t="s">
        <v>15</v>
      </c>
      <c r="D330" t="s">
        <v>126</v>
      </c>
      <c r="E330" t="s">
        <v>229</v>
      </c>
      <c r="F330">
        <v>6</v>
      </c>
      <c r="G330">
        <v>128</v>
      </c>
      <c r="H330" t="s">
        <v>222</v>
      </c>
      <c r="I330" s="10">
        <v>15500</v>
      </c>
    </row>
    <row r="331" spans="1:9" x14ac:dyDescent="0.2">
      <c r="A331" s="1">
        <v>44888</v>
      </c>
      <c r="B331" t="s">
        <v>428</v>
      </c>
      <c r="C331" t="s">
        <v>60</v>
      </c>
      <c r="D331" t="s">
        <v>172</v>
      </c>
      <c r="E331" t="s">
        <v>231</v>
      </c>
      <c r="I331" s="10">
        <v>1500</v>
      </c>
    </row>
    <row r="332" spans="1:9" x14ac:dyDescent="0.2">
      <c r="A332" s="1">
        <v>44889</v>
      </c>
      <c r="B332" t="s">
        <v>259</v>
      </c>
      <c r="C332" t="s">
        <v>63</v>
      </c>
      <c r="D332" t="s">
        <v>98</v>
      </c>
      <c r="E332" t="s">
        <v>231</v>
      </c>
      <c r="I332" s="10">
        <v>1250</v>
      </c>
    </row>
    <row r="333" spans="1:9" x14ac:dyDescent="0.2">
      <c r="A333" s="1">
        <v>44889</v>
      </c>
      <c r="B333" t="s">
        <v>320</v>
      </c>
      <c r="C333" t="s">
        <v>28</v>
      </c>
      <c r="D333" t="s">
        <v>29</v>
      </c>
      <c r="E333" t="s">
        <v>229</v>
      </c>
      <c r="F333">
        <v>6</v>
      </c>
      <c r="G333">
        <v>128</v>
      </c>
      <c r="H333" t="s">
        <v>30</v>
      </c>
      <c r="I333" s="10">
        <v>17000</v>
      </c>
    </row>
    <row r="334" spans="1:9" x14ac:dyDescent="0.2">
      <c r="A334" s="1">
        <v>44890</v>
      </c>
      <c r="B334" t="s">
        <v>292</v>
      </c>
      <c r="C334" t="s">
        <v>15</v>
      </c>
      <c r="D334" t="s">
        <v>140</v>
      </c>
      <c r="E334" t="s">
        <v>229</v>
      </c>
      <c r="F334">
        <v>4</v>
      </c>
      <c r="G334">
        <v>64</v>
      </c>
      <c r="H334" t="s">
        <v>141</v>
      </c>
      <c r="I334" s="10">
        <v>11300</v>
      </c>
    </row>
    <row r="335" spans="1:9" x14ac:dyDescent="0.2">
      <c r="A335" s="1">
        <v>44891</v>
      </c>
      <c r="B335" t="s">
        <v>366</v>
      </c>
      <c r="C335" t="s">
        <v>71</v>
      </c>
      <c r="D335" t="s">
        <v>74</v>
      </c>
      <c r="E335" t="s">
        <v>229</v>
      </c>
      <c r="F335">
        <v>4</v>
      </c>
      <c r="G335">
        <v>64</v>
      </c>
      <c r="H335" t="s">
        <v>80</v>
      </c>
      <c r="I335" s="10">
        <v>8500</v>
      </c>
    </row>
    <row r="336" spans="1:9" x14ac:dyDescent="0.2">
      <c r="A336" s="1">
        <v>44891</v>
      </c>
      <c r="B336" t="s">
        <v>328</v>
      </c>
      <c r="C336" t="s">
        <v>63</v>
      </c>
      <c r="D336" t="s">
        <v>160</v>
      </c>
      <c r="E336" t="s">
        <v>231</v>
      </c>
      <c r="I336" s="10">
        <v>1350</v>
      </c>
    </row>
    <row r="337" spans="1:9" x14ac:dyDescent="0.2">
      <c r="A337" s="1">
        <v>44891</v>
      </c>
      <c r="B337" t="s">
        <v>344</v>
      </c>
      <c r="C337" t="s">
        <v>53</v>
      </c>
      <c r="D337" t="s">
        <v>105</v>
      </c>
      <c r="E337" t="s">
        <v>231</v>
      </c>
      <c r="I337" s="10">
        <v>1450</v>
      </c>
    </row>
    <row r="338" spans="1:9" x14ac:dyDescent="0.2">
      <c r="A338" s="1">
        <v>44891</v>
      </c>
      <c r="B338" t="s">
        <v>429</v>
      </c>
      <c r="C338" t="s">
        <v>11</v>
      </c>
      <c r="D338" t="s">
        <v>133</v>
      </c>
      <c r="E338" t="s">
        <v>229</v>
      </c>
      <c r="F338">
        <v>4</v>
      </c>
      <c r="G338">
        <v>64</v>
      </c>
      <c r="H338" t="s">
        <v>93</v>
      </c>
      <c r="I338" s="10">
        <v>8400</v>
      </c>
    </row>
    <row r="339" spans="1:9" x14ac:dyDescent="0.2">
      <c r="A339" s="1">
        <v>44892</v>
      </c>
      <c r="B339" t="s">
        <v>430</v>
      </c>
      <c r="C339" t="s">
        <v>48</v>
      </c>
      <c r="D339" t="s">
        <v>49</v>
      </c>
      <c r="E339" t="s">
        <v>231</v>
      </c>
      <c r="I339" s="10">
        <v>1200</v>
      </c>
    </row>
    <row r="340" spans="1:9" x14ac:dyDescent="0.2">
      <c r="A340" s="1">
        <v>44892</v>
      </c>
      <c r="B340" t="s">
        <v>243</v>
      </c>
      <c r="C340" t="s">
        <v>11</v>
      </c>
      <c r="D340" t="s">
        <v>58</v>
      </c>
      <c r="E340" t="s">
        <v>229</v>
      </c>
      <c r="F340">
        <v>2</v>
      </c>
      <c r="G340">
        <v>32</v>
      </c>
      <c r="H340" t="s">
        <v>59</v>
      </c>
      <c r="I340" s="10">
        <v>8499</v>
      </c>
    </row>
    <row r="341" spans="1:9" x14ac:dyDescent="0.2">
      <c r="A341" s="1">
        <v>44893</v>
      </c>
      <c r="B341" t="s">
        <v>314</v>
      </c>
      <c r="C341" t="s">
        <v>28</v>
      </c>
      <c r="D341" t="s">
        <v>151</v>
      </c>
      <c r="E341" t="s">
        <v>229</v>
      </c>
      <c r="F341">
        <v>4</v>
      </c>
      <c r="G341">
        <v>64</v>
      </c>
      <c r="H341" t="s">
        <v>152</v>
      </c>
      <c r="I341" s="10">
        <v>18000</v>
      </c>
    </row>
    <row r="342" spans="1:9" x14ac:dyDescent="0.2">
      <c r="A342" s="1">
        <v>44893</v>
      </c>
      <c r="B342" t="s">
        <v>344</v>
      </c>
      <c r="C342" t="s">
        <v>11</v>
      </c>
      <c r="D342" t="s">
        <v>146</v>
      </c>
      <c r="E342" t="s">
        <v>229</v>
      </c>
      <c r="F342">
        <v>2</v>
      </c>
      <c r="G342">
        <v>32</v>
      </c>
      <c r="H342" t="s">
        <v>101</v>
      </c>
      <c r="I342" s="10">
        <v>6800</v>
      </c>
    </row>
    <row r="343" spans="1:9" x14ac:dyDescent="0.2">
      <c r="A343" s="1">
        <v>44895</v>
      </c>
      <c r="B343" t="s">
        <v>317</v>
      </c>
      <c r="C343" t="s">
        <v>53</v>
      </c>
      <c r="D343" t="s">
        <v>54</v>
      </c>
      <c r="E343" t="s">
        <v>231</v>
      </c>
      <c r="I343" s="10">
        <v>1000</v>
      </c>
    </row>
    <row r="344" spans="1:9" x14ac:dyDescent="0.2">
      <c r="A344" s="1">
        <v>44896</v>
      </c>
      <c r="B344" t="s">
        <v>257</v>
      </c>
      <c r="C344" t="s">
        <v>53</v>
      </c>
      <c r="D344" t="s">
        <v>54</v>
      </c>
      <c r="E344" t="s">
        <v>231</v>
      </c>
      <c r="I344" s="10">
        <v>950</v>
      </c>
    </row>
    <row r="345" spans="1:9" x14ac:dyDescent="0.2">
      <c r="A345" s="1">
        <v>44896</v>
      </c>
      <c r="B345" t="s">
        <v>362</v>
      </c>
      <c r="C345" t="s">
        <v>60</v>
      </c>
      <c r="D345" t="s">
        <v>172</v>
      </c>
      <c r="E345" t="s">
        <v>231</v>
      </c>
      <c r="I345" s="10">
        <v>1400</v>
      </c>
    </row>
    <row r="346" spans="1:9" x14ac:dyDescent="0.2">
      <c r="A346" s="1">
        <v>44896</v>
      </c>
      <c r="B346" t="s">
        <v>331</v>
      </c>
      <c r="C346" t="s">
        <v>60</v>
      </c>
      <c r="D346" t="s">
        <v>172</v>
      </c>
      <c r="E346" t="s">
        <v>231</v>
      </c>
      <c r="I346" s="10">
        <v>1400</v>
      </c>
    </row>
    <row r="347" spans="1:9" x14ac:dyDescent="0.2">
      <c r="A347" s="1">
        <v>44897</v>
      </c>
      <c r="B347" t="s">
        <v>294</v>
      </c>
      <c r="C347" t="s">
        <v>28</v>
      </c>
      <c r="D347" t="s">
        <v>78</v>
      </c>
      <c r="E347" t="s">
        <v>229</v>
      </c>
      <c r="F347">
        <v>4</v>
      </c>
      <c r="G347">
        <v>128</v>
      </c>
      <c r="H347" t="s">
        <v>30</v>
      </c>
      <c r="I347" s="10">
        <v>14500</v>
      </c>
    </row>
    <row r="348" spans="1:9" x14ac:dyDescent="0.2">
      <c r="A348" s="1">
        <v>44897</v>
      </c>
      <c r="B348" t="s">
        <v>381</v>
      </c>
      <c r="C348" t="s">
        <v>11</v>
      </c>
      <c r="D348" t="s">
        <v>146</v>
      </c>
      <c r="E348" t="s">
        <v>229</v>
      </c>
      <c r="F348">
        <v>2</v>
      </c>
      <c r="G348">
        <v>32</v>
      </c>
      <c r="H348" t="s">
        <v>62</v>
      </c>
      <c r="I348" s="10">
        <v>7000</v>
      </c>
    </row>
    <row r="349" spans="1:9" x14ac:dyDescent="0.2">
      <c r="A349" s="1">
        <v>44898</v>
      </c>
      <c r="B349" t="s">
        <v>319</v>
      </c>
      <c r="C349" t="s">
        <v>63</v>
      </c>
      <c r="D349" t="s">
        <v>97</v>
      </c>
      <c r="E349" t="s">
        <v>231</v>
      </c>
      <c r="I349" s="10">
        <v>1000</v>
      </c>
    </row>
    <row r="350" spans="1:9" x14ac:dyDescent="0.2">
      <c r="A350" s="1">
        <v>44898</v>
      </c>
      <c r="B350" t="s">
        <v>289</v>
      </c>
      <c r="C350" t="s">
        <v>15</v>
      </c>
      <c r="D350" t="s">
        <v>16</v>
      </c>
      <c r="E350" t="s">
        <v>229</v>
      </c>
      <c r="F350">
        <v>6</v>
      </c>
      <c r="G350">
        <v>128</v>
      </c>
      <c r="H350" t="s">
        <v>17</v>
      </c>
      <c r="I350" s="10">
        <v>14500</v>
      </c>
    </row>
    <row r="351" spans="1:9" x14ac:dyDescent="0.2">
      <c r="A351" s="1">
        <v>44898</v>
      </c>
      <c r="B351" t="s">
        <v>431</v>
      </c>
      <c r="C351" t="s">
        <v>60</v>
      </c>
      <c r="D351" t="s">
        <v>172</v>
      </c>
      <c r="E351" t="s">
        <v>231</v>
      </c>
      <c r="I351" s="10">
        <v>1400</v>
      </c>
    </row>
    <row r="352" spans="1:9" x14ac:dyDescent="0.2">
      <c r="A352" s="1">
        <v>44898</v>
      </c>
      <c r="B352" t="s">
        <v>379</v>
      </c>
      <c r="C352" t="s">
        <v>11</v>
      </c>
      <c r="D352" t="s">
        <v>51</v>
      </c>
      <c r="E352" t="s">
        <v>229</v>
      </c>
      <c r="F352">
        <v>4</v>
      </c>
      <c r="G352">
        <v>64</v>
      </c>
      <c r="H352" t="s">
        <v>195</v>
      </c>
      <c r="I352" s="10">
        <v>9300</v>
      </c>
    </row>
    <row r="353" spans="1:9" x14ac:dyDescent="0.2">
      <c r="A353" s="1">
        <v>44898</v>
      </c>
      <c r="B353" t="s">
        <v>349</v>
      </c>
      <c r="C353" t="s">
        <v>44</v>
      </c>
      <c r="D353" t="s">
        <v>45</v>
      </c>
      <c r="E353" t="s">
        <v>231</v>
      </c>
      <c r="I353" s="10">
        <v>900</v>
      </c>
    </row>
    <row r="354" spans="1:9" x14ac:dyDescent="0.2">
      <c r="A354" s="1">
        <v>44899</v>
      </c>
      <c r="B354" t="s">
        <v>265</v>
      </c>
      <c r="C354" t="s">
        <v>63</v>
      </c>
      <c r="D354" t="s">
        <v>96</v>
      </c>
      <c r="E354" t="s">
        <v>231</v>
      </c>
      <c r="I354" s="10">
        <v>1500</v>
      </c>
    </row>
    <row r="355" spans="1:9" x14ac:dyDescent="0.2">
      <c r="A355" s="1">
        <v>44899</v>
      </c>
      <c r="B355" t="s">
        <v>369</v>
      </c>
      <c r="C355" t="s">
        <v>15</v>
      </c>
      <c r="D355" t="s">
        <v>39</v>
      </c>
      <c r="E355" t="s">
        <v>229</v>
      </c>
      <c r="F355">
        <v>4</v>
      </c>
      <c r="G355">
        <v>64</v>
      </c>
      <c r="H355" t="s">
        <v>40</v>
      </c>
      <c r="I355" s="10">
        <v>15500</v>
      </c>
    </row>
    <row r="356" spans="1:9" x14ac:dyDescent="0.2">
      <c r="A356" s="1">
        <v>44899</v>
      </c>
      <c r="B356" t="s">
        <v>432</v>
      </c>
      <c r="C356" t="s">
        <v>11</v>
      </c>
      <c r="D356" t="s">
        <v>12</v>
      </c>
      <c r="E356" t="s">
        <v>229</v>
      </c>
      <c r="F356">
        <v>4</v>
      </c>
      <c r="G356">
        <v>64</v>
      </c>
      <c r="H356" t="s">
        <v>13</v>
      </c>
      <c r="I356" s="10">
        <v>12500</v>
      </c>
    </row>
    <row r="357" spans="1:9" x14ac:dyDescent="0.2">
      <c r="A357" s="1">
        <v>44900</v>
      </c>
      <c r="B357" t="s">
        <v>313</v>
      </c>
      <c r="C357" t="s">
        <v>63</v>
      </c>
      <c r="D357" t="s">
        <v>82</v>
      </c>
      <c r="E357" t="s">
        <v>231</v>
      </c>
      <c r="I357" s="10">
        <v>950</v>
      </c>
    </row>
    <row r="358" spans="1:9" x14ac:dyDescent="0.2">
      <c r="A358" s="1">
        <v>44900</v>
      </c>
      <c r="B358" t="s">
        <v>276</v>
      </c>
      <c r="C358" t="s">
        <v>15</v>
      </c>
      <c r="D358" t="s">
        <v>122</v>
      </c>
      <c r="E358" t="s">
        <v>229</v>
      </c>
      <c r="F358">
        <v>4</v>
      </c>
      <c r="G358">
        <v>64</v>
      </c>
      <c r="H358" t="s">
        <v>40</v>
      </c>
      <c r="I358" s="10">
        <v>15000</v>
      </c>
    </row>
    <row r="359" spans="1:9" x14ac:dyDescent="0.2">
      <c r="A359" s="1">
        <v>44900</v>
      </c>
      <c r="B359" t="s">
        <v>228</v>
      </c>
      <c r="C359" t="s">
        <v>15</v>
      </c>
      <c r="D359" t="s">
        <v>169</v>
      </c>
      <c r="E359" t="s">
        <v>229</v>
      </c>
      <c r="F359">
        <v>12</v>
      </c>
      <c r="G359">
        <v>256</v>
      </c>
      <c r="H359" t="s">
        <v>170</v>
      </c>
      <c r="I359" s="10">
        <v>30000</v>
      </c>
    </row>
    <row r="360" spans="1:9" x14ac:dyDescent="0.2">
      <c r="A360" s="1">
        <v>44900</v>
      </c>
      <c r="B360" t="s">
        <v>382</v>
      </c>
      <c r="C360" t="s">
        <v>11</v>
      </c>
      <c r="D360" t="s">
        <v>146</v>
      </c>
      <c r="E360" t="s">
        <v>229</v>
      </c>
      <c r="F360">
        <v>2</v>
      </c>
      <c r="G360">
        <v>32</v>
      </c>
      <c r="H360" t="s">
        <v>62</v>
      </c>
      <c r="I360" s="10">
        <v>7000</v>
      </c>
    </row>
    <row r="361" spans="1:9" x14ac:dyDescent="0.2">
      <c r="A361" s="1">
        <v>44900</v>
      </c>
      <c r="B361" t="s">
        <v>315</v>
      </c>
      <c r="C361" t="s">
        <v>11</v>
      </c>
      <c r="D361" t="s">
        <v>146</v>
      </c>
      <c r="E361" t="s">
        <v>229</v>
      </c>
      <c r="F361">
        <v>2</v>
      </c>
      <c r="G361">
        <v>32</v>
      </c>
      <c r="H361" t="s">
        <v>101</v>
      </c>
      <c r="I361" s="10">
        <v>6800</v>
      </c>
    </row>
    <row r="362" spans="1:9" x14ac:dyDescent="0.2">
      <c r="A362" s="1">
        <v>44901</v>
      </c>
      <c r="B362" t="s">
        <v>292</v>
      </c>
      <c r="C362" t="s">
        <v>53</v>
      </c>
      <c r="D362" t="s">
        <v>333</v>
      </c>
      <c r="E362" t="s">
        <v>231</v>
      </c>
      <c r="I362" s="10">
        <v>1200</v>
      </c>
    </row>
    <row r="363" spans="1:9" x14ac:dyDescent="0.2">
      <c r="A363" s="1">
        <v>44901</v>
      </c>
      <c r="B363" t="s">
        <v>381</v>
      </c>
      <c r="C363" t="s">
        <v>23</v>
      </c>
      <c r="D363" t="s">
        <v>191</v>
      </c>
      <c r="E363" t="s">
        <v>229</v>
      </c>
      <c r="F363">
        <v>4</v>
      </c>
      <c r="G363">
        <v>64</v>
      </c>
      <c r="H363" t="s">
        <v>110</v>
      </c>
      <c r="I363" s="10">
        <v>12500</v>
      </c>
    </row>
    <row r="364" spans="1:9" x14ac:dyDescent="0.2">
      <c r="A364" s="1">
        <v>44901</v>
      </c>
      <c r="B364" t="s">
        <v>311</v>
      </c>
      <c r="C364" t="s">
        <v>11</v>
      </c>
      <c r="D364" t="s">
        <v>12</v>
      </c>
      <c r="E364" t="s">
        <v>229</v>
      </c>
      <c r="F364">
        <v>4</v>
      </c>
      <c r="G364">
        <v>64</v>
      </c>
      <c r="H364" t="s">
        <v>13</v>
      </c>
      <c r="I364" s="10">
        <v>13000</v>
      </c>
    </row>
    <row r="365" spans="1:9" x14ac:dyDescent="0.2">
      <c r="A365" s="1">
        <v>44901</v>
      </c>
      <c r="B365" t="s">
        <v>294</v>
      </c>
      <c r="C365" t="s">
        <v>11</v>
      </c>
      <c r="D365" t="s">
        <v>163</v>
      </c>
      <c r="E365" t="s">
        <v>229</v>
      </c>
      <c r="F365">
        <v>6</v>
      </c>
      <c r="G365">
        <v>64</v>
      </c>
      <c r="H365" t="s">
        <v>164</v>
      </c>
      <c r="I365" s="10">
        <v>12000</v>
      </c>
    </row>
    <row r="366" spans="1:9" x14ac:dyDescent="0.2">
      <c r="A366" s="1">
        <v>44902</v>
      </c>
      <c r="B366" t="s">
        <v>433</v>
      </c>
      <c r="C366" t="s">
        <v>63</v>
      </c>
      <c r="D366" t="s">
        <v>160</v>
      </c>
      <c r="E366" t="s">
        <v>231</v>
      </c>
      <c r="I366" s="10">
        <v>1400</v>
      </c>
    </row>
    <row r="367" spans="1:9" x14ac:dyDescent="0.2">
      <c r="A367" s="1">
        <v>44902</v>
      </c>
      <c r="B367" t="s">
        <v>408</v>
      </c>
      <c r="C367" t="s">
        <v>34</v>
      </c>
      <c r="D367" t="s">
        <v>390</v>
      </c>
      <c r="E367" t="s">
        <v>229</v>
      </c>
      <c r="F367">
        <v>6</v>
      </c>
      <c r="G367">
        <v>128</v>
      </c>
      <c r="H367" t="s">
        <v>198</v>
      </c>
      <c r="I367" s="10">
        <v>19000</v>
      </c>
    </row>
    <row r="368" spans="1:9" x14ac:dyDescent="0.2">
      <c r="A368" s="1">
        <v>44902</v>
      </c>
      <c r="B368" t="s">
        <v>434</v>
      </c>
      <c r="C368" t="s">
        <v>15</v>
      </c>
      <c r="D368" t="s">
        <v>111</v>
      </c>
      <c r="E368" t="s">
        <v>229</v>
      </c>
      <c r="F368">
        <v>6</v>
      </c>
      <c r="G368">
        <v>128</v>
      </c>
      <c r="H368" t="s">
        <v>112</v>
      </c>
      <c r="I368" s="10">
        <v>18000</v>
      </c>
    </row>
    <row r="369" spans="1:9" x14ac:dyDescent="0.2">
      <c r="A369" s="1">
        <v>44902</v>
      </c>
      <c r="B369" t="s">
        <v>400</v>
      </c>
      <c r="C369" t="s">
        <v>11</v>
      </c>
      <c r="D369" t="s">
        <v>146</v>
      </c>
      <c r="E369" t="s">
        <v>229</v>
      </c>
      <c r="F369">
        <v>2</v>
      </c>
      <c r="G369">
        <v>32</v>
      </c>
      <c r="H369" t="s">
        <v>62</v>
      </c>
      <c r="I369" s="10">
        <v>6300</v>
      </c>
    </row>
    <row r="370" spans="1:9" x14ac:dyDescent="0.2">
      <c r="A370" s="1">
        <v>44903</v>
      </c>
      <c r="B370" t="s">
        <v>435</v>
      </c>
      <c r="C370" t="s">
        <v>15</v>
      </c>
      <c r="D370" t="s">
        <v>99</v>
      </c>
      <c r="E370" t="s">
        <v>229</v>
      </c>
      <c r="F370">
        <v>4</v>
      </c>
      <c r="G370">
        <v>64</v>
      </c>
      <c r="H370" t="s">
        <v>147</v>
      </c>
      <c r="I370" s="10">
        <v>10000</v>
      </c>
    </row>
    <row r="371" spans="1:9" x14ac:dyDescent="0.2">
      <c r="A371" s="1">
        <v>44903</v>
      </c>
      <c r="B371" t="s">
        <v>407</v>
      </c>
      <c r="C371" t="s">
        <v>28</v>
      </c>
      <c r="D371" t="s">
        <v>181</v>
      </c>
      <c r="E371" t="s">
        <v>229</v>
      </c>
      <c r="F371">
        <v>4</v>
      </c>
      <c r="G371">
        <v>64</v>
      </c>
      <c r="H371" t="s">
        <v>182</v>
      </c>
      <c r="I371" s="10">
        <v>12500</v>
      </c>
    </row>
    <row r="372" spans="1:9" x14ac:dyDescent="0.2">
      <c r="A372" s="1">
        <v>44905</v>
      </c>
      <c r="B372" t="s">
        <v>436</v>
      </c>
      <c r="C372" t="s">
        <v>53</v>
      </c>
      <c r="D372" t="s">
        <v>174</v>
      </c>
      <c r="E372" t="s">
        <v>231</v>
      </c>
      <c r="I372" s="10">
        <v>1000</v>
      </c>
    </row>
    <row r="373" spans="1:9" x14ac:dyDescent="0.2">
      <c r="A373" s="1">
        <v>44905</v>
      </c>
      <c r="B373" t="s">
        <v>437</v>
      </c>
      <c r="C373" t="s">
        <v>15</v>
      </c>
      <c r="D373" t="s">
        <v>122</v>
      </c>
      <c r="E373" t="s">
        <v>229</v>
      </c>
      <c r="F373">
        <v>4</v>
      </c>
      <c r="G373">
        <v>64</v>
      </c>
      <c r="H373" t="s">
        <v>40</v>
      </c>
      <c r="I373" s="10">
        <v>15000</v>
      </c>
    </row>
    <row r="374" spans="1:9" x14ac:dyDescent="0.2">
      <c r="A374" s="1">
        <v>44905</v>
      </c>
      <c r="B374" t="s">
        <v>414</v>
      </c>
      <c r="C374" t="s">
        <v>11</v>
      </c>
      <c r="D374" t="s">
        <v>163</v>
      </c>
      <c r="E374" t="s">
        <v>229</v>
      </c>
      <c r="F374">
        <v>6</v>
      </c>
      <c r="G374">
        <v>64</v>
      </c>
      <c r="H374" t="s">
        <v>164</v>
      </c>
      <c r="I374" s="10">
        <v>12000</v>
      </c>
    </row>
    <row r="375" spans="1:9" x14ac:dyDescent="0.2">
      <c r="A375" s="1">
        <v>44906</v>
      </c>
      <c r="B375" t="s">
        <v>397</v>
      </c>
      <c r="C375" t="s">
        <v>63</v>
      </c>
      <c r="D375" t="s">
        <v>82</v>
      </c>
      <c r="E375" t="s">
        <v>231</v>
      </c>
      <c r="I375" s="10">
        <v>1000</v>
      </c>
    </row>
    <row r="376" spans="1:9" x14ac:dyDescent="0.2">
      <c r="A376" s="1">
        <v>44907</v>
      </c>
      <c r="B376" t="s">
        <v>438</v>
      </c>
      <c r="C376" t="s">
        <v>41</v>
      </c>
      <c r="D376" t="s">
        <v>130</v>
      </c>
      <c r="E376" t="s">
        <v>231</v>
      </c>
      <c r="I376" s="10">
        <v>1500</v>
      </c>
    </row>
    <row r="377" spans="1:9" x14ac:dyDescent="0.2">
      <c r="A377" s="1">
        <v>44907</v>
      </c>
      <c r="B377" t="s">
        <v>435</v>
      </c>
      <c r="C377" t="s">
        <v>15</v>
      </c>
      <c r="D377" t="s">
        <v>140</v>
      </c>
      <c r="E377" t="s">
        <v>229</v>
      </c>
      <c r="F377">
        <v>4</v>
      </c>
      <c r="G377">
        <v>64</v>
      </c>
      <c r="H377" t="s">
        <v>141</v>
      </c>
      <c r="I377" s="10">
        <v>12000</v>
      </c>
    </row>
    <row r="378" spans="1:9" x14ac:dyDescent="0.2">
      <c r="A378" s="1">
        <v>44907</v>
      </c>
      <c r="B378" t="s">
        <v>336</v>
      </c>
      <c r="C378" t="s">
        <v>15</v>
      </c>
      <c r="D378" t="s">
        <v>94</v>
      </c>
      <c r="E378" t="s">
        <v>229</v>
      </c>
      <c r="F378">
        <v>4</v>
      </c>
      <c r="G378">
        <v>64</v>
      </c>
      <c r="H378" t="s">
        <v>95</v>
      </c>
      <c r="I378" s="10">
        <v>10700</v>
      </c>
    </row>
    <row r="379" spans="1:9" x14ac:dyDescent="0.2">
      <c r="A379" s="1">
        <v>44907</v>
      </c>
      <c r="B379" t="s">
        <v>290</v>
      </c>
      <c r="C379" t="s">
        <v>28</v>
      </c>
      <c r="D379" t="s">
        <v>29</v>
      </c>
      <c r="E379" t="s">
        <v>229</v>
      </c>
      <c r="F379">
        <v>6</v>
      </c>
      <c r="G379">
        <v>128</v>
      </c>
      <c r="H379" t="s">
        <v>30</v>
      </c>
      <c r="I379" s="10">
        <v>17000</v>
      </c>
    </row>
    <row r="380" spans="1:9" x14ac:dyDescent="0.2">
      <c r="A380" s="1">
        <v>44907</v>
      </c>
      <c r="B380" t="s">
        <v>439</v>
      </c>
      <c r="C380" t="s">
        <v>11</v>
      </c>
      <c r="D380" t="s">
        <v>193</v>
      </c>
      <c r="E380" t="s">
        <v>229</v>
      </c>
      <c r="F380">
        <v>6</v>
      </c>
      <c r="G380">
        <v>64</v>
      </c>
      <c r="H380" t="s">
        <v>86</v>
      </c>
      <c r="I380" s="10">
        <v>11000</v>
      </c>
    </row>
    <row r="381" spans="1:9" x14ac:dyDescent="0.2">
      <c r="A381" s="1">
        <v>44908</v>
      </c>
      <c r="B381" t="s">
        <v>433</v>
      </c>
      <c r="C381" t="s">
        <v>23</v>
      </c>
      <c r="D381" t="s">
        <v>188</v>
      </c>
      <c r="E381" t="s">
        <v>229</v>
      </c>
      <c r="F381">
        <v>3</v>
      </c>
      <c r="G381">
        <v>64</v>
      </c>
      <c r="H381" t="s">
        <v>189</v>
      </c>
      <c r="I381" s="10">
        <v>10500</v>
      </c>
    </row>
    <row r="382" spans="1:9" x14ac:dyDescent="0.2">
      <c r="A382" s="1">
        <v>44909</v>
      </c>
      <c r="B382" t="s">
        <v>277</v>
      </c>
      <c r="C382" t="s">
        <v>53</v>
      </c>
      <c r="D382" t="s">
        <v>180</v>
      </c>
      <c r="E382" t="s">
        <v>231</v>
      </c>
      <c r="I382" s="10">
        <v>1000</v>
      </c>
    </row>
    <row r="383" spans="1:9" x14ac:dyDescent="0.2">
      <c r="A383" s="1">
        <v>44909</v>
      </c>
      <c r="B383" t="s">
        <v>440</v>
      </c>
      <c r="C383" t="s">
        <v>53</v>
      </c>
      <c r="D383" t="s">
        <v>187</v>
      </c>
      <c r="E383" t="s">
        <v>231</v>
      </c>
      <c r="I383" s="10">
        <v>1150</v>
      </c>
    </row>
    <row r="384" spans="1:9" x14ac:dyDescent="0.2">
      <c r="A384" s="1">
        <v>44910</v>
      </c>
      <c r="B384" t="s">
        <v>381</v>
      </c>
      <c r="C384" t="s">
        <v>28</v>
      </c>
      <c r="D384" t="s">
        <v>29</v>
      </c>
      <c r="E384" t="s">
        <v>229</v>
      </c>
      <c r="F384">
        <v>6</v>
      </c>
      <c r="G384">
        <v>128</v>
      </c>
      <c r="H384" t="s">
        <v>30</v>
      </c>
      <c r="I384" s="10">
        <v>17000</v>
      </c>
    </row>
    <row r="385" spans="1:9" x14ac:dyDescent="0.2">
      <c r="A385" s="1">
        <v>44911</v>
      </c>
      <c r="B385" t="s">
        <v>383</v>
      </c>
      <c r="C385" t="s">
        <v>53</v>
      </c>
      <c r="D385" t="s">
        <v>333</v>
      </c>
      <c r="E385" t="s">
        <v>231</v>
      </c>
      <c r="I385" s="10">
        <v>1200</v>
      </c>
    </row>
    <row r="386" spans="1:9" x14ac:dyDescent="0.2">
      <c r="A386" s="1">
        <v>44912</v>
      </c>
      <c r="B386" t="s">
        <v>295</v>
      </c>
      <c r="C386" t="s">
        <v>89</v>
      </c>
      <c r="D386" t="s">
        <v>91</v>
      </c>
      <c r="E386" t="s">
        <v>231</v>
      </c>
      <c r="I386" s="10">
        <v>1350</v>
      </c>
    </row>
    <row r="387" spans="1:9" x14ac:dyDescent="0.2">
      <c r="A387" s="1">
        <v>44912</v>
      </c>
      <c r="B387" t="s">
        <v>354</v>
      </c>
      <c r="C387" t="s">
        <v>23</v>
      </c>
      <c r="D387" t="s">
        <v>24</v>
      </c>
      <c r="E387" t="s">
        <v>229</v>
      </c>
      <c r="F387">
        <v>6</v>
      </c>
      <c r="G387">
        <v>128</v>
      </c>
      <c r="H387" t="s">
        <v>155</v>
      </c>
      <c r="I387" s="10">
        <v>13500</v>
      </c>
    </row>
    <row r="388" spans="1:9" x14ac:dyDescent="0.2">
      <c r="A388" s="1">
        <v>44912</v>
      </c>
      <c r="B388" t="s">
        <v>403</v>
      </c>
      <c r="C388" t="s">
        <v>11</v>
      </c>
      <c r="D388" t="s">
        <v>133</v>
      </c>
      <c r="E388" t="s">
        <v>229</v>
      </c>
      <c r="F388">
        <v>4</v>
      </c>
      <c r="G388">
        <v>64</v>
      </c>
      <c r="H388" t="s">
        <v>93</v>
      </c>
      <c r="I388" s="10">
        <v>8500</v>
      </c>
    </row>
    <row r="389" spans="1:9" x14ac:dyDescent="0.2">
      <c r="A389" s="1">
        <v>44912</v>
      </c>
      <c r="B389" t="s">
        <v>288</v>
      </c>
      <c r="C389" t="s">
        <v>11</v>
      </c>
      <c r="D389" t="s">
        <v>12</v>
      </c>
      <c r="E389" t="s">
        <v>229</v>
      </c>
      <c r="F389">
        <v>4</v>
      </c>
      <c r="G389">
        <v>64</v>
      </c>
      <c r="H389" t="s">
        <v>13</v>
      </c>
      <c r="I389" s="10">
        <v>13000</v>
      </c>
    </row>
    <row r="390" spans="1:9" x14ac:dyDescent="0.2">
      <c r="A390" s="1">
        <v>44913</v>
      </c>
      <c r="B390" t="s">
        <v>384</v>
      </c>
      <c r="C390" t="s">
        <v>63</v>
      </c>
      <c r="D390" t="s">
        <v>98</v>
      </c>
      <c r="E390" t="s">
        <v>231</v>
      </c>
      <c r="I390" s="10">
        <v>1200</v>
      </c>
    </row>
    <row r="391" spans="1:9" x14ac:dyDescent="0.2">
      <c r="A391" s="1">
        <v>44913</v>
      </c>
      <c r="B391" t="s">
        <v>297</v>
      </c>
      <c r="C391" t="s">
        <v>28</v>
      </c>
      <c r="D391" t="s">
        <v>29</v>
      </c>
      <c r="E391" t="s">
        <v>229</v>
      </c>
      <c r="F391">
        <v>6</v>
      </c>
      <c r="G391">
        <v>128</v>
      </c>
      <c r="H391" t="s">
        <v>30</v>
      </c>
      <c r="I391" s="10">
        <v>17000</v>
      </c>
    </row>
    <row r="392" spans="1:9" x14ac:dyDescent="0.2">
      <c r="A392" s="1">
        <v>44914</v>
      </c>
      <c r="B392" t="s">
        <v>272</v>
      </c>
      <c r="C392" t="s">
        <v>208</v>
      </c>
      <c r="D392" t="s">
        <v>209</v>
      </c>
      <c r="E392" t="s">
        <v>231</v>
      </c>
      <c r="I392" s="10">
        <v>1100</v>
      </c>
    </row>
    <row r="393" spans="1:9" x14ac:dyDescent="0.2">
      <c r="A393" s="1">
        <v>44914</v>
      </c>
      <c r="B393" t="s">
        <v>441</v>
      </c>
      <c r="C393" t="s">
        <v>203</v>
      </c>
      <c r="D393" t="s">
        <v>206</v>
      </c>
      <c r="E393" t="s">
        <v>231</v>
      </c>
      <c r="I393" s="10">
        <v>1000</v>
      </c>
    </row>
    <row r="394" spans="1:9" x14ac:dyDescent="0.2">
      <c r="A394" s="1">
        <v>44915</v>
      </c>
      <c r="B394" t="s">
        <v>420</v>
      </c>
      <c r="C394" t="s">
        <v>203</v>
      </c>
      <c r="D394" t="s">
        <v>205</v>
      </c>
      <c r="E394" t="s">
        <v>231</v>
      </c>
      <c r="I394" s="10">
        <v>900</v>
      </c>
    </row>
    <row r="395" spans="1:9" x14ac:dyDescent="0.2">
      <c r="A395" s="1">
        <v>44916</v>
      </c>
      <c r="B395" t="s">
        <v>347</v>
      </c>
      <c r="C395" t="s">
        <v>34</v>
      </c>
      <c r="D395" t="s">
        <v>390</v>
      </c>
      <c r="E395" t="s">
        <v>229</v>
      </c>
      <c r="F395">
        <v>6</v>
      </c>
      <c r="G395">
        <v>128</v>
      </c>
      <c r="H395" t="s">
        <v>198</v>
      </c>
      <c r="I395" s="10">
        <v>19000</v>
      </c>
    </row>
    <row r="396" spans="1:9" x14ac:dyDescent="0.2">
      <c r="A396" s="1">
        <v>44916</v>
      </c>
      <c r="B396" t="s">
        <v>379</v>
      </c>
      <c r="C396" t="s">
        <v>15</v>
      </c>
      <c r="D396" t="s">
        <v>99</v>
      </c>
      <c r="E396" t="s">
        <v>229</v>
      </c>
      <c r="F396">
        <v>3</v>
      </c>
      <c r="G396">
        <v>32</v>
      </c>
      <c r="H396" t="s">
        <v>100</v>
      </c>
      <c r="I396" s="10">
        <v>9000</v>
      </c>
    </row>
    <row r="397" spans="1:9" x14ac:dyDescent="0.2">
      <c r="A397" s="1">
        <v>44917</v>
      </c>
      <c r="B397" t="s">
        <v>248</v>
      </c>
      <c r="C397" t="s">
        <v>41</v>
      </c>
      <c r="D397" t="s">
        <v>42</v>
      </c>
      <c r="E397" t="s">
        <v>231</v>
      </c>
      <c r="I397" s="10">
        <v>1250</v>
      </c>
    </row>
    <row r="398" spans="1:9" x14ac:dyDescent="0.2">
      <c r="A398" s="1">
        <v>44917</v>
      </c>
      <c r="B398" t="s">
        <v>428</v>
      </c>
      <c r="C398" t="s">
        <v>28</v>
      </c>
      <c r="D398" t="s">
        <v>78</v>
      </c>
      <c r="E398" t="s">
        <v>229</v>
      </c>
      <c r="F398">
        <v>4</v>
      </c>
      <c r="G398">
        <v>128</v>
      </c>
      <c r="H398" t="s">
        <v>79</v>
      </c>
      <c r="I398" s="10">
        <v>14500</v>
      </c>
    </row>
    <row r="399" spans="1:9" x14ac:dyDescent="0.2">
      <c r="A399" s="1">
        <v>44917</v>
      </c>
      <c r="B399" t="s">
        <v>434</v>
      </c>
      <c r="C399" t="s">
        <v>28</v>
      </c>
      <c r="D399" t="s">
        <v>184</v>
      </c>
      <c r="E399" t="s">
        <v>229</v>
      </c>
      <c r="F399">
        <v>8</v>
      </c>
      <c r="G399">
        <v>128</v>
      </c>
      <c r="H399" t="s">
        <v>185</v>
      </c>
      <c r="I399" s="10">
        <v>28000</v>
      </c>
    </row>
    <row r="400" spans="1:9" x14ac:dyDescent="0.2">
      <c r="A400" s="1">
        <v>44918</v>
      </c>
      <c r="B400" t="s">
        <v>287</v>
      </c>
      <c r="C400" t="s">
        <v>11</v>
      </c>
      <c r="D400" t="s">
        <v>12</v>
      </c>
      <c r="E400" t="s">
        <v>229</v>
      </c>
      <c r="F400">
        <v>4</v>
      </c>
      <c r="G400">
        <v>64</v>
      </c>
      <c r="H400" t="s">
        <v>13</v>
      </c>
      <c r="I400" s="10">
        <v>12500</v>
      </c>
    </row>
    <row r="401" spans="1:9" x14ac:dyDescent="0.2">
      <c r="A401" s="1">
        <v>44919</v>
      </c>
      <c r="B401" t="s">
        <v>279</v>
      </c>
      <c r="C401" t="s">
        <v>63</v>
      </c>
      <c r="D401" t="s">
        <v>82</v>
      </c>
      <c r="E401" t="s">
        <v>231</v>
      </c>
      <c r="I401" s="10">
        <v>1000</v>
      </c>
    </row>
    <row r="402" spans="1:9" x14ac:dyDescent="0.2">
      <c r="A402" s="1">
        <v>44920</v>
      </c>
      <c r="B402" t="s">
        <v>306</v>
      </c>
      <c r="C402" t="s">
        <v>15</v>
      </c>
      <c r="D402" t="s">
        <v>76</v>
      </c>
      <c r="E402" t="s">
        <v>229</v>
      </c>
      <c r="F402">
        <v>6</v>
      </c>
      <c r="G402">
        <v>128</v>
      </c>
      <c r="H402" t="s">
        <v>101</v>
      </c>
      <c r="I402" s="10">
        <v>15000</v>
      </c>
    </row>
    <row r="403" spans="1:9" x14ac:dyDescent="0.2">
      <c r="A403" s="1">
        <v>44920</v>
      </c>
      <c r="B403" t="s">
        <v>289</v>
      </c>
      <c r="C403" t="s">
        <v>11</v>
      </c>
      <c r="D403" t="s">
        <v>133</v>
      </c>
      <c r="E403" t="s">
        <v>229</v>
      </c>
      <c r="F403">
        <v>4</v>
      </c>
      <c r="G403">
        <v>64</v>
      </c>
      <c r="H403" t="s">
        <v>93</v>
      </c>
      <c r="I403" s="10">
        <v>8500</v>
      </c>
    </row>
    <row r="404" spans="1:9" x14ac:dyDescent="0.2">
      <c r="A404" s="1">
        <v>44921</v>
      </c>
      <c r="B404" t="s">
        <v>250</v>
      </c>
      <c r="C404" t="s">
        <v>11</v>
      </c>
      <c r="D404" t="s">
        <v>142</v>
      </c>
      <c r="E404" t="s">
        <v>229</v>
      </c>
      <c r="F404">
        <v>4</v>
      </c>
      <c r="G404">
        <v>64</v>
      </c>
      <c r="H404" t="s">
        <v>143</v>
      </c>
      <c r="I404" s="10">
        <v>10500</v>
      </c>
    </row>
    <row r="405" spans="1:9" x14ac:dyDescent="0.2">
      <c r="A405" s="1">
        <v>44922</v>
      </c>
      <c r="B405" t="s">
        <v>319</v>
      </c>
      <c r="C405" t="s">
        <v>23</v>
      </c>
      <c r="D405" t="s">
        <v>191</v>
      </c>
      <c r="E405" t="s">
        <v>229</v>
      </c>
      <c r="F405">
        <v>4</v>
      </c>
      <c r="G405">
        <v>64</v>
      </c>
      <c r="H405" t="s">
        <v>110</v>
      </c>
      <c r="I405" s="10">
        <v>12500</v>
      </c>
    </row>
    <row r="406" spans="1:9" x14ac:dyDescent="0.2">
      <c r="A406" s="1">
        <v>44922</v>
      </c>
      <c r="B406" t="s">
        <v>263</v>
      </c>
      <c r="C406" t="s">
        <v>15</v>
      </c>
      <c r="D406" t="s">
        <v>87</v>
      </c>
      <c r="E406" t="s">
        <v>229</v>
      </c>
      <c r="F406">
        <v>4</v>
      </c>
      <c r="G406">
        <v>128</v>
      </c>
      <c r="H406" t="s">
        <v>62</v>
      </c>
      <c r="I406" s="10">
        <v>11500</v>
      </c>
    </row>
    <row r="407" spans="1:9" x14ac:dyDescent="0.2">
      <c r="A407" s="1">
        <v>44922</v>
      </c>
      <c r="B407" t="s">
        <v>442</v>
      </c>
      <c r="C407" t="s">
        <v>11</v>
      </c>
      <c r="D407" t="s">
        <v>146</v>
      </c>
      <c r="E407" t="s">
        <v>229</v>
      </c>
      <c r="F407">
        <v>2</v>
      </c>
      <c r="G407">
        <v>32</v>
      </c>
      <c r="H407" t="s">
        <v>101</v>
      </c>
      <c r="I407" s="10">
        <v>6500</v>
      </c>
    </row>
    <row r="408" spans="1:9" x14ac:dyDescent="0.2">
      <c r="A408" s="1">
        <v>44923</v>
      </c>
      <c r="B408" t="s">
        <v>443</v>
      </c>
      <c r="C408" t="s">
        <v>89</v>
      </c>
      <c r="D408" t="s">
        <v>91</v>
      </c>
      <c r="E408" t="s">
        <v>231</v>
      </c>
      <c r="I408" s="10">
        <v>1350</v>
      </c>
    </row>
    <row r="409" spans="1:9" x14ac:dyDescent="0.2">
      <c r="A409" s="1">
        <v>44923</v>
      </c>
      <c r="B409" t="s">
        <v>319</v>
      </c>
      <c r="C409" t="s">
        <v>23</v>
      </c>
      <c r="D409" t="s">
        <v>188</v>
      </c>
      <c r="E409" t="s">
        <v>229</v>
      </c>
      <c r="F409">
        <v>3</v>
      </c>
      <c r="G409">
        <v>64</v>
      </c>
      <c r="H409" t="s">
        <v>189</v>
      </c>
      <c r="I409" s="10">
        <v>10500</v>
      </c>
    </row>
    <row r="410" spans="1:9" x14ac:dyDescent="0.2">
      <c r="A410" s="1">
        <v>44923</v>
      </c>
      <c r="B410" t="s">
        <v>302</v>
      </c>
      <c r="C410" t="s">
        <v>15</v>
      </c>
      <c r="D410" t="s">
        <v>94</v>
      </c>
      <c r="E410" t="s">
        <v>229</v>
      </c>
      <c r="F410">
        <v>4</v>
      </c>
      <c r="G410">
        <v>64</v>
      </c>
      <c r="H410" t="s">
        <v>95</v>
      </c>
      <c r="I410" s="10">
        <v>10700</v>
      </c>
    </row>
    <row r="411" spans="1:9" x14ac:dyDescent="0.2">
      <c r="A411" s="1">
        <v>44923</v>
      </c>
      <c r="B411" t="s">
        <v>243</v>
      </c>
      <c r="C411" t="s">
        <v>11</v>
      </c>
      <c r="D411" t="s">
        <v>133</v>
      </c>
      <c r="E411" t="s">
        <v>229</v>
      </c>
      <c r="F411">
        <v>4</v>
      </c>
      <c r="G411">
        <v>64</v>
      </c>
      <c r="H411" t="s">
        <v>93</v>
      </c>
      <c r="I411" s="10">
        <v>8500</v>
      </c>
    </row>
    <row r="412" spans="1:9" x14ac:dyDescent="0.2">
      <c r="A412" s="1">
        <v>44924</v>
      </c>
      <c r="B412" t="s">
        <v>287</v>
      </c>
      <c r="C412" t="s">
        <v>23</v>
      </c>
      <c r="D412" t="s">
        <v>188</v>
      </c>
      <c r="E412" t="s">
        <v>229</v>
      </c>
      <c r="F412">
        <v>3</v>
      </c>
      <c r="G412">
        <v>64</v>
      </c>
      <c r="H412" t="s">
        <v>189</v>
      </c>
      <c r="I412" s="10">
        <v>10500</v>
      </c>
    </row>
    <row r="413" spans="1:9" x14ac:dyDescent="0.2">
      <c r="A413" s="1">
        <v>44924</v>
      </c>
      <c r="B413" t="s">
        <v>372</v>
      </c>
      <c r="C413" t="s">
        <v>15</v>
      </c>
      <c r="D413" t="s">
        <v>169</v>
      </c>
      <c r="E413" t="s">
        <v>229</v>
      </c>
      <c r="F413">
        <v>12</v>
      </c>
      <c r="G413">
        <v>256</v>
      </c>
      <c r="H413" t="s">
        <v>170</v>
      </c>
      <c r="I413" s="10">
        <v>30000</v>
      </c>
    </row>
    <row r="414" spans="1:9" x14ac:dyDescent="0.2">
      <c r="A414" s="1">
        <v>44926</v>
      </c>
      <c r="B414" t="s">
        <v>444</v>
      </c>
      <c r="C414" t="s">
        <v>203</v>
      </c>
      <c r="D414" t="s">
        <v>214</v>
      </c>
      <c r="E414" t="s">
        <v>231</v>
      </c>
      <c r="I414" s="10">
        <v>1300</v>
      </c>
    </row>
    <row r="415" spans="1:9" x14ac:dyDescent="0.2">
      <c r="A415" s="1">
        <v>44926</v>
      </c>
      <c r="B415" t="s">
        <v>445</v>
      </c>
      <c r="C415" t="s">
        <v>217</v>
      </c>
      <c r="D415" t="s">
        <v>218</v>
      </c>
      <c r="E415" t="s">
        <v>229</v>
      </c>
      <c r="F415">
        <v>12</v>
      </c>
      <c r="G415">
        <v>256</v>
      </c>
      <c r="H415" t="s">
        <v>219</v>
      </c>
      <c r="I415" s="10">
        <v>32000</v>
      </c>
    </row>
    <row r="416" spans="1:9" x14ac:dyDescent="0.2">
      <c r="A416" s="1">
        <v>44926</v>
      </c>
      <c r="B416" t="s">
        <v>410</v>
      </c>
      <c r="C416" t="s">
        <v>23</v>
      </c>
      <c r="D416" t="s">
        <v>24</v>
      </c>
      <c r="E416" t="s">
        <v>229</v>
      </c>
      <c r="F416">
        <v>6</v>
      </c>
      <c r="G416">
        <v>128</v>
      </c>
      <c r="H416" t="s">
        <v>155</v>
      </c>
      <c r="I416" s="10">
        <v>13500</v>
      </c>
    </row>
    <row r="417" spans="1:9" x14ac:dyDescent="0.2">
      <c r="A417" s="1">
        <v>44926</v>
      </c>
      <c r="B417" t="s">
        <v>359</v>
      </c>
      <c r="C417" t="s">
        <v>15</v>
      </c>
      <c r="D417" t="s">
        <v>220</v>
      </c>
      <c r="E417" t="s">
        <v>229</v>
      </c>
      <c r="F417">
        <v>6</v>
      </c>
      <c r="G417">
        <v>128</v>
      </c>
      <c r="H417" t="s">
        <v>221</v>
      </c>
      <c r="I417" s="10">
        <v>25000</v>
      </c>
    </row>
    <row r="418" spans="1:9" x14ac:dyDescent="0.2">
      <c r="A418" s="1">
        <v>44926</v>
      </c>
      <c r="B418" t="s">
        <v>438</v>
      </c>
      <c r="C418" t="s">
        <v>28</v>
      </c>
      <c r="D418" t="s">
        <v>151</v>
      </c>
      <c r="E418" t="s">
        <v>229</v>
      </c>
      <c r="F418">
        <v>4</v>
      </c>
      <c r="G418">
        <v>64</v>
      </c>
      <c r="H418" t="s">
        <v>152</v>
      </c>
      <c r="I418" s="10">
        <v>12000</v>
      </c>
    </row>
    <row r="419" spans="1:9" x14ac:dyDescent="0.2">
      <c r="A419" s="1">
        <v>44926</v>
      </c>
      <c r="B419" t="s">
        <v>446</v>
      </c>
      <c r="C419" t="s">
        <v>11</v>
      </c>
      <c r="D419" t="s">
        <v>18</v>
      </c>
      <c r="E419" t="s">
        <v>229</v>
      </c>
      <c r="F419">
        <v>3</v>
      </c>
      <c r="G419">
        <v>32</v>
      </c>
      <c r="H419" t="s">
        <v>19</v>
      </c>
      <c r="I419" s="10">
        <v>7500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EF15-6590-254E-95E3-44ABC095CA14}">
  <dimension ref="A1:AH122"/>
  <sheetViews>
    <sheetView zoomScale="82" workbookViewId="0">
      <selection activeCell="T35" sqref="T35"/>
    </sheetView>
  </sheetViews>
  <sheetFormatPr baseColWidth="10" defaultRowHeight="16" x14ac:dyDescent="0.2"/>
  <cols>
    <col min="1" max="1" width="23" bestFit="1" customWidth="1"/>
    <col min="2" max="3" width="14.6640625" style="2" customWidth="1"/>
    <col min="4" max="4" width="22.33203125" style="2" customWidth="1"/>
    <col min="5" max="5" width="15.1640625" style="2" customWidth="1"/>
    <col min="7" max="7" width="23" bestFit="1" customWidth="1"/>
    <col min="8" max="8" width="13.6640625" bestFit="1" customWidth="1"/>
    <col min="11" max="11" width="15.1640625" customWidth="1"/>
    <col min="13" max="13" width="21.6640625" customWidth="1"/>
    <col min="14" max="14" width="10.83203125" customWidth="1"/>
    <col min="16" max="16" width="16.1640625" style="4" customWidth="1"/>
    <col min="17" max="17" width="19.5" customWidth="1"/>
    <col min="18" max="18" width="18.83203125" customWidth="1"/>
    <col min="19" max="19" width="14.33203125" style="4" customWidth="1"/>
    <col min="22" max="22" width="21.1640625" customWidth="1"/>
    <col min="24" max="24" width="16.33203125" customWidth="1"/>
    <col min="26" max="26" width="19.1640625" customWidth="1"/>
    <col min="28" max="28" width="17.5" customWidth="1"/>
    <col min="29" max="29" width="16.83203125" style="2" customWidth="1"/>
    <col min="30" max="30" width="13.1640625" style="2" customWidth="1"/>
    <col min="31" max="31" width="15.33203125" style="4" customWidth="1"/>
    <col min="32" max="32" width="15.1640625" style="4" customWidth="1"/>
    <col min="33" max="33" width="20.6640625" style="2" customWidth="1"/>
    <col min="34" max="34" width="15.1640625" style="4" customWidth="1"/>
  </cols>
  <sheetData>
    <row r="1" spans="1:34" x14ac:dyDescent="0.2">
      <c r="A1" s="13" t="s">
        <v>464</v>
      </c>
      <c r="G1" s="13" t="s">
        <v>465</v>
      </c>
      <c r="P1" s="4" t="s">
        <v>474</v>
      </c>
      <c r="Q1" t="s">
        <v>475</v>
      </c>
      <c r="R1" t="s">
        <v>476</v>
      </c>
      <c r="S1" s="4" t="s">
        <v>477</v>
      </c>
    </row>
    <row r="2" spans="1:34" x14ac:dyDescent="0.2">
      <c r="A2" s="11" t="s">
        <v>467</v>
      </c>
      <c r="B2" s="2" t="s">
        <v>466</v>
      </c>
      <c r="D2" s="20" t="s">
        <v>467</v>
      </c>
      <c r="E2" s="20" t="s">
        <v>466</v>
      </c>
      <c r="G2" s="11" t="s">
        <v>467</v>
      </c>
      <c r="H2" t="s">
        <v>466</v>
      </c>
      <c r="J2" s="13" t="s">
        <v>467</v>
      </c>
      <c r="K2" s="13" t="s">
        <v>466</v>
      </c>
      <c r="M2" s="13" t="s">
        <v>2</v>
      </c>
      <c r="N2" s="13" t="s">
        <v>468</v>
      </c>
      <c r="O2" s="13" t="s">
        <v>469</v>
      </c>
      <c r="P2" s="21" t="s">
        <v>470</v>
      </c>
      <c r="Q2" s="13" t="s">
        <v>471</v>
      </c>
      <c r="R2" s="13" t="s">
        <v>473</v>
      </c>
      <c r="S2" s="21" t="s">
        <v>472</v>
      </c>
      <c r="V2" s="13" t="s">
        <v>478</v>
      </c>
      <c r="X2" s="13" t="s">
        <v>479</v>
      </c>
      <c r="Z2" s="13" t="s">
        <v>480</v>
      </c>
      <c r="AB2" s="13" t="s">
        <v>2</v>
      </c>
      <c r="AC2" s="20" t="s">
        <v>468</v>
      </c>
      <c r="AD2" s="20" t="s">
        <v>469</v>
      </c>
      <c r="AE2" s="21" t="s">
        <v>470</v>
      </c>
      <c r="AF2" s="21" t="s">
        <v>471</v>
      </c>
      <c r="AG2" s="20" t="s">
        <v>473</v>
      </c>
      <c r="AH2" s="21" t="s">
        <v>472</v>
      </c>
    </row>
    <row r="3" spans="1:34" x14ac:dyDescent="0.2">
      <c r="A3" s="12" t="s">
        <v>210</v>
      </c>
      <c r="B3" s="2">
        <v>1</v>
      </c>
      <c r="D3" s="12" t="s">
        <v>210</v>
      </c>
      <c r="E3" s="2">
        <v>1</v>
      </c>
      <c r="G3" s="12" t="s">
        <v>209</v>
      </c>
      <c r="H3">
        <v>1</v>
      </c>
      <c r="J3" s="12" t="s">
        <v>209</v>
      </c>
      <c r="K3">
        <v>1</v>
      </c>
      <c r="M3" s="16" t="str" cm="1">
        <f t="array" ref="M3:M120">_xlfn.UNIQUE(Table7[Models])</f>
        <v>Benco E10</v>
      </c>
      <c r="N3">
        <f>VLOOKUP(M3, Table7[], 2, FALSE)</f>
        <v>1</v>
      </c>
      <c r="O3">
        <f>IFERROR(VLOOKUP(M3, Table8[], 2, FALSE), 0)</f>
        <v>0</v>
      </c>
      <c r="P3" s="4">
        <f>IF(O3=0, 0, O3/N3)</f>
        <v>0</v>
      </c>
      <c r="Q3" s="4">
        <f>P3*100</f>
        <v>0</v>
      </c>
      <c r="R3" s="2">
        <f>N3-O3</f>
        <v>1</v>
      </c>
      <c r="S3" s="4">
        <f>O3/(N3/2)</f>
        <v>0</v>
      </c>
      <c r="V3" t="str" cm="1">
        <f t="array" ref="V3:V30">_xlfn._xlws.FILTER(_xlfn.ANCHORARRAY(M3),P3:P120=0)</f>
        <v>Benco E10</v>
      </c>
      <c r="X3" t="str" cm="1">
        <f t="array" ref="X3:X72">_xlfn._xlws.FILTER(_xlfn.ANCHORARRAY(M3),P3:P120&gt;0.8)</f>
        <v>Benco E11</v>
      </c>
      <c r="Z3" t="str" cm="1">
        <f t="array" ref="Z3:Z10">_xlfn._xlws.FILTER(_xlfn.ANCHORARRAY(M3), (P3:P120=1)*(N3:N120&gt;5))</f>
        <v>Micromax X413</v>
      </c>
      <c r="AB3" t="s">
        <v>210</v>
      </c>
      <c r="AC3" s="2">
        <v>1</v>
      </c>
      <c r="AD3" s="2">
        <v>0</v>
      </c>
      <c r="AE3" s="4">
        <v>0</v>
      </c>
      <c r="AF3" s="4">
        <v>0</v>
      </c>
      <c r="AG3" s="2">
        <v>1</v>
      </c>
      <c r="AH3" s="4">
        <v>0</v>
      </c>
    </row>
    <row r="4" spans="1:34" x14ac:dyDescent="0.2">
      <c r="A4" s="12" t="s">
        <v>209</v>
      </c>
      <c r="B4" s="2">
        <v>1</v>
      </c>
      <c r="D4" s="12" t="s">
        <v>209</v>
      </c>
      <c r="E4" s="2">
        <v>1</v>
      </c>
      <c r="G4" s="12" t="s">
        <v>206</v>
      </c>
      <c r="H4">
        <v>2</v>
      </c>
      <c r="J4" s="12" t="s">
        <v>206</v>
      </c>
      <c r="K4">
        <v>2</v>
      </c>
      <c r="M4" s="12" t="str">
        <v>Benco E11</v>
      </c>
      <c r="N4">
        <f>VLOOKUP(M4, Table7[], 2, FALSE)</f>
        <v>1</v>
      </c>
      <c r="O4">
        <f>IFERROR(VLOOKUP(M4, Table8[], 2, FALSE), 0)</f>
        <v>1</v>
      </c>
      <c r="P4" s="4">
        <f t="shared" ref="P4:P67" si="0">IF(O4=0, 0, O4/N4)</f>
        <v>1</v>
      </c>
      <c r="Q4" s="4">
        <f t="shared" ref="Q4:Q67" si="1">P4*100</f>
        <v>100</v>
      </c>
      <c r="R4" s="2">
        <f t="shared" ref="R4:R67" si="2">N4-O4</f>
        <v>0</v>
      </c>
      <c r="S4" s="4">
        <f t="shared" ref="S4:S67" si="3">O4/(N4/2)</f>
        <v>2</v>
      </c>
      <c r="V4" t="str">
        <v>Benco P11</v>
      </c>
      <c r="X4" t="str">
        <v>Cellecor C9i</v>
      </c>
      <c r="Z4" t="str">
        <v>Realme Narzo 30 5G</v>
      </c>
      <c r="AB4" t="s">
        <v>209</v>
      </c>
      <c r="AC4" s="2">
        <v>1</v>
      </c>
      <c r="AD4" s="2">
        <v>1</v>
      </c>
      <c r="AE4" s="4">
        <v>1</v>
      </c>
      <c r="AF4" s="4">
        <v>100</v>
      </c>
      <c r="AG4" s="2">
        <v>0</v>
      </c>
      <c r="AH4" s="4">
        <v>2</v>
      </c>
    </row>
    <row r="5" spans="1:34" x14ac:dyDescent="0.2">
      <c r="A5" s="12" t="s">
        <v>211</v>
      </c>
      <c r="B5" s="2">
        <v>1</v>
      </c>
      <c r="D5" s="12" t="s">
        <v>211</v>
      </c>
      <c r="E5" s="2">
        <v>1</v>
      </c>
      <c r="G5" s="12" t="s">
        <v>214</v>
      </c>
      <c r="H5">
        <v>2</v>
      </c>
      <c r="J5" s="12" t="s">
        <v>214</v>
      </c>
      <c r="K5">
        <v>2</v>
      </c>
      <c r="M5" s="16" t="str">
        <v>Benco P11</v>
      </c>
      <c r="N5">
        <f>VLOOKUP(M5, Table7[], 2, FALSE)</f>
        <v>1</v>
      </c>
      <c r="O5">
        <f>IFERROR(VLOOKUP(M5, Table8[], 2, FALSE), 0)</f>
        <v>0</v>
      </c>
      <c r="P5" s="4">
        <f t="shared" si="0"/>
        <v>0</v>
      </c>
      <c r="Q5" s="4">
        <f t="shared" si="1"/>
        <v>0</v>
      </c>
      <c r="R5" s="2">
        <f t="shared" si="2"/>
        <v>1</v>
      </c>
      <c r="S5" s="4">
        <f t="shared" si="3"/>
        <v>0</v>
      </c>
      <c r="V5" t="str">
        <v>Cellecor C9</v>
      </c>
      <c r="X5" t="str">
        <v>Cellecor E8</v>
      </c>
      <c r="Z5" t="str">
        <v>Realme Narzo 50A</v>
      </c>
      <c r="AB5" t="s">
        <v>211</v>
      </c>
      <c r="AC5" s="2">
        <v>1</v>
      </c>
      <c r="AD5" s="2">
        <v>0</v>
      </c>
      <c r="AE5" s="4">
        <v>0</v>
      </c>
      <c r="AF5" s="4">
        <v>0</v>
      </c>
      <c r="AG5" s="2">
        <v>1</v>
      </c>
      <c r="AH5" s="4">
        <v>0</v>
      </c>
    </row>
    <row r="6" spans="1:34" x14ac:dyDescent="0.2">
      <c r="A6" s="12" t="s">
        <v>213</v>
      </c>
      <c r="B6" s="2">
        <v>1</v>
      </c>
      <c r="D6" s="12" t="s">
        <v>213</v>
      </c>
      <c r="E6" s="2">
        <v>1</v>
      </c>
      <c r="G6" s="12" t="s">
        <v>205</v>
      </c>
      <c r="H6">
        <v>2</v>
      </c>
      <c r="J6" s="12" t="s">
        <v>205</v>
      </c>
      <c r="K6">
        <v>2</v>
      </c>
      <c r="M6" s="12" t="str">
        <v>Cellecor C9</v>
      </c>
      <c r="N6">
        <f>VLOOKUP(M6, Table7[], 2, FALSE)</f>
        <v>1</v>
      </c>
      <c r="O6">
        <f>IFERROR(VLOOKUP(M6, Table8[], 2, FALSE), 0)</f>
        <v>0</v>
      </c>
      <c r="P6" s="4">
        <f t="shared" si="0"/>
        <v>0</v>
      </c>
      <c r="Q6" s="4">
        <f t="shared" si="1"/>
        <v>0</v>
      </c>
      <c r="R6" s="2">
        <f t="shared" si="2"/>
        <v>1</v>
      </c>
      <c r="S6" s="4">
        <f t="shared" si="3"/>
        <v>0</v>
      </c>
      <c r="V6" t="str">
        <v>Cellecor E10</v>
      </c>
      <c r="X6" t="str">
        <v>Cellecor E9</v>
      </c>
      <c r="Z6" t="str">
        <v>Redmi 9</v>
      </c>
      <c r="AB6" t="s">
        <v>213</v>
      </c>
      <c r="AC6" s="2">
        <v>1</v>
      </c>
      <c r="AD6" s="2">
        <v>0</v>
      </c>
      <c r="AE6" s="4">
        <v>0</v>
      </c>
      <c r="AF6" s="4">
        <v>0</v>
      </c>
      <c r="AG6" s="2">
        <v>1</v>
      </c>
      <c r="AH6" s="4">
        <v>0</v>
      </c>
    </row>
    <row r="7" spans="1:34" x14ac:dyDescent="0.2">
      <c r="A7" s="12" t="s">
        <v>206</v>
      </c>
      <c r="B7" s="2">
        <v>2</v>
      </c>
      <c r="D7" s="12" t="s">
        <v>206</v>
      </c>
      <c r="E7" s="2">
        <v>2</v>
      </c>
      <c r="G7" s="12" t="s">
        <v>186</v>
      </c>
      <c r="H7">
        <v>1</v>
      </c>
      <c r="J7" s="12" t="s">
        <v>186</v>
      </c>
      <c r="K7">
        <v>1</v>
      </c>
      <c r="M7" s="16" t="str">
        <v>Cellecor C9i</v>
      </c>
      <c r="N7">
        <f>VLOOKUP(M7, Table7[], 2, FALSE)</f>
        <v>2</v>
      </c>
      <c r="O7">
        <f>IFERROR(VLOOKUP(M7, Table8[], 2, FALSE), 0)</f>
        <v>2</v>
      </c>
      <c r="P7" s="4">
        <f t="shared" si="0"/>
        <v>1</v>
      </c>
      <c r="Q7" s="4">
        <f t="shared" si="1"/>
        <v>100</v>
      </c>
      <c r="R7" s="2">
        <f t="shared" si="2"/>
        <v>0</v>
      </c>
      <c r="S7" s="4">
        <f t="shared" si="3"/>
        <v>2</v>
      </c>
      <c r="V7" t="str">
        <v>Cellecor E3+</v>
      </c>
      <c r="X7" t="str">
        <v>Infinix Hot 11 2022</v>
      </c>
      <c r="Z7" t="str">
        <v>Redmi 9 Activ</v>
      </c>
      <c r="AB7" t="s">
        <v>206</v>
      </c>
      <c r="AC7" s="2">
        <v>2</v>
      </c>
      <c r="AD7" s="2">
        <v>2</v>
      </c>
      <c r="AE7" s="4">
        <v>1</v>
      </c>
      <c r="AF7" s="4">
        <v>100</v>
      </c>
      <c r="AG7" s="2">
        <v>0</v>
      </c>
      <c r="AH7" s="4">
        <v>2</v>
      </c>
    </row>
    <row r="8" spans="1:34" x14ac:dyDescent="0.2">
      <c r="A8" s="12" t="s">
        <v>215</v>
      </c>
      <c r="B8" s="2">
        <v>1</v>
      </c>
      <c r="D8" s="12" t="s">
        <v>215</v>
      </c>
      <c r="E8" s="2">
        <v>1</v>
      </c>
      <c r="G8" s="12" t="s">
        <v>74</v>
      </c>
      <c r="H8">
        <v>7</v>
      </c>
      <c r="J8" s="12" t="s">
        <v>74</v>
      </c>
      <c r="K8">
        <v>7</v>
      </c>
      <c r="M8" s="12" t="str">
        <v>Cellecor E10</v>
      </c>
      <c r="N8">
        <f>VLOOKUP(M8, Table7[], 2, FALSE)</f>
        <v>1</v>
      </c>
      <c r="O8">
        <f>IFERROR(VLOOKUP(M8, Table8[], 2, FALSE), 0)</f>
        <v>0</v>
      </c>
      <c r="P8" s="4">
        <f t="shared" si="0"/>
        <v>0</v>
      </c>
      <c r="Q8" s="4">
        <f t="shared" si="1"/>
        <v>0</v>
      </c>
      <c r="R8" s="2">
        <f t="shared" si="2"/>
        <v>1</v>
      </c>
      <c r="S8" s="4">
        <f t="shared" si="3"/>
        <v>0</v>
      </c>
      <c r="V8" t="str">
        <v>Cellecor E4</v>
      </c>
      <c r="X8" t="str">
        <v>Infinix Smart 6 HD</v>
      </c>
      <c r="Z8" t="str">
        <v>Redmi Note 11</v>
      </c>
      <c r="AB8" t="s">
        <v>215</v>
      </c>
      <c r="AC8" s="2">
        <v>1</v>
      </c>
      <c r="AD8" s="2">
        <v>0</v>
      </c>
      <c r="AE8" s="4">
        <v>0</v>
      </c>
      <c r="AF8" s="4">
        <v>0</v>
      </c>
      <c r="AG8" s="2">
        <v>1</v>
      </c>
      <c r="AH8" s="4">
        <v>0</v>
      </c>
    </row>
    <row r="9" spans="1:34" x14ac:dyDescent="0.2">
      <c r="A9" s="12" t="s">
        <v>207</v>
      </c>
      <c r="B9" s="2">
        <v>1</v>
      </c>
      <c r="D9" s="12" t="s">
        <v>207</v>
      </c>
      <c r="E9" s="2">
        <v>1</v>
      </c>
      <c r="G9" s="12" t="s">
        <v>113</v>
      </c>
      <c r="H9">
        <v>3</v>
      </c>
      <c r="J9" s="12" t="s">
        <v>113</v>
      </c>
      <c r="K9">
        <v>3</v>
      </c>
      <c r="M9" s="16" t="str">
        <v>Cellecor E3+</v>
      </c>
      <c r="N9">
        <f>VLOOKUP(M9, Table7[], 2, FALSE)</f>
        <v>1</v>
      </c>
      <c r="O9">
        <f>IFERROR(VLOOKUP(M9, Table8[], 2, FALSE), 0)</f>
        <v>0</v>
      </c>
      <c r="P9" s="4">
        <f t="shared" si="0"/>
        <v>0</v>
      </c>
      <c r="Q9" s="4">
        <f t="shared" si="1"/>
        <v>0</v>
      </c>
      <c r="R9" s="2">
        <f t="shared" si="2"/>
        <v>1</v>
      </c>
      <c r="S9" s="4">
        <f t="shared" si="3"/>
        <v>0</v>
      </c>
      <c r="V9" t="str">
        <v>Cellecor X50+</v>
      </c>
      <c r="X9" t="str">
        <v>Itel 2163s</v>
      </c>
      <c r="Z9" t="str">
        <v>VIVO T1 5G</v>
      </c>
      <c r="AB9" t="s">
        <v>207</v>
      </c>
      <c r="AC9" s="2">
        <v>1</v>
      </c>
      <c r="AD9" s="2">
        <v>0</v>
      </c>
      <c r="AE9" s="4">
        <v>0</v>
      </c>
      <c r="AF9" s="4">
        <v>0</v>
      </c>
      <c r="AG9" s="2">
        <v>1</v>
      </c>
      <c r="AH9" s="4">
        <v>0</v>
      </c>
    </row>
    <row r="10" spans="1:34" x14ac:dyDescent="0.2">
      <c r="A10" s="12" t="s">
        <v>204</v>
      </c>
      <c r="B10" s="2">
        <v>1</v>
      </c>
      <c r="D10" s="12" t="s">
        <v>204</v>
      </c>
      <c r="E10" s="2">
        <v>1</v>
      </c>
      <c r="G10" s="12" t="s">
        <v>153</v>
      </c>
      <c r="H10">
        <v>4</v>
      </c>
      <c r="J10" s="12" t="s">
        <v>153</v>
      </c>
      <c r="K10">
        <v>4</v>
      </c>
      <c r="M10" s="12" t="str">
        <v>Cellecor E4</v>
      </c>
      <c r="N10">
        <f>VLOOKUP(M10, Table7[], 2, FALSE)</f>
        <v>1</v>
      </c>
      <c r="O10">
        <f>IFERROR(VLOOKUP(M10, Table8[], 2, FALSE), 0)</f>
        <v>0</v>
      </c>
      <c r="P10" s="4">
        <f t="shared" si="0"/>
        <v>0</v>
      </c>
      <c r="Q10" s="4">
        <f t="shared" si="1"/>
        <v>0</v>
      </c>
      <c r="R10" s="2">
        <f t="shared" si="2"/>
        <v>1</v>
      </c>
      <c r="S10" s="4">
        <f t="shared" si="3"/>
        <v>0</v>
      </c>
      <c r="V10" t="str">
        <v>Infinix Note 12 Turbo</v>
      </c>
      <c r="X10" t="str">
        <v>Itel 2175</v>
      </c>
      <c r="Z10" t="str">
        <v>VIVO T1 X</v>
      </c>
      <c r="AB10" t="s">
        <v>204</v>
      </c>
      <c r="AC10" s="2">
        <v>1</v>
      </c>
      <c r="AD10" s="2">
        <v>0</v>
      </c>
      <c r="AE10" s="4">
        <v>0</v>
      </c>
      <c r="AF10" s="4">
        <v>0</v>
      </c>
      <c r="AG10" s="2">
        <v>1</v>
      </c>
      <c r="AH10" s="4">
        <v>0</v>
      </c>
    </row>
    <row r="11" spans="1:34" x14ac:dyDescent="0.2">
      <c r="A11" s="12" t="s">
        <v>214</v>
      </c>
      <c r="B11" s="2">
        <v>2</v>
      </c>
      <c r="D11" s="12" t="s">
        <v>214</v>
      </c>
      <c r="E11" s="2">
        <v>2</v>
      </c>
      <c r="G11" s="12" t="s">
        <v>82</v>
      </c>
      <c r="H11">
        <v>13</v>
      </c>
      <c r="J11" s="12" t="s">
        <v>82</v>
      </c>
      <c r="K11">
        <v>13</v>
      </c>
      <c r="M11" s="16" t="str">
        <v>Cellecor E8</v>
      </c>
      <c r="N11">
        <f>VLOOKUP(M11, Table7[], 2, FALSE)</f>
        <v>2</v>
      </c>
      <c r="O11">
        <f>IFERROR(VLOOKUP(M11, Table8[], 2, FALSE), 0)</f>
        <v>2</v>
      </c>
      <c r="P11" s="4">
        <f t="shared" si="0"/>
        <v>1</v>
      </c>
      <c r="Q11" s="4">
        <f t="shared" si="1"/>
        <v>100</v>
      </c>
      <c r="R11" s="2">
        <f t="shared" si="2"/>
        <v>0</v>
      </c>
      <c r="S11" s="4">
        <f t="shared" si="3"/>
        <v>2</v>
      </c>
      <c r="V11" t="str">
        <v>Itel 2173</v>
      </c>
      <c r="X11" t="str">
        <v>Itel 5026</v>
      </c>
      <c r="AB11" t="s">
        <v>214</v>
      </c>
      <c r="AC11" s="2">
        <v>2</v>
      </c>
      <c r="AD11" s="2">
        <v>2</v>
      </c>
      <c r="AE11" s="4">
        <v>1</v>
      </c>
      <c r="AF11" s="4">
        <v>100</v>
      </c>
      <c r="AG11" s="2">
        <v>0</v>
      </c>
      <c r="AH11" s="4">
        <v>2</v>
      </c>
    </row>
    <row r="12" spans="1:34" x14ac:dyDescent="0.2">
      <c r="A12" s="12" t="s">
        <v>205</v>
      </c>
      <c r="B12" s="2">
        <v>2</v>
      </c>
      <c r="D12" s="12" t="s">
        <v>205</v>
      </c>
      <c r="E12" s="2">
        <v>2</v>
      </c>
      <c r="G12" s="12" t="s">
        <v>84</v>
      </c>
      <c r="H12">
        <v>6</v>
      </c>
      <c r="J12" s="12" t="s">
        <v>84</v>
      </c>
      <c r="K12">
        <v>6</v>
      </c>
      <c r="M12" s="12" t="str">
        <v>Cellecor E9</v>
      </c>
      <c r="N12">
        <f>VLOOKUP(M12, Table7[], 2, FALSE)</f>
        <v>2</v>
      </c>
      <c r="O12">
        <f>IFERROR(VLOOKUP(M12, Table8[], 2, FALSE), 0)</f>
        <v>2</v>
      </c>
      <c r="P12" s="4">
        <f t="shared" si="0"/>
        <v>1</v>
      </c>
      <c r="Q12" s="4">
        <f t="shared" si="1"/>
        <v>100</v>
      </c>
      <c r="R12" s="2">
        <f t="shared" si="2"/>
        <v>0</v>
      </c>
      <c r="S12" s="4">
        <f t="shared" si="3"/>
        <v>2</v>
      </c>
      <c r="V12" t="str">
        <v>Micromax S114</v>
      </c>
      <c r="X12" t="str">
        <v>Itel Ace 2</v>
      </c>
      <c r="AB12" t="s">
        <v>205</v>
      </c>
      <c r="AC12" s="2">
        <v>2</v>
      </c>
      <c r="AD12" s="2">
        <v>2</v>
      </c>
      <c r="AE12" s="4">
        <v>1</v>
      </c>
      <c r="AF12" s="4">
        <v>100</v>
      </c>
      <c r="AG12" s="2">
        <v>0</v>
      </c>
      <c r="AH12" s="4">
        <v>2</v>
      </c>
    </row>
    <row r="13" spans="1:34" x14ac:dyDescent="0.2">
      <c r="A13" s="12" t="s">
        <v>216</v>
      </c>
      <c r="B13" s="2">
        <v>1</v>
      </c>
      <c r="D13" s="12" t="s">
        <v>216</v>
      </c>
      <c r="E13" s="2">
        <v>1</v>
      </c>
      <c r="G13" s="12" t="s">
        <v>212</v>
      </c>
      <c r="H13">
        <v>2</v>
      </c>
      <c r="J13" s="12" t="s">
        <v>212</v>
      </c>
      <c r="K13">
        <v>2</v>
      </c>
      <c r="M13" s="16" t="str">
        <v>Cellecor X50+</v>
      </c>
      <c r="N13">
        <f>VLOOKUP(M13, Table7[], 2, FALSE)</f>
        <v>1</v>
      </c>
      <c r="O13">
        <f>IFERROR(VLOOKUP(M13, Table8[], 2, FALSE), 0)</f>
        <v>0</v>
      </c>
      <c r="P13" s="4">
        <f t="shared" si="0"/>
        <v>0</v>
      </c>
      <c r="Q13" s="4">
        <f t="shared" si="1"/>
        <v>0</v>
      </c>
      <c r="R13" s="2">
        <f t="shared" si="2"/>
        <v>1</v>
      </c>
      <c r="S13" s="4">
        <f t="shared" si="3"/>
        <v>0</v>
      </c>
      <c r="V13" t="str">
        <v>Micromax X415</v>
      </c>
      <c r="X13" t="str">
        <v>Itel Magic 2</v>
      </c>
      <c r="AB13" t="s">
        <v>216</v>
      </c>
      <c r="AC13" s="2">
        <v>1</v>
      </c>
      <c r="AD13" s="2">
        <v>0</v>
      </c>
      <c r="AE13" s="4">
        <v>0</v>
      </c>
      <c r="AF13" s="4">
        <v>0</v>
      </c>
      <c r="AG13" s="2">
        <v>1</v>
      </c>
      <c r="AH13" s="4">
        <v>0</v>
      </c>
    </row>
    <row r="14" spans="1:34" x14ac:dyDescent="0.2">
      <c r="A14" s="12" t="s">
        <v>186</v>
      </c>
      <c r="B14" s="2">
        <v>1</v>
      </c>
      <c r="D14" s="12" t="s">
        <v>186</v>
      </c>
      <c r="E14" s="2">
        <v>1</v>
      </c>
      <c r="G14" s="12" t="s">
        <v>96</v>
      </c>
      <c r="H14">
        <v>2</v>
      </c>
      <c r="J14" s="12" t="s">
        <v>96</v>
      </c>
      <c r="K14">
        <v>2</v>
      </c>
      <c r="M14" s="12" t="str">
        <v>Infinix Hot 11 2022</v>
      </c>
      <c r="N14">
        <f>VLOOKUP(M14, Table7[], 2, FALSE)</f>
        <v>1</v>
      </c>
      <c r="O14">
        <f>IFERROR(VLOOKUP(M14, Table8[], 2, FALSE), 0)</f>
        <v>1</v>
      </c>
      <c r="P14" s="4">
        <f t="shared" si="0"/>
        <v>1</v>
      </c>
      <c r="Q14" s="4">
        <f t="shared" si="1"/>
        <v>100</v>
      </c>
      <c r="R14" s="2">
        <f t="shared" si="2"/>
        <v>0</v>
      </c>
      <c r="S14" s="4">
        <f t="shared" si="3"/>
        <v>2</v>
      </c>
      <c r="V14" t="str">
        <v>Micromax X512</v>
      </c>
      <c r="X14" t="str">
        <v>Itel Power 100</v>
      </c>
      <c r="AB14" t="s">
        <v>186</v>
      </c>
      <c r="AC14" s="2">
        <v>1</v>
      </c>
      <c r="AD14" s="2">
        <v>1</v>
      </c>
      <c r="AE14" s="4">
        <v>1</v>
      </c>
      <c r="AF14" s="4">
        <v>100</v>
      </c>
      <c r="AG14" s="2">
        <v>0</v>
      </c>
      <c r="AH14" s="4">
        <v>2</v>
      </c>
    </row>
    <row r="15" spans="1:34" x14ac:dyDescent="0.2">
      <c r="A15" s="12" t="s">
        <v>74</v>
      </c>
      <c r="B15" s="2">
        <v>12</v>
      </c>
      <c r="D15" s="12" t="s">
        <v>74</v>
      </c>
      <c r="E15" s="2">
        <v>12</v>
      </c>
      <c r="G15" s="12" t="s">
        <v>159</v>
      </c>
      <c r="H15">
        <v>2</v>
      </c>
      <c r="J15" s="12" t="s">
        <v>159</v>
      </c>
      <c r="K15">
        <v>2</v>
      </c>
      <c r="M15" s="16" t="str">
        <v>Infinix Hot 12 Play</v>
      </c>
      <c r="N15">
        <f>VLOOKUP(M15, Table7[], 2, FALSE)</f>
        <v>12</v>
      </c>
      <c r="O15">
        <f>IFERROR(VLOOKUP(M15, Table8[], 2, FALSE), 0)</f>
        <v>7</v>
      </c>
      <c r="P15" s="4">
        <f t="shared" si="0"/>
        <v>0.58333333333333337</v>
      </c>
      <c r="Q15" s="4">
        <f t="shared" si="1"/>
        <v>58.333333333333336</v>
      </c>
      <c r="R15" s="2">
        <f t="shared" si="2"/>
        <v>5</v>
      </c>
      <c r="S15" s="4">
        <f t="shared" si="3"/>
        <v>1.1666666666666667</v>
      </c>
      <c r="V15" t="str">
        <v xml:space="preserve">Micromax X513  </v>
      </c>
      <c r="X15" t="str">
        <v>Itel Power 110</v>
      </c>
      <c r="AB15" t="s">
        <v>74</v>
      </c>
      <c r="AC15" s="2">
        <v>12</v>
      </c>
      <c r="AD15" s="2">
        <v>7</v>
      </c>
      <c r="AE15" s="4">
        <v>0.58333333333333337</v>
      </c>
      <c r="AF15" s="4">
        <v>58.333333333333336</v>
      </c>
      <c r="AG15" s="2">
        <v>5</v>
      </c>
      <c r="AH15" s="4">
        <v>1.1666666666666667</v>
      </c>
    </row>
    <row r="16" spans="1:34" x14ac:dyDescent="0.2">
      <c r="A16" s="12" t="s">
        <v>113</v>
      </c>
      <c r="B16" s="2">
        <v>4</v>
      </c>
      <c r="D16" s="12" t="s">
        <v>113</v>
      </c>
      <c r="E16" s="2">
        <v>4</v>
      </c>
      <c r="G16" s="12" t="s">
        <v>160</v>
      </c>
      <c r="H16">
        <v>3</v>
      </c>
      <c r="J16" s="12" t="s">
        <v>160</v>
      </c>
      <c r="K16">
        <v>3</v>
      </c>
      <c r="M16" s="12" t="str">
        <v>Infinix Note 12</v>
      </c>
      <c r="N16">
        <f>VLOOKUP(M16, Table7[], 2, FALSE)</f>
        <v>4</v>
      </c>
      <c r="O16">
        <f>IFERROR(VLOOKUP(M16, Table8[], 2, FALSE), 0)</f>
        <v>3</v>
      </c>
      <c r="P16" s="4">
        <f t="shared" si="0"/>
        <v>0.75</v>
      </c>
      <c r="Q16" s="4">
        <f t="shared" si="1"/>
        <v>75</v>
      </c>
      <c r="R16" s="2">
        <f t="shared" si="2"/>
        <v>1</v>
      </c>
      <c r="S16" s="4">
        <f t="shared" si="3"/>
        <v>1.5</v>
      </c>
      <c r="V16" t="str">
        <v>Micromax X513 +</v>
      </c>
      <c r="X16" t="str">
        <v>Itel Power 410</v>
      </c>
      <c r="AB16" t="s">
        <v>113</v>
      </c>
      <c r="AC16" s="2">
        <v>4</v>
      </c>
      <c r="AD16" s="2">
        <v>3</v>
      </c>
      <c r="AE16" s="4">
        <v>0.75</v>
      </c>
      <c r="AF16" s="4">
        <v>75</v>
      </c>
      <c r="AG16" s="2">
        <v>1</v>
      </c>
      <c r="AH16" s="4">
        <v>1.5</v>
      </c>
    </row>
    <row r="17" spans="1:34" x14ac:dyDescent="0.2">
      <c r="A17" s="12" t="s">
        <v>72</v>
      </c>
      <c r="B17" s="2">
        <v>1</v>
      </c>
      <c r="D17" s="12" t="s">
        <v>72</v>
      </c>
      <c r="E17" s="2">
        <v>1</v>
      </c>
      <c r="G17" s="12" t="s">
        <v>98</v>
      </c>
      <c r="H17">
        <v>11</v>
      </c>
      <c r="J17" s="12" t="s">
        <v>98</v>
      </c>
      <c r="K17">
        <v>11</v>
      </c>
      <c r="M17" s="16" t="str">
        <v>Infinix Note 12 Turbo</v>
      </c>
      <c r="N17">
        <f>VLOOKUP(M17, Table7[], 2, FALSE)</f>
        <v>1</v>
      </c>
      <c r="O17">
        <f>IFERROR(VLOOKUP(M17, Table8[], 2, FALSE), 0)</f>
        <v>0</v>
      </c>
      <c r="P17" s="4">
        <f t="shared" si="0"/>
        <v>0</v>
      </c>
      <c r="Q17" s="4">
        <f t="shared" si="1"/>
        <v>0</v>
      </c>
      <c r="R17" s="2">
        <f t="shared" si="2"/>
        <v>1</v>
      </c>
      <c r="S17" s="4">
        <f t="shared" si="3"/>
        <v>0</v>
      </c>
      <c r="V17" t="str">
        <v>Micromax X708</v>
      </c>
      <c r="X17" t="str">
        <v>Itel U20</v>
      </c>
      <c r="AB17" t="s">
        <v>72</v>
      </c>
      <c r="AC17" s="2">
        <v>1</v>
      </c>
      <c r="AD17" s="2">
        <v>0</v>
      </c>
      <c r="AE17" s="4">
        <v>0</v>
      </c>
      <c r="AF17" s="4">
        <v>0</v>
      </c>
      <c r="AG17" s="2">
        <v>1</v>
      </c>
      <c r="AH17" s="4">
        <v>0</v>
      </c>
    </row>
    <row r="18" spans="1:34" x14ac:dyDescent="0.2">
      <c r="A18" s="12" t="s">
        <v>153</v>
      </c>
      <c r="B18" s="2">
        <v>4</v>
      </c>
      <c r="D18" s="12" t="s">
        <v>153</v>
      </c>
      <c r="E18" s="2">
        <v>4</v>
      </c>
      <c r="G18" s="12" t="s">
        <v>97</v>
      </c>
      <c r="H18">
        <v>7</v>
      </c>
      <c r="J18" s="12" t="s">
        <v>97</v>
      </c>
      <c r="K18">
        <v>7</v>
      </c>
      <c r="M18" s="12" t="str">
        <v>Infinix Smart 6 HD</v>
      </c>
      <c r="N18">
        <f>VLOOKUP(M18, Table7[], 2, FALSE)</f>
        <v>4</v>
      </c>
      <c r="O18">
        <f>IFERROR(VLOOKUP(M18, Table8[], 2, FALSE), 0)</f>
        <v>4</v>
      </c>
      <c r="P18" s="4">
        <f t="shared" si="0"/>
        <v>1</v>
      </c>
      <c r="Q18" s="4">
        <f t="shared" si="1"/>
        <v>100</v>
      </c>
      <c r="R18" s="2">
        <f t="shared" si="2"/>
        <v>0</v>
      </c>
      <c r="S18" s="4">
        <f t="shared" si="3"/>
        <v>2</v>
      </c>
      <c r="V18" t="str">
        <v>Micromax X809</v>
      </c>
      <c r="X18" t="str">
        <v>Karbonn K3</v>
      </c>
      <c r="AB18" t="s">
        <v>153</v>
      </c>
      <c r="AC18" s="2">
        <v>4</v>
      </c>
      <c r="AD18" s="2">
        <v>4</v>
      </c>
      <c r="AE18" s="4">
        <v>1</v>
      </c>
      <c r="AF18" s="4">
        <v>100</v>
      </c>
      <c r="AG18" s="2">
        <v>0</v>
      </c>
      <c r="AH18" s="4">
        <v>2</v>
      </c>
    </row>
    <row r="19" spans="1:34" x14ac:dyDescent="0.2">
      <c r="A19" s="12" t="s">
        <v>82</v>
      </c>
      <c r="B19" s="2">
        <v>16</v>
      </c>
      <c r="D19" s="12" t="s">
        <v>82</v>
      </c>
      <c r="E19" s="2">
        <v>16</v>
      </c>
      <c r="G19" s="12" t="s">
        <v>64</v>
      </c>
      <c r="H19">
        <v>2</v>
      </c>
      <c r="J19" s="12" t="s">
        <v>64</v>
      </c>
      <c r="K19">
        <v>2</v>
      </c>
      <c r="M19" s="16" t="str">
        <v>Itel 2163s</v>
      </c>
      <c r="N19">
        <f>VLOOKUP(M19, Table7[], 2, FALSE)</f>
        <v>16</v>
      </c>
      <c r="O19">
        <f>IFERROR(VLOOKUP(M19, Table8[], 2, FALSE), 0)</f>
        <v>13</v>
      </c>
      <c r="P19" s="4">
        <f t="shared" si="0"/>
        <v>0.8125</v>
      </c>
      <c r="Q19" s="4">
        <f t="shared" si="1"/>
        <v>81.25</v>
      </c>
      <c r="R19" s="2">
        <f t="shared" si="2"/>
        <v>3</v>
      </c>
      <c r="S19" s="4">
        <f t="shared" si="3"/>
        <v>1.625</v>
      </c>
      <c r="V19" t="str">
        <v>OnePlus Nord 2T 5G</v>
      </c>
      <c r="X19" t="str">
        <v>Karbonn K9</v>
      </c>
      <c r="AB19" t="s">
        <v>82</v>
      </c>
      <c r="AC19" s="2">
        <v>16</v>
      </c>
      <c r="AD19" s="2">
        <v>13</v>
      </c>
      <c r="AE19" s="4">
        <v>0.8125</v>
      </c>
      <c r="AF19" s="4">
        <v>81.25</v>
      </c>
      <c r="AG19" s="2">
        <v>3</v>
      </c>
      <c r="AH19" s="4">
        <v>1.625</v>
      </c>
    </row>
    <row r="20" spans="1:34" x14ac:dyDescent="0.2">
      <c r="A20" s="12" t="s">
        <v>83</v>
      </c>
      <c r="B20" s="2">
        <v>2</v>
      </c>
      <c r="D20" s="12" t="s">
        <v>83</v>
      </c>
      <c r="E20" s="2">
        <v>2</v>
      </c>
      <c r="G20" s="12" t="s">
        <v>131</v>
      </c>
      <c r="H20">
        <v>1</v>
      </c>
      <c r="J20" s="12" t="s">
        <v>131</v>
      </c>
      <c r="K20">
        <v>1</v>
      </c>
      <c r="M20" s="12" t="str">
        <v>Itel 2173</v>
      </c>
      <c r="N20">
        <f>VLOOKUP(M20, Table7[], 2, FALSE)</f>
        <v>2</v>
      </c>
      <c r="O20">
        <f>IFERROR(VLOOKUP(M20, Table8[], 2, FALSE), 0)</f>
        <v>0</v>
      </c>
      <c r="P20" s="4">
        <f t="shared" si="0"/>
        <v>0</v>
      </c>
      <c r="Q20" s="4">
        <f t="shared" si="1"/>
        <v>0</v>
      </c>
      <c r="R20" s="2">
        <f t="shared" si="2"/>
        <v>2</v>
      </c>
      <c r="S20" s="4">
        <f t="shared" si="3"/>
        <v>0</v>
      </c>
      <c r="V20" t="str">
        <v>OnePlus Nord CE 2 5G</v>
      </c>
      <c r="X20" t="str">
        <v>Karbonn KX29</v>
      </c>
      <c r="AB20" t="s">
        <v>83</v>
      </c>
      <c r="AC20" s="2">
        <v>2</v>
      </c>
      <c r="AD20" s="2">
        <v>0</v>
      </c>
      <c r="AE20" s="4">
        <v>0</v>
      </c>
      <c r="AF20" s="4">
        <v>0</v>
      </c>
      <c r="AG20" s="2">
        <v>2</v>
      </c>
      <c r="AH20" s="4">
        <v>0</v>
      </c>
    </row>
    <row r="21" spans="1:34" x14ac:dyDescent="0.2">
      <c r="A21" s="12" t="s">
        <v>84</v>
      </c>
      <c r="B21" s="2">
        <v>7</v>
      </c>
      <c r="D21" s="12" t="s">
        <v>84</v>
      </c>
      <c r="E21" s="2">
        <v>7</v>
      </c>
      <c r="G21" s="12" t="s">
        <v>129</v>
      </c>
      <c r="H21">
        <v>1</v>
      </c>
      <c r="J21" s="12" t="s">
        <v>129</v>
      </c>
      <c r="K21">
        <v>1</v>
      </c>
      <c r="M21" s="16" t="str">
        <v>Itel 2175</v>
      </c>
      <c r="N21">
        <f>VLOOKUP(M21, Table7[], 2, FALSE)</f>
        <v>7</v>
      </c>
      <c r="O21">
        <f>IFERROR(VLOOKUP(M21, Table8[], 2, FALSE), 0)</f>
        <v>6</v>
      </c>
      <c r="P21" s="4">
        <f t="shared" si="0"/>
        <v>0.8571428571428571</v>
      </c>
      <c r="Q21" s="4">
        <f t="shared" si="1"/>
        <v>85.714285714285708</v>
      </c>
      <c r="R21" s="2">
        <f t="shared" si="2"/>
        <v>1</v>
      </c>
      <c r="S21" s="4">
        <f t="shared" si="3"/>
        <v>1.7142857142857142</v>
      </c>
      <c r="V21" t="str">
        <v>OPPO K10</v>
      </c>
      <c r="X21" t="str">
        <v>Lava A3</v>
      </c>
      <c r="AB21" t="s">
        <v>84</v>
      </c>
      <c r="AC21" s="2">
        <v>7</v>
      </c>
      <c r="AD21" s="2">
        <v>6</v>
      </c>
      <c r="AE21" s="4">
        <v>0.8571428571428571</v>
      </c>
      <c r="AF21" s="4">
        <v>85.714285714285708</v>
      </c>
      <c r="AG21" s="2">
        <v>1</v>
      </c>
      <c r="AH21" s="4">
        <v>1.7142857142857142</v>
      </c>
    </row>
    <row r="22" spans="1:34" x14ac:dyDescent="0.2">
      <c r="A22" s="12" t="s">
        <v>212</v>
      </c>
      <c r="B22" s="2">
        <v>2</v>
      </c>
      <c r="D22" s="12" t="s">
        <v>212</v>
      </c>
      <c r="E22" s="2">
        <v>2</v>
      </c>
      <c r="G22" s="12" t="s">
        <v>130</v>
      </c>
      <c r="H22">
        <v>2</v>
      </c>
      <c r="J22" s="12" t="s">
        <v>130</v>
      </c>
      <c r="K22">
        <v>2</v>
      </c>
      <c r="M22" s="12" t="str">
        <v>Itel 5026</v>
      </c>
      <c r="N22">
        <f>VLOOKUP(M22, Table7[], 2, FALSE)</f>
        <v>2</v>
      </c>
      <c r="O22">
        <f>IFERROR(VLOOKUP(M22, Table8[], 2, FALSE), 0)</f>
        <v>2</v>
      </c>
      <c r="P22" s="4">
        <f t="shared" si="0"/>
        <v>1</v>
      </c>
      <c r="Q22" s="4">
        <f t="shared" si="1"/>
        <v>100</v>
      </c>
      <c r="R22" s="2">
        <f t="shared" si="2"/>
        <v>0</v>
      </c>
      <c r="S22" s="4">
        <f t="shared" si="3"/>
        <v>2</v>
      </c>
      <c r="V22" t="str">
        <v>Realme 9 Pro 5G</v>
      </c>
      <c r="X22" t="str">
        <v>Lava Hero</v>
      </c>
      <c r="AB22" t="s">
        <v>212</v>
      </c>
      <c r="AC22" s="2">
        <v>2</v>
      </c>
      <c r="AD22" s="2">
        <v>2</v>
      </c>
      <c r="AE22" s="4">
        <v>1</v>
      </c>
      <c r="AF22" s="4">
        <v>100</v>
      </c>
      <c r="AG22" s="2">
        <v>0</v>
      </c>
      <c r="AH22" s="4">
        <v>2</v>
      </c>
    </row>
    <row r="23" spans="1:34" x14ac:dyDescent="0.2">
      <c r="A23" s="12" t="s">
        <v>96</v>
      </c>
      <c r="B23" s="2">
        <v>3</v>
      </c>
      <c r="D23" s="12" t="s">
        <v>96</v>
      </c>
      <c r="E23" s="2">
        <v>3</v>
      </c>
      <c r="G23" s="12" t="s">
        <v>42</v>
      </c>
      <c r="H23">
        <v>5</v>
      </c>
      <c r="J23" s="12" t="s">
        <v>42</v>
      </c>
      <c r="K23">
        <v>5</v>
      </c>
      <c r="M23" s="16" t="str">
        <v>Itel 5092</v>
      </c>
      <c r="N23">
        <f>VLOOKUP(M23, Table7[], 2, FALSE)</f>
        <v>3</v>
      </c>
      <c r="O23">
        <f>IFERROR(VLOOKUP(M23, Table8[], 2, FALSE), 0)</f>
        <v>2</v>
      </c>
      <c r="P23" s="4">
        <f t="shared" si="0"/>
        <v>0.66666666666666663</v>
      </c>
      <c r="Q23" s="4">
        <f t="shared" si="1"/>
        <v>66.666666666666657</v>
      </c>
      <c r="R23" s="2">
        <f t="shared" si="2"/>
        <v>1</v>
      </c>
      <c r="S23" s="4">
        <f t="shared" si="3"/>
        <v>1.3333333333333333</v>
      </c>
      <c r="V23" t="str">
        <v>Realme Narzo 10A</v>
      </c>
      <c r="X23" t="str">
        <v>Micromax S115</v>
      </c>
      <c r="AB23" t="s">
        <v>96</v>
      </c>
      <c r="AC23" s="2">
        <v>3</v>
      </c>
      <c r="AD23" s="2">
        <v>2</v>
      </c>
      <c r="AE23" s="4">
        <v>0.66666666666666663</v>
      </c>
      <c r="AF23" s="4">
        <v>66.666666666666657</v>
      </c>
      <c r="AG23" s="2">
        <v>1</v>
      </c>
      <c r="AH23" s="4">
        <v>1.3333333333333333</v>
      </c>
    </row>
    <row r="24" spans="1:34" x14ac:dyDescent="0.2">
      <c r="A24" s="12" t="s">
        <v>159</v>
      </c>
      <c r="B24" s="2">
        <v>2</v>
      </c>
      <c r="D24" s="12" t="s">
        <v>159</v>
      </c>
      <c r="E24" s="2">
        <v>2</v>
      </c>
      <c r="G24" s="12" t="s">
        <v>49</v>
      </c>
      <c r="H24">
        <v>1</v>
      </c>
      <c r="J24" s="12" t="s">
        <v>49</v>
      </c>
      <c r="K24">
        <v>1</v>
      </c>
      <c r="M24" s="12" t="str">
        <v>Itel Ace 2</v>
      </c>
      <c r="N24">
        <f>VLOOKUP(M24, Table7[], 2, FALSE)</f>
        <v>2</v>
      </c>
      <c r="O24">
        <f>IFERROR(VLOOKUP(M24, Table8[], 2, FALSE), 0)</f>
        <v>2</v>
      </c>
      <c r="P24" s="4">
        <f t="shared" si="0"/>
        <v>1</v>
      </c>
      <c r="Q24" s="4">
        <f t="shared" si="1"/>
        <v>100</v>
      </c>
      <c r="R24" s="2">
        <f t="shared" si="2"/>
        <v>0</v>
      </c>
      <c r="S24" s="4">
        <f t="shared" si="3"/>
        <v>2</v>
      </c>
      <c r="V24" t="str">
        <v>Realme Narzo 30</v>
      </c>
      <c r="X24" t="str">
        <v>Micromax X412</v>
      </c>
      <c r="AB24" t="s">
        <v>159</v>
      </c>
      <c r="AC24" s="2">
        <v>2</v>
      </c>
      <c r="AD24" s="2">
        <v>2</v>
      </c>
      <c r="AE24" s="4">
        <v>1</v>
      </c>
      <c r="AF24" s="4">
        <v>100</v>
      </c>
      <c r="AG24" s="2">
        <v>0</v>
      </c>
      <c r="AH24" s="4">
        <v>2</v>
      </c>
    </row>
    <row r="25" spans="1:34" x14ac:dyDescent="0.2">
      <c r="A25" s="12" t="s">
        <v>160</v>
      </c>
      <c r="B25" s="2">
        <v>3</v>
      </c>
      <c r="D25" s="12" t="s">
        <v>160</v>
      </c>
      <c r="E25" s="2">
        <v>3</v>
      </c>
      <c r="G25" s="12" t="s">
        <v>50</v>
      </c>
      <c r="H25">
        <v>2</v>
      </c>
      <c r="J25" s="12" t="s">
        <v>50</v>
      </c>
      <c r="K25">
        <v>2</v>
      </c>
      <c r="M25" s="16" t="str">
        <v>Itel Magic 2</v>
      </c>
      <c r="N25">
        <f>VLOOKUP(M25, Table7[], 2, FALSE)</f>
        <v>3</v>
      </c>
      <c r="O25">
        <f>IFERROR(VLOOKUP(M25, Table8[], 2, FALSE), 0)</f>
        <v>3</v>
      </c>
      <c r="P25" s="4">
        <f t="shared" si="0"/>
        <v>1</v>
      </c>
      <c r="Q25" s="4">
        <f t="shared" si="1"/>
        <v>100</v>
      </c>
      <c r="R25" s="2">
        <f t="shared" si="2"/>
        <v>0</v>
      </c>
      <c r="S25" s="4">
        <f t="shared" si="3"/>
        <v>2</v>
      </c>
      <c r="V25" t="str">
        <v>Realme Narzo 50 5G</v>
      </c>
      <c r="X25" t="str">
        <v>Micromax X413</v>
      </c>
      <c r="AB25" t="s">
        <v>160</v>
      </c>
      <c r="AC25" s="2">
        <v>3</v>
      </c>
      <c r="AD25" s="2">
        <v>3</v>
      </c>
      <c r="AE25" s="4">
        <v>1</v>
      </c>
      <c r="AF25" s="4">
        <v>100</v>
      </c>
      <c r="AG25" s="2">
        <v>0</v>
      </c>
      <c r="AH25" s="4">
        <v>2</v>
      </c>
    </row>
    <row r="26" spans="1:34" x14ac:dyDescent="0.2">
      <c r="A26" s="12" t="s">
        <v>98</v>
      </c>
      <c r="B26" s="2">
        <v>12</v>
      </c>
      <c r="D26" s="12" t="s">
        <v>98</v>
      </c>
      <c r="E26" s="2">
        <v>12</v>
      </c>
      <c r="G26" s="12" t="s">
        <v>180</v>
      </c>
      <c r="H26">
        <v>1</v>
      </c>
      <c r="J26" s="12" t="s">
        <v>180</v>
      </c>
      <c r="K26">
        <v>1</v>
      </c>
      <c r="M26" s="12" t="str">
        <v>Itel Power 100</v>
      </c>
      <c r="N26">
        <f>VLOOKUP(M26, Table7[], 2, FALSE)</f>
        <v>12</v>
      </c>
      <c r="O26">
        <f>IFERROR(VLOOKUP(M26, Table8[], 2, FALSE), 0)</f>
        <v>11</v>
      </c>
      <c r="P26" s="4">
        <f t="shared" si="0"/>
        <v>0.91666666666666663</v>
      </c>
      <c r="Q26" s="4">
        <f t="shared" si="1"/>
        <v>91.666666666666657</v>
      </c>
      <c r="R26" s="2">
        <f t="shared" si="2"/>
        <v>1</v>
      </c>
      <c r="S26" s="4">
        <f t="shared" si="3"/>
        <v>1.8333333333333333</v>
      </c>
      <c r="V26" t="str">
        <v>Realme Narzo 50 Pro 5G</v>
      </c>
      <c r="X26" t="str">
        <v>Micromax X778</v>
      </c>
      <c r="AB26" t="s">
        <v>98</v>
      </c>
      <c r="AC26" s="2">
        <v>12</v>
      </c>
      <c r="AD26" s="2">
        <v>11</v>
      </c>
      <c r="AE26" s="4">
        <v>0.91666666666666663</v>
      </c>
      <c r="AF26" s="4">
        <v>91.666666666666657</v>
      </c>
      <c r="AG26" s="2">
        <v>1</v>
      </c>
      <c r="AH26" s="4">
        <v>1.8333333333333333</v>
      </c>
    </row>
    <row r="27" spans="1:34" x14ac:dyDescent="0.2">
      <c r="A27" s="12" t="s">
        <v>97</v>
      </c>
      <c r="B27" s="2">
        <v>8</v>
      </c>
      <c r="D27" s="12" t="s">
        <v>97</v>
      </c>
      <c r="E27" s="2">
        <v>8</v>
      </c>
      <c r="G27" s="12" t="s">
        <v>174</v>
      </c>
      <c r="H27">
        <v>6</v>
      </c>
      <c r="J27" s="12" t="s">
        <v>174</v>
      </c>
      <c r="K27">
        <v>6</v>
      </c>
      <c r="M27" s="16" t="str">
        <v>Itel Power 110</v>
      </c>
      <c r="N27">
        <f>VLOOKUP(M27, Table7[], 2, FALSE)</f>
        <v>8</v>
      </c>
      <c r="O27">
        <f>IFERROR(VLOOKUP(M27, Table8[], 2, FALSE), 0)</f>
        <v>7</v>
      </c>
      <c r="P27" s="4">
        <f t="shared" si="0"/>
        <v>0.875</v>
      </c>
      <c r="Q27" s="4">
        <f t="shared" si="1"/>
        <v>87.5</v>
      </c>
      <c r="R27" s="2">
        <f t="shared" si="2"/>
        <v>1</v>
      </c>
      <c r="S27" s="4">
        <f t="shared" si="3"/>
        <v>1.75</v>
      </c>
      <c r="V27" t="str">
        <v>Redmi 11 Prime 5G</v>
      </c>
      <c r="X27" t="str">
        <v>Micromax X818</v>
      </c>
      <c r="AB27" t="s">
        <v>97</v>
      </c>
      <c r="AC27" s="2">
        <v>8</v>
      </c>
      <c r="AD27" s="2">
        <v>7</v>
      </c>
      <c r="AE27" s="4">
        <v>0.875</v>
      </c>
      <c r="AF27" s="4">
        <v>87.5</v>
      </c>
      <c r="AG27" s="2">
        <v>1</v>
      </c>
      <c r="AH27" s="4">
        <v>1.75</v>
      </c>
    </row>
    <row r="28" spans="1:34" x14ac:dyDescent="0.2">
      <c r="A28" s="12" t="s">
        <v>64</v>
      </c>
      <c r="B28" s="2">
        <v>2</v>
      </c>
      <c r="D28" s="12" t="s">
        <v>64</v>
      </c>
      <c r="E28" s="2">
        <v>2</v>
      </c>
      <c r="G28" s="12" t="s">
        <v>104</v>
      </c>
      <c r="H28">
        <v>2</v>
      </c>
      <c r="J28" s="12" t="s">
        <v>104</v>
      </c>
      <c r="K28">
        <v>2</v>
      </c>
      <c r="M28" s="12" t="str">
        <v>Itel Power 410</v>
      </c>
      <c r="N28">
        <f>VLOOKUP(M28, Table7[], 2, FALSE)</f>
        <v>2</v>
      </c>
      <c r="O28">
        <f>IFERROR(VLOOKUP(M28, Table8[], 2, FALSE), 0)</f>
        <v>2</v>
      </c>
      <c r="P28" s="4">
        <f t="shared" si="0"/>
        <v>1</v>
      </c>
      <c r="Q28" s="4">
        <f t="shared" si="1"/>
        <v>100</v>
      </c>
      <c r="R28" s="2">
        <f t="shared" si="2"/>
        <v>0</v>
      </c>
      <c r="S28" s="4">
        <f t="shared" si="3"/>
        <v>2</v>
      </c>
      <c r="V28" t="str">
        <v>Samsung Galaxy F13 5G</v>
      </c>
      <c r="X28" t="str">
        <v>Nothing Phone 1</v>
      </c>
      <c r="AB28" t="s">
        <v>64</v>
      </c>
      <c r="AC28" s="2">
        <v>2</v>
      </c>
      <c r="AD28" s="2">
        <v>2</v>
      </c>
      <c r="AE28" s="4">
        <v>1</v>
      </c>
      <c r="AF28" s="4">
        <v>100</v>
      </c>
      <c r="AG28" s="2">
        <v>0</v>
      </c>
      <c r="AH28" s="4">
        <v>2</v>
      </c>
    </row>
    <row r="29" spans="1:34" x14ac:dyDescent="0.2">
      <c r="A29" s="12" t="s">
        <v>131</v>
      </c>
      <c r="B29" s="2">
        <v>1</v>
      </c>
      <c r="D29" s="12" t="s">
        <v>131</v>
      </c>
      <c r="E29" s="2">
        <v>1</v>
      </c>
      <c r="G29" s="12" t="s">
        <v>103</v>
      </c>
      <c r="H29">
        <v>1</v>
      </c>
      <c r="J29" s="12" t="s">
        <v>103</v>
      </c>
      <c r="K29">
        <v>1</v>
      </c>
      <c r="M29" s="16" t="str">
        <v>Itel U20</v>
      </c>
      <c r="N29">
        <f>VLOOKUP(M29, Table7[], 2, FALSE)</f>
        <v>1</v>
      </c>
      <c r="O29">
        <f>IFERROR(VLOOKUP(M29, Table8[], 2, FALSE), 0)</f>
        <v>1</v>
      </c>
      <c r="P29" s="4">
        <f t="shared" si="0"/>
        <v>1</v>
      </c>
      <c r="Q29" s="4">
        <f t="shared" si="1"/>
        <v>100</v>
      </c>
      <c r="R29" s="2">
        <f t="shared" si="2"/>
        <v>0</v>
      </c>
      <c r="S29" s="4">
        <f t="shared" si="3"/>
        <v>2</v>
      </c>
      <c r="V29" t="str">
        <v>Samsung Galaxy F23 5G</v>
      </c>
      <c r="X29" t="str">
        <v>OPPO A17</v>
      </c>
      <c r="AB29" t="s">
        <v>131</v>
      </c>
      <c r="AC29" s="2">
        <v>1</v>
      </c>
      <c r="AD29" s="2">
        <v>1</v>
      </c>
      <c r="AE29" s="4">
        <v>1</v>
      </c>
      <c r="AF29" s="4">
        <v>100</v>
      </c>
      <c r="AG29" s="2">
        <v>0</v>
      </c>
      <c r="AH29" s="4">
        <v>2</v>
      </c>
    </row>
    <row r="30" spans="1:34" x14ac:dyDescent="0.2">
      <c r="A30" s="12" t="s">
        <v>129</v>
      </c>
      <c r="B30" s="2">
        <v>1</v>
      </c>
      <c r="D30" s="12" t="s">
        <v>129</v>
      </c>
      <c r="E30" s="2">
        <v>1</v>
      </c>
      <c r="G30" s="12" t="s">
        <v>54</v>
      </c>
      <c r="H30">
        <v>14</v>
      </c>
      <c r="J30" s="12" t="s">
        <v>54</v>
      </c>
      <c r="K30">
        <v>14</v>
      </c>
      <c r="M30" s="12" t="str">
        <v>Karbonn K3</v>
      </c>
      <c r="N30">
        <f>VLOOKUP(M30, Table7[], 2, FALSE)</f>
        <v>1</v>
      </c>
      <c r="O30">
        <f>IFERROR(VLOOKUP(M30, Table8[], 2, FALSE), 0)</f>
        <v>1</v>
      </c>
      <c r="P30" s="4">
        <f t="shared" si="0"/>
        <v>1</v>
      </c>
      <c r="Q30" s="4">
        <f t="shared" si="1"/>
        <v>100</v>
      </c>
      <c r="R30" s="2">
        <f t="shared" si="2"/>
        <v>0</v>
      </c>
      <c r="S30" s="4">
        <f t="shared" si="3"/>
        <v>2</v>
      </c>
      <c r="V30" t="str">
        <v>Xiaomi 11 Lite 5G NE</v>
      </c>
      <c r="X30" t="str">
        <v>OPPO A17K</v>
      </c>
      <c r="AB30" t="s">
        <v>129</v>
      </c>
      <c r="AC30" s="2">
        <v>1</v>
      </c>
      <c r="AD30" s="2">
        <v>1</v>
      </c>
      <c r="AE30" s="4">
        <v>1</v>
      </c>
      <c r="AF30" s="4">
        <v>100</v>
      </c>
      <c r="AG30" s="2">
        <v>0</v>
      </c>
      <c r="AH30" s="4">
        <v>2</v>
      </c>
    </row>
    <row r="31" spans="1:34" x14ac:dyDescent="0.2">
      <c r="A31" s="12" t="s">
        <v>130</v>
      </c>
      <c r="B31" s="2">
        <v>2</v>
      </c>
      <c r="D31" s="12" t="s">
        <v>130</v>
      </c>
      <c r="E31" s="2">
        <v>2</v>
      </c>
      <c r="G31" s="12" t="s">
        <v>333</v>
      </c>
      <c r="H31">
        <v>6</v>
      </c>
      <c r="J31" s="12" t="s">
        <v>333</v>
      </c>
      <c r="K31">
        <v>6</v>
      </c>
      <c r="M31" s="16" t="str">
        <v>Karbonn K9</v>
      </c>
      <c r="N31">
        <f>VLOOKUP(M31, Table7[], 2, FALSE)</f>
        <v>2</v>
      </c>
      <c r="O31">
        <f>IFERROR(VLOOKUP(M31, Table8[], 2, FALSE), 0)</f>
        <v>2</v>
      </c>
      <c r="P31" s="4">
        <f t="shared" si="0"/>
        <v>1</v>
      </c>
      <c r="Q31" s="4">
        <f t="shared" si="1"/>
        <v>100</v>
      </c>
      <c r="R31" s="2">
        <f t="shared" si="2"/>
        <v>0</v>
      </c>
      <c r="S31" s="4">
        <f t="shared" si="3"/>
        <v>2</v>
      </c>
      <c r="X31" t="str">
        <v>OPPO K10 5G</v>
      </c>
      <c r="AB31" t="s">
        <v>130</v>
      </c>
      <c r="AC31" s="2">
        <v>2</v>
      </c>
      <c r="AD31" s="2">
        <v>2</v>
      </c>
      <c r="AE31" s="4">
        <v>1</v>
      </c>
      <c r="AF31" s="4">
        <v>100</v>
      </c>
      <c r="AG31" s="2">
        <v>0</v>
      </c>
      <c r="AH31" s="4">
        <v>2</v>
      </c>
    </row>
    <row r="32" spans="1:34" x14ac:dyDescent="0.2">
      <c r="A32" s="12" t="s">
        <v>42</v>
      </c>
      <c r="B32" s="2">
        <v>6</v>
      </c>
      <c r="D32" s="12" t="s">
        <v>42</v>
      </c>
      <c r="E32" s="2">
        <v>6</v>
      </c>
      <c r="G32" s="12" t="s">
        <v>187</v>
      </c>
      <c r="H32">
        <v>1</v>
      </c>
      <c r="J32" s="12" t="s">
        <v>187</v>
      </c>
      <c r="K32">
        <v>1</v>
      </c>
      <c r="M32" s="12" t="str">
        <v>Karbonn KX29</v>
      </c>
      <c r="N32">
        <f>VLOOKUP(M32, Table7[], 2, FALSE)</f>
        <v>6</v>
      </c>
      <c r="O32">
        <f>IFERROR(VLOOKUP(M32, Table8[], 2, FALSE), 0)</f>
        <v>5</v>
      </c>
      <c r="P32" s="4">
        <f t="shared" si="0"/>
        <v>0.83333333333333337</v>
      </c>
      <c r="Q32" s="4">
        <f t="shared" si="1"/>
        <v>83.333333333333343</v>
      </c>
      <c r="R32" s="2">
        <f t="shared" si="2"/>
        <v>1</v>
      </c>
      <c r="S32" s="4">
        <f t="shared" si="3"/>
        <v>1.6666666666666667</v>
      </c>
      <c r="X32" t="str">
        <v>POCO C31</v>
      </c>
      <c r="AB32" t="s">
        <v>42</v>
      </c>
      <c r="AC32" s="2">
        <v>6</v>
      </c>
      <c r="AD32" s="2">
        <v>5</v>
      </c>
      <c r="AE32" s="4">
        <v>0.83333333333333337</v>
      </c>
      <c r="AF32" s="4">
        <v>83.333333333333343</v>
      </c>
      <c r="AG32" s="2">
        <v>1</v>
      </c>
      <c r="AH32" s="4">
        <v>1.6666666666666667</v>
      </c>
    </row>
    <row r="33" spans="1:34" x14ac:dyDescent="0.2">
      <c r="A33" s="12" t="s">
        <v>49</v>
      </c>
      <c r="B33" s="2">
        <v>1</v>
      </c>
      <c r="D33" s="12" t="s">
        <v>49</v>
      </c>
      <c r="E33" s="2">
        <v>1</v>
      </c>
      <c r="G33" s="12" t="s">
        <v>105</v>
      </c>
      <c r="H33">
        <v>3</v>
      </c>
      <c r="J33" s="12" t="s">
        <v>105</v>
      </c>
      <c r="K33">
        <v>3</v>
      </c>
      <c r="M33" s="16" t="str">
        <v>Lava A3</v>
      </c>
      <c r="N33">
        <f>VLOOKUP(M33, Table7[], 2, FALSE)</f>
        <v>1</v>
      </c>
      <c r="O33">
        <f>IFERROR(VLOOKUP(M33, Table8[], 2, FALSE), 0)</f>
        <v>1</v>
      </c>
      <c r="P33" s="4">
        <f t="shared" si="0"/>
        <v>1</v>
      </c>
      <c r="Q33" s="4">
        <f t="shared" si="1"/>
        <v>100</v>
      </c>
      <c r="R33" s="2">
        <f t="shared" si="2"/>
        <v>0</v>
      </c>
      <c r="S33" s="4">
        <f t="shared" si="3"/>
        <v>2</v>
      </c>
      <c r="X33" t="str">
        <v>POCO M3 Pro 5G</v>
      </c>
      <c r="AB33" t="s">
        <v>49</v>
      </c>
      <c r="AC33" s="2">
        <v>1</v>
      </c>
      <c r="AD33" s="2">
        <v>1</v>
      </c>
      <c r="AE33" s="4">
        <v>1</v>
      </c>
      <c r="AF33" s="4">
        <v>100</v>
      </c>
      <c r="AG33" s="2">
        <v>0</v>
      </c>
      <c r="AH33" s="4">
        <v>2</v>
      </c>
    </row>
    <row r="34" spans="1:34" x14ac:dyDescent="0.2">
      <c r="A34" s="12" t="s">
        <v>50</v>
      </c>
      <c r="B34" s="2">
        <v>2</v>
      </c>
      <c r="D34" s="12" t="s">
        <v>50</v>
      </c>
      <c r="E34" s="2">
        <v>2</v>
      </c>
      <c r="G34" s="12" t="s">
        <v>57</v>
      </c>
      <c r="H34">
        <v>4</v>
      </c>
      <c r="J34" s="12" t="s">
        <v>57</v>
      </c>
      <c r="K34">
        <v>4</v>
      </c>
      <c r="M34" s="12" t="str">
        <v>Lava Hero</v>
      </c>
      <c r="N34">
        <f>VLOOKUP(M34, Table7[], 2, FALSE)</f>
        <v>2</v>
      </c>
      <c r="O34">
        <f>IFERROR(VLOOKUP(M34, Table8[], 2, FALSE), 0)</f>
        <v>2</v>
      </c>
      <c r="P34" s="4">
        <f t="shared" si="0"/>
        <v>1</v>
      </c>
      <c r="Q34" s="4">
        <f t="shared" si="1"/>
        <v>100</v>
      </c>
      <c r="R34" s="2">
        <f t="shared" si="2"/>
        <v>0</v>
      </c>
      <c r="S34" s="4">
        <f t="shared" si="3"/>
        <v>2</v>
      </c>
      <c r="X34" t="str">
        <v>POCO M4 Pro</v>
      </c>
      <c r="AB34" t="s">
        <v>50</v>
      </c>
      <c r="AC34" s="2">
        <v>2</v>
      </c>
      <c r="AD34" s="2">
        <v>2</v>
      </c>
      <c r="AE34" s="4">
        <v>1</v>
      </c>
      <c r="AF34" s="4">
        <v>100</v>
      </c>
      <c r="AG34" s="2">
        <v>0</v>
      </c>
      <c r="AH34" s="4">
        <v>2</v>
      </c>
    </row>
    <row r="35" spans="1:34" x14ac:dyDescent="0.2">
      <c r="A35" s="12" t="s">
        <v>180</v>
      </c>
      <c r="B35" s="2">
        <v>2</v>
      </c>
      <c r="D35" s="12" t="s">
        <v>180</v>
      </c>
      <c r="E35" s="2">
        <v>2</v>
      </c>
      <c r="G35" s="12" t="s">
        <v>91</v>
      </c>
      <c r="H35">
        <v>13</v>
      </c>
      <c r="J35" s="12" t="s">
        <v>91</v>
      </c>
      <c r="K35">
        <v>13</v>
      </c>
      <c r="M35" s="16" t="str">
        <v>Micromax J2</v>
      </c>
      <c r="N35">
        <f>VLOOKUP(M35, Table7[], 2, FALSE)</f>
        <v>2</v>
      </c>
      <c r="O35">
        <f>IFERROR(VLOOKUP(M35, Table8[], 2, FALSE), 0)</f>
        <v>1</v>
      </c>
      <c r="P35" s="4">
        <f t="shared" si="0"/>
        <v>0.5</v>
      </c>
      <c r="Q35" s="4">
        <f t="shared" si="1"/>
        <v>50</v>
      </c>
      <c r="R35" s="2">
        <f t="shared" si="2"/>
        <v>1</v>
      </c>
      <c r="S35" s="4">
        <f t="shared" si="3"/>
        <v>1</v>
      </c>
      <c r="X35" t="str">
        <v>Realme 10 Pro +</v>
      </c>
      <c r="AB35" t="s">
        <v>180</v>
      </c>
      <c r="AC35" s="2">
        <v>2</v>
      </c>
      <c r="AD35" s="2">
        <v>1</v>
      </c>
      <c r="AE35" s="4">
        <v>0.5</v>
      </c>
      <c r="AF35" s="4">
        <v>50</v>
      </c>
      <c r="AG35" s="2">
        <v>1</v>
      </c>
      <c r="AH35" s="4">
        <v>1</v>
      </c>
    </row>
    <row r="36" spans="1:34" x14ac:dyDescent="0.2">
      <c r="A36" s="12" t="s">
        <v>197</v>
      </c>
      <c r="B36" s="2">
        <v>1</v>
      </c>
      <c r="D36" s="12" t="s">
        <v>197</v>
      </c>
      <c r="E36" s="2">
        <v>1</v>
      </c>
      <c r="G36" s="12" t="s">
        <v>90</v>
      </c>
      <c r="H36">
        <v>2</v>
      </c>
      <c r="J36" s="12" t="s">
        <v>90</v>
      </c>
      <c r="K36">
        <v>2</v>
      </c>
      <c r="M36" s="12" t="str">
        <v>Micromax S114</v>
      </c>
      <c r="N36">
        <f>VLOOKUP(M36, Table7[], 2, FALSE)</f>
        <v>1</v>
      </c>
      <c r="O36">
        <f>IFERROR(VLOOKUP(M36, Table8[], 2, FALSE), 0)</f>
        <v>0</v>
      </c>
      <c r="P36" s="4">
        <f t="shared" si="0"/>
        <v>0</v>
      </c>
      <c r="Q36" s="4">
        <f t="shared" si="1"/>
        <v>0</v>
      </c>
      <c r="R36" s="2">
        <f t="shared" si="2"/>
        <v>1</v>
      </c>
      <c r="S36" s="4">
        <f t="shared" si="3"/>
        <v>0</v>
      </c>
      <c r="X36" t="str">
        <v>Realme 8i</v>
      </c>
      <c r="AB36" t="s">
        <v>197</v>
      </c>
      <c r="AC36" s="2">
        <v>1</v>
      </c>
      <c r="AD36" s="2">
        <v>0</v>
      </c>
      <c r="AE36" s="4">
        <v>0</v>
      </c>
      <c r="AF36" s="4">
        <v>0</v>
      </c>
      <c r="AG36" s="2">
        <v>1</v>
      </c>
      <c r="AH36" s="4">
        <v>0</v>
      </c>
    </row>
    <row r="37" spans="1:34" x14ac:dyDescent="0.2">
      <c r="A37" s="12" t="s">
        <v>174</v>
      </c>
      <c r="B37" s="2">
        <v>7</v>
      </c>
      <c r="D37" s="12" t="s">
        <v>174</v>
      </c>
      <c r="E37" s="2">
        <v>7</v>
      </c>
      <c r="G37" s="12" t="s">
        <v>218</v>
      </c>
      <c r="H37">
        <v>1</v>
      </c>
      <c r="J37" s="12" t="s">
        <v>218</v>
      </c>
      <c r="K37">
        <v>1</v>
      </c>
      <c r="M37" s="16" t="str">
        <v>Micromax S115</v>
      </c>
      <c r="N37">
        <f>VLOOKUP(M37, Table7[], 2, FALSE)</f>
        <v>7</v>
      </c>
      <c r="O37">
        <f>IFERROR(VLOOKUP(M37, Table8[], 2, FALSE), 0)</f>
        <v>6</v>
      </c>
      <c r="P37" s="4">
        <f t="shared" si="0"/>
        <v>0.8571428571428571</v>
      </c>
      <c r="Q37" s="4">
        <f t="shared" si="1"/>
        <v>85.714285714285708</v>
      </c>
      <c r="R37" s="2">
        <f t="shared" si="2"/>
        <v>1</v>
      </c>
      <c r="S37" s="4">
        <f t="shared" si="3"/>
        <v>1.7142857142857142</v>
      </c>
      <c r="X37" t="str">
        <v>Realme 9</v>
      </c>
      <c r="AB37" t="s">
        <v>174</v>
      </c>
      <c r="AC37" s="2">
        <v>7</v>
      </c>
      <c r="AD37" s="2">
        <v>6</v>
      </c>
      <c r="AE37" s="4">
        <v>0.8571428571428571</v>
      </c>
      <c r="AF37" s="4">
        <v>85.714285714285708</v>
      </c>
      <c r="AG37" s="2">
        <v>1</v>
      </c>
      <c r="AH37" s="4">
        <v>1.7142857142857142</v>
      </c>
    </row>
    <row r="38" spans="1:34" x14ac:dyDescent="0.2">
      <c r="A38" s="12" t="s">
        <v>104</v>
      </c>
      <c r="B38" s="2">
        <v>3</v>
      </c>
      <c r="D38" s="12" t="s">
        <v>104</v>
      </c>
      <c r="E38" s="2">
        <v>3</v>
      </c>
      <c r="G38" s="12" t="s">
        <v>390</v>
      </c>
      <c r="H38">
        <v>3</v>
      </c>
      <c r="J38" s="12" t="s">
        <v>390</v>
      </c>
      <c r="K38">
        <v>3</v>
      </c>
      <c r="M38" s="12" t="str">
        <v>Micromax X379</v>
      </c>
      <c r="N38">
        <f>VLOOKUP(M38, Table7[], 2, FALSE)</f>
        <v>3</v>
      </c>
      <c r="O38">
        <f>IFERROR(VLOOKUP(M38, Table8[], 2, FALSE), 0)</f>
        <v>2</v>
      </c>
      <c r="P38" s="4">
        <f t="shared" si="0"/>
        <v>0.66666666666666663</v>
      </c>
      <c r="Q38" s="4">
        <f t="shared" si="1"/>
        <v>66.666666666666657</v>
      </c>
      <c r="R38" s="2">
        <f t="shared" si="2"/>
        <v>1</v>
      </c>
      <c r="S38" s="4">
        <f t="shared" si="3"/>
        <v>1.3333333333333333</v>
      </c>
      <c r="X38" t="str">
        <v>Realme 9 5G</v>
      </c>
      <c r="AB38" t="s">
        <v>104</v>
      </c>
      <c r="AC38" s="2">
        <v>3</v>
      </c>
      <c r="AD38" s="2">
        <v>2</v>
      </c>
      <c r="AE38" s="4">
        <v>0.66666666666666663</v>
      </c>
      <c r="AF38" s="4">
        <v>66.666666666666657</v>
      </c>
      <c r="AG38" s="2">
        <v>1</v>
      </c>
      <c r="AH38" s="4">
        <v>1.3333333333333333</v>
      </c>
    </row>
    <row r="39" spans="1:34" x14ac:dyDescent="0.2">
      <c r="A39" s="12" t="s">
        <v>103</v>
      </c>
      <c r="B39" s="2">
        <v>1</v>
      </c>
      <c r="D39" s="12" t="s">
        <v>103</v>
      </c>
      <c r="E39" s="2">
        <v>1</v>
      </c>
      <c r="G39" s="12" t="s">
        <v>191</v>
      </c>
      <c r="H39">
        <v>3</v>
      </c>
      <c r="J39" s="12" t="s">
        <v>191</v>
      </c>
      <c r="K39">
        <v>3</v>
      </c>
      <c r="M39" s="16" t="str">
        <v>Micromax X412</v>
      </c>
      <c r="N39">
        <f>VLOOKUP(M39, Table7[], 2, FALSE)</f>
        <v>1</v>
      </c>
      <c r="O39">
        <f>IFERROR(VLOOKUP(M39, Table8[], 2, FALSE), 0)</f>
        <v>1</v>
      </c>
      <c r="P39" s="4">
        <f t="shared" si="0"/>
        <v>1</v>
      </c>
      <c r="Q39" s="4">
        <f t="shared" si="1"/>
        <v>100</v>
      </c>
      <c r="R39" s="2">
        <f t="shared" si="2"/>
        <v>0</v>
      </c>
      <c r="S39" s="4">
        <f t="shared" si="3"/>
        <v>2</v>
      </c>
      <c r="X39" t="str">
        <v>Realme 9 Pro</v>
      </c>
      <c r="AB39" t="s">
        <v>103</v>
      </c>
      <c r="AC39" s="2">
        <v>1</v>
      </c>
      <c r="AD39" s="2">
        <v>1</v>
      </c>
      <c r="AE39" s="4">
        <v>1</v>
      </c>
      <c r="AF39" s="4">
        <v>100</v>
      </c>
      <c r="AG39" s="2">
        <v>0</v>
      </c>
      <c r="AH39" s="4">
        <v>2</v>
      </c>
    </row>
    <row r="40" spans="1:34" x14ac:dyDescent="0.2">
      <c r="A40" s="12" t="s">
        <v>54</v>
      </c>
      <c r="B40" s="2">
        <v>14</v>
      </c>
      <c r="D40" s="12" t="s">
        <v>54</v>
      </c>
      <c r="E40" s="2">
        <v>14</v>
      </c>
      <c r="G40" s="12" t="s">
        <v>188</v>
      </c>
      <c r="H40">
        <v>3</v>
      </c>
      <c r="J40" s="12" t="s">
        <v>188</v>
      </c>
      <c r="K40">
        <v>3</v>
      </c>
      <c r="M40" s="12" t="str">
        <v>Micromax X413</v>
      </c>
      <c r="N40">
        <f>VLOOKUP(M40, Table7[], 2, FALSE)</f>
        <v>14</v>
      </c>
      <c r="O40">
        <f>IFERROR(VLOOKUP(M40, Table8[], 2, FALSE), 0)</f>
        <v>14</v>
      </c>
      <c r="P40" s="4">
        <f t="shared" si="0"/>
        <v>1</v>
      </c>
      <c r="Q40" s="4">
        <f t="shared" si="1"/>
        <v>100</v>
      </c>
      <c r="R40" s="2">
        <f t="shared" si="2"/>
        <v>0</v>
      </c>
      <c r="S40" s="4">
        <f t="shared" si="3"/>
        <v>2</v>
      </c>
      <c r="X40" t="str">
        <v>Realme 9i</v>
      </c>
      <c r="AB40" t="s">
        <v>54</v>
      </c>
      <c r="AC40" s="2">
        <v>14</v>
      </c>
      <c r="AD40" s="2">
        <v>14</v>
      </c>
      <c r="AE40" s="4">
        <v>1</v>
      </c>
      <c r="AF40" s="4">
        <v>100</v>
      </c>
      <c r="AG40" s="2">
        <v>0</v>
      </c>
      <c r="AH40" s="4">
        <v>2</v>
      </c>
    </row>
    <row r="41" spans="1:34" x14ac:dyDescent="0.2">
      <c r="A41" s="12" t="s">
        <v>175</v>
      </c>
      <c r="B41" s="2">
        <v>2</v>
      </c>
      <c r="D41" s="12" t="s">
        <v>175</v>
      </c>
      <c r="E41" s="2">
        <v>2</v>
      </c>
      <c r="G41" s="12" t="s">
        <v>24</v>
      </c>
      <c r="H41">
        <v>5</v>
      </c>
      <c r="J41" s="12" t="s">
        <v>24</v>
      </c>
      <c r="K41">
        <v>5</v>
      </c>
      <c r="M41" s="16" t="str">
        <v>Micromax X415</v>
      </c>
      <c r="N41">
        <f>VLOOKUP(M41, Table7[], 2, FALSE)</f>
        <v>2</v>
      </c>
      <c r="O41">
        <f>IFERROR(VLOOKUP(M41, Table8[], 2, FALSE), 0)</f>
        <v>0</v>
      </c>
      <c r="P41" s="4">
        <f t="shared" si="0"/>
        <v>0</v>
      </c>
      <c r="Q41" s="4">
        <f t="shared" si="1"/>
        <v>0</v>
      </c>
      <c r="R41" s="2">
        <f t="shared" si="2"/>
        <v>2</v>
      </c>
      <c r="S41" s="4">
        <f t="shared" si="3"/>
        <v>0</v>
      </c>
      <c r="X41" t="str">
        <v>Realme 9i 5G</v>
      </c>
      <c r="AB41" t="s">
        <v>175</v>
      </c>
      <c r="AC41" s="2">
        <v>2</v>
      </c>
      <c r="AD41" s="2">
        <v>0</v>
      </c>
      <c r="AE41" s="4">
        <v>0</v>
      </c>
      <c r="AF41" s="4">
        <v>0</v>
      </c>
      <c r="AG41" s="2">
        <v>2</v>
      </c>
      <c r="AH41" s="4">
        <v>0</v>
      </c>
    </row>
    <row r="42" spans="1:34" x14ac:dyDescent="0.2">
      <c r="A42" s="12" t="s">
        <v>176</v>
      </c>
      <c r="B42" s="2">
        <v>1</v>
      </c>
      <c r="D42" s="12" t="s">
        <v>176</v>
      </c>
      <c r="E42" s="2">
        <v>1</v>
      </c>
      <c r="G42" s="12" t="s">
        <v>18</v>
      </c>
      <c r="H42">
        <v>13</v>
      </c>
      <c r="J42" s="12" t="s">
        <v>18</v>
      </c>
      <c r="K42">
        <v>13</v>
      </c>
      <c r="M42" s="12" t="str">
        <v>Micromax X512</v>
      </c>
      <c r="N42">
        <f>VLOOKUP(M42, Table7[], 2, FALSE)</f>
        <v>1</v>
      </c>
      <c r="O42">
        <f>IFERROR(VLOOKUP(M42, Table8[], 2, FALSE), 0)</f>
        <v>0</v>
      </c>
      <c r="P42" s="4">
        <f t="shared" si="0"/>
        <v>0</v>
      </c>
      <c r="Q42" s="4">
        <f t="shared" si="1"/>
        <v>0</v>
      </c>
      <c r="R42" s="2">
        <f t="shared" si="2"/>
        <v>1</v>
      </c>
      <c r="S42" s="4">
        <f t="shared" si="3"/>
        <v>0</v>
      </c>
      <c r="X42" t="str">
        <v>Realme C11</v>
      </c>
      <c r="AB42" t="s">
        <v>176</v>
      </c>
      <c r="AC42" s="2">
        <v>1</v>
      </c>
      <c r="AD42" s="2">
        <v>0</v>
      </c>
      <c r="AE42" s="4">
        <v>0</v>
      </c>
      <c r="AF42" s="4">
        <v>0</v>
      </c>
      <c r="AG42" s="2">
        <v>1</v>
      </c>
      <c r="AH42" s="4">
        <v>0</v>
      </c>
    </row>
    <row r="43" spans="1:34" x14ac:dyDescent="0.2">
      <c r="A43" s="12" t="s">
        <v>128</v>
      </c>
      <c r="B43" s="2">
        <v>7</v>
      </c>
      <c r="D43" s="12" t="s">
        <v>128</v>
      </c>
      <c r="E43" s="2">
        <v>7</v>
      </c>
      <c r="G43" s="12" t="s">
        <v>127</v>
      </c>
      <c r="H43">
        <v>3</v>
      </c>
      <c r="J43" s="12" t="s">
        <v>127</v>
      </c>
      <c r="K43">
        <v>3</v>
      </c>
      <c r="M43" s="16" t="str">
        <v xml:space="preserve">Micromax X513  </v>
      </c>
      <c r="N43">
        <f>VLOOKUP(M43, Table7[], 2, FALSE)</f>
        <v>7</v>
      </c>
      <c r="O43">
        <f>IFERROR(VLOOKUP(M43, Table8[], 2, FALSE), 0)</f>
        <v>0</v>
      </c>
      <c r="P43" s="4">
        <f t="shared" si="0"/>
        <v>0</v>
      </c>
      <c r="Q43" s="4">
        <f t="shared" si="1"/>
        <v>0</v>
      </c>
      <c r="R43" s="2">
        <f t="shared" si="2"/>
        <v>7</v>
      </c>
      <c r="S43" s="4">
        <f t="shared" si="3"/>
        <v>0</v>
      </c>
      <c r="X43" t="str">
        <v>Realme C25Y</v>
      </c>
      <c r="AB43" t="s">
        <v>128</v>
      </c>
      <c r="AC43" s="2">
        <v>7</v>
      </c>
      <c r="AD43" s="2">
        <v>0</v>
      </c>
      <c r="AE43" s="4">
        <v>0</v>
      </c>
      <c r="AF43" s="4">
        <v>0</v>
      </c>
      <c r="AG43" s="2">
        <v>7</v>
      </c>
      <c r="AH43" s="4">
        <v>0</v>
      </c>
    </row>
    <row r="44" spans="1:34" x14ac:dyDescent="0.2">
      <c r="A44" s="12" t="s">
        <v>55</v>
      </c>
      <c r="B44" s="2">
        <v>2</v>
      </c>
      <c r="D44" s="12" t="s">
        <v>55</v>
      </c>
      <c r="E44" s="2">
        <v>2</v>
      </c>
      <c r="G44" s="12" t="s">
        <v>132</v>
      </c>
      <c r="H44">
        <v>2</v>
      </c>
      <c r="J44" s="12" t="s">
        <v>132</v>
      </c>
      <c r="K44">
        <v>2</v>
      </c>
      <c r="M44" s="12" t="str">
        <v>Micromax X513 +</v>
      </c>
      <c r="N44">
        <f>VLOOKUP(M44, Table7[], 2, FALSE)</f>
        <v>2</v>
      </c>
      <c r="O44">
        <f>IFERROR(VLOOKUP(M44, Table8[], 2, FALSE), 0)</f>
        <v>0</v>
      </c>
      <c r="P44" s="4">
        <f t="shared" si="0"/>
        <v>0</v>
      </c>
      <c r="Q44" s="4">
        <f t="shared" si="1"/>
        <v>0</v>
      </c>
      <c r="R44" s="2">
        <f t="shared" si="2"/>
        <v>2</v>
      </c>
      <c r="S44" s="4">
        <f t="shared" si="3"/>
        <v>0</v>
      </c>
      <c r="X44" t="str">
        <v>Realme C30</v>
      </c>
      <c r="AB44" t="s">
        <v>55</v>
      </c>
      <c r="AC44" s="2">
        <v>2</v>
      </c>
      <c r="AD44" s="2">
        <v>0</v>
      </c>
      <c r="AE44" s="4">
        <v>0</v>
      </c>
      <c r="AF44" s="4">
        <v>0</v>
      </c>
      <c r="AG44" s="2">
        <v>2</v>
      </c>
      <c r="AH44" s="4">
        <v>0</v>
      </c>
    </row>
    <row r="45" spans="1:34" x14ac:dyDescent="0.2">
      <c r="A45" s="12" t="s">
        <v>187</v>
      </c>
      <c r="B45" s="2">
        <v>2</v>
      </c>
      <c r="D45" s="12" t="s">
        <v>187</v>
      </c>
      <c r="E45" s="2">
        <v>2</v>
      </c>
      <c r="G45" s="12" t="s">
        <v>193</v>
      </c>
      <c r="H45">
        <v>4</v>
      </c>
      <c r="J45" s="12" t="s">
        <v>193</v>
      </c>
      <c r="K45">
        <v>4</v>
      </c>
      <c r="M45" s="16" t="str">
        <v>Micromax X702</v>
      </c>
      <c r="N45">
        <f>VLOOKUP(M45, Table7[], 2, FALSE)</f>
        <v>2</v>
      </c>
      <c r="O45">
        <f>IFERROR(VLOOKUP(M45, Table8[], 2, FALSE), 0)</f>
        <v>1</v>
      </c>
      <c r="P45" s="4">
        <f t="shared" si="0"/>
        <v>0.5</v>
      </c>
      <c r="Q45" s="4">
        <f t="shared" si="1"/>
        <v>50</v>
      </c>
      <c r="R45" s="2">
        <f t="shared" si="2"/>
        <v>1</v>
      </c>
      <c r="S45" s="4">
        <f t="shared" si="3"/>
        <v>1</v>
      </c>
      <c r="X45" t="str">
        <v>Realme C31</v>
      </c>
      <c r="AB45" t="s">
        <v>187</v>
      </c>
      <c r="AC45" s="2">
        <v>2</v>
      </c>
      <c r="AD45" s="2">
        <v>1</v>
      </c>
      <c r="AE45" s="4">
        <v>0.5</v>
      </c>
      <c r="AF45" s="4">
        <v>50</v>
      </c>
      <c r="AG45" s="2">
        <v>1</v>
      </c>
      <c r="AH45" s="4">
        <v>1</v>
      </c>
    </row>
    <row r="46" spans="1:34" x14ac:dyDescent="0.2">
      <c r="A46" s="12" t="s">
        <v>56</v>
      </c>
      <c r="B46" s="2">
        <v>2</v>
      </c>
      <c r="D46" s="12" t="s">
        <v>56</v>
      </c>
      <c r="E46" s="2">
        <v>2</v>
      </c>
      <c r="G46" s="12" t="s">
        <v>178</v>
      </c>
      <c r="H46">
        <v>1</v>
      </c>
      <c r="J46" s="12" t="s">
        <v>178</v>
      </c>
      <c r="K46">
        <v>1</v>
      </c>
      <c r="M46" s="12" t="str">
        <v>Micromax X708</v>
      </c>
      <c r="N46">
        <f>VLOOKUP(M46, Table7[], 2, FALSE)</f>
        <v>2</v>
      </c>
      <c r="O46">
        <f>IFERROR(VLOOKUP(M46, Table8[], 2, FALSE), 0)</f>
        <v>0</v>
      </c>
      <c r="P46" s="4">
        <f t="shared" si="0"/>
        <v>0</v>
      </c>
      <c r="Q46" s="4">
        <f t="shared" si="1"/>
        <v>0</v>
      </c>
      <c r="R46" s="2">
        <f t="shared" si="2"/>
        <v>2</v>
      </c>
      <c r="S46" s="4">
        <f t="shared" si="3"/>
        <v>0</v>
      </c>
      <c r="X46" t="str">
        <v>Realme C35</v>
      </c>
      <c r="AB46" t="s">
        <v>56</v>
      </c>
      <c r="AC46" s="2">
        <v>2</v>
      </c>
      <c r="AD46" s="2">
        <v>0</v>
      </c>
      <c r="AE46" s="4">
        <v>0</v>
      </c>
      <c r="AF46" s="4">
        <v>0</v>
      </c>
      <c r="AG46" s="2">
        <v>2</v>
      </c>
      <c r="AH46" s="4">
        <v>0</v>
      </c>
    </row>
    <row r="47" spans="1:34" x14ac:dyDescent="0.2">
      <c r="A47" s="12" t="s">
        <v>105</v>
      </c>
      <c r="B47" s="2">
        <v>3</v>
      </c>
      <c r="D47" s="12" t="s">
        <v>105</v>
      </c>
      <c r="E47" s="2">
        <v>3</v>
      </c>
      <c r="G47" s="12" t="s">
        <v>220</v>
      </c>
      <c r="H47">
        <v>3</v>
      </c>
      <c r="J47" s="12" t="s">
        <v>220</v>
      </c>
      <c r="K47">
        <v>3</v>
      </c>
      <c r="M47" s="16" t="str">
        <v>Micromax X778</v>
      </c>
      <c r="N47">
        <f>VLOOKUP(M47, Table7[], 2, FALSE)</f>
        <v>3</v>
      </c>
      <c r="O47">
        <f>IFERROR(VLOOKUP(M47, Table8[], 2, FALSE), 0)</f>
        <v>3</v>
      </c>
      <c r="P47" s="4">
        <f t="shared" si="0"/>
        <v>1</v>
      </c>
      <c r="Q47" s="4">
        <f t="shared" si="1"/>
        <v>100</v>
      </c>
      <c r="R47" s="2">
        <f t="shared" si="2"/>
        <v>0</v>
      </c>
      <c r="S47" s="4">
        <f t="shared" si="3"/>
        <v>2</v>
      </c>
      <c r="X47" t="str">
        <v>Realme Narzo 30 5G</v>
      </c>
      <c r="AB47" t="s">
        <v>105</v>
      </c>
      <c r="AC47" s="2">
        <v>3</v>
      </c>
      <c r="AD47" s="2">
        <v>3</v>
      </c>
      <c r="AE47" s="4">
        <v>1</v>
      </c>
      <c r="AF47" s="4">
        <v>100</v>
      </c>
      <c r="AG47" s="2">
        <v>0</v>
      </c>
      <c r="AH47" s="4">
        <v>2</v>
      </c>
    </row>
    <row r="48" spans="1:34" x14ac:dyDescent="0.2">
      <c r="A48" s="12" t="s">
        <v>192</v>
      </c>
      <c r="B48" s="2">
        <v>1</v>
      </c>
      <c r="D48" s="12" t="s">
        <v>192</v>
      </c>
      <c r="E48" s="2">
        <v>1</v>
      </c>
      <c r="G48" s="12" t="s">
        <v>157</v>
      </c>
      <c r="H48">
        <v>1</v>
      </c>
      <c r="J48" s="12" t="s">
        <v>157</v>
      </c>
      <c r="K48">
        <v>1</v>
      </c>
      <c r="M48" s="12" t="str">
        <v>Micromax X809</v>
      </c>
      <c r="N48">
        <f>VLOOKUP(M48, Table7[], 2, FALSE)</f>
        <v>1</v>
      </c>
      <c r="O48">
        <f>IFERROR(VLOOKUP(M48, Table8[], 2, FALSE), 0)</f>
        <v>0</v>
      </c>
      <c r="P48" s="4">
        <f t="shared" si="0"/>
        <v>0</v>
      </c>
      <c r="Q48" s="4">
        <f t="shared" si="1"/>
        <v>0</v>
      </c>
      <c r="R48" s="2">
        <f t="shared" si="2"/>
        <v>1</v>
      </c>
      <c r="S48" s="4">
        <f t="shared" si="3"/>
        <v>0</v>
      </c>
      <c r="X48" t="str">
        <v>Realme Narzo 50A</v>
      </c>
      <c r="AB48" t="s">
        <v>192</v>
      </c>
      <c r="AC48" s="2">
        <v>1</v>
      </c>
      <c r="AD48" s="2">
        <v>0</v>
      </c>
      <c r="AE48" s="4">
        <v>0</v>
      </c>
      <c r="AF48" s="4">
        <v>0</v>
      </c>
      <c r="AG48" s="2">
        <v>1</v>
      </c>
      <c r="AH48" s="4">
        <v>0</v>
      </c>
    </row>
    <row r="49" spans="1:34" x14ac:dyDescent="0.2">
      <c r="A49" s="12" t="s">
        <v>57</v>
      </c>
      <c r="B49" s="2">
        <v>4</v>
      </c>
      <c r="D49" s="12" t="s">
        <v>57</v>
      </c>
      <c r="E49" s="2">
        <v>4</v>
      </c>
      <c r="G49" s="12" t="s">
        <v>111</v>
      </c>
      <c r="H49">
        <v>2</v>
      </c>
      <c r="J49" s="12" t="s">
        <v>111</v>
      </c>
      <c r="K49">
        <v>2</v>
      </c>
      <c r="M49" s="16" t="str">
        <v>Micromax X818</v>
      </c>
      <c r="N49">
        <f>VLOOKUP(M49, Table7[], 2, FALSE)</f>
        <v>4</v>
      </c>
      <c r="O49">
        <f>IFERROR(VLOOKUP(M49, Table8[], 2, FALSE), 0)</f>
        <v>4</v>
      </c>
      <c r="P49" s="4">
        <f t="shared" si="0"/>
        <v>1</v>
      </c>
      <c r="Q49" s="4">
        <f t="shared" si="1"/>
        <v>100</v>
      </c>
      <c r="R49" s="2">
        <f t="shared" si="2"/>
        <v>0</v>
      </c>
      <c r="S49" s="4">
        <f t="shared" si="3"/>
        <v>2</v>
      </c>
      <c r="X49" t="str">
        <v>Realme Narzo 50A Prime</v>
      </c>
      <c r="AB49" t="s">
        <v>57</v>
      </c>
      <c r="AC49" s="2">
        <v>4</v>
      </c>
      <c r="AD49" s="2">
        <v>4</v>
      </c>
      <c r="AE49" s="4">
        <v>1</v>
      </c>
      <c r="AF49" s="4">
        <v>100</v>
      </c>
      <c r="AG49" s="2">
        <v>0</v>
      </c>
      <c r="AH49" s="4">
        <v>2</v>
      </c>
    </row>
    <row r="50" spans="1:34" x14ac:dyDescent="0.2">
      <c r="A50" s="12" t="s">
        <v>91</v>
      </c>
      <c r="B50" s="2">
        <v>17</v>
      </c>
      <c r="D50" s="12" t="s">
        <v>91</v>
      </c>
      <c r="E50" s="2">
        <v>17</v>
      </c>
      <c r="G50" s="12" t="s">
        <v>16</v>
      </c>
      <c r="H50">
        <v>3</v>
      </c>
      <c r="J50" s="12" t="s">
        <v>16</v>
      </c>
      <c r="K50">
        <v>3</v>
      </c>
      <c r="M50" s="12" t="str">
        <v>Nokia 105</v>
      </c>
      <c r="N50">
        <f>VLOOKUP(M50, Table7[], 2, FALSE)</f>
        <v>17</v>
      </c>
      <c r="O50">
        <f>IFERROR(VLOOKUP(M50, Table8[], 2, FALSE), 0)</f>
        <v>13</v>
      </c>
      <c r="P50" s="4">
        <f t="shared" si="0"/>
        <v>0.76470588235294112</v>
      </c>
      <c r="Q50" s="4">
        <f t="shared" si="1"/>
        <v>76.470588235294116</v>
      </c>
      <c r="R50" s="2">
        <f t="shared" si="2"/>
        <v>4</v>
      </c>
      <c r="S50" s="4">
        <f t="shared" si="3"/>
        <v>1.5294117647058822</v>
      </c>
      <c r="X50" t="str">
        <v>Realme Narzo 50i</v>
      </c>
      <c r="AB50" t="s">
        <v>91</v>
      </c>
      <c r="AC50" s="2">
        <v>17</v>
      </c>
      <c r="AD50" s="2">
        <v>13</v>
      </c>
      <c r="AE50" s="4">
        <v>0.76470588235294112</v>
      </c>
      <c r="AF50" s="4">
        <v>76.470588235294116</v>
      </c>
      <c r="AG50" s="2">
        <v>4</v>
      </c>
      <c r="AH50" s="4">
        <v>1.5294117647058822</v>
      </c>
    </row>
    <row r="51" spans="1:34" x14ac:dyDescent="0.2">
      <c r="A51" s="12" t="s">
        <v>90</v>
      </c>
      <c r="B51" s="2">
        <v>3</v>
      </c>
      <c r="D51" s="12" t="s">
        <v>90</v>
      </c>
      <c r="E51" s="2">
        <v>3</v>
      </c>
      <c r="G51" s="12" t="s">
        <v>116</v>
      </c>
      <c r="H51">
        <v>2</v>
      </c>
      <c r="J51" s="12" t="s">
        <v>116</v>
      </c>
      <c r="K51">
        <v>2</v>
      </c>
      <c r="M51" s="16" t="str">
        <v>Nokia 105+</v>
      </c>
      <c r="N51">
        <f>VLOOKUP(M51, Table7[], 2, FALSE)</f>
        <v>3</v>
      </c>
      <c r="O51">
        <f>IFERROR(VLOOKUP(M51, Table8[], 2, FALSE), 0)</f>
        <v>2</v>
      </c>
      <c r="P51" s="4">
        <f t="shared" si="0"/>
        <v>0.66666666666666663</v>
      </c>
      <c r="Q51" s="4">
        <f t="shared" si="1"/>
        <v>66.666666666666657</v>
      </c>
      <c r="R51" s="2">
        <f t="shared" si="2"/>
        <v>1</v>
      </c>
      <c r="S51" s="4">
        <f t="shared" si="3"/>
        <v>1.3333333333333333</v>
      </c>
      <c r="X51" t="str">
        <v>Realme X7 Max</v>
      </c>
      <c r="AB51" t="s">
        <v>90</v>
      </c>
      <c r="AC51" s="2">
        <v>3</v>
      </c>
      <c r="AD51" s="2">
        <v>2</v>
      </c>
      <c r="AE51" s="4">
        <v>0.66666666666666663</v>
      </c>
      <c r="AF51" s="4">
        <v>66.666666666666657</v>
      </c>
      <c r="AG51" s="2">
        <v>1</v>
      </c>
      <c r="AH51" s="4">
        <v>1.3333333333333333</v>
      </c>
    </row>
    <row r="52" spans="1:34" x14ac:dyDescent="0.2">
      <c r="A52" s="12" t="s">
        <v>218</v>
      </c>
      <c r="B52" s="2">
        <v>1</v>
      </c>
      <c r="D52" s="12" t="s">
        <v>218</v>
      </c>
      <c r="E52" s="2">
        <v>1</v>
      </c>
      <c r="G52" s="12" t="s">
        <v>148</v>
      </c>
      <c r="H52">
        <v>4</v>
      </c>
      <c r="J52" s="12" t="s">
        <v>148</v>
      </c>
      <c r="K52">
        <v>4</v>
      </c>
      <c r="M52" s="12" t="str">
        <v>Nothing Phone 1</v>
      </c>
      <c r="N52">
        <f>VLOOKUP(M52, Table7[], 2, FALSE)</f>
        <v>1</v>
      </c>
      <c r="O52">
        <f>IFERROR(VLOOKUP(M52, Table8[], 2, FALSE), 0)</f>
        <v>1</v>
      </c>
      <c r="P52" s="4">
        <f t="shared" si="0"/>
        <v>1</v>
      </c>
      <c r="Q52" s="4">
        <f t="shared" si="1"/>
        <v>100</v>
      </c>
      <c r="R52" s="2">
        <f t="shared" si="2"/>
        <v>0</v>
      </c>
      <c r="S52" s="4">
        <f t="shared" si="3"/>
        <v>2</v>
      </c>
      <c r="X52" t="str">
        <v>Redmi 10 Prime</v>
      </c>
      <c r="AB52" t="s">
        <v>218</v>
      </c>
      <c r="AC52" s="2">
        <v>1</v>
      </c>
      <c r="AD52" s="2">
        <v>1</v>
      </c>
      <c r="AE52" s="4">
        <v>1</v>
      </c>
      <c r="AF52" s="4">
        <v>100</v>
      </c>
      <c r="AG52" s="2">
        <v>0</v>
      </c>
      <c r="AH52" s="4">
        <v>2</v>
      </c>
    </row>
    <row r="53" spans="1:34" x14ac:dyDescent="0.2">
      <c r="A53" s="12" t="s">
        <v>201</v>
      </c>
      <c r="B53" s="2">
        <v>1</v>
      </c>
      <c r="D53" s="12" t="s">
        <v>201</v>
      </c>
      <c r="E53" s="2">
        <v>1</v>
      </c>
      <c r="G53" s="12" t="s">
        <v>39</v>
      </c>
      <c r="H53">
        <v>4</v>
      </c>
      <c r="J53" s="12" t="s">
        <v>39</v>
      </c>
      <c r="K53">
        <v>4</v>
      </c>
      <c r="M53" s="16" t="str">
        <v>OnePlus Nord 2T 5G</v>
      </c>
      <c r="N53">
        <f>VLOOKUP(M53, Table7[], 2, FALSE)</f>
        <v>1</v>
      </c>
      <c r="O53">
        <f>IFERROR(VLOOKUP(M53, Table8[], 2, FALSE), 0)</f>
        <v>0</v>
      </c>
      <c r="P53" s="4">
        <f t="shared" si="0"/>
        <v>0</v>
      </c>
      <c r="Q53" s="4">
        <f t="shared" si="1"/>
        <v>0</v>
      </c>
      <c r="R53" s="2">
        <f t="shared" si="2"/>
        <v>1</v>
      </c>
      <c r="S53" s="4">
        <f t="shared" si="3"/>
        <v>0</v>
      </c>
      <c r="X53" t="str">
        <v>Redmi 9</v>
      </c>
      <c r="AB53" t="s">
        <v>201</v>
      </c>
      <c r="AC53" s="2">
        <v>1</v>
      </c>
      <c r="AD53" s="2">
        <v>0</v>
      </c>
      <c r="AE53" s="4">
        <v>0</v>
      </c>
      <c r="AF53" s="4">
        <v>0</v>
      </c>
      <c r="AG53" s="2">
        <v>1</v>
      </c>
      <c r="AH53" s="4">
        <v>0</v>
      </c>
    </row>
    <row r="54" spans="1:34" x14ac:dyDescent="0.2">
      <c r="A54" s="12" t="s">
        <v>35</v>
      </c>
      <c r="B54" s="2">
        <v>1</v>
      </c>
      <c r="D54" s="12" t="s">
        <v>35</v>
      </c>
      <c r="E54" s="2">
        <v>1</v>
      </c>
      <c r="G54" s="12" t="s">
        <v>122</v>
      </c>
      <c r="H54">
        <v>6</v>
      </c>
      <c r="J54" s="12" t="s">
        <v>122</v>
      </c>
      <c r="K54">
        <v>6</v>
      </c>
      <c r="M54" s="12" t="str">
        <v>OnePlus Nord CE 2 5G</v>
      </c>
      <c r="N54">
        <f>VLOOKUP(M54, Table7[], 2, FALSE)</f>
        <v>1</v>
      </c>
      <c r="O54">
        <f>IFERROR(VLOOKUP(M54, Table8[], 2, FALSE), 0)</f>
        <v>0</v>
      </c>
      <c r="P54" s="4">
        <f t="shared" si="0"/>
        <v>0</v>
      </c>
      <c r="Q54" s="4">
        <f t="shared" si="1"/>
        <v>0</v>
      </c>
      <c r="R54" s="2">
        <f t="shared" si="2"/>
        <v>1</v>
      </c>
      <c r="S54" s="4">
        <f t="shared" si="3"/>
        <v>0</v>
      </c>
      <c r="X54" t="str">
        <v>Redmi 9 Activ</v>
      </c>
      <c r="AB54" t="s">
        <v>35</v>
      </c>
      <c r="AC54" s="2">
        <v>1</v>
      </c>
      <c r="AD54" s="2">
        <v>0</v>
      </c>
      <c r="AE54" s="4">
        <v>0</v>
      </c>
      <c r="AF54" s="4">
        <v>0</v>
      </c>
      <c r="AG54" s="2">
        <v>1</v>
      </c>
      <c r="AH54" s="4">
        <v>0</v>
      </c>
    </row>
    <row r="55" spans="1:34" x14ac:dyDescent="0.2">
      <c r="A55" s="12" t="s">
        <v>134</v>
      </c>
      <c r="B55" s="2">
        <v>4</v>
      </c>
      <c r="D55" s="12" t="s">
        <v>134</v>
      </c>
      <c r="E55" s="2">
        <v>4</v>
      </c>
      <c r="G55" s="12" t="s">
        <v>85</v>
      </c>
      <c r="H55">
        <v>1</v>
      </c>
      <c r="J55" s="12" t="s">
        <v>85</v>
      </c>
      <c r="K55">
        <v>1</v>
      </c>
      <c r="M55" s="16" t="str">
        <v>OnePlus Nord CE 2 Lite 5G</v>
      </c>
      <c r="N55">
        <f>VLOOKUP(M55, Table7[], 2, FALSE)</f>
        <v>4</v>
      </c>
      <c r="O55">
        <f>IFERROR(VLOOKUP(M55, Table8[], 2, FALSE), 0)</f>
        <v>3</v>
      </c>
      <c r="P55" s="4">
        <f t="shared" si="0"/>
        <v>0.75</v>
      </c>
      <c r="Q55" s="4">
        <f t="shared" si="1"/>
        <v>75</v>
      </c>
      <c r="R55" s="2">
        <f t="shared" si="2"/>
        <v>1</v>
      </c>
      <c r="S55" s="4">
        <f t="shared" si="3"/>
        <v>1.5</v>
      </c>
      <c r="X55" t="str">
        <v>Redmi 9A</v>
      </c>
      <c r="AB55" t="s">
        <v>134</v>
      </c>
      <c r="AC55" s="2">
        <v>4</v>
      </c>
      <c r="AD55" s="2">
        <v>3</v>
      </c>
      <c r="AE55" s="4">
        <v>0.75</v>
      </c>
      <c r="AF55" s="4">
        <v>75</v>
      </c>
      <c r="AG55" s="2">
        <v>1</v>
      </c>
      <c r="AH55" s="4">
        <v>1.5</v>
      </c>
    </row>
    <row r="56" spans="1:34" x14ac:dyDescent="0.2">
      <c r="A56" s="12" t="s">
        <v>191</v>
      </c>
      <c r="B56" s="2">
        <v>3</v>
      </c>
      <c r="D56" s="12" t="s">
        <v>191</v>
      </c>
      <c r="E56" s="2">
        <v>3</v>
      </c>
      <c r="G56" s="12" t="s">
        <v>106</v>
      </c>
      <c r="H56">
        <v>3</v>
      </c>
      <c r="J56" s="12" t="s">
        <v>106</v>
      </c>
      <c r="K56">
        <v>3</v>
      </c>
      <c r="M56" s="12" t="str">
        <v>OPPO A17</v>
      </c>
      <c r="N56">
        <f>VLOOKUP(M56, Table7[], 2, FALSE)</f>
        <v>3</v>
      </c>
      <c r="O56">
        <f>IFERROR(VLOOKUP(M56, Table8[], 2, FALSE), 0)</f>
        <v>3</v>
      </c>
      <c r="P56" s="4">
        <f t="shared" si="0"/>
        <v>1</v>
      </c>
      <c r="Q56" s="4">
        <f t="shared" si="1"/>
        <v>100</v>
      </c>
      <c r="R56" s="2">
        <f t="shared" si="2"/>
        <v>0</v>
      </c>
      <c r="S56" s="4">
        <f t="shared" si="3"/>
        <v>2</v>
      </c>
      <c r="X56" t="str">
        <v>Redmi 9i</v>
      </c>
      <c r="AB56" t="s">
        <v>191</v>
      </c>
      <c r="AC56" s="2">
        <v>3</v>
      </c>
      <c r="AD56" s="2">
        <v>3</v>
      </c>
      <c r="AE56" s="4">
        <v>1</v>
      </c>
      <c r="AF56" s="4">
        <v>100</v>
      </c>
      <c r="AG56" s="2">
        <v>0</v>
      </c>
      <c r="AH56" s="4">
        <v>2</v>
      </c>
    </row>
    <row r="57" spans="1:34" x14ac:dyDescent="0.2">
      <c r="A57" s="12" t="s">
        <v>188</v>
      </c>
      <c r="B57" s="2">
        <v>3</v>
      </c>
      <c r="D57" s="12" t="s">
        <v>188</v>
      </c>
      <c r="E57" s="2">
        <v>3</v>
      </c>
      <c r="G57" s="12" t="s">
        <v>109</v>
      </c>
      <c r="H57">
        <v>5</v>
      </c>
      <c r="J57" s="12" t="s">
        <v>109</v>
      </c>
      <c r="K57">
        <v>5</v>
      </c>
      <c r="M57" s="16" t="str">
        <v>OPPO A17K</v>
      </c>
      <c r="N57">
        <f>VLOOKUP(M57, Table7[], 2, FALSE)</f>
        <v>3</v>
      </c>
      <c r="O57">
        <f>IFERROR(VLOOKUP(M57, Table8[], 2, FALSE), 0)</f>
        <v>3</v>
      </c>
      <c r="P57" s="4">
        <f t="shared" si="0"/>
        <v>1</v>
      </c>
      <c r="Q57" s="4">
        <f t="shared" si="1"/>
        <v>100</v>
      </c>
      <c r="R57" s="2">
        <f t="shared" si="2"/>
        <v>0</v>
      </c>
      <c r="S57" s="4">
        <f t="shared" si="3"/>
        <v>2</v>
      </c>
      <c r="X57" t="str">
        <v>Redmi A1</v>
      </c>
      <c r="AB57" t="s">
        <v>188</v>
      </c>
      <c r="AC57" s="2">
        <v>3</v>
      </c>
      <c r="AD57" s="2">
        <v>3</v>
      </c>
      <c r="AE57" s="4">
        <v>1</v>
      </c>
      <c r="AF57" s="4">
        <v>100</v>
      </c>
      <c r="AG57" s="2">
        <v>0</v>
      </c>
      <c r="AH57" s="4">
        <v>2</v>
      </c>
    </row>
    <row r="58" spans="1:34" x14ac:dyDescent="0.2">
      <c r="A58" s="12" t="s">
        <v>196</v>
      </c>
      <c r="B58" s="2">
        <v>1</v>
      </c>
      <c r="D58" s="12" t="s">
        <v>196</v>
      </c>
      <c r="E58" s="2">
        <v>1</v>
      </c>
      <c r="G58" s="12" t="s">
        <v>194</v>
      </c>
      <c r="H58">
        <v>4</v>
      </c>
      <c r="J58" s="12" t="s">
        <v>194</v>
      </c>
      <c r="K58">
        <v>4</v>
      </c>
      <c r="M58" s="12" t="str">
        <v>OPPO K10</v>
      </c>
      <c r="N58">
        <f>VLOOKUP(M58, Table7[], 2, FALSE)</f>
        <v>1</v>
      </c>
      <c r="O58">
        <f>IFERROR(VLOOKUP(M58, Table8[], 2, FALSE), 0)</f>
        <v>0</v>
      </c>
      <c r="P58" s="4">
        <f t="shared" si="0"/>
        <v>0</v>
      </c>
      <c r="Q58" s="4">
        <f t="shared" si="1"/>
        <v>0</v>
      </c>
      <c r="R58" s="2">
        <f t="shared" si="2"/>
        <v>1</v>
      </c>
      <c r="S58" s="4">
        <f t="shared" si="3"/>
        <v>0</v>
      </c>
      <c r="X58" t="str">
        <v>Redmi Note 10s</v>
      </c>
      <c r="AB58" t="s">
        <v>196</v>
      </c>
      <c r="AC58" s="2">
        <v>1</v>
      </c>
      <c r="AD58" s="2">
        <v>0</v>
      </c>
      <c r="AE58" s="4">
        <v>0</v>
      </c>
      <c r="AF58" s="4">
        <v>0</v>
      </c>
      <c r="AG58" s="2">
        <v>1</v>
      </c>
      <c r="AH58" s="4">
        <v>0</v>
      </c>
    </row>
    <row r="59" spans="1:34" x14ac:dyDescent="0.2">
      <c r="A59" s="12" t="s">
        <v>24</v>
      </c>
      <c r="B59" s="2">
        <v>5</v>
      </c>
      <c r="D59" s="12" t="s">
        <v>24</v>
      </c>
      <c r="E59" s="2">
        <v>5</v>
      </c>
      <c r="G59" s="12" t="s">
        <v>99</v>
      </c>
      <c r="H59">
        <v>6</v>
      </c>
      <c r="J59" s="12" t="s">
        <v>99</v>
      </c>
      <c r="K59">
        <v>6</v>
      </c>
      <c r="M59" s="16" t="str">
        <v>OPPO K10 5G</v>
      </c>
      <c r="N59">
        <f>VLOOKUP(M59, Table7[], 2, FALSE)</f>
        <v>5</v>
      </c>
      <c r="O59">
        <f>IFERROR(VLOOKUP(M59, Table8[], 2, FALSE), 0)</f>
        <v>5</v>
      </c>
      <c r="P59" s="4">
        <f t="shared" si="0"/>
        <v>1</v>
      </c>
      <c r="Q59" s="4">
        <f t="shared" si="1"/>
        <v>100</v>
      </c>
      <c r="R59" s="2">
        <f t="shared" si="2"/>
        <v>0</v>
      </c>
      <c r="S59" s="4">
        <f t="shared" si="3"/>
        <v>2</v>
      </c>
      <c r="X59" t="str">
        <v>Redmi Note 10T</v>
      </c>
      <c r="AB59" t="s">
        <v>24</v>
      </c>
      <c r="AC59" s="2">
        <v>5</v>
      </c>
      <c r="AD59" s="2">
        <v>5</v>
      </c>
      <c r="AE59" s="4">
        <v>1</v>
      </c>
      <c r="AF59" s="4">
        <v>100</v>
      </c>
      <c r="AG59" s="2">
        <v>0</v>
      </c>
      <c r="AH59" s="4">
        <v>2</v>
      </c>
    </row>
    <row r="60" spans="1:34" x14ac:dyDescent="0.2">
      <c r="A60" s="12" t="s">
        <v>18</v>
      </c>
      <c r="B60" s="2">
        <v>15</v>
      </c>
      <c r="D60" s="12" t="s">
        <v>18</v>
      </c>
      <c r="E60" s="2">
        <v>15</v>
      </c>
      <c r="G60" s="12" t="s">
        <v>140</v>
      </c>
      <c r="H60">
        <v>5</v>
      </c>
      <c r="J60" s="12" t="s">
        <v>140</v>
      </c>
      <c r="K60">
        <v>5</v>
      </c>
      <c r="M60" s="12" t="str">
        <v>POCO C31</v>
      </c>
      <c r="N60">
        <f>VLOOKUP(M60, Table7[], 2, FALSE)</f>
        <v>15</v>
      </c>
      <c r="O60">
        <f>IFERROR(VLOOKUP(M60, Table8[], 2, FALSE), 0)</f>
        <v>13</v>
      </c>
      <c r="P60" s="4">
        <f t="shared" si="0"/>
        <v>0.8666666666666667</v>
      </c>
      <c r="Q60" s="4">
        <f t="shared" si="1"/>
        <v>86.666666666666671</v>
      </c>
      <c r="R60" s="2">
        <f t="shared" si="2"/>
        <v>2</v>
      </c>
      <c r="S60" s="4">
        <f t="shared" si="3"/>
        <v>1.7333333333333334</v>
      </c>
      <c r="X60" t="str">
        <v>Redmi Note 11</v>
      </c>
      <c r="AB60" t="s">
        <v>18</v>
      </c>
      <c r="AC60" s="2">
        <v>15</v>
      </c>
      <c r="AD60" s="2">
        <v>13</v>
      </c>
      <c r="AE60" s="4">
        <v>0.8666666666666667</v>
      </c>
      <c r="AF60" s="4">
        <v>86.666666666666671</v>
      </c>
      <c r="AG60" s="2">
        <v>2</v>
      </c>
      <c r="AH60" s="4">
        <v>1.7333333333333334</v>
      </c>
    </row>
    <row r="61" spans="1:34" x14ac:dyDescent="0.2">
      <c r="A61" s="12" t="s">
        <v>127</v>
      </c>
      <c r="B61" s="2">
        <v>3</v>
      </c>
      <c r="D61" s="12" t="s">
        <v>127</v>
      </c>
      <c r="E61" s="2">
        <v>3</v>
      </c>
      <c r="G61" s="12" t="s">
        <v>126</v>
      </c>
      <c r="H61">
        <v>8</v>
      </c>
      <c r="J61" s="12" t="s">
        <v>126</v>
      </c>
      <c r="K61">
        <v>8</v>
      </c>
      <c r="M61" s="16" t="str">
        <v>POCO M3 Pro 5G</v>
      </c>
      <c r="N61">
        <f>VLOOKUP(M61, Table7[], 2, FALSE)</f>
        <v>3</v>
      </c>
      <c r="O61">
        <f>IFERROR(VLOOKUP(M61, Table8[], 2, FALSE), 0)</f>
        <v>3</v>
      </c>
      <c r="P61" s="4">
        <f t="shared" si="0"/>
        <v>1</v>
      </c>
      <c r="Q61" s="4">
        <f t="shared" si="1"/>
        <v>100</v>
      </c>
      <c r="R61" s="2">
        <f t="shared" si="2"/>
        <v>0</v>
      </c>
      <c r="S61" s="4">
        <f t="shared" si="3"/>
        <v>2</v>
      </c>
      <c r="X61" t="str">
        <v>Redmi Note 11 SE</v>
      </c>
      <c r="AB61" t="s">
        <v>127</v>
      </c>
      <c r="AC61" s="2">
        <v>3</v>
      </c>
      <c r="AD61" s="2">
        <v>3</v>
      </c>
      <c r="AE61" s="4">
        <v>1</v>
      </c>
      <c r="AF61" s="4">
        <v>100</v>
      </c>
      <c r="AG61" s="2">
        <v>0</v>
      </c>
      <c r="AH61" s="4">
        <v>2</v>
      </c>
    </row>
    <row r="62" spans="1:34" x14ac:dyDescent="0.2">
      <c r="A62" s="12" t="s">
        <v>132</v>
      </c>
      <c r="B62" s="2">
        <v>4</v>
      </c>
      <c r="D62" s="12" t="s">
        <v>132</v>
      </c>
      <c r="E62" s="2">
        <v>4</v>
      </c>
      <c r="G62" s="12" t="s">
        <v>76</v>
      </c>
      <c r="H62">
        <v>8</v>
      </c>
      <c r="J62" s="12" t="s">
        <v>76</v>
      </c>
      <c r="K62">
        <v>8</v>
      </c>
      <c r="M62" s="12" t="str">
        <v>POCO M4 5G</v>
      </c>
      <c r="N62">
        <f>VLOOKUP(M62, Table7[], 2, FALSE)</f>
        <v>4</v>
      </c>
      <c r="O62">
        <f>IFERROR(VLOOKUP(M62, Table8[], 2, FALSE), 0)</f>
        <v>2</v>
      </c>
      <c r="P62" s="4">
        <f t="shared" si="0"/>
        <v>0.5</v>
      </c>
      <c r="Q62" s="4">
        <f t="shared" si="1"/>
        <v>50</v>
      </c>
      <c r="R62" s="2">
        <f t="shared" si="2"/>
        <v>2</v>
      </c>
      <c r="S62" s="4">
        <f t="shared" si="3"/>
        <v>1</v>
      </c>
      <c r="X62" t="str">
        <v>Redmi Note 11T 5G</v>
      </c>
      <c r="AB62" t="s">
        <v>132</v>
      </c>
      <c r="AC62" s="2">
        <v>4</v>
      </c>
      <c r="AD62" s="2">
        <v>2</v>
      </c>
      <c r="AE62" s="4">
        <v>0.5</v>
      </c>
      <c r="AF62" s="4">
        <v>50</v>
      </c>
      <c r="AG62" s="2">
        <v>2</v>
      </c>
      <c r="AH62" s="4">
        <v>1</v>
      </c>
    </row>
    <row r="63" spans="1:34" x14ac:dyDescent="0.2">
      <c r="A63" s="12" t="s">
        <v>193</v>
      </c>
      <c r="B63" s="2">
        <v>4</v>
      </c>
      <c r="D63" s="12" t="s">
        <v>193</v>
      </c>
      <c r="E63" s="2">
        <v>4</v>
      </c>
      <c r="G63" s="12" t="s">
        <v>94</v>
      </c>
      <c r="H63">
        <v>6</v>
      </c>
      <c r="J63" s="12" t="s">
        <v>94</v>
      </c>
      <c r="K63">
        <v>6</v>
      </c>
      <c r="M63" s="16" t="str">
        <v>POCO M4 Pro</v>
      </c>
      <c r="N63">
        <f>VLOOKUP(M63, Table7[], 2, FALSE)</f>
        <v>4</v>
      </c>
      <c r="O63">
        <f>IFERROR(VLOOKUP(M63, Table8[], 2, FALSE), 0)</f>
        <v>4</v>
      </c>
      <c r="P63" s="4">
        <f t="shared" si="0"/>
        <v>1</v>
      </c>
      <c r="Q63" s="4">
        <f t="shared" si="1"/>
        <v>100</v>
      </c>
      <c r="R63" s="2">
        <f t="shared" si="2"/>
        <v>0</v>
      </c>
      <c r="S63" s="4">
        <f t="shared" si="3"/>
        <v>2</v>
      </c>
      <c r="X63" t="str">
        <v>Samsung 313</v>
      </c>
      <c r="AB63" t="s">
        <v>193</v>
      </c>
      <c r="AC63" s="2">
        <v>4</v>
      </c>
      <c r="AD63" s="2">
        <v>4</v>
      </c>
      <c r="AE63" s="4">
        <v>1</v>
      </c>
      <c r="AF63" s="4">
        <v>100</v>
      </c>
      <c r="AG63" s="2">
        <v>0</v>
      </c>
      <c r="AH63" s="4">
        <v>2</v>
      </c>
    </row>
    <row r="64" spans="1:34" x14ac:dyDescent="0.2">
      <c r="A64" s="12" t="s">
        <v>178</v>
      </c>
      <c r="B64" s="2">
        <v>2</v>
      </c>
      <c r="D64" s="12" t="s">
        <v>178</v>
      </c>
      <c r="E64" s="2">
        <v>2</v>
      </c>
      <c r="G64" s="12" t="s">
        <v>87</v>
      </c>
      <c r="H64">
        <v>12</v>
      </c>
      <c r="J64" s="12" t="s">
        <v>87</v>
      </c>
      <c r="K64">
        <v>12</v>
      </c>
      <c r="M64" s="12" t="str">
        <v>POCO X4 Pro 5G</v>
      </c>
      <c r="N64">
        <f>VLOOKUP(M64, Table7[], 2, FALSE)</f>
        <v>2</v>
      </c>
      <c r="O64">
        <f>IFERROR(VLOOKUP(M64, Table8[], 2, FALSE), 0)</f>
        <v>1</v>
      </c>
      <c r="P64" s="4">
        <f t="shared" si="0"/>
        <v>0.5</v>
      </c>
      <c r="Q64" s="4">
        <f t="shared" si="1"/>
        <v>50</v>
      </c>
      <c r="R64" s="2">
        <f t="shared" si="2"/>
        <v>1</v>
      </c>
      <c r="S64" s="4">
        <f t="shared" si="3"/>
        <v>1</v>
      </c>
      <c r="X64" t="str">
        <v>Samsung F12</v>
      </c>
      <c r="AB64" t="s">
        <v>178</v>
      </c>
      <c r="AC64" s="2">
        <v>2</v>
      </c>
      <c r="AD64" s="2">
        <v>1</v>
      </c>
      <c r="AE64" s="4">
        <v>0.5</v>
      </c>
      <c r="AF64" s="4">
        <v>50</v>
      </c>
      <c r="AG64" s="2">
        <v>1</v>
      </c>
      <c r="AH64" s="4">
        <v>1</v>
      </c>
    </row>
    <row r="65" spans="1:34" x14ac:dyDescent="0.2">
      <c r="A65" s="12" t="s">
        <v>220</v>
      </c>
      <c r="B65" s="2">
        <v>2</v>
      </c>
      <c r="D65" s="12" t="s">
        <v>220</v>
      </c>
      <c r="E65" s="2">
        <v>2</v>
      </c>
      <c r="G65" s="12" t="s">
        <v>21</v>
      </c>
      <c r="H65">
        <v>2</v>
      </c>
      <c r="J65" s="12" t="s">
        <v>21</v>
      </c>
      <c r="K65">
        <v>2</v>
      </c>
      <c r="M65" s="16" t="str">
        <v>Realme 10 Pro +</v>
      </c>
      <c r="N65">
        <f>VLOOKUP(M65, Table7[], 2, FALSE)</f>
        <v>2</v>
      </c>
      <c r="O65">
        <f>IFERROR(VLOOKUP(M65, Table8[], 2, FALSE), 0)</f>
        <v>3</v>
      </c>
      <c r="P65" s="4">
        <f t="shared" si="0"/>
        <v>1.5</v>
      </c>
      <c r="Q65" s="4">
        <f t="shared" si="1"/>
        <v>150</v>
      </c>
      <c r="R65" s="2">
        <f t="shared" si="2"/>
        <v>-1</v>
      </c>
      <c r="S65" s="4">
        <f t="shared" si="3"/>
        <v>3</v>
      </c>
      <c r="X65" t="str">
        <v>Samsung Galaxy F13</v>
      </c>
      <c r="AB65" t="s">
        <v>220</v>
      </c>
      <c r="AC65" s="2">
        <v>2</v>
      </c>
      <c r="AD65" s="2">
        <v>3</v>
      </c>
      <c r="AE65" s="4">
        <v>1.5</v>
      </c>
      <c r="AF65" s="4">
        <v>150</v>
      </c>
      <c r="AG65" s="2">
        <v>-1</v>
      </c>
      <c r="AH65" s="4">
        <v>3</v>
      </c>
    </row>
    <row r="66" spans="1:34" x14ac:dyDescent="0.2">
      <c r="A66" s="12" t="s">
        <v>157</v>
      </c>
      <c r="B66" s="2">
        <v>1</v>
      </c>
      <c r="D66" s="12" t="s">
        <v>157</v>
      </c>
      <c r="E66" s="2">
        <v>1</v>
      </c>
      <c r="G66" s="12" t="s">
        <v>169</v>
      </c>
      <c r="H66">
        <v>3</v>
      </c>
      <c r="J66" s="12" t="s">
        <v>169</v>
      </c>
      <c r="K66">
        <v>3</v>
      </c>
      <c r="M66" s="12" t="str">
        <v>Realme 8i</v>
      </c>
      <c r="N66">
        <f>VLOOKUP(M66, Table7[], 2, FALSE)</f>
        <v>1</v>
      </c>
      <c r="O66">
        <f>IFERROR(VLOOKUP(M66, Table8[], 2, FALSE), 0)</f>
        <v>1</v>
      </c>
      <c r="P66" s="4">
        <f t="shared" si="0"/>
        <v>1</v>
      </c>
      <c r="Q66" s="4">
        <f t="shared" si="1"/>
        <v>100</v>
      </c>
      <c r="R66" s="2">
        <f t="shared" si="2"/>
        <v>0</v>
      </c>
      <c r="S66" s="4">
        <f t="shared" si="3"/>
        <v>2</v>
      </c>
      <c r="X66" t="str">
        <v>Samsung Guru 1200</v>
      </c>
      <c r="AB66" t="s">
        <v>157</v>
      </c>
      <c r="AC66" s="2">
        <v>1</v>
      </c>
      <c r="AD66" s="2">
        <v>1</v>
      </c>
      <c r="AE66" s="4">
        <v>1</v>
      </c>
      <c r="AF66" s="4">
        <v>100</v>
      </c>
      <c r="AG66" s="2">
        <v>0</v>
      </c>
      <c r="AH66" s="4">
        <v>2</v>
      </c>
    </row>
    <row r="67" spans="1:34" x14ac:dyDescent="0.2">
      <c r="A67" s="12" t="s">
        <v>111</v>
      </c>
      <c r="B67" s="2">
        <v>3</v>
      </c>
      <c r="D67" s="12" t="s">
        <v>111</v>
      </c>
      <c r="E67" s="2">
        <v>3</v>
      </c>
      <c r="G67" s="12" t="s">
        <v>142</v>
      </c>
      <c r="H67">
        <v>4</v>
      </c>
      <c r="J67" s="12" t="s">
        <v>142</v>
      </c>
      <c r="K67">
        <v>4</v>
      </c>
      <c r="M67" s="16" t="str">
        <v>Realme 8s 5G</v>
      </c>
      <c r="N67">
        <f>VLOOKUP(M67, Table7[], 2, FALSE)</f>
        <v>3</v>
      </c>
      <c r="O67">
        <f>IFERROR(VLOOKUP(M67, Table8[], 2, FALSE), 0)</f>
        <v>2</v>
      </c>
      <c r="P67" s="4">
        <f t="shared" si="0"/>
        <v>0.66666666666666663</v>
      </c>
      <c r="Q67" s="4">
        <f t="shared" si="1"/>
        <v>66.666666666666657</v>
      </c>
      <c r="R67" s="2">
        <f t="shared" si="2"/>
        <v>1</v>
      </c>
      <c r="S67" s="4">
        <f t="shared" si="3"/>
        <v>1.3333333333333333</v>
      </c>
      <c r="X67" t="str">
        <v>Tecno Pop 5 LTE</v>
      </c>
      <c r="AB67" t="s">
        <v>111</v>
      </c>
      <c r="AC67" s="2">
        <v>3</v>
      </c>
      <c r="AD67" s="2">
        <v>2</v>
      </c>
      <c r="AE67" s="4">
        <v>0.66666666666666663</v>
      </c>
      <c r="AF67" s="4">
        <v>66.666666666666657</v>
      </c>
      <c r="AG67" s="2">
        <v>1</v>
      </c>
      <c r="AH67" s="4">
        <v>1.3333333333333333</v>
      </c>
    </row>
    <row r="68" spans="1:34" x14ac:dyDescent="0.2">
      <c r="A68" s="12" t="s">
        <v>16</v>
      </c>
      <c r="B68" s="2">
        <v>3</v>
      </c>
      <c r="D68" s="12" t="s">
        <v>16</v>
      </c>
      <c r="E68" s="2">
        <v>3</v>
      </c>
      <c r="G68" s="12" t="s">
        <v>138</v>
      </c>
      <c r="H68">
        <v>5</v>
      </c>
      <c r="J68" s="12" t="s">
        <v>138</v>
      </c>
      <c r="K68">
        <v>5</v>
      </c>
      <c r="M68" s="12" t="str">
        <v>Realme 9</v>
      </c>
      <c r="N68">
        <f>VLOOKUP(M68, Table7[], 2, FALSE)</f>
        <v>3</v>
      </c>
      <c r="O68">
        <f>IFERROR(VLOOKUP(M68, Table8[], 2, FALSE), 0)</f>
        <v>3</v>
      </c>
      <c r="P68" s="4">
        <f t="shared" ref="P68:P120" si="4">IF(O68=0, 0, O68/N68)</f>
        <v>1</v>
      </c>
      <c r="Q68" s="4">
        <f t="shared" ref="Q68:Q120" si="5">P68*100</f>
        <v>100</v>
      </c>
      <c r="R68" s="2">
        <f t="shared" ref="R68:R120" si="6">N68-O68</f>
        <v>0</v>
      </c>
      <c r="S68" s="4">
        <f t="shared" ref="S68:S120" si="7">O68/(N68/2)</f>
        <v>2</v>
      </c>
      <c r="X68" t="str">
        <v>VIVO T1 5G</v>
      </c>
      <c r="AB68" t="s">
        <v>16</v>
      </c>
      <c r="AC68" s="2">
        <v>3</v>
      </c>
      <c r="AD68" s="2">
        <v>3</v>
      </c>
      <c r="AE68" s="4">
        <v>1</v>
      </c>
      <c r="AF68" s="4">
        <v>100</v>
      </c>
      <c r="AG68" s="2">
        <v>0</v>
      </c>
      <c r="AH68" s="4">
        <v>2</v>
      </c>
    </row>
    <row r="69" spans="1:34" x14ac:dyDescent="0.2">
      <c r="A69" s="12" t="s">
        <v>116</v>
      </c>
      <c r="B69" s="2">
        <v>2</v>
      </c>
      <c r="D69" s="12" t="s">
        <v>116</v>
      </c>
      <c r="E69" s="2">
        <v>2</v>
      </c>
      <c r="G69" s="12" t="s">
        <v>81</v>
      </c>
      <c r="H69">
        <v>15</v>
      </c>
      <c r="J69" s="12" t="s">
        <v>81</v>
      </c>
      <c r="K69">
        <v>15</v>
      </c>
      <c r="M69" s="16" t="str">
        <v>Realme 9 5G</v>
      </c>
      <c r="N69">
        <f>VLOOKUP(M69, Table7[], 2, FALSE)</f>
        <v>2</v>
      </c>
      <c r="O69">
        <f>IFERROR(VLOOKUP(M69, Table8[], 2, FALSE), 0)</f>
        <v>2</v>
      </c>
      <c r="P69" s="4">
        <f t="shared" si="4"/>
        <v>1</v>
      </c>
      <c r="Q69" s="4">
        <f t="shared" si="5"/>
        <v>100</v>
      </c>
      <c r="R69" s="2">
        <f t="shared" si="6"/>
        <v>0</v>
      </c>
      <c r="S69" s="4">
        <f t="shared" si="7"/>
        <v>2</v>
      </c>
      <c r="X69" t="str">
        <v>VIVO T1 Pro 5G</v>
      </c>
      <c r="AB69" t="s">
        <v>116</v>
      </c>
      <c r="AC69" s="2">
        <v>2</v>
      </c>
      <c r="AD69" s="2">
        <v>2</v>
      </c>
      <c r="AE69" s="4">
        <v>1</v>
      </c>
      <c r="AF69" s="4">
        <v>100</v>
      </c>
      <c r="AG69" s="2">
        <v>0</v>
      </c>
      <c r="AH69" s="4">
        <v>2</v>
      </c>
    </row>
    <row r="70" spans="1:34" x14ac:dyDescent="0.2">
      <c r="A70" s="12" t="s">
        <v>148</v>
      </c>
      <c r="B70" s="2">
        <v>1</v>
      </c>
      <c r="D70" s="12" t="s">
        <v>148</v>
      </c>
      <c r="E70" s="2">
        <v>1</v>
      </c>
      <c r="G70" s="12" t="s">
        <v>133</v>
      </c>
      <c r="H70">
        <v>6</v>
      </c>
      <c r="J70" s="12" t="s">
        <v>133</v>
      </c>
      <c r="K70">
        <v>6</v>
      </c>
      <c r="M70" s="12" t="str">
        <v>Realme 9 Pro</v>
      </c>
      <c r="N70">
        <f>VLOOKUP(M70, Table7[], 2, FALSE)</f>
        <v>1</v>
      </c>
      <c r="O70">
        <f>IFERROR(VLOOKUP(M70, Table8[], 2, FALSE), 0)</f>
        <v>4</v>
      </c>
      <c r="P70" s="4">
        <f t="shared" si="4"/>
        <v>4</v>
      </c>
      <c r="Q70" s="4">
        <f t="shared" si="5"/>
        <v>400</v>
      </c>
      <c r="R70" s="2">
        <f t="shared" si="6"/>
        <v>-3</v>
      </c>
      <c r="S70" s="4">
        <f t="shared" si="7"/>
        <v>8</v>
      </c>
      <c r="X70" t="str">
        <v>VIVO T1 X</v>
      </c>
      <c r="AB70" t="s">
        <v>148</v>
      </c>
      <c r="AC70" s="2">
        <v>1</v>
      </c>
      <c r="AD70" s="2">
        <v>4</v>
      </c>
      <c r="AE70" s="4">
        <v>4</v>
      </c>
      <c r="AF70" s="4">
        <v>400</v>
      </c>
      <c r="AG70" s="2">
        <v>-3</v>
      </c>
      <c r="AH70" s="4">
        <v>8</v>
      </c>
    </row>
    <row r="71" spans="1:34" x14ac:dyDescent="0.2">
      <c r="A71" s="12" t="s">
        <v>120</v>
      </c>
      <c r="B71" s="2">
        <v>1</v>
      </c>
      <c r="D71" s="12" t="s">
        <v>120</v>
      </c>
      <c r="E71" s="2">
        <v>1</v>
      </c>
      <c r="G71" s="12" t="s">
        <v>51</v>
      </c>
      <c r="H71">
        <v>6</v>
      </c>
      <c r="J71" s="12" t="s">
        <v>51</v>
      </c>
      <c r="K71">
        <v>6</v>
      </c>
      <c r="M71" s="16" t="str">
        <v>Realme 9 Pro 5G</v>
      </c>
      <c r="N71">
        <f>VLOOKUP(M71, Table7[], 2, FALSE)</f>
        <v>1</v>
      </c>
      <c r="O71">
        <f>IFERROR(VLOOKUP(M71, Table8[], 2, FALSE), 0)</f>
        <v>0</v>
      </c>
      <c r="P71" s="4">
        <f t="shared" si="4"/>
        <v>0</v>
      </c>
      <c r="Q71" s="4">
        <f t="shared" si="5"/>
        <v>0</v>
      </c>
      <c r="R71" s="2">
        <f t="shared" si="6"/>
        <v>1</v>
      </c>
      <c r="S71" s="4">
        <f t="shared" si="7"/>
        <v>0</v>
      </c>
      <c r="X71" t="str">
        <v>VIVO V25</v>
      </c>
      <c r="AB71" t="s">
        <v>120</v>
      </c>
      <c r="AC71" s="2">
        <v>1</v>
      </c>
      <c r="AD71" s="2">
        <v>0</v>
      </c>
      <c r="AE71" s="4">
        <v>0</v>
      </c>
      <c r="AF71" s="4">
        <v>0</v>
      </c>
      <c r="AG71" s="2">
        <v>1</v>
      </c>
      <c r="AH71" s="4">
        <v>0</v>
      </c>
    </row>
    <row r="72" spans="1:34" x14ac:dyDescent="0.2">
      <c r="A72" s="12" t="s">
        <v>39</v>
      </c>
      <c r="B72" s="2">
        <v>4</v>
      </c>
      <c r="D72" s="12" t="s">
        <v>39</v>
      </c>
      <c r="E72" s="2">
        <v>4</v>
      </c>
      <c r="G72" s="12" t="s">
        <v>58</v>
      </c>
      <c r="H72">
        <v>7</v>
      </c>
      <c r="J72" s="12" t="s">
        <v>58</v>
      </c>
      <c r="K72">
        <v>7</v>
      </c>
      <c r="M72" s="12" t="str">
        <v>Realme 9i</v>
      </c>
      <c r="N72">
        <f>VLOOKUP(M72, Table7[], 2, FALSE)</f>
        <v>4</v>
      </c>
      <c r="O72">
        <f>IFERROR(VLOOKUP(M72, Table8[], 2, FALSE), 0)</f>
        <v>4</v>
      </c>
      <c r="P72" s="4">
        <f t="shared" si="4"/>
        <v>1</v>
      </c>
      <c r="Q72" s="4">
        <f t="shared" si="5"/>
        <v>100</v>
      </c>
      <c r="R72" s="2">
        <f t="shared" si="6"/>
        <v>0</v>
      </c>
      <c r="S72" s="4">
        <f t="shared" si="7"/>
        <v>2</v>
      </c>
      <c r="X72" t="str">
        <v>Xiaomi 11 Lite 5G</v>
      </c>
      <c r="AB72" t="s">
        <v>39</v>
      </c>
      <c r="AC72" s="2">
        <v>4</v>
      </c>
      <c r="AD72" s="2">
        <v>4</v>
      </c>
      <c r="AE72" s="4">
        <v>1</v>
      </c>
      <c r="AF72" s="4">
        <v>100</v>
      </c>
      <c r="AG72" s="2">
        <v>0</v>
      </c>
      <c r="AH72" s="4">
        <v>2</v>
      </c>
    </row>
    <row r="73" spans="1:34" x14ac:dyDescent="0.2">
      <c r="A73" s="12" t="s">
        <v>122</v>
      </c>
      <c r="B73" s="2">
        <v>7</v>
      </c>
      <c r="D73" s="12" t="s">
        <v>122</v>
      </c>
      <c r="E73" s="2">
        <v>7</v>
      </c>
      <c r="G73" s="12" t="s">
        <v>26</v>
      </c>
      <c r="H73">
        <v>3</v>
      </c>
      <c r="J73" s="12" t="s">
        <v>26</v>
      </c>
      <c r="K73">
        <v>3</v>
      </c>
      <c r="M73" s="16" t="str">
        <v>Realme 9i 5G</v>
      </c>
      <c r="N73">
        <f>VLOOKUP(M73, Table7[], 2, FALSE)</f>
        <v>7</v>
      </c>
      <c r="O73">
        <f>IFERROR(VLOOKUP(M73, Table8[], 2, FALSE), 0)</f>
        <v>6</v>
      </c>
      <c r="P73" s="4">
        <f t="shared" si="4"/>
        <v>0.8571428571428571</v>
      </c>
      <c r="Q73" s="4">
        <f t="shared" si="5"/>
        <v>85.714285714285708</v>
      </c>
      <c r="R73" s="2">
        <f t="shared" si="6"/>
        <v>1</v>
      </c>
      <c r="S73" s="4">
        <f t="shared" si="7"/>
        <v>1.7142857142857142</v>
      </c>
      <c r="AB73" t="s">
        <v>122</v>
      </c>
      <c r="AC73" s="2">
        <v>7</v>
      </c>
      <c r="AD73" s="2">
        <v>6</v>
      </c>
      <c r="AE73" s="4">
        <v>0.8571428571428571</v>
      </c>
      <c r="AF73" s="4">
        <v>85.714285714285708</v>
      </c>
      <c r="AG73" s="2">
        <v>1</v>
      </c>
      <c r="AH73" s="4">
        <v>1.7142857142857142</v>
      </c>
    </row>
    <row r="74" spans="1:34" x14ac:dyDescent="0.2">
      <c r="A74" s="12" t="s">
        <v>85</v>
      </c>
      <c r="B74" s="2">
        <v>1</v>
      </c>
      <c r="D74" s="12" t="s">
        <v>85</v>
      </c>
      <c r="E74" s="2">
        <v>1</v>
      </c>
      <c r="G74" s="12" t="s">
        <v>146</v>
      </c>
      <c r="H74">
        <v>12</v>
      </c>
      <c r="J74" s="12" t="s">
        <v>146</v>
      </c>
      <c r="K74">
        <v>12</v>
      </c>
      <c r="M74" s="12" t="str">
        <v>Realme C11</v>
      </c>
      <c r="N74">
        <f>VLOOKUP(M74, Table7[], 2, FALSE)</f>
        <v>1</v>
      </c>
      <c r="O74">
        <f>IFERROR(VLOOKUP(M74, Table8[], 2, FALSE), 0)</f>
        <v>1</v>
      </c>
      <c r="P74" s="4">
        <f t="shared" si="4"/>
        <v>1</v>
      </c>
      <c r="Q74" s="4">
        <f t="shared" si="5"/>
        <v>100</v>
      </c>
      <c r="R74" s="2">
        <f t="shared" si="6"/>
        <v>0</v>
      </c>
      <c r="S74" s="4">
        <f t="shared" si="7"/>
        <v>2</v>
      </c>
      <c r="AB74" t="s">
        <v>85</v>
      </c>
      <c r="AC74" s="2">
        <v>1</v>
      </c>
      <c r="AD74" s="2">
        <v>1</v>
      </c>
      <c r="AE74" s="4">
        <v>1</v>
      </c>
      <c r="AF74" s="4">
        <v>100</v>
      </c>
      <c r="AG74" s="2">
        <v>0</v>
      </c>
      <c r="AH74" s="4">
        <v>2</v>
      </c>
    </row>
    <row r="75" spans="1:34" x14ac:dyDescent="0.2">
      <c r="A75" s="12" t="s">
        <v>106</v>
      </c>
      <c r="B75" s="2">
        <v>3</v>
      </c>
      <c r="D75" s="12" t="s">
        <v>106</v>
      </c>
      <c r="E75" s="2">
        <v>3</v>
      </c>
      <c r="G75" s="12" t="s">
        <v>68</v>
      </c>
      <c r="H75">
        <v>1</v>
      </c>
      <c r="J75" s="12" t="s">
        <v>68</v>
      </c>
      <c r="K75">
        <v>1</v>
      </c>
      <c r="M75" s="16" t="str">
        <v>Realme C25Y</v>
      </c>
      <c r="N75">
        <f>VLOOKUP(M75, Table7[], 2, FALSE)</f>
        <v>3</v>
      </c>
      <c r="O75">
        <f>IFERROR(VLOOKUP(M75, Table8[], 2, FALSE), 0)</f>
        <v>3</v>
      </c>
      <c r="P75" s="4">
        <f t="shared" si="4"/>
        <v>1</v>
      </c>
      <c r="Q75" s="4">
        <f t="shared" si="5"/>
        <v>100</v>
      </c>
      <c r="R75" s="2">
        <f t="shared" si="6"/>
        <v>0</v>
      </c>
      <c r="S75" s="4">
        <f t="shared" si="7"/>
        <v>2</v>
      </c>
      <c r="AB75" t="s">
        <v>106</v>
      </c>
      <c r="AC75" s="2">
        <v>3</v>
      </c>
      <c r="AD75" s="2">
        <v>3</v>
      </c>
      <c r="AE75" s="4">
        <v>1</v>
      </c>
      <c r="AF75" s="4">
        <v>100</v>
      </c>
      <c r="AG75" s="2">
        <v>0</v>
      </c>
      <c r="AH75" s="4">
        <v>2</v>
      </c>
    </row>
    <row r="76" spans="1:34" x14ac:dyDescent="0.2">
      <c r="A76" s="12" t="s">
        <v>109</v>
      </c>
      <c r="B76" s="2">
        <v>6</v>
      </c>
      <c r="D76" s="12" t="s">
        <v>109</v>
      </c>
      <c r="E76" s="2">
        <v>6</v>
      </c>
      <c r="G76" s="12" t="s">
        <v>37</v>
      </c>
      <c r="H76">
        <v>4</v>
      </c>
      <c r="J76" s="12" t="s">
        <v>37</v>
      </c>
      <c r="K76">
        <v>4</v>
      </c>
      <c r="M76" s="12" t="str">
        <v>Realme C30</v>
      </c>
      <c r="N76">
        <f>VLOOKUP(M76, Table7[], 2, FALSE)</f>
        <v>6</v>
      </c>
      <c r="O76">
        <f>IFERROR(VLOOKUP(M76, Table8[], 2, FALSE), 0)</f>
        <v>5</v>
      </c>
      <c r="P76" s="4">
        <f t="shared" si="4"/>
        <v>0.83333333333333337</v>
      </c>
      <c r="Q76" s="4">
        <f t="shared" si="5"/>
        <v>83.333333333333343</v>
      </c>
      <c r="R76" s="2">
        <f t="shared" si="6"/>
        <v>1</v>
      </c>
      <c r="S76" s="4">
        <f t="shared" si="7"/>
        <v>1.6666666666666667</v>
      </c>
      <c r="AB76" t="s">
        <v>109</v>
      </c>
      <c r="AC76" s="2">
        <v>6</v>
      </c>
      <c r="AD76" s="2">
        <v>5</v>
      </c>
      <c r="AE76" s="4">
        <v>0.83333333333333337</v>
      </c>
      <c r="AF76" s="4">
        <v>83.333333333333343</v>
      </c>
      <c r="AG76" s="2">
        <v>1</v>
      </c>
      <c r="AH76" s="4">
        <v>1.6666666666666667</v>
      </c>
    </row>
    <row r="77" spans="1:34" x14ac:dyDescent="0.2">
      <c r="A77" s="12" t="s">
        <v>124</v>
      </c>
      <c r="B77" s="2">
        <v>1</v>
      </c>
      <c r="D77" s="12" t="s">
        <v>124</v>
      </c>
      <c r="E77" s="2">
        <v>1</v>
      </c>
      <c r="G77" s="12" t="s">
        <v>12</v>
      </c>
      <c r="H77">
        <v>14</v>
      </c>
      <c r="J77" s="12" t="s">
        <v>12</v>
      </c>
      <c r="K77">
        <v>14</v>
      </c>
      <c r="M77" s="16" t="str">
        <v>Realme C31</v>
      </c>
      <c r="N77">
        <f>VLOOKUP(M77, Table7[], 2, FALSE)</f>
        <v>1</v>
      </c>
      <c r="O77">
        <f>IFERROR(VLOOKUP(M77, Table8[], 2, FALSE), 0)</f>
        <v>4</v>
      </c>
      <c r="P77" s="4">
        <f t="shared" si="4"/>
        <v>4</v>
      </c>
      <c r="Q77" s="4">
        <f t="shared" si="5"/>
        <v>400</v>
      </c>
      <c r="R77" s="2">
        <f t="shared" si="6"/>
        <v>-3</v>
      </c>
      <c r="S77" s="4">
        <f t="shared" si="7"/>
        <v>8</v>
      </c>
      <c r="AB77" t="s">
        <v>124</v>
      </c>
      <c r="AC77" s="2">
        <v>1</v>
      </c>
      <c r="AD77" s="2">
        <v>4</v>
      </c>
      <c r="AE77" s="4">
        <v>4</v>
      </c>
      <c r="AF77" s="4">
        <v>400</v>
      </c>
      <c r="AG77" s="2">
        <v>-3</v>
      </c>
      <c r="AH77" s="4">
        <v>8</v>
      </c>
    </row>
    <row r="78" spans="1:34" x14ac:dyDescent="0.2">
      <c r="A78" s="12" t="s">
        <v>194</v>
      </c>
      <c r="B78" s="2">
        <v>4</v>
      </c>
      <c r="D78" s="12" t="s">
        <v>194</v>
      </c>
      <c r="E78" s="2">
        <v>4</v>
      </c>
      <c r="G78" s="12" t="s">
        <v>163</v>
      </c>
      <c r="H78">
        <v>5</v>
      </c>
      <c r="J78" s="12" t="s">
        <v>163</v>
      </c>
      <c r="K78">
        <v>5</v>
      </c>
      <c r="M78" s="12" t="str">
        <v>Realme C33</v>
      </c>
      <c r="N78">
        <f>VLOOKUP(M78, Table7[], 2, FALSE)</f>
        <v>8</v>
      </c>
      <c r="O78">
        <f>IFERROR(VLOOKUP(M78, Table8[], 2, FALSE), 0)</f>
        <v>6</v>
      </c>
      <c r="P78" s="4">
        <f t="shared" si="4"/>
        <v>0.75</v>
      </c>
      <c r="Q78" s="4">
        <f t="shared" si="5"/>
        <v>75</v>
      </c>
      <c r="R78" s="2">
        <f t="shared" si="6"/>
        <v>2</v>
      </c>
      <c r="S78" s="4">
        <f t="shared" si="7"/>
        <v>1.5</v>
      </c>
      <c r="AB78" t="s">
        <v>99</v>
      </c>
      <c r="AC78" s="2">
        <v>8</v>
      </c>
      <c r="AD78" s="2">
        <v>6</v>
      </c>
      <c r="AE78" s="4">
        <v>0.75</v>
      </c>
      <c r="AF78" s="4">
        <v>75</v>
      </c>
      <c r="AG78" s="2">
        <v>2</v>
      </c>
      <c r="AH78" s="4">
        <v>1.5</v>
      </c>
    </row>
    <row r="79" spans="1:34" x14ac:dyDescent="0.2">
      <c r="A79" s="12" t="s">
        <v>99</v>
      </c>
      <c r="B79" s="2">
        <v>8</v>
      </c>
      <c r="D79" s="12" t="s">
        <v>99</v>
      </c>
      <c r="E79" s="2">
        <v>8</v>
      </c>
      <c r="G79" s="12" t="s">
        <v>144</v>
      </c>
      <c r="H79">
        <v>1</v>
      </c>
      <c r="J79" s="12" t="s">
        <v>144</v>
      </c>
      <c r="K79">
        <v>1</v>
      </c>
      <c r="M79" s="16" t="str">
        <v>Realme C35</v>
      </c>
      <c r="N79">
        <f>VLOOKUP(M79, Table7[], 2, FALSE)</f>
        <v>5</v>
      </c>
      <c r="O79">
        <f>IFERROR(VLOOKUP(M79, Table8[], 2, FALSE), 0)</f>
        <v>5</v>
      </c>
      <c r="P79" s="4">
        <f t="shared" si="4"/>
        <v>1</v>
      </c>
      <c r="Q79" s="4">
        <f t="shared" si="5"/>
        <v>100</v>
      </c>
      <c r="R79" s="2">
        <f t="shared" si="6"/>
        <v>0</v>
      </c>
      <c r="S79" s="4">
        <f t="shared" si="7"/>
        <v>2</v>
      </c>
      <c r="AB79" t="s">
        <v>140</v>
      </c>
      <c r="AC79" s="2">
        <v>5</v>
      </c>
      <c r="AD79" s="2">
        <v>5</v>
      </c>
      <c r="AE79" s="4">
        <v>1</v>
      </c>
      <c r="AF79" s="4">
        <v>100</v>
      </c>
      <c r="AG79" s="2">
        <v>0</v>
      </c>
      <c r="AH79" s="4">
        <v>2</v>
      </c>
    </row>
    <row r="80" spans="1:34" x14ac:dyDescent="0.2">
      <c r="A80" s="12" t="s">
        <v>140</v>
      </c>
      <c r="B80" s="2">
        <v>5</v>
      </c>
      <c r="D80" s="12" t="s">
        <v>140</v>
      </c>
      <c r="E80" s="2">
        <v>5</v>
      </c>
      <c r="G80" s="12" t="s">
        <v>88</v>
      </c>
      <c r="H80">
        <v>2</v>
      </c>
      <c r="J80" s="12" t="s">
        <v>88</v>
      </c>
      <c r="K80">
        <v>2</v>
      </c>
      <c r="M80" s="12" t="str">
        <v>Realme Narzo 10A</v>
      </c>
      <c r="N80">
        <f>VLOOKUP(M80, Table7[], 2, FALSE)</f>
        <v>4</v>
      </c>
      <c r="O80">
        <f>IFERROR(VLOOKUP(M80, Table8[], 2, FALSE), 0)</f>
        <v>0</v>
      </c>
      <c r="P80" s="4">
        <f t="shared" si="4"/>
        <v>0</v>
      </c>
      <c r="Q80" s="4">
        <f t="shared" si="5"/>
        <v>0</v>
      </c>
      <c r="R80" s="2">
        <f t="shared" si="6"/>
        <v>4</v>
      </c>
      <c r="S80" s="4">
        <f t="shared" si="7"/>
        <v>0</v>
      </c>
      <c r="AB80" t="s">
        <v>161</v>
      </c>
      <c r="AC80" s="2">
        <v>4</v>
      </c>
      <c r="AD80" s="2">
        <v>0</v>
      </c>
      <c r="AE80" s="4">
        <v>0</v>
      </c>
      <c r="AF80" s="4">
        <v>0</v>
      </c>
      <c r="AG80" s="2">
        <v>4</v>
      </c>
      <c r="AH80" s="4">
        <v>0</v>
      </c>
    </row>
    <row r="81" spans="1:34" x14ac:dyDescent="0.2">
      <c r="A81" s="12" t="s">
        <v>161</v>
      </c>
      <c r="B81" s="2">
        <v>4</v>
      </c>
      <c r="D81" s="12" t="s">
        <v>161</v>
      </c>
      <c r="E81" s="2">
        <v>4</v>
      </c>
      <c r="G81" s="12" t="s">
        <v>92</v>
      </c>
      <c r="H81">
        <v>3</v>
      </c>
      <c r="J81" s="12" t="s">
        <v>92</v>
      </c>
      <c r="K81">
        <v>3</v>
      </c>
      <c r="M81" s="16" t="str">
        <v>Realme Narzo 30</v>
      </c>
      <c r="N81">
        <f>VLOOKUP(M81, Table7[], 2, FALSE)</f>
        <v>2</v>
      </c>
      <c r="O81">
        <f>IFERROR(VLOOKUP(M81, Table8[], 2, FALSE), 0)</f>
        <v>0</v>
      </c>
      <c r="P81" s="4">
        <f t="shared" si="4"/>
        <v>0</v>
      </c>
      <c r="Q81" s="4">
        <f t="shared" si="5"/>
        <v>0</v>
      </c>
      <c r="R81" s="2">
        <f t="shared" si="6"/>
        <v>2</v>
      </c>
      <c r="S81" s="4">
        <f t="shared" si="7"/>
        <v>0</v>
      </c>
      <c r="AB81" t="s">
        <v>108</v>
      </c>
      <c r="AC81" s="2">
        <v>2</v>
      </c>
      <c r="AD81" s="2">
        <v>0</v>
      </c>
      <c r="AE81" s="4">
        <v>0</v>
      </c>
      <c r="AF81" s="4">
        <v>0</v>
      </c>
      <c r="AG81" s="2">
        <v>2</v>
      </c>
      <c r="AH81" s="4">
        <v>0</v>
      </c>
    </row>
    <row r="82" spans="1:34" x14ac:dyDescent="0.2">
      <c r="A82" s="12" t="s">
        <v>108</v>
      </c>
      <c r="B82" s="2">
        <v>2</v>
      </c>
      <c r="D82" s="12" t="s">
        <v>108</v>
      </c>
      <c r="E82" s="2">
        <v>2</v>
      </c>
      <c r="G82" s="12" t="s">
        <v>114</v>
      </c>
      <c r="H82">
        <v>2</v>
      </c>
      <c r="J82" s="12" t="s">
        <v>114</v>
      </c>
      <c r="K82">
        <v>2</v>
      </c>
      <c r="M82" s="12" t="str">
        <v>Realme Narzo 30 5G</v>
      </c>
      <c r="N82">
        <f>VLOOKUP(M82, Table7[], 2, FALSE)</f>
        <v>8</v>
      </c>
      <c r="O82">
        <f>IFERROR(VLOOKUP(M82, Table8[], 2, FALSE), 0)</f>
        <v>8</v>
      </c>
      <c r="P82" s="4">
        <f t="shared" si="4"/>
        <v>1</v>
      </c>
      <c r="Q82" s="4">
        <f t="shared" si="5"/>
        <v>100</v>
      </c>
      <c r="R82" s="2">
        <f t="shared" si="6"/>
        <v>0</v>
      </c>
      <c r="S82" s="4">
        <f t="shared" si="7"/>
        <v>2</v>
      </c>
      <c r="AB82" t="s">
        <v>126</v>
      </c>
      <c r="AC82" s="2">
        <v>8</v>
      </c>
      <c r="AD82" s="2">
        <v>8</v>
      </c>
      <c r="AE82" s="4">
        <v>1</v>
      </c>
      <c r="AF82" s="4">
        <v>100</v>
      </c>
      <c r="AG82" s="2">
        <v>0</v>
      </c>
      <c r="AH82" s="4">
        <v>2</v>
      </c>
    </row>
    <row r="83" spans="1:34" x14ac:dyDescent="0.2">
      <c r="A83" s="12" t="s">
        <v>126</v>
      </c>
      <c r="B83" s="2">
        <v>8</v>
      </c>
      <c r="D83" s="12" t="s">
        <v>126</v>
      </c>
      <c r="E83" s="2">
        <v>8</v>
      </c>
      <c r="G83" s="12" t="s">
        <v>61</v>
      </c>
      <c r="H83">
        <v>2</v>
      </c>
      <c r="J83" s="12" t="s">
        <v>61</v>
      </c>
      <c r="K83">
        <v>2</v>
      </c>
      <c r="M83" s="16" t="str">
        <v>Realme Narzo 50</v>
      </c>
      <c r="N83">
        <f>VLOOKUP(M83, Table7[], 2, FALSE)</f>
        <v>12</v>
      </c>
      <c r="O83">
        <f>IFERROR(VLOOKUP(M83, Table8[], 2, FALSE), 0)</f>
        <v>8</v>
      </c>
      <c r="P83" s="4">
        <f t="shared" si="4"/>
        <v>0.66666666666666663</v>
      </c>
      <c r="Q83" s="4">
        <f t="shared" si="5"/>
        <v>66.666666666666657</v>
      </c>
      <c r="R83" s="2">
        <f t="shared" si="6"/>
        <v>4</v>
      </c>
      <c r="S83" s="4">
        <f t="shared" si="7"/>
        <v>1.3333333333333333</v>
      </c>
      <c r="AB83" t="s">
        <v>76</v>
      </c>
      <c r="AC83" s="2">
        <v>12</v>
      </c>
      <c r="AD83" s="2">
        <v>8</v>
      </c>
      <c r="AE83" s="4">
        <v>0.66666666666666663</v>
      </c>
      <c r="AF83" s="4">
        <v>66.666666666666657</v>
      </c>
      <c r="AG83" s="2">
        <v>4</v>
      </c>
      <c r="AH83" s="4">
        <v>1.3333333333333333</v>
      </c>
    </row>
    <row r="84" spans="1:34" x14ac:dyDescent="0.2">
      <c r="A84" s="12" t="s">
        <v>76</v>
      </c>
      <c r="B84" s="2">
        <v>12</v>
      </c>
      <c r="D84" s="12" t="s">
        <v>76</v>
      </c>
      <c r="E84" s="2">
        <v>12</v>
      </c>
      <c r="G84" s="12" t="s">
        <v>172</v>
      </c>
      <c r="H84">
        <v>31</v>
      </c>
      <c r="J84" s="12" t="s">
        <v>172</v>
      </c>
      <c r="K84">
        <v>31</v>
      </c>
      <c r="M84" s="12" t="str">
        <v>Realme Narzo 50 5G</v>
      </c>
      <c r="N84">
        <f>VLOOKUP(M84, Table7[], 2, FALSE)</f>
        <v>3</v>
      </c>
      <c r="O84">
        <f>IFERROR(VLOOKUP(M84, Table8[], 2, FALSE), 0)</f>
        <v>0</v>
      </c>
      <c r="P84" s="4">
        <f t="shared" si="4"/>
        <v>0</v>
      </c>
      <c r="Q84" s="4">
        <f t="shared" si="5"/>
        <v>0</v>
      </c>
      <c r="R84" s="2">
        <f t="shared" si="6"/>
        <v>3</v>
      </c>
      <c r="S84" s="4">
        <f t="shared" si="7"/>
        <v>0</v>
      </c>
      <c r="AB84" t="s">
        <v>136</v>
      </c>
      <c r="AC84" s="2">
        <v>3</v>
      </c>
      <c r="AD84" s="2">
        <v>0</v>
      </c>
      <c r="AE84" s="4">
        <v>0</v>
      </c>
      <c r="AF84" s="4">
        <v>0</v>
      </c>
      <c r="AG84" s="2">
        <v>3</v>
      </c>
      <c r="AH84" s="4">
        <v>0</v>
      </c>
    </row>
    <row r="85" spans="1:34" x14ac:dyDescent="0.2">
      <c r="A85" s="12" t="s">
        <v>136</v>
      </c>
      <c r="B85" s="2">
        <v>3</v>
      </c>
      <c r="D85" s="12" t="s">
        <v>136</v>
      </c>
      <c r="E85" s="2">
        <v>3</v>
      </c>
      <c r="G85" s="12" t="s">
        <v>32</v>
      </c>
      <c r="H85">
        <v>2</v>
      </c>
      <c r="J85" s="12" t="s">
        <v>32</v>
      </c>
      <c r="K85">
        <v>2</v>
      </c>
      <c r="M85" s="16" t="str">
        <v>Realme Narzo 50 Pro 5G</v>
      </c>
      <c r="N85">
        <f>VLOOKUP(M85, Table7[], 2, FALSE)</f>
        <v>1</v>
      </c>
      <c r="O85">
        <f>IFERROR(VLOOKUP(M85, Table8[], 2, FALSE), 0)</f>
        <v>0</v>
      </c>
      <c r="P85" s="4">
        <f t="shared" si="4"/>
        <v>0</v>
      </c>
      <c r="Q85" s="4">
        <f t="shared" si="5"/>
        <v>0</v>
      </c>
      <c r="R85" s="2">
        <f t="shared" si="6"/>
        <v>1</v>
      </c>
      <c r="S85" s="4">
        <f t="shared" si="7"/>
        <v>0</v>
      </c>
      <c r="AB85" t="s">
        <v>156</v>
      </c>
      <c r="AC85" s="2">
        <v>1</v>
      </c>
      <c r="AD85" s="2">
        <v>0</v>
      </c>
      <c r="AE85" s="4">
        <v>0</v>
      </c>
      <c r="AF85" s="4">
        <v>0</v>
      </c>
      <c r="AG85" s="2">
        <v>1</v>
      </c>
      <c r="AH85" s="4">
        <v>0</v>
      </c>
    </row>
    <row r="86" spans="1:34" x14ac:dyDescent="0.2">
      <c r="A86" s="12" t="s">
        <v>156</v>
      </c>
      <c r="B86" s="2">
        <v>1</v>
      </c>
      <c r="D86" s="12" t="s">
        <v>156</v>
      </c>
      <c r="E86" s="2">
        <v>1</v>
      </c>
      <c r="G86" s="12" t="s">
        <v>78</v>
      </c>
      <c r="H86">
        <v>3</v>
      </c>
      <c r="J86" s="12" t="s">
        <v>78</v>
      </c>
      <c r="K86">
        <v>3</v>
      </c>
      <c r="M86" s="12" t="str">
        <v>Realme Narzo 50A</v>
      </c>
      <c r="N86">
        <f>VLOOKUP(M86, Table7[], 2, FALSE)</f>
        <v>6</v>
      </c>
      <c r="O86">
        <f>IFERROR(VLOOKUP(M86, Table8[], 2, FALSE), 0)</f>
        <v>6</v>
      </c>
      <c r="P86" s="4">
        <f t="shared" si="4"/>
        <v>1</v>
      </c>
      <c r="Q86" s="4">
        <f t="shared" si="5"/>
        <v>100</v>
      </c>
      <c r="R86" s="2">
        <f t="shared" si="6"/>
        <v>0</v>
      </c>
      <c r="S86" s="4">
        <f t="shared" si="7"/>
        <v>2</v>
      </c>
      <c r="AB86" t="s">
        <v>94</v>
      </c>
      <c r="AC86" s="2">
        <v>6</v>
      </c>
      <c r="AD86" s="2">
        <v>6</v>
      </c>
      <c r="AE86" s="4">
        <v>1</v>
      </c>
      <c r="AF86" s="4">
        <v>100</v>
      </c>
      <c r="AG86" s="2">
        <v>0</v>
      </c>
      <c r="AH86" s="4">
        <v>2</v>
      </c>
    </row>
    <row r="87" spans="1:34" x14ac:dyDescent="0.2">
      <c r="A87" s="12" t="s">
        <v>94</v>
      </c>
      <c r="B87" s="2">
        <v>6</v>
      </c>
      <c r="D87" s="12" t="s">
        <v>94</v>
      </c>
      <c r="E87" s="2">
        <v>6</v>
      </c>
      <c r="G87" s="12" t="s">
        <v>29</v>
      </c>
      <c r="H87">
        <v>12</v>
      </c>
      <c r="J87" s="12" t="s">
        <v>29</v>
      </c>
      <c r="K87">
        <v>12</v>
      </c>
      <c r="M87" s="16" t="str">
        <v>Realme Narzo 50A Prime</v>
      </c>
      <c r="N87">
        <f>VLOOKUP(M87, Table7[], 2, FALSE)</f>
        <v>11</v>
      </c>
      <c r="O87">
        <f>IFERROR(VLOOKUP(M87, Table8[], 2, FALSE), 0)</f>
        <v>12</v>
      </c>
      <c r="P87" s="4">
        <f t="shared" si="4"/>
        <v>1.0909090909090908</v>
      </c>
      <c r="Q87" s="4">
        <f t="shared" si="5"/>
        <v>109.09090909090908</v>
      </c>
      <c r="R87" s="2">
        <f t="shared" si="6"/>
        <v>-1</v>
      </c>
      <c r="S87" s="4">
        <f t="shared" si="7"/>
        <v>2.1818181818181817</v>
      </c>
      <c r="AB87" t="s">
        <v>87</v>
      </c>
      <c r="AC87" s="2">
        <v>11</v>
      </c>
      <c r="AD87" s="2">
        <v>12</v>
      </c>
      <c r="AE87" s="4">
        <v>1.0909090909090908</v>
      </c>
      <c r="AF87" s="4">
        <v>109.09090909090908</v>
      </c>
      <c r="AG87" s="2">
        <v>-1</v>
      </c>
      <c r="AH87" s="4">
        <v>2.1818181818181817</v>
      </c>
    </row>
    <row r="88" spans="1:34" x14ac:dyDescent="0.2">
      <c r="A88" s="12" t="s">
        <v>87</v>
      </c>
      <c r="B88" s="2">
        <v>11</v>
      </c>
      <c r="D88" s="12" t="s">
        <v>87</v>
      </c>
      <c r="E88" s="2">
        <v>11</v>
      </c>
      <c r="G88" s="12" t="s">
        <v>118</v>
      </c>
      <c r="H88">
        <v>2</v>
      </c>
      <c r="J88" s="12" t="s">
        <v>118</v>
      </c>
      <c r="K88">
        <v>2</v>
      </c>
      <c r="M88" s="12" t="str">
        <v>Realme Narzo 50i</v>
      </c>
      <c r="N88">
        <f>VLOOKUP(M88, Table7[], 2, FALSE)</f>
        <v>2</v>
      </c>
      <c r="O88">
        <f>IFERROR(VLOOKUP(M88, Table8[], 2, FALSE), 0)</f>
        <v>2</v>
      </c>
      <c r="P88" s="4">
        <f t="shared" si="4"/>
        <v>1</v>
      </c>
      <c r="Q88" s="4">
        <f t="shared" si="5"/>
        <v>100</v>
      </c>
      <c r="R88" s="2">
        <f t="shared" si="6"/>
        <v>0</v>
      </c>
      <c r="S88" s="4">
        <f t="shared" si="7"/>
        <v>2</v>
      </c>
      <c r="AB88" t="s">
        <v>21</v>
      </c>
      <c r="AC88" s="2">
        <v>2</v>
      </c>
      <c r="AD88" s="2">
        <v>2</v>
      </c>
      <c r="AE88" s="4">
        <v>1</v>
      </c>
      <c r="AF88" s="4">
        <v>100</v>
      </c>
      <c r="AG88" s="2">
        <v>0</v>
      </c>
      <c r="AH88" s="4">
        <v>2</v>
      </c>
    </row>
    <row r="89" spans="1:34" x14ac:dyDescent="0.2">
      <c r="A89" s="12" t="s">
        <v>21</v>
      </c>
      <c r="B89" s="2">
        <v>2</v>
      </c>
      <c r="D89" s="12" t="s">
        <v>21</v>
      </c>
      <c r="E89" s="2">
        <v>2</v>
      </c>
      <c r="G89" s="12" t="s">
        <v>151</v>
      </c>
      <c r="H89">
        <v>7</v>
      </c>
      <c r="J89" s="12" t="s">
        <v>151</v>
      </c>
      <c r="K89">
        <v>7</v>
      </c>
      <c r="M89" s="16" t="str">
        <v>Realme X7 Max</v>
      </c>
      <c r="N89">
        <f>VLOOKUP(M89, Table7[], 2, FALSE)</f>
        <v>3</v>
      </c>
      <c r="O89">
        <f>IFERROR(VLOOKUP(M89, Table8[], 2, FALSE), 0)</f>
        <v>3</v>
      </c>
      <c r="P89" s="4">
        <f t="shared" si="4"/>
        <v>1</v>
      </c>
      <c r="Q89" s="4">
        <f t="shared" si="5"/>
        <v>100</v>
      </c>
      <c r="R89" s="2">
        <f t="shared" si="6"/>
        <v>0</v>
      </c>
      <c r="S89" s="4">
        <f t="shared" si="7"/>
        <v>2</v>
      </c>
      <c r="AB89" t="s">
        <v>169</v>
      </c>
      <c r="AC89" s="2">
        <v>3</v>
      </c>
      <c r="AD89" s="2">
        <v>3</v>
      </c>
      <c r="AE89" s="4">
        <v>1</v>
      </c>
      <c r="AF89" s="4">
        <v>100</v>
      </c>
      <c r="AG89" s="2">
        <v>0</v>
      </c>
      <c r="AH89" s="4">
        <v>2</v>
      </c>
    </row>
    <row r="90" spans="1:34" x14ac:dyDescent="0.2">
      <c r="A90" s="12" t="s">
        <v>169</v>
      </c>
      <c r="B90" s="2">
        <v>3</v>
      </c>
      <c r="D90" s="12" t="s">
        <v>169</v>
      </c>
      <c r="E90" s="2">
        <v>3</v>
      </c>
      <c r="G90" s="12" t="s">
        <v>184</v>
      </c>
      <c r="H90">
        <v>3</v>
      </c>
      <c r="J90" s="12" t="s">
        <v>184</v>
      </c>
      <c r="K90">
        <v>3</v>
      </c>
      <c r="M90" s="12" t="str">
        <v>Redmi 10</v>
      </c>
      <c r="N90">
        <f>VLOOKUP(M90, Table7[], 2, FALSE)</f>
        <v>8</v>
      </c>
      <c r="O90">
        <f>IFERROR(VLOOKUP(M90, Table8[], 2, FALSE), 0)</f>
        <v>4</v>
      </c>
      <c r="P90" s="4">
        <f t="shared" si="4"/>
        <v>0.5</v>
      </c>
      <c r="Q90" s="4">
        <f t="shared" si="5"/>
        <v>50</v>
      </c>
      <c r="R90" s="2">
        <f t="shared" si="6"/>
        <v>4</v>
      </c>
      <c r="S90" s="4">
        <f t="shared" si="7"/>
        <v>1</v>
      </c>
      <c r="AB90" t="s">
        <v>142</v>
      </c>
      <c r="AC90" s="2">
        <v>8</v>
      </c>
      <c r="AD90" s="2">
        <v>4</v>
      </c>
      <c r="AE90" s="4">
        <v>0.5</v>
      </c>
      <c r="AF90" s="4">
        <v>50</v>
      </c>
      <c r="AG90" s="2">
        <v>4</v>
      </c>
      <c r="AH90" s="4">
        <v>1</v>
      </c>
    </row>
    <row r="91" spans="1:34" x14ac:dyDescent="0.2">
      <c r="A91" s="12" t="s">
        <v>142</v>
      </c>
      <c r="B91" s="2">
        <v>8</v>
      </c>
      <c r="D91" s="12" t="s">
        <v>142</v>
      </c>
      <c r="E91" s="2">
        <v>8</v>
      </c>
      <c r="G91" s="12" t="s">
        <v>181</v>
      </c>
      <c r="H91">
        <v>1</v>
      </c>
      <c r="J91" s="12" t="s">
        <v>181</v>
      </c>
      <c r="K91">
        <v>1</v>
      </c>
      <c r="M91" s="16" t="str">
        <v>Redmi 10 Prime</v>
      </c>
      <c r="N91">
        <f>VLOOKUP(M91, Table7[], 2, FALSE)</f>
        <v>5</v>
      </c>
      <c r="O91">
        <f>IFERROR(VLOOKUP(M91, Table8[], 2, FALSE), 0)</f>
        <v>5</v>
      </c>
      <c r="P91" s="4">
        <f t="shared" si="4"/>
        <v>1</v>
      </c>
      <c r="Q91" s="4">
        <f t="shared" si="5"/>
        <v>100</v>
      </c>
      <c r="R91" s="2">
        <f t="shared" si="6"/>
        <v>0</v>
      </c>
      <c r="S91" s="4">
        <f t="shared" si="7"/>
        <v>2</v>
      </c>
      <c r="AB91" t="s">
        <v>138</v>
      </c>
      <c r="AC91" s="2">
        <v>5</v>
      </c>
      <c r="AD91" s="2">
        <v>5</v>
      </c>
      <c r="AE91" s="4">
        <v>1</v>
      </c>
      <c r="AF91" s="4">
        <v>100</v>
      </c>
      <c r="AG91" s="2">
        <v>0</v>
      </c>
      <c r="AH91" s="4">
        <v>2</v>
      </c>
    </row>
    <row r="92" spans="1:34" x14ac:dyDescent="0.2">
      <c r="A92" s="12" t="s">
        <v>138</v>
      </c>
      <c r="B92" s="2">
        <v>5</v>
      </c>
      <c r="D92" s="12" t="s">
        <v>138</v>
      </c>
      <c r="E92" s="2">
        <v>5</v>
      </c>
      <c r="G92" s="12" t="s">
        <v>177</v>
      </c>
      <c r="H92">
        <v>1</v>
      </c>
      <c r="J92" s="12" t="s">
        <v>177</v>
      </c>
      <c r="K92">
        <v>1</v>
      </c>
      <c r="M92" s="12" t="str">
        <v>Redmi 10A</v>
      </c>
      <c r="N92">
        <f>VLOOKUP(M92, Table7[], 2, FALSE)</f>
        <v>19</v>
      </c>
      <c r="O92">
        <f>IFERROR(VLOOKUP(M92, Table8[], 2, FALSE), 0)</f>
        <v>15</v>
      </c>
      <c r="P92" s="4">
        <f t="shared" si="4"/>
        <v>0.78947368421052633</v>
      </c>
      <c r="Q92" s="4">
        <f t="shared" si="5"/>
        <v>78.94736842105263</v>
      </c>
      <c r="R92" s="2">
        <f t="shared" si="6"/>
        <v>4</v>
      </c>
      <c r="S92" s="4">
        <f t="shared" si="7"/>
        <v>1.5789473684210527</v>
      </c>
      <c r="AB92" t="s">
        <v>81</v>
      </c>
      <c r="AC92" s="2">
        <v>19</v>
      </c>
      <c r="AD92" s="2">
        <v>15</v>
      </c>
      <c r="AE92" s="4">
        <v>0.78947368421052633</v>
      </c>
      <c r="AF92" s="4">
        <v>78.94736842105263</v>
      </c>
      <c r="AG92" s="2">
        <v>4</v>
      </c>
      <c r="AH92" s="4">
        <v>1.5789473684210527</v>
      </c>
    </row>
    <row r="93" spans="1:34" x14ac:dyDescent="0.2">
      <c r="A93" s="12" t="s">
        <v>81</v>
      </c>
      <c r="B93" s="2">
        <v>19</v>
      </c>
      <c r="D93" s="12" t="s">
        <v>81</v>
      </c>
      <c r="E93" s="2">
        <v>19</v>
      </c>
      <c r="G93" s="12" t="s">
        <v>45</v>
      </c>
      <c r="H93">
        <v>3</v>
      </c>
      <c r="J93" s="12" t="s">
        <v>45</v>
      </c>
      <c r="K93">
        <v>3</v>
      </c>
      <c r="M93" s="16" t="str">
        <v>Redmi 11 Prime 5G</v>
      </c>
      <c r="N93">
        <f>VLOOKUP(M93, Table7[], 2, FALSE)</f>
        <v>1</v>
      </c>
      <c r="O93">
        <f>IFERROR(VLOOKUP(M93, Table8[], 2, FALSE), 0)</f>
        <v>0</v>
      </c>
      <c r="P93" s="4">
        <f t="shared" si="4"/>
        <v>0</v>
      </c>
      <c r="Q93" s="4">
        <f t="shared" si="5"/>
        <v>0</v>
      </c>
      <c r="R93" s="2">
        <f t="shared" si="6"/>
        <v>1</v>
      </c>
      <c r="S93" s="4">
        <f t="shared" si="7"/>
        <v>0</v>
      </c>
      <c r="AB93" t="s">
        <v>199</v>
      </c>
      <c r="AC93" s="2">
        <v>1</v>
      </c>
      <c r="AD93" s="2">
        <v>0</v>
      </c>
      <c r="AE93" s="4">
        <v>0</v>
      </c>
      <c r="AF93" s="4">
        <v>0</v>
      </c>
      <c r="AG93" s="2">
        <v>1</v>
      </c>
      <c r="AH93" s="4">
        <v>0</v>
      </c>
    </row>
    <row r="94" spans="1:34" x14ac:dyDescent="0.2">
      <c r="A94" s="12" t="s">
        <v>199</v>
      </c>
      <c r="B94" s="2">
        <v>1</v>
      </c>
      <c r="D94" s="12" t="s">
        <v>199</v>
      </c>
      <c r="E94" s="2">
        <v>1</v>
      </c>
      <c r="G94" s="12" t="s">
        <v>447</v>
      </c>
      <c r="H94">
        <v>418</v>
      </c>
      <c r="M94" s="12" t="str">
        <v>Redmi 9</v>
      </c>
      <c r="N94">
        <f>VLOOKUP(M94, Table7[], 2, FALSE)</f>
        <v>6</v>
      </c>
      <c r="O94">
        <f>IFERROR(VLOOKUP(M94, Table8[], 2, FALSE), 0)</f>
        <v>6</v>
      </c>
      <c r="P94" s="4">
        <f t="shared" si="4"/>
        <v>1</v>
      </c>
      <c r="Q94" s="4">
        <f t="shared" si="5"/>
        <v>100</v>
      </c>
      <c r="R94" s="2">
        <f t="shared" si="6"/>
        <v>0</v>
      </c>
      <c r="S94" s="4">
        <f t="shared" si="7"/>
        <v>2</v>
      </c>
      <c r="AB94" t="s">
        <v>133</v>
      </c>
      <c r="AC94" s="2">
        <v>6</v>
      </c>
      <c r="AD94" s="2">
        <v>6</v>
      </c>
      <c r="AE94" s="4">
        <v>1</v>
      </c>
      <c r="AF94" s="4">
        <v>100</v>
      </c>
      <c r="AG94" s="2">
        <v>0</v>
      </c>
      <c r="AH94" s="4">
        <v>2</v>
      </c>
    </row>
    <row r="95" spans="1:34" x14ac:dyDescent="0.2">
      <c r="A95" s="12" t="s">
        <v>133</v>
      </c>
      <c r="B95" s="2">
        <v>6</v>
      </c>
      <c r="D95" s="12" t="s">
        <v>133</v>
      </c>
      <c r="E95" s="2">
        <v>6</v>
      </c>
      <c r="M95" s="16" t="str">
        <v>Redmi 9 Activ</v>
      </c>
      <c r="N95">
        <f>VLOOKUP(M95, Table7[], 2, FALSE)</f>
        <v>6</v>
      </c>
      <c r="O95">
        <f>IFERROR(VLOOKUP(M95, Table8[], 2, FALSE), 0)</f>
        <v>6</v>
      </c>
      <c r="P95" s="4">
        <f t="shared" si="4"/>
        <v>1</v>
      </c>
      <c r="Q95" s="4">
        <f t="shared" si="5"/>
        <v>100</v>
      </c>
      <c r="R95" s="2">
        <f t="shared" si="6"/>
        <v>0</v>
      </c>
      <c r="S95" s="4">
        <f t="shared" si="7"/>
        <v>2</v>
      </c>
      <c r="AB95" t="s">
        <v>51</v>
      </c>
      <c r="AC95" s="2">
        <v>6</v>
      </c>
      <c r="AD95" s="2">
        <v>6</v>
      </c>
      <c r="AE95" s="4">
        <v>1</v>
      </c>
      <c r="AF95" s="4">
        <v>100</v>
      </c>
      <c r="AG95" s="2">
        <v>0</v>
      </c>
      <c r="AH95" s="4">
        <v>2</v>
      </c>
    </row>
    <row r="96" spans="1:34" x14ac:dyDescent="0.2">
      <c r="A96" s="12" t="s">
        <v>51</v>
      </c>
      <c r="B96" s="2">
        <v>6</v>
      </c>
      <c r="D96" s="12" t="s">
        <v>51</v>
      </c>
      <c r="E96" s="2">
        <v>6</v>
      </c>
      <c r="M96" s="12" t="str">
        <v>Redmi 9A</v>
      </c>
      <c r="N96">
        <f>VLOOKUP(M96, Table7[], 2, FALSE)</f>
        <v>8</v>
      </c>
      <c r="O96">
        <f>IFERROR(VLOOKUP(M96, Table8[], 2, FALSE), 0)</f>
        <v>7</v>
      </c>
      <c r="P96" s="4">
        <f t="shared" si="4"/>
        <v>0.875</v>
      </c>
      <c r="Q96" s="4">
        <f t="shared" si="5"/>
        <v>87.5</v>
      </c>
      <c r="R96" s="2">
        <f t="shared" si="6"/>
        <v>1</v>
      </c>
      <c r="S96" s="4">
        <f t="shared" si="7"/>
        <v>1.75</v>
      </c>
      <c r="AB96" t="s">
        <v>58</v>
      </c>
      <c r="AC96" s="2">
        <v>8</v>
      </c>
      <c r="AD96" s="2">
        <v>7</v>
      </c>
      <c r="AE96" s="4">
        <v>0.875</v>
      </c>
      <c r="AF96" s="4">
        <v>87.5</v>
      </c>
      <c r="AG96" s="2">
        <v>1</v>
      </c>
      <c r="AH96" s="4">
        <v>1.75</v>
      </c>
    </row>
    <row r="97" spans="1:34" x14ac:dyDescent="0.2">
      <c r="A97" s="12" t="s">
        <v>58</v>
      </c>
      <c r="B97" s="2">
        <v>8</v>
      </c>
      <c r="D97" s="12" t="s">
        <v>58</v>
      </c>
      <c r="E97" s="2">
        <v>8</v>
      </c>
      <c r="M97" s="16" t="str">
        <v>Redmi 9i</v>
      </c>
      <c r="N97">
        <f>VLOOKUP(M97, Table7[], 2, FALSE)</f>
        <v>2</v>
      </c>
      <c r="O97">
        <f>IFERROR(VLOOKUP(M97, Table8[], 2, FALSE), 0)</f>
        <v>3</v>
      </c>
      <c r="P97" s="4">
        <f t="shared" si="4"/>
        <v>1.5</v>
      </c>
      <c r="Q97" s="4">
        <f t="shared" si="5"/>
        <v>150</v>
      </c>
      <c r="R97" s="2">
        <f t="shared" si="6"/>
        <v>-1</v>
      </c>
      <c r="S97" s="4">
        <f t="shared" si="7"/>
        <v>3</v>
      </c>
      <c r="AB97" t="s">
        <v>26</v>
      </c>
      <c r="AC97" s="2">
        <v>2</v>
      </c>
      <c r="AD97" s="2">
        <v>3</v>
      </c>
      <c r="AE97" s="4">
        <v>1.5</v>
      </c>
      <c r="AF97" s="4">
        <v>150</v>
      </c>
      <c r="AG97" s="2">
        <v>-1</v>
      </c>
      <c r="AH97" s="4">
        <v>3</v>
      </c>
    </row>
    <row r="98" spans="1:34" x14ac:dyDescent="0.2">
      <c r="A98" s="12" t="s">
        <v>26</v>
      </c>
      <c r="B98" s="2">
        <v>2</v>
      </c>
      <c r="D98" s="12" t="s">
        <v>26</v>
      </c>
      <c r="E98" s="2">
        <v>2</v>
      </c>
      <c r="M98" s="12" t="str">
        <v>Redmi A1</v>
      </c>
      <c r="N98">
        <f>VLOOKUP(M98, Table7[], 2, FALSE)</f>
        <v>9</v>
      </c>
      <c r="O98">
        <f>IFERROR(VLOOKUP(M98, Table8[], 2, FALSE), 0)</f>
        <v>12</v>
      </c>
      <c r="P98" s="4">
        <f t="shared" si="4"/>
        <v>1.3333333333333333</v>
      </c>
      <c r="Q98" s="4">
        <f t="shared" si="5"/>
        <v>133.33333333333331</v>
      </c>
      <c r="R98" s="2">
        <f t="shared" si="6"/>
        <v>-3</v>
      </c>
      <c r="S98" s="4">
        <f t="shared" si="7"/>
        <v>2.6666666666666665</v>
      </c>
      <c r="AB98" t="s">
        <v>146</v>
      </c>
      <c r="AC98" s="2">
        <v>9</v>
      </c>
      <c r="AD98" s="2">
        <v>12</v>
      </c>
      <c r="AE98" s="4">
        <v>1.3333333333333333</v>
      </c>
      <c r="AF98" s="4">
        <v>133.33333333333331</v>
      </c>
      <c r="AG98" s="2">
        <v>-3</v>
      </c>
      <c r="AH98" s="4">
        <v>2.6666666666666665</v>
      </c>
    </row>
    <row r="99" spans="1:34" x14ac:dyDescent="0.2">
      <c r="A99" s="12" t="s">
        <v>146</v>
      </c>
      <c r="B99" s="2">
        <v>9</v>
      </c>
      <c r="D99" s="12" t="s">
        <v>146</v>
      </c>
      <c r="E99" s="2">
        <v>9</v>
      </c>
      <c r="M99" s="16" t="str">
        <v>Redmi Note 10s</v>
      </c>
      <c r="N99">
        <f>VLOOKUP(M99, Table7[], 2, FALSE)</f>
        <v>1</v>
      </c>
      <c r="O99">
        <f>IFERROR(VLOOKUP(M99, Table8[], 2, FALSE), 0)</f>
        <v>1</v>
      </c>
      <c r="P99" s="4">
        <f t="shared" si="4"/>
        <v>1</v>
      </c>
      <c r="Q99" s="4">
        <f t="shared" si="5"/>
        <v>100</v>
      </c>
      <c r="R99" s="2">
        <f t="shared" si="6"/>
        <v>0</v>
      </c>
      <c r="S99" s="4">
        <f t="shared" si="7"/>
        <v>2</v>
      </c>
      <c r="AB99" t="s">
        <v>68</v>
      </c>
      <c r="AC99" s="2">
        <v>1</v>
      </c>
      <c r="AD99" s="2">
        <v>1</v>
      </c>
      <c r="AE99" s="4">
        <v>1</v>
      </c>
      <c r="AF99" s="4">
        <v>100</v>
      </c>
      <c r="AG99" s="2">
        <v>0</v>
      </c>
      <c r="AH99" s="4">
        <v>2</v>
      </c>
    </row>
    <row r="100" spans="1:34" x14ac:dyDescent="0.2">
      <c r="A100" s="12" t="s">
        <v>68</v>
      </c>
      <c r="B100" s="2">
        <v>1</v>
      </c>
      <c r="D100" s="12" t="s">
        <v>68</v>
      </c>
      <c r="E100" s="2">
        <v>1</v>
      </c>
      <c r="M100" s="12" t="str">
        <v>Redmi Note 10T</v>
      </c>
      <c r="N100">
        <f>VLOOKUP(M100, Table7[], 2, FALSE)</f>
        <v>1</v>
      </c>
      <c r="O100">
        <f>IFERROR(VLOOKUP(M100, Table8[], 2, FALSE), 0)</f>
        <v>4</v>
      </c>
      <c r="P100" s="4">
        <f t="shared" si="4"/>
        <v>4</v>
      </c>
      <c r="Q100" s="4">
        <f t="shared" si="5"/>
        <v>400</v>
      </c>
      <c r="R100" s="2">
        <f t="shared" si="6"/>
        <v>-3</v>
      </c>
      <c r="S100" s="4">
        <f t="shared" si="7"/>
        <v>8</v>
      </c>
      <c r="AB100" t="s">
        <v>37</v>
      </c>
      <c r="AC100" s="2">
        <v>1</v>
      </c>
      <c r="AD100" s="2">
        <v>4</v>
      </c>
      <c r="AE100" s="4">
        <v>4</v>
      </c>
      <c r="AF100" s="4">
        <v>400</v>
      </c>
      <c r="AG100" s="2">
        <v>-3</v>
      </c>
      <c r="AH100" s="4">
        <v>8</v>
      </c>
    </row>
    <row r="101" spans="1:34" x14ac:dyDescent="0.2">
      <c r="A101" s="12" t="s">
        <v>37</v>
      </c>
      <c r="B101" s="2">
        <v>1</v>
      </c>
      <c r="D101" s="12" t="s">
        <v>37</v>
      </c>
      <c r="E101" s="2">
        <v>1</v>
      </c>
      <c r="M101" s="16" t="str">
        <v>Redmi Note 11</v>
      </c>
      <c r="N101">
        <f>VLOOKUP(M101, Table7[], 2, FALSE)</f>
        <v>14</v>
      </c>
      <c r="O101">
        <f>IFERROR(VLOOKUP(M101, Table8[], 2, FALSE), 0)</f>
        <v>14</v>
      </c>
      <c r="P101" s="4">
        <f t="shared" si="4"/>
        <v>1</v>
      </c>
      <c r="Q101" s="4">
        <f t="shared" si="5"/>
        <v>100</v>
      </c>
      <c r="R101" s="2">
        <f t="shared" si="6"/>
        <v>0</v>
      </c>
      <c r="S101" s="4">
        <f t="shared" si="7"/>
        <v>2</v>
      </c>
      <c r="AB101" t="s">
        <v>12</v>
      </c>
      <c r="AC101" s="2">
        <v>14</v>
      </c>
      <c r="AD101" s="2">
        <v>14</v>
      </c>
      <c r="AE101" s="4">
        <v>1</v>
      </c>
      <c r="AF101" s="4">
        <v>100</v>
      </c>
      <c r="AG101" s="2">
        <v>0</v>
      </c>
      <c r="AH101" s="4">
        <v>2</v>
      </c>
    </row>
    <row r="102" spans="1:34" x14ac:dyDescent="0.2">
      <c r="A102" s="12" t="s">
        <v>12</v>
      </c>
      <c r="B102" s="2">
        <v>14</v>
      </c>
      <c r="D102" s="12" t="s">
        <v>12</v>
      </c>
      <c r="E102" s="2">
        <v>14</v>
      </c>
      <c r="M102" s="12" t="str">
        <v>Redmi Note 11 SE</v>
      </c>
      <c r="N102">
        <f>VLOOKUP(M102, Table7[], 2, FALSE)</f>
        <v>6</v>
      </c>
      <c r="O102">
        <f>IFERROR(VLOOKUP(M102, Table8[], 2, FALSE), 0)</f>
        <v>5</v>
      </c>
      <c r="P102" s="4">
        <f t="shared" si="4"/>
        <v>0.83333333333333337</v>
      </c>
      <c r="Q102" s="4">
        <f t="shared" si="5"/>
        <v>83.333333333333343</v>
      </c>
      <c r="R102" s="2">
        <f t="shared" si="6"/>
        <v>1</v>
      </c>
      <c r="S102" s="4">
        <f t="shared" si="7"/>
        <v>1.6666666666666667</v>
      </c>
      <c r="AB102" t="s">
        <v>163</v>
      </c>
      <c r="AC102" s="2">
        <v>6</v>
      </c>
      <c r="AD102" s="2">
        <v>5</v>
      </c>
      <c r="AE102" s="4">
        <v>0.83333333333333337</v>
      </c>
      <c r="AF102" s="4">
        <v>83.333333333333343</v>
      </c>
      <c r="AG102" s="2">
        <v>1</v>
      </c>
      <c r="AH102" s="4">
        <v>1.6666666666666667</v>
      </c>
    </row>
    <row r="103" spans="1:34" x14ac:dyDescent="0.2">
      <c r="A103" s="12" t="s">
        <v>163</v>
      </c>
      <c r="B103" s="2">
        <v>6</v>
      </c>
      <c r="D103" s="12" t="s">
        <v>163</v>
      </c>
      <c r="E103" s="2">
        <v>6</v>
      </c>
      <c r="M103" s="16" t="str">
        <v>Redmi Note 11T 5G</v>
      </c>
      <c r="N103">
        <f>VLOOKUP(M103, Table7[], 2, FALSE)</f>
        <v>1</v>
      </c>
      <c r="O103">
        <f>IFERROR(VLOOKUP(M103, Table8[], 2, FALSE), 0)</f>
        <v>1</v>
      </c>
      <c r="P103" s="4">
        <f t="shared" si="4"/>
        <v>1</v>
      </c>
      <c r="Q103" s="4">
        <f t="shared" si="5"/>
        <v>100</v>
      </c>
      <c r="R103" s="2">
        <f t="shared" si="6"/>
        <v>0</v>
      </c>
      <c r="S103" s="4">
        <f t="shared" si="7"/>
        <v>2</v>
      </c>
      <c r="AB103" t="s">
        <v>144</v>
      </c>
      <c r="AC103" s="2">
        <v>1</v>
      </c>
      <c r="AD103" s="2">
        <v>1</v>
      </c>
      <c r="AE103" s="4">
        <v>1</v>
      </c>
      <c r="AF103" s="4">
        <v>100</v>
      </c>
      <c r="AG103" s="2">
        <v>0</v>
      </c>
      <c r="AH103" s="4">
        <v>2</v>
      </c>
    </row>
    <row r="104" spans="1:34" x14ac:dyDescent="0.2">
      <c r="A104" s="12" t="s">
        <v>144</v>
      </c>
      <c r="B104" s="2">
        <v>1</v>
      </c>
      <c r="D104" s="12" t="s">
        <v>144</v>
      </c>
      <c r="E104" s="2">
        <v>1</v>
      </c>
      <c r="M104" s="12" t="str">
        <v>Samsung 313</v>
      </c>
      <c r="N104">
        <f>VLOOKUP(M104, Table7[], 2, FALSE)</f>
        <v>2</v>
      </c>
      <c r="O104">
        <f>IFERROR(VLOOKUP(M104, Table8[], 2, FALSE), 0)</f>
        <v>2</v>
      </c>
      <c r="P104" s="4">
        <f t="shared" si="4"/>
        <v>1</v>
      </c>
      <c r="Q104" s="4">
        <f t="shared" si="5"/>
        <v>100</v>
      </c>
      <c r="R104" s="2">
        <f t="shared" si="6"/>
        <v>0</v>
      </c>
      <c r="S104" s="4">
        <f t="shared" si="7"/>
        <v>2</v>
      </c>
      <c r="AB104" t="s">
        <v>88</v>
      </c>
      <c r="AC104" s="2">
        <v>2</v>
      </c>
      <c r="AD104" s="2">
        <v>2</v>
      </c>
      <c r="AE104" s="4">
        <v>1</v>
      </c>
      <c r="AF104" s="4">
        <v>100</v>
      </c>
      <c r="AG104" s="2">
        <v>0</v>
      </c>
      <c r="AH104" s="4">
        <v>2</v>
      </c>
    </row>
    <row r="105" spans="1:34" x14ac:dyDescent="0.2">
      <c r="A105" s="12" t="s">
        <v>88</v>
      </c>
      <c r="B105" s="2">
        <v>2</v>
      </c>
      <c r="D105" s="12" t="s">
        <v>88</v>
      </c>
      <c r="E105" s="2">
        <v>2</v>
      </c>
      <c r="M105" s="16" t="str">
        <v>Samsung F12</v>
      </c>
      <c r="N105">
        <f>VLOOKUP(M105, Table7[], 2, FALSE)</f>
        <v>3</v>
      </c>
      <c r="O105">
        <f>IFERROR(VLOOKUP(M105, Table8[], 2, FALSE), 0)</f>
        <v>3</v>
      </c>
      <c r="P105" s="4">
        <f t="shared" si="4"/>
        <v>1</v>
      </c>
      <c r="Q105" s="4">
        <f t="shared" si="5"/>
        <v>100</v>
      </c>
      <c r="R105" s="2">
        <f t="shared" si="6"/>
        <v>0</v>
      </c>
      <c r="S105" s="4">
        <f t="shared" si="7"/>
        <v>2</v>
      </c>
      <c r="AB105" t="s">
        <v>92</v>
      </c>
      <c r="AC105" s="2">
        <v>3</v>
      </c>
      <c r="AD105" s="2">
        <v>3</v>
      </c>
      <c r="AE105" s="4">
        <v>1</v>
      </c>
      <c r="AF105" s="4">
        <v>100</v>
      </c>
      <c r="AG105" s="2">
        <v>0</v>
      </c>
      <c r="AH105" s="4">
        <v>2</v>
      </c>
    </row>
    <row r="106" spans="1:34" x14ac:dyDescent="0.2">
      <c r="A106" s="12" t="s">
        <v>92</v>
      </c>
      <c r="B106" s="2">
        <v>3</v>
      </c>
      <c r="D106" s="12" t="s">
        <v>92</v>
      </c>
      <c r="E106" s="2">
        <v>3</v>
      </c>
      <c r="M106" s="12" t="str">
        <v>Samsung Galaxy F13</v>
      </c>
      <c r="N106">
        <f>VLOOKUP(M106, Table7[], 2, FALSE)</f>
        <v>2</v>
      </c>
      <c r="O106">
        <f>IFERROR(VLOOKUP(M106, Table8[], 2, FALSE), 0)</f>
        <v>2</v>
      </c>
      <c r="P106" s="4">
        <f t="shared" si="4"/>
        <v>1</v>
      </c>
      <c r="Q106" s="4">
        <f t="shared" si="5"/>
        <v>100</v>
      </c>
      <c r="R106" s="2">
        <f t="shared" si="6"/>
        <v>0</v>
      </c>
      <c r="S106" s="4">
        <f t="shared" si="7"/>
        <v>2</v>
      </c>
      <c r="AB106" t="s">
        <v>114</v>
      </c>
      <c r="AC106" s="2">
        <v>2</v>
      </c>
      <c r="AD106" s="2">
        <v>2</v>
      </c>
      <c r="AE106" s="4">
        <v>1</v>
      </c>
      <c r="AF106" s="4">
        <v>100</v>
      </c>
      <c r="AG106" s="2">
        <v>0</v>
      </c>
      <c r="AH106" s="4">
        <v>2</v>
      </c>
    </row>
    <row r="107" spans="1:34" x14ac:dyDescent="0.2">
      <c r="A107" s="12" t="s">
        <v>114</v>
      </c>
      <c r="B107" s="2">
        <v>2</v>
      </c>
      <c r="D107" s="12" t="s">
        <v>114</v>
      </c>
      <c r="E107" s="2">
        <v>2</v>
      </c>
      <c r="M107" s="16" t="str">
        <v>Samsung Galaxy F13 5G</v>
      </c>
      <c r="N107">
        <f>VLOOKUP(M107, Table7[], 2, FALSE)</f>
        <v>1</v>
      </c>
      <c r="O107">
        <f>IFERROR(VLOOKUP(M107, Table8[], 2, FALSE), 0)</f>
        <v>0</v>
      </c>
      <c r="P107" s="4">
        <f t="shared" si="4"/>
        <v>0</v>
      </c>
      <c r="Q107" s="4">
        <f t="shared" si="5"/>
        <v>0</v>
      </c>
      <c r="R107" s="2">
        <f t="shared" si="6"/>
        <v>1</v>
      </c>
      <c r="S107" s="4">
        <f t="shared" si="7"/>
        <v>0</v>
      </c>
      <c r="AB107" t="s">
        <v>166</v>
      </c>
      <c r="AC107" s="2">
        <v>1</v>
      </c>
      <c r="AD107" s="2">
        <v>0</v>
      </c>
      <c r="AE107" s="4">
        <v>0</v>
      </c>
      <c r="AF107" s="4">
        <v>0</v>
      </c>
      <c r="AG107" s="2">
        <v>1</v>
      </c>
      <c r="AH107" s="4">
        <v>0</v>
      </c>
    </row>
    <row r="108" spans="1:34" x14ac:dyDescent="0.2">
      <c r="A108" s="12" t="s">
        <v>166</v>
      </c>
      <c r="B108" s="2">
        <v>1</v>
      </c>
      <c r="D108" s="12" t="s">
        <v>166</v>
      </c>
      <c r="E108" s="2">
        <v>1</v>
      </c>
      <c r="M108" s="12" t="str">
        <v>Samsung Galaxy F23 5G</v>
      </c>
      <c r="N108">
        <f>VLOOKUP(M108, Table7[], 2, FALSE)</f>
        <v>1</v>
      </c>
      <c r="O108">
        <f>IFERROR(VLOOKUP(M108, Table8[], 2, FALSE), 0)</f>
        <v>0</v>
      </c>
      <c r="P108" s="4">
        <f t="shared" si="4"/>
        <v>0</v>
      </c>
      <c r="Q108" s="4">
        <f t="shared" si="5"/>
        <v>0</v>
      </c>
      <c r="R108" s="2">
        <f t="shared" si="6"/>
        <v>1</v>
      </c>
      <c r="S108" s="4">
        <f t="shared" si="7"/>
        <v>0</v>
      </c>
      <c r="AB108" t="s">
        <v>168</v>
      </c>
      <c r="AC108" s="2">
        <v>1</v>
      </c>
      <c r="AD108" s="2">
        <v>0</v>
      </c>
      <c r="AE108" s="4">
        <v>0</v>
      </c>
      <c r="AF108" s="4">
        <v>0</v>
      </c>
      <c r="AG108" s="2">
        <v>1</v>
      </c>
      <c r="AH108" s="4">
        <v>0</v>
      </c>
    </row>
    <row r="109" spans="1:34" x14ac:dyDescent="0.2">
      <c r="A109" s="12" t="s">
        <v>168</v>
      </c>
      <c r="B109" s="2">
        <v>1</v>
      </c>
      <c r="D109" s="12" t="s">
        <v>168</v>
      </c>
      <c r="E109" s="2">
        <v>1</v>
      </c>
      <c r="M109" s="16" t="str">
        <v>Samsung Galaxy M12</v>
      </c>
      <c r="N109">
        <f>VLOOKUP(M109, Table7[], 2, FALSE)</f>
        <v>3</v>
      </c>
      <c r="O109">
        <f>IFERROR(VLOOKUP(M109, Table8[], 2, FALSE), 0)</f>
        <v>2</v>
      </c>
      <c r="P109" s="4">
        <f t="shared" si="4"/>
        <v>0.66666666666666663</v>
      </c>
      <c r="Q109" s="4">
        <f t="shared" si="5"/>
        <v>66.666666666666657</v>
      </c>
      <c r="R109" s="2">
        <f t="shared" si="6"/>
        <v>1</v>
      </c>
      <c r="S109" s="4">
        <f t="shared" si="7"/>
        <v>1.3333333333333333</v>
      </c>
      <c r="AB109" t="s">
        <v>61</v>
      </c>
      <c r="AC109" s="2">
        <v>3</v>
      </c>
      <c r="AD109" s="2">
        <v>2</v>
      </c>
      <c r="AE109" s="4">
        <v>0.66666666666666663</v>
      </c>
      <c r="AF109" s="4">
        <v>66.666666666666657</v>
      </c>
      <c r="AG109" s="2">
        <v>1</v>
      </c>
      <c r="AH109" s="4">
        <v>1.3333333333333333</v>
      </c>
    </row>
    <row r="110" spans="1:34" x14ac:dyDescent="0.2">
      <c r="A110" s="12" t="s">
        <v>61</v>
      </c>
      <c r="B110" s="2">
        <v>3</v>
      </c>
      <c r="D110" s="12" t="s">
        <v>61</v>
      </c>
      <c r="E110" s="2">
        <v>3</v>
      </c>
      <c r="M110" s="12" t="str">
        <v>Samsung Guru 1200</v>
      </c>
      <c r="N110">
        <f>VLOOKUP(M110, Table7[], 2, FALSE)</f>
        <v>35</v>
      </c>
      <c r="O110">
        <f>IFERROR(VLOOKUP(M110, Table8[], 2, FALSE), 0)</f>
        <v>31</v>
      </c>
      <c r="P110" s="4">
        <f t="shared" si="4"/>
        <v>0.88571428571428568</v>
      </c>
      <c r="Q110" s="4">
        <f t="shared" si="5"/>
        <v>88.571428571428569</v>
      </c>
      <c r="R110" s="2">
        <f t="shared" si="6"/>
        <v>4</v>
      </c>
      <c r="S110" s="4">
        <f t="shared" si="7"/>
        <v>1.7714285714285714</v>
      </c>
      <c r="AB110" t="s">
        <v>172</v>
      </c>
      <c r="AC110" s="2">
        <v>35</v>
      </c>
      <c r="AD110" s="2">
        <v>31</v>
      </c>
      <c r="AE110" s="4">
        <v>0.88571428571428568</v>
      </c>
      <c r="AF110" s="4">
        <v>88.571428571428569</v>
      </c>
      <c r="AG110" s="2">
        <v>4</v>
      </c>
      <c r="AH110" s="4">
        <v>1.7714285714285714</v>
      </c>
    </row>
    <row r="111" spans="1:34" x14ac:dyDescent="0.2">
      <c r="A111" s="12" t="s">
        <v>172</v>
      </c>
      <c r="B111" s="2">
        <v>35</v>
      </c>
      <c r="D111" s="12" t="s">
        <v>172</v>
      </c>
      <c r="E111" s="2">
        <v>35</v>
      </c>
      <c r="M111" s="16" t="str">
        <v>Tecno Pop 5 LTE</v>
      </c>
      <c r="N111">
        <f>VLOOKUP(M111, Table7[], 2, FALSE)</f>
        <v>2</v>
      </c>
      <c r="O111">
        <f>IFERROR(VLOOKUP(M111, Table8[], 2, FALSE), 0)</f>
        <v>2</v>
      </c>
      <c r="P111" s="4">
        <f t="shared" si="4"/>
        <v>1</v>
      </c>
      <c r="Q111" s="4">
        <f t="shared" si="5"/>
        <v>100</v>
      </c>
      <c r="R111" s="2">
        <f t="shared" si="6"/>
        <v>0</v>
      </c>
      <c r="S111" s="4">
        <f t="shared" si="7"/>
        <v>2</v>
      </c>
      <c r="AB111" t="s">
        <v>32</v>
      </c>
      <c r="AC111" s="2">
        <v>2</v>
      </c>
      <c r="AD111" s="2">
        <v>2</v>
      </c>
      <c r="AE111" s="4">
        <v>1</v>
      </c>
      <c r="AF111" s="4">
        <v>100</v>
      </c>
      <c r="AG111" s="2">
        <v>0</v>
      </c>
      <c r="AH111" s="4">
        <v>2</v>
      </c>
    </row>
    <row r="112" spans="1:34" x14ac:dyDescent="0.2">
      <c r="A112" s="12" t="s">
        <v>32</v>
      </c>
      <c r="B112" s="2">
        <v>2</v>
      </c>
      <c r="D112" s="12" t="s">
        <v>32</v>
      </c>
      <c r="E112" s="2">
        <v>2</v>
      </c>
      <c r="M112" s="12" t="str">
        <v>VIVO T1 44W</v>
      </c>
      <c r="N112">
        <f>VLOOKUP(M112, Table7[], 2, FALSE)</f>
        <v>5</v>
      </c>
      <c r="O112">
        <f>IFERROR(VLOOKUP(M112, Table8[], 2, FALSE), 0)</f>
        <v>3</v>
      </c>
      <c r="P112" s="4">
        <f t="shared" si="4"/>
        <v>0.6</v>
      </c>
      <c r="Q112" s="4">
        <f t="shared" si="5"/>
        <v>60</v>
      </c>
      <c r="R112" s="2">
        <f t="shared" si="6"/>
        <v>2</v>
      </c>
      <c r="S112" s="4">
        <f t="shared" si="7"/>
        <v>1.2</v>
      </c>
      <c r="AB112" t="s">
        <v>78</v>
      </c>
      <c r="AC112" s="2">
        <v>5</v>
      </c>
      <c r="AD112" s="2">
        <v>3</v>
      </c>
      <c r="AE112" s="4">
        <v>0.6</v>
      </c>
      <c r="AF112" s="4">
        <v>60</v>
      </c>
      <c r="AG112" s="2">
        <v>2</v>
      </c>
      <c r="AH112" s="4">
        <v>1.2</v>
      </c>
    </row>
    <row r="113" spans="1:34" x14ac:dyDescent="0.2">
      <c r="A113" s="12" t="s">
        <v>78</v>
      </c>
      <c r="B113" s="2">
        <v>5</v>
      </c>
      <c r="D113" s="12" t="s">
        <v>78</v>
      </c>
      <c r="E113" s="2">
        <v>5</v>
      </c>
      <c r="M113" s="16" t="str">
        <v>VIVO T1 5G</v>
      </c>
      <c r="N113">
        <f>VLOOKUP(M113, Table7[], 2, FALSE)</f>
        <v>12</v>
      </c>
      <c r="O113">
        <f>IFERROR(VLOOKUP(M113, Table8[], 2, FALSE), 0)</f>
        <v>12</v>
      </c>
      <c r="P113" s="4">
        <f t="shared" si="4"/>
        <v>1</v>
      </c>
      <c r="Q113" s="4">
        <f t="shared" si="5"/>
        <v>100</v>
      </c>
      <c r="R113" s="2">
        <f t="shared" si="6"/>
        <v>0</v>
      </c>
      <c r="S113" s="4">
        <f t="shared" si="7"/>
        <v>2</v>
      </c>
      <c r="AB113" t="s">
        <v>29</v>
      </c>
      <c r="AC113" s="2">
        <v>12</v>
      </c>
      <c r="AD113" s="2">
        <v>12</v>
      </c>
      <c r="AE113" s="4">
        <v>1</v>
      </c>
      <c r="AF113" s="4">
        <v>100</v>
      </c>
      <c r="AG113" s="2">
        <v>0</v>
      </c>
      <c r="AH113" s="4">
        <v>2</v>
      </c>
    </row>
    <row r="114" spans="1:34" x14ac:dyDescent="0.2">
      <c r="A114" s="12" t="s">
        <v>29</v>
      </c>
      <c r="B114" s="2">
        <v>12</v>
      </c>
      <c r="D114" s="12" t="s">
        <v>29</v>
      </c>
      <c r="E114" s="2">
        <v>12</v>
      </c>
      <c r="M114" s="12" t="str">
        <v>VIVO T1 Pro 5G</v>
      </c>
      <c r="N114">
        <f>VLOOKUP(M114, Table7[], 2, FALSE)</f>
        <v>1</v>
      </c>
      <c r="O114">
        <f>IFERROR(VLOOKUP(M114, Table8[], 2, FALSE), 0)</f>
        <v>2</v>
      </c>
      <c r="P114" s="4">
        <f t="shared" si="4"/>
        <v>2</v>
      </c>
      <c r="Q114" s="4">
        <f t="shared" si="5"/>
        <v>200</v>
      </c>
      <c r="R114" s="2">
        <f t="shared" si="6"/>
        <v>-1</v>
      </c>
      <c r="S114" s="4">
        <f t="shared" si="7"/>
        <v>4</v>
      </c>
      <c r="AB114" t="s">
        <v>118</v>
      </c>
      <c r="AC114" s="2">
        <v>1</v>
      </c>
      <c r="AD114" s="2">
        <v>2</v>
      </c>
      <c r="AE114" s="4">
        <v>2</v>
      </c>
      <c r="AF114" s="4">
        <v>200</v>
      </c>
      <c r="AG114" s="2">
        <v>-1</v>
      </c>
      <c r="AH114" s="4">
        <v>4</v>
      </c>
    </row>
    <row r="115" spans="1:34" x14ac:dyDescent="0.2">
      <c r="A115" s="12" t="s">
        <v>118</v>
      </c>
      <c r="B115" s="2">
        <v>1</v>
      </c>
      <c r="D115" s="12" t="s">
        <v>118</v>
      </c>
      <c r="E115" s="2">
        <v>1</v>
      </c>
      <c r="M115" s="16" t="str">
        <v>VIVO T1 X</v>
      </c>
      <c r="N115">
        <f>VLOOKUP(M115, Table7[], 2, FALSE)</f>
        <v>7</v>
      </c>
      <c r="O115">
        <f>IFERROR(VLOOKUP(M115, Table8[], 2, FALSE), 0)</f>
        <v>7</v>
      </c>
      <c r="P115" s="4">
        <f t="shared" si="4"/>
        <v>1</v>
      </c>
      <c r="Q115" s="4">
        <f t="shared" si="5"/>
        <v>100</v>
      </c>
      <c r="R115" s="2">
        <f t="shared" si="6"/>
        <v>0</v>
      </c>
      <c r="S115" s="4">
        <f t="shared" si="7"/>
        <v>2</v>
      </c>
      <c r="AB115" t="s">
        <v>151</v>
      </c>
      <c r="AC115" s="2">
        <v>7</v>
      </c>
      <c r="AD115" s="2">
        <v>7</v>
      </c>
      <c r="AE115" s="4">
        <v>1</v>
      </c>
      <c r="AF115" s="4">
        <v>100</v>
      </c>
      <c r="AG115" s="2">
        <v>0</v>
      </c>
      <c r="AH115" s="4">
        <v>2</v>
      </c>
    </row>
    <row r="116" spans="1:34" x14ac:dyDescent="0.2">
      <c r="A116" s="12" t="s">
        <v>151</v>
      </c>
      <c r="B116" s="2">
        <v>7</v>
      </c>
      <c r="D116" s="12" t="s">
        <v>151</v>
      </c>
      <c r="E116" s="2">
        <v>7</v>
      </c>
      <c r="M116" s="12" t="str">
        <v>VIVO V25</v>
      </c>
      <c r="N116">
        <f>VLOOKUP(M116, Table7[], 2, FALSE)</f>
        <v>3</v>
      </c>
      <c r="O116">
        <f>IFERROR(VLOOKUP(M116, Table8[], 2, FALSE), 0)</f>
        <v>3</v>
      </c>
      <c r="P116" s="4">
        <f t="shared" si="4"/>
        <v>1</v>
      </c>
      <c r="Q116" s="4">
        <f t="shared" si="5"/>
        <v>100</v>
      </c>
      <c r="R116" s="2">
        <f t="shared" si="6"/>
        <v>0</v>
      </c>
      <c r="S116" s="4">
        <f t="shared" si="7"/>
        <v>2</v>
      </c>
      <c r="AB116" t="s">
        <v>184</v>
      </c>
      <c r="AC116" s="2">
        <v>3</v>
      </c>
      <c r="AD116" s="2">
        <v>3</v>
      </c>
      <c r="AE116" s="4">
        <v>1</v>
      </c>
      <c r="AF116" s="4">
        <v>100</v>
      </c>
      <c r="AG116" s="2">
        <v>0</v>
      </c>
      <c r="AH116" s="4">
        <v>2</v>
      </c>
    </row>
    <row r="117" spans="1:34" x14ac:dyDescent="0.2">
      <c r="A117" s="12" t="s">
        <v>184</v>
      </c>
      <c r="B117" s="2">
        <v>3</v>
      </c>
      <c r="D117" s="12" t="s">
        <v>184</v>
      </c>
      <c r="E117" s="2">
        <v>3</v>
      </c>
      <c r="M117" s="16" t="str">
        <v>VIVO Y16</v>
      </c>
      <c r="N117">
        <f>VLOOKUP(M117, Table7[], 2, FALSE)</f>
        <v>2</v>
      </c>
      <c r="O117">
        <f>IFERROR(VLOOKUP(M117, Table8[], 2, FALSE), 0)</f>
        <v>1</v>
      </c>
      <c r="P117" s="4">
        <f t="shared" si="4"/>
        <v>0.5</v>
      </c>
      <c r="Q117" s="4">
        <f t="shared" si="5"/>
        <v>50</v>
      </c>
      <c r="R117" s="2">
        <f t="shared" si="6"/>
        <v>1</v>
      </c>
      <c r="S117" s="4">
        <f t="shared" si="7"/>
        <v>1</v>
      </c>
      <c r="AB117" t="s">
        <v>181</v>
      </c>
      <c r="AC117" s="2">
        <v>2</v>
      </c>
      <c r="AD117" s="2">
        <v>1</v>
      </c>
      <c r="AE117" s="4">
        <v>0.5</v>
      </c>
      <c r="AF117" s="4">
        <v>50</v>
      </c>
      <c r="AG117" s="2">
        <v>1</v>
      </c>
      <c r="AH117" s="4">
        <v>1</v>
      </c>
    </row>
    <row r="118" spans="1:34" x14ac:dyDescent="0.2">
      <c r="A118" s="12" t="s">
        <v>181</v>
      </c>
      <c r="B118" s="2">
        <v>2</v>
      </c>
      <c r="D118" s="12" t="s">
        <v>181</v>
      </c>
      <c r="E118" s="2">
        <v>2</v>
      </c>
      <c r="M118" s="12" t="str">
        <v>Xiaomi 11 Lite 5G</v>
      </c>
      <c r="N118">
        <f>VLOOKUP(M118, Table7[], 2, FALSE)</f>
        <v>1</v>
      </c>
      <c r="O118">
        <f>IFERROR(VLOOKUP(M118, Table8[], 2, FALSE), 0)</f>
        <v>1</v>
      </c>
      <c r="P118" s="4">
        <f t="shared" si="4"/>
        <v>1</v>
      </c>
      <c r="Q118" s="4">
        <f t="shared" si="5"/>
        <v>100</v>
      </c>
      <c r="R118" s="2">
        <f t="shared" si="6"/>
        <v>0</v>
      </c>
      <c r="S118" s="4">
        <f t="shared" si="7"/>
        <v>2</v>
      </c>
      <c r="AB118" t="s">
        <v>177</v>
      </c>
      <c r="AC118" s="2">
        <v>1</v>
      </c>
      <c r="AD118" s="2">
        <v>1</v>
      </c>
      <c r="AE118" s="4">
        <v>1</v>
      </c>
      <c r="AF118" s="4">
        <v>100</v>
      </c>
      <c r="AG118" s="2">
        <v>0</v>
      </c>
      <c r="AH118" s="4">
        <v>2</v>
      </c>
    </row>
    <row r="119" spans="1:34" x14ac:dyDescent="0.2">
      <c r="A119" s="12" t="s">
        <v>177</v>
      </c>
      <c r="B119" s="2">
        <v>1</v>
      </c>
      <c r="D119" s="12" t="s">
        <v>177</v>
      </c>
      <c r="E119" s="2">
        <v>1</v>
      </c>
      <c r="M119" s="16" t="str">
        <v>Xiaomi 11 Lite 5G NE</v>
      </c>
      <c r="N119">
        <f>VLOOKUP(M119, Table7[], 2, FALSE)</f>
        <v>1</v>
      </c>
      <c r="O119">
        <f>IFERROR(VLOOKUP(M119, Table8[], 2, FALSE), 0)</f>
        <v>0</v>
      </c>
      <c r="P119" s="4">
        <f t="shared" si="4"/>
        <v>0</v>
      </c>
      <c r="Q119" s="4">
        <f t="shared" si="5"/>
        <v>0</v>
      </c>
      <c r="R119" s="2">
        <f t="shared" si="6"/>
        <v>1</v>
      </c>
      <c r="S119" s="4">
        <f t="shared" si="7"/>
        <v>0</v>
      </c>
      <c r="AB119" t="s">
        <v>66</v>
      </c>
      <c r="AC119" s="2">
        <v>1</v>
      </c>
      <c r="AD119" s="2">
        <v>0</v>
      </c>
      <c r="AE119" s="4">
        <v>0</v>
      </c>
      <c r="AF119" s="4">
        <v>0</v>
      </c>
      <c r="AG119" s="2">
        <v>1</v>
      </c>
      <c r="AH119" s="4">
        <v>0</v>
      </c>
    </row>
    <row r="120" spans="1:34" x14ac:dyDescent="0.2">
      <c r="A120" s="12" t="s">
        <v>66</v>
      </c>
      <c r="B120" s="2">
        <v>1</v>
      </c>
      <c r="D120" s="12" t="s">
        <v>66</v>
      </c>
      <c r="E120" s="2">
        <v>1</v>
      </c>
      <c r="M120" s="12" t="str">
        <v>ZTE 216</v>
      </c>
      <c r="N120">
        <f>VLOOKUP(M120, Table7[], 2, FALSE)</f>
        <v>5</v>
      </c>
      <c r="O120">
        <f>IFERROR(VLOOKUP(M120, Table8[], 2, FALSE), 0)</f>
        <v>3</v>
      </c>
      <c r="P120" s="4">
        <f t="shared" si="4"/>
        <v>0.6</v>
      </c>
      <c r="Q120" s="4">
        <f t="shared" si="5"/>
        <v>60</v>
      </c>
      <c r="R120" s="2">
        <f t="shared" si="6"/>
        <v>2</v>
      </c>
      <c r="S120" s="4">
        <f t="shared" si="7"/>
        <v>1.2</v>
      </c>
      <c r="AB120" t="s">
        <v>45</v>
      </c>
      <c r="AC120" s="2">
        <v>5</v>
      </c>
      <c r="AD120" s="2">
        <v>3</v>
      </c>
      <c r="AE120" s="4">
        <v>0.6</v>
      </c>
      <c r="AF120" s="4">
        <v>60</v>
      </c>
      <c r="AG120" s="2">
        <v>2</v>
      </c>
      <c r="AH120" s="4">
        <v>1.2</v>
      </c>
    </row>
    <row r="121" spans="1:34" x14ac:dyDescent="0.2">
      <c r="A121" s="12" t="s">
        <v>45</v>
      </c>
      <c r="B121" s="2">
        <v>5</v>
      </c>
      <c r="D121" s="12" t="s">
        <v>45</v>
      </c>
      <c r="E121" s="2">
        <v>5</v>
      </c>
    </row>
    <row r="122" spans="1:34" x14ac:dyDescent="0.2">
      <c r="A122" s="12" t="s">
        <v>447</v>
      </c>
      <c r="B122" s="2">
        <v>502</v>
      </c>
    </row>
  </sheetData>
  <pageMargins left="0.7" right="0.7" top="0.75" bottom="0.75" header="0.3" footer="0.3"/>
  <pageSetup paperSize="9" orientation="portrait" horizontalDpi="0" verticalDpi="0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F0A6-D165-D448-B368-5228C873E16C}">
  <dimension ref="A2:J24"/>
  <sheetViews>
    <sheetView workbookViewId="0">
      <selection activeCell="C30" sqref="C30"/>
    </sheetView>
  </sheetViews>
  <sheetFormatPr baseColWidth="10" defaultRowHeight="16" x14ac:dyDescent="0.2"/>
  <cols>
    <col min="1" max="1" width="13" bestFit="1" customWidth="1"/>
    <col min="2" max="2" width="15.6640625" bestFit="1" customWidth="1"/>
    <col min="3" max="3" width="17.33203125" customWidth="1"/>
    <col min="4" max="4" width="15.5" customWidth="1"/>
    <col min="5" max="5" width="18.5" customWidth="1"/>
    <col min="6" max="6" width="15.1640625" customWidth="1"/>
    <col min="7" max="7" width="16.5" customWidth="1"/>
    <col min="8" max="8" width="30.6640625" customWidth="1"/>
    <col min="9" max="9" width="25" customWidth="1"/>
    <col min="10" max="10" width="23" style="4" customWidth="1"/>
  </cols>
  <sheetData>
    <row r="2" spans="1:10" x14ac:dyDescent="0.2">
      <c r="G2" s="26" t="s">
        <v>495</v>
      </c>
      <c r="H2" s="27" t="s">
        <v>496</v>
      </c>
      <c r="I2" s="27" t="s">
        <v>498</v>
      </c>
      <c r="J2" s="28" t="s">
        <v>500</v>
      </c>
    </row>
    <row r="3" spans="1:10" x14ac:dyDescent="0.2">
      <c r="A3" s="11" t="s">
        <v>489</v>
      </c>
      <c r="B3" t="s">
        <v>457</v>
      </c>
      <c r="C3" t="s">
        <v>501</v>
      </c>
      <c r="G3" s="26"/>
      <c r="H3" s="27"/>
      <c r="I3" s="27"/>
      <c r="J3" s="28"/>
    </row>
    <row r="4" spans="1:10" x14ac:dyDescent="0.2">
      <c r="A4" s="12" t="s">
        <v>458</v>
      </c>
      <c r="B4" s="5">
        <v>347283</v>
      </c>
      <c r="C4" s="4">
        <v>30</v>
      </c>
      <c r="D4" s="13" t="s">
        <v>454</v>
      </c>
      <c r="E4" s="13" t="s">
        <v>494</v>
      </c>
      <c r="F4" s="13" t="s">
        <v>469</v>
      </c>
      <c r="G4" s="13" t="s">
        <v>491</v>
      </c>
      <c r="H4" s="13" t="s">
        <v>492</v>
      </c>
      <c r="I4" s="13" t="s">
        <v>497</v>
      </c>
      <c r="J4" s="21" t="s">
        <v>499</v>
      </c>
    </row>
    <row r="5" spans="1:10" x14ac:dyDescent="0.2">
      <c r="A5" s="12" t="s">
        <v>448</v>
      </c>
      <c r="B5" s="5">
        <v>427235</v>
      </c>
      <c r="C5" s="4">
        <v>110</v>
      </c>
      <c r="D5" s="12" t="s">
        <v>448</v>
      </c>
      <c r="E5" s="5">
        <v>427235</v>
      </c>
      <c r="F5" s="10">
        <v>110599</v>
      </c>
      <c r="G5" s="10">
        <v>557387</v>
      </c>
      <c r="H5" s="10">
        <f>G5+E5-F5</f>
        <v>874023</v>
      </c>
      <c r="I5" s="10">
        <f>(Table11[[#This Row],[Beginning Inventory]]+Table11[[#This Row],[Ending Inventory]])/2</f>
        <v>715705</v>
      </c>
      <c r="J5" s="4">
        <f>Table11[[#This Row],[Sales]]/Table11[[#This Row],[Average Inventory]]</f>
        <v>0.15453154581845871</v>
      </c>
    </row>
    <row r="6" spans="1:10" x14ac:dyDescent="0.2">
      <c r="A6" s="12" t="s">
        <v>449</v>
      </c>
      <c r="B6" s="5">
        <v>623546</v>
      </c>
      <c r="C6" s="4">
        <v>83</v>
      </c>
      <c r="D6" s="12" t="s">
        <v>449</v>
      </c>
      <c r="E6" s="5">
        <v>623546</v>
      </c>
      <c r="F6" s="10">
        <v>569410</v>
      </c>
      <c r="G6" s="10">
        <f>H5</f>
        <v>874023</v>
      </c>
      <c r="H6" s="10">
        <f>G6+E6-F6</f>
        <v>928159</v>
      </c>
      <c r="I6" s="10">
        <f>(Table11[[#This Row],[Beginning Inventory]]+Table11[[#This Row],[Ending Inventory]])/2</f>
        <v>901091</v>
      </c>
      <c r="J6" s="4">
        <f>Table11[[#This Row],[Sales]]/Table11[[#This Row],[Average Inventory]]</f>
        <v>0.63191176029945917</v>
      </c>
    </row>
    <row r="7" spans="1:10" x14ac:dyDescent="0.2">
      <c r="A7" s="12" t="s">
        <v>450</v>
      </c>
      <c r="B7" s="5">
        <v>913544</v>
      </c>
      <c r="C7" s="4">
        <v>113</v>
      </c>
      <c r="D7" s="12" t="s">
        <v>450</v>
      </c>
      <c r="E7" s="5">
        <v>913544</v>
      </c>
      <c r="F7" s="10">
        <v>668200</v>
      </c>
      <c r="G7" s="10">
        <f>H6</f>
        <v>928159</v>
      </c>
      <c r="H7" s="10">
        <f>G7+E7-F7</f>
        <v>1173503</v>
      </c>
      <c r="I7" s="10">
        <f>(Table11[[#This Row],[Beginning Inventory]]+Table11[[#This Row],[Ending Inventory]])/2</f>
        <v>1050831</v>
      </c>
      <c r="J7" s="4">
        <f>Table11[[#This Row],[Sales]]/Table11[[#This Row],[Average Inventory]]</f>
        <v>0.63587770060076265</v>
      </c>
    </row>
    <row r="8" spans="1:10" x14ac:dyDescent="0.2">
      <c r="A8" s="12" t="s">
        <v>451</v>
      </c>
      <c r="B8" s="5">
        <v>405320</v>
      </c>
      <c r="C8" s="4">
        <v>78</v>
      </c>
      <c r="D8" s="12" t="s">
        <v>451</v>
      </c>
      <c r="E8" s="5">
        <v>405320</v>
      </c>
      <c r="F8" s="10">
        <v>620450</v>
      </c>
      <c r="G8" s="10">
        <f>H7</f>
        <v>1173503</v>
      </c>
      <c r="H8" s="10">
        <f>G8+E8-F8</f>
        <v>958373</v>
      </c>
      <c r="I8" s="10">
        <f>(Table11[[#This Row],[Beginning Inventory]]+Table11[[#This Row],[Ending Inventory]])/2</f>
        <v>1065938</v>
      </c>
      <c r="J8" s="4">
        <f>Table11[[#This Row],[Sales]]/Table11[[#This Row],[Average Inventory]]</f>
        <v>0.58206950122802636</v>
      </c>
    </row>
    <row r="9" spans="1:10" x14ac:dyDescent="0.2">
      <c r="A9" s="12" t="s">
        <v>452</v>
      </c>
      <c r="B9" s="5">
        <v>242735</v>
      </c>
      <c r="C9" s="4">
        <v>36</v>
      </c>
      <c r="D9" s="12" t="s">
        <v>452</v>
      </c>
      <c r="E9" s="5">
        <v>242735</v>
      </c>
      <c r="F9" s="10">
        <v>686448</v>
      </c>
      <c r="G9" s="10">
        <f>H8</f>
        <v>958373</v>
      </c>
      <c r="H9" s="10">
        <f>G9+E9-F9</f>
        <v>514660</v>
      </c>
      <c r="I9" s="10">
        <f>(Table11[[#This Row],[Beginning Inventory]]+Table11[[#This Row],[Ending Inventory]])/2</f>
        <v>736516.5</v>
      </c>
      <c r="J9" s="4">
        <f>Table11[[#This Row],[Sales]]/Table11[[#This Row],[Average Inventory]]</f>
        <v>0.93201985291571876</v>
      </c>
    </row>
    <row r="10" spans="1:10" x14ac:dyDescent="0.2">
      <c r="A10" s="12" t="s">
        <v>453</v>
      </c>
      <c r="B10" s="5">
        <v>450722</v>
      </c>
      <c r="C10" s="4">
        <v>52</v>
      </c>
      <c r="D10" s="12" t="s">
        <v>453</v>
      </c>
      <c r="E10" s="5">
        <v>450722</v>
      </c>
      <c r="F10" s="10">
        <v>729700</v>
      </c>
      <c r="G10" s="10">
        <f>H9</f>
        <v>514660</v>
      </c>
      <c r="H10" s="10">
        <f>G10+E10-F10</f>
        <v>235682</v>
      </c>
      <c r="I10" s="10">
        <f>(Table11[[#This Row],[Beginning Inventory]]+Table11[[#This Row],[Ending Inventory]])/2</f>
        <v>375171</v>
      </c>
      <c r="J10" s="4">
        <f>Table11[[#This Row],[Sales]]/Table11[[#This Row],[Average Inventory]]</f>
        <v>1.9449797558979771</v>
      </c>
    </row>
    <row r="11" spans="1:10" x14ac:dyDescent="0.2">
      <c r="A11" s="12" t="s">
        <v>447</v>
      </c>
      <c r="B11" s="5">
        <v>3410385</v>
      </c>
      <c r="C11" s="4">
        <v>502</v>
      </c>
    </row>
    <row r="16" spans="1:10" x14ac:dyDescent="0.2">
      <c r="D16" s="26" t="s">
        <v>495</v>
      </c>
      <c r="E16" s="27" t="s">
        <v>496</v>
      </c>
      <c r="F16" s="27" t="s">
        <v>498</v>
      </c>
      <c r="G16" s="28" t="s">
        <v>500</v>
      </c>
    </row>
    <row r="17" spans="1:7" x14ac:dyDescent="0.2">
      <c r="D17" s="26"/>
      <c r="E17" s="27"/>
      <c r="F17" s="27"/>
      <c r="G17" s="28"/>
    </row>
    <row r="18" spans="1:7" x14ac:dyDescent="0.2">
      <c r="A18" s="13" t="s">
        <v>454</v>
      </c>
      <c r="B18" s="13" t="s">
        <v>502</v>
      </c>
      <c r="C18" s="13" t="s">
        <v>503</v>
      </c>
      <c r="D18" s="13" t="s">
        <v>491</v>
      </c>
      <c r="E18" s="21" t="s">
        <v>492</v>
      </c>
      <c r="F18" s="21" t="s">
        <v>497</v>
      </c>
      <c r="G18" s="21" t="s">
        <v>499</v>
      </c>
    </row>
    <row r="19" spans="1:7" x14ac:dyDescent="0.2">
      <c r="A19" s="12" t="s">
        <v>448</v>
      </c>
      <c r="B19" s="4">
        <v>110</v>
      </c>
      <c r="C19" s="24">
        <v>14</v>
      </c>
      <c r="D19" s="24">
        <v>50</v>
      </c>
      <c r="E19" s="2">
        <f>Table1114[[#This Row],[Beginning Inventory]]+Table1114[[#This Row],[Units Purchased]]-Table1114[[#This Row],[Units Sold]]</f>
        <v>146</v>
      </c>
      <c r="F19" s="2">
        <f>(Table1114[[#This Row],[Beginning Inventory]]+Table1114[[#This Row],[Ending Inventory]])/2</f>
        <v>98</v>
      </c>
      <c r="G19" s="4">
        <f>Table1114[[#This Row],[Units Sold]]/Table1114[[#This Row],[Average Inventory]]</f>
        <v>0.14285714285714285</v>
      </c>
    </row>
    <row r="20" spans="1:7" x14ac:dyDescent="0.2">
      <c r="A20" s="12" t="s">
        <v>449</v>
      </c>
      <c r="B20" s="4">
        <v>83</v>
      </c>
      <c r="C20" s="24">
        <v>94</v>
      </c>
      <c r="D20" s="2">
        <f>E19</f>
        <v>146</v>
      </c>
      <c r="E20" s="2">
        <f>Table1114[[#This Row],[Beginning Inventory]]+Table1114[[#This Row],[Units Purchased]]-Table1114[[#This Row],[Units Sold]]</f>
        <v>135</v>
      </c>
      <c r="F20" s="2">
        <f>(Table1114[[#This Row],[Beginning Inventory]]+Table1114[[#This Row],[Ending Inventory]])/2</f>
        <v>140.5</v>
      </c>
      <c r="G20" s="4">
        <f>Table1114[[#This Row],[Units Sold]]/Table1114[[#This Row],[Average Inventory]]</f>
        <v>0.66903914590747326</v>
      </c>
    </row>
    <row r="21" spans="1:7" x14ac:dyDescent="0.2">
      <c r="A21" s="12" t="s">
        <v>450</v>
      </c>
      <c r="B21" s="4">
        <v>113</v>
      </c>
      <c r="C21" s="24">
        <v>89</v>
      </c>
      <c r="D21" s="2">
        <f>E20</f>
        <v>135</v>
      </c>
      <c r="E21" s="2">
        <f>Table1114[[#This Row],[Beginning Inventory]]+Table1114[[#This Row],[Units Purchased]]-Table1114[[#This Row],[Units Sold]]</f>
        <v>159</v>
      </c>
      <c r="F21" s="2">
        <f>(Table1114[[#This Row],[Beginning Inventory]]+Table1114[[#This Row],[Ending Inventory]])/2</f>
        <v>147</v>
      </c>
      <c r="G21" s="4">
        <f>Table1114[[#This Row],[Units Sold]]/Table1114[[#This Row],[Average Inventory]]</f>
        <v>0.60544217687074831</v>
      </c>
    </row>
    <row r="22" spans="1:7" x14ac:dyDescent="0.2">
      <c r="A22" s="12" t="s">
        <v>451</v>
      </c>
      <c r="B22" s="4">
        <v>78</v>
      </c>
      <c r="C22" s="24">
        <v>68</v>
      </c>
      <c r="D22" s="2">
        <f>E21</f>
        <v>159</v>
      </c>
      <c r="E22" s="2">
        <f>Table1114[[#This Row],[Beginning Inventory]]+Table1114[[#This Row],[Units Purchased]]-Table1114[[#This Row],[Units Sold]]</f>
        <v>169</v>
      </c>
      <c r="F22" s="2">
        <f>(Table1114[[#This Row],[Beginning Inventory]]+Table1114[[#This Row],[Ending Inventory]])/2</f>
        <v>164</v>
      </c>
      <c r="G22" s="4">
        <f>Table1114[[#This Row],[Units Sold]]/Table1114[[#This Row],[Average Inventory]]</f>
        <v>0.41463414634146339</v>
      </c>
    </row>
    <row r="23" spans="1:7" x14ac:dyDescent="0.2">
      <c r="A23" s="12" t="s">
        <v>452</v>
      </c>
      <c r="B23" s="4">
        <v>36</v>
      </c>
      <c r="C23" s="24">
        <v>77</v>
      </c>
      <c r="D23" s="2">
        <f>E22</f>
        <v>169</v>
      </c>
      <c r="E23" s="2">
        <f>Table1114[[#This Row],[Beginning Inventory]]+Table1114[[#This Row],[Units Purchased]]-Table1114[[#This Row],[Units Sold]]</f>
        <v>128</v>
      </c>
      <c r="F23" s="2">
        <f>(Table1114[[#This Row],[Beginning Inventory]]+Table1114[[#This Row],[Ending Inventory]])/2</f>
        <v>148.5</v>
      </c>
      <c r="G23" s="4">
        <f>Table1114[[#This Row],[Units Sold]]/Table1114[[#This Row],[Average Inventory]]</f>
        <v>0.51851851851851849</v>
      </c>
    </row>
    <row r="24" spans="1:7" x14ac:dyDescent="0.2">
      <c r="A24" s="12" t="s">
        <v>453</v>
      </c>
      <c r="B24" s="4">
        <v>52</v>
      </c>
      <c r="C24" s="24">
        <v>76</v>
      </c>
      <c r="D24" s="2">
        <f>E23</f>
        <v>128</v>
      </c>
      <c r="E24" s="2">
        <f>Table1114[[#This Row],[Beginning Inventory]]+Table1114[[#This Row],[Units Purchased]]-Table1114[[#This Row],[Units Sold]]</f>
        <v>104</v>
      </c>
      <c r="F24" s="2">
        <f>(Table1114[[#This Row],[Beginning Inventory]]+Table1114[[#This Row],[Ending Inventory]])/2</f>
        <v>116</v>
      </c>
      <c r="G24" s="4">
        <f>Table1114[[#This Row],[Units Sold]]/Table1114[[#This Row],[Average Inventory]]</f>
        <v>0.65517241379310343</v>
      </c>
    </row>
  </sheetData>
  <mergeCells count="8">
    <mergeCell ref="G2:G3"/>
    <mergeCell ref="H2:H3"/>
    <mergeCell ref="I2:I3"/>
    <mergeCell ref="J2:J3"/>
    <mergeCell ref="D16:D17"/>
    <mergeCell ref="E16:E17"/>
    <mergeCell ref="F16:F17"/>
    <mergeCell ref="G16:G17"/>
  </mergeCells>
  <pageMargins left="0.7" right="0.7" top="0.75" bottom="0.75" header="0.3" footer="0.3"/>
  <ignoredErrors>
    <ignoredError sqref="G5" calculatedColumn="1"/>
  </ignoredErrors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C198-33C4-D34A-91B9-08FC955389DC}">
  <dimension ref="A1:B7"/>
  <sheetViews>
    <sheetView workbookViewId="0">
      <selection activeCell="L38" sqref="L38"/>
    </sheetView>
  </sheetViews>
  <sheetFormatPr baseColWidth="10" defaultRowHeight="16" x14ac:dyDescent="0.2"/>
  <cols>
    <col min="1" max="1" width="21.5" customWidth="1"/>
    <col min="2" max="2" width="14.6640625" customWidth="1"/>
  </cols>
  <sheetData>
    <row r="1" spans="1:2" ht="19" x14ac:dyDescent="0.25">
      <c r="A1" s="22" t="s">
        <v>481</v>
      </c>
      <c r="B1" s="23" t="s">
        <v>482</v>
      </c>
    </row>
    <row r="2" spans="1:2" x14ac:dyDescent="0.2">
      <c r="A2" t="s">
        <v>483</v>
      </c>
      <c r="B2" s="10">
        <v>6000</v>
      </c>
    </row>
    <row r="3" spans="1:2" x14ac:dyDescent="0.2">
      <c r="A3" t="s">
        <v>484</v>
      </c>
      <c r="B3" s="10">
        <v>12000</v>
      </c>
    </row>
    <row r="4" spans="1:2" x14ac:dyDescent="0.2">
      <c r="A4" t="s">
        <v>485</v>
      </c>
      <c r="B4" s="10">
        <v>2000</v>
      </c>
    </row>
    <row r="5" spans="1:2" x14ac:dyDescent="0.2">
      <c r="A5" t="s">
        <v>486</v>
      </c>
      <c r="B5" s="10">
        <v>1200</v>
      </c>
    </row>
    <row r="6" spans="1:2" x14ac:dyDescent="0.2">
      <c r="A6" t="s">
        <v>487</v>
      </c>
      <c r="B6" s="10">
        <v>1000</v>
      </c>
    </row>
    <row r="7" spans="1:2" x14ac:dyDescent="0.2">
      <c r="A7" s="13" t="s">
        <v>488</v>
      </c>
      <c r="B7" s="19">
        <f>SUM(B2:B6)</f>
        <v>22200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B594-486A-1242-9D78-560123F6798A}">
  <dimension ref="A1:E8"/>
  <sheetViews>
    <sheetView workbookViewId="0">
      <selection activeCell="E2" sqref="E2:E7"/>
    </sheetView>
  </sheetViews>
  <sheetFormatPr baseColWidth="10" defaultRowHeight="16" x14ac:dyDescent="0.2"/>
  <cols>
    <col min="1" max="1" width="13" bestFit="1" customWidth="1"/>
    <col min="2" max="2" width="13.33203125" bestFit="1" customWidth="1"/>
    <col min="5" max="5" width="18.1640625" customWidth="1"/>
  </cols>
  <sheetData>
    <row r="1" spans="1:5" x14ac:dyDescent="0.2">
      <c r="A1" s="11" t="s">
        <v>454</v>
      </c>
      <c r="B1" t="s">
        <v>455</v>
      </c>
      <c r="D1" s="13" t="s">
        <v>456</v>
      </c>
      <c r="E1" s="13" t="s">
        <v>455</v>
      </c>
    </row>
    <row r="2" spans="1:5" x14ac:dyDescent="0.2">
      <c r="A2" s="12" t="s">
        <v>448</v>
      </c>
      <c r="B2" s="10">
        <v>110599</v>
      </c>
      <c r="D2" s="12" t="s">
        <v>448</v>
      </c>
      <c r="E2" s="10">
        <v>110599</v>
      </c>
    </row>
    <row r="3" spans="1:5" x14ac:dyDescent="0.2">
      <c r="A3" s="12" t="s">
        <v>449</v>
      </c>
      <c r="B3" s="10">
        <v>569410</v>
      </c>
      <c r="D3" s="12" t="s">
        <v>449</v>
      </c>
      <c r="E3" s="10">
        <v>569410</v>
      </c>
    </row>
    <row r="4" spans="1:5" x14ac:dyDescent="0.2">
      <c r="A4" s="12" t="s">
        <v>450</v>
      </c>
      <c r="B4" s="10">
        <v>668200</v>
      </c>
      <c r="D4" s="12" t="s">
        <v>450</v>
      </c>
      <c r="E4" s="10">
        <v>668200</v>
      </c>
    </row>
    <row r="5" spans="1:5" x14ac:dyDescent="0.2">
      <c r="A5" s="12" t="s">
        <v>451</v>
      </c>
      <c r="B5" s="10">
        <v>620450</v>
      </c>
      <c r="D5" s="12" t="s">
        <v>451</v>
      </c>
      <c r="E5" s="10">
        <v>620450</v>
      </c>
    </row>
    <row r="6" spans="1:5" x14ac:dyDescent="0.2">
      <c r="A6" s="12" t="s">
        <v>452</v>
      </c>
      <c r="B6" s="10">
        <v>686448</v>
      </c>
      <c r="D6" s="12" t="s">
        <v>452</v>
      </c>
      <c r="E6" s="10">
        <v>686448</v>
      </c>
    </row>
    <row r="7" spans="1:5" x14ac:dyDescent="0.2">
      <c r="A7" s="12" t="s">
        <v>453</v>
      </c>
      <c r="B7" s="10">
        <v>729700</v>
      </c>
      <c r="D7" s="12" t="s">
        <v>453</v>
      </c>
      <c r="E7" s="10">
        <v>729700</v>
      </c>
    </row>
    <row r="8" spans="1:5" x14ac:dyDescent="0.2">
      <c r="A8" s="12" t="s">
        <v>447</v>
      </c>
      <c r="B8" s="10">
        <v>3384807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7B92-77A8-904C-87FE-9DA982E5E747}">
  <dimension ref="A1:N17"/>
  <sheetViews>
    <sheetView workbookViewId="0">
      <selection activeCell="G4" sqref="G4:H4"/>
    </sheetView>
  </sheetViews>
  <sheetFormatPr baseColWidth="10" defaultRowHeight="16" x14ac:dyDescent="0.2"/>
  <cols>
    <col min="1" max="1" width="13" bestFit="1" customWidth="1"/>
    <col min="2" max="2" width="15.6640625" bestFit="1" customWidth="1"/>
    <col min="4" max="4" width="13" bestFit="1" customWidth="1"/>
    <col min="5" max="5" width="15.5" customWidth="1"/>
    <col min="7" max="7" width="20.83203125" customWidth="1"/>
    <col min="8" max="8" width="14.6640625" customWidth="1"/>
    <col min="9" max="9" width="17.33203125" customWidth="1"/>
    <col min="13" max="13" width="14.33203125" customWidth="1"/>
    <col min="14" max="14" width="11.6640625" bestFit="1" customWidth="1"/>
  </cols>
  <sheetData>
    <row r="1" spans="1:14" x14ac:dyDescent="0.2">
      <c r="A1" s="11" t="s">
        <v>454</v>
      </c>
      <c r="B1" t="s">
        <v>457</v>
      </c>
    </row>
    <row r="2" spans="1:14" x14ac:dyDescent="0.2">
      <c r="A2" s="12" t="s">
        <v>458</v>
      </c>
      <c r="B2" s="5">
        <v>347283</v>
      </c>
      <c r="D2" s="11" t="s">
        <v>454</v>
      </c>
      <c r="E2" t="s">
        <v>455</v>
      </c>
    </row>
    <row r="3" spans="1:14" x14ac:dyDescent="0.2">
      <c r="A3" s="12" t="s">
        <v>448</v>
      </c>
      <c r="B3" s="5">
        <v>427235</v>
      </c>
      <c r="D3" s="12" t="s">
        <v>448</v>
      </c>
      <c r="E3" s="10">
        <v>110599</v>
      </c>
    </row>
    <row r="4" spans="1:14" x14ac:dyDescent="0.2">
      <c r="A4" s="12" t="s">
        <v>449</v>
      </c>
      <c r="B4" s="5">
        <v>623546</v>
      </c>
      <c r="D4" s="12" t="s">
        <v>449</v>
      </c>
      <c r="E4" s="10">
        <v>569410</v>
      </c>
      <c r="G4" s="13" t="s">
        <v>461</v>
      </c>
      <c r="H4" s="18">
        <v>22200</v>
      </c>
    </row>
    <row r="5" spans="1:14" x14ac:dyDescent="0.2">
      <c r="A5" s="12" t="s">
        <v>450</v>
      </c>
      <c r="B5" s="5">
        <v>913544</v>
      </c>
      <c r="D5" s="12" t="s">
        <v>450</v>
      </c>
      <c r="E5" s="10">
        <v>668200</v>
      </c>
    </row>
    <row r="6" spans="1:14" x14ac:dyDescent="0.2">
      <c r="A6" s="12" t="s">
        <v>451</v>
      </c>
      <c r="B6" s="5">
        <v>405320</v>
      </c>
      <c r="D6" s="12" t="s">
        <v>451</v>
      </c>
      <c r="E6" s="10">
        <v>620450</v>
      </c>
    </row>
    <row r="7" spans="1:14" x14ac:dyDescent="0.2">
      <c r="A7" s="12" t="s">
        <v>452</v>
      </c>
      <c r="B7" s="5">
        <v>242735</v>
      </c>
      <c r="D7" s="12" t="s">
        <v>452</v>
      </c>
      <c r="E7" s="10">
        <v>686448</v>
      </c>
    </row>
    <row r="8" spans="1:14" x14ac:dyDescent="0.2">
      <c r="A8" s="12" t="s">
        <v>453</v>
      </c>
      <c r="B8" s="5">
        <v>450722</v>
      </c>
      <c r="D8" s="12" t="s">
        <v>453</v>
      </c>
      <c r="E8" s="10">
        <v>729700</v>
      </c>
    </row>
    <row r="9" spans="1:14" x14ac:dyDescent="0.2">
      <c r="A9" s="12" t="s">
        <v>447</v>
      </c>
      <c r="B9" s="5">
        <v>3410385</v>
      </c>
      <c r="D9" s="12" t="s">
        <v>447</v>
      </c>
      <c r="E9" s="10">
        <v>3384807</v>
      </c>
    </row>
    <row r="11" spans="1:14" x14ac:dyDescent="0.2">
      <c r="A11" s="14" t="s">
        <v>454</v>
      </c>
      <c r="B11" s="14" t="s">
        <v>9</v>
      </c>
      <c r="D11" s="15" t="s">
        <v>454</v>
      </c>
      <c r="E11" s="15" t="s">
        <v>455</v>
      </c>
      <c r="G11" s="13" t="s">
        <v>454</v>
      </c>
      <c r="H11" s="13" t="s">
        <v>459</v>
      </c>
      <c r="I11" s="13" t="s">
        <v>460</v>
      </c>
    </row>
    <row r="12" spans="1:14" x14ac:dyDescent="0.2">
      <c r="A12" s="12" t="s">
        <v>448</v>
      </c>
      <c r="B12" s="5">
        <v>427235</v>
      </c>
      <c r="D12" s="12" t="s">
        <v>448</v>
      </c>
      <c r="E12" s="10">
        <v>110599</v>
      </c>
      <c r="G12" s="16" t="s">
        <v>448</v>
      </c>
      <c r="H12" s="10">
        <f>Table5[[#This Row],[Total Revenue]]-Table4[[#This Row],[Total Cost]]</f>
        <v>-316636</v>
      </c>
      <c r="I12" s="10">
        <f>Table6[[#This Row],[Gross Profit]]-$H$4</f>
        <v>-338836</v>
      </c>
    </row>
    <row r="13" spans="1:14" x14ac:dyDescent="0.2">
      <c r="A13" s="12" t="s">
        <v>449</v>
      </c>
      <c r="B13" s="5">
        <v>623546</v>
      </c>
      <c r="D13" s="12" t="s">
        <v>449</v>
      </c>
      <c r="E13" s="10">
        <v>569410</v>
      </c>
      <c r="G13" s="12" t="s">
        <v>449</v>
      </c>
      <c r="H13" s="10">
        <f>Table5[[#This Row],[Total Revenue]]-Table4[[#This Row],[Total Cost]]</f>
        <v>-54136</v>
      </c>
      <c r="I13" s="10">
        <f>Table6[[#This Row],[Gross Profit]]-$H$4</f>
        <v>-76336</v>
      </c>
      <c r="M13" s="13" t="s">
        <v>462</v>
      </c>
      <c r="N13" s="19">
        <f>SUM(Table5[Total Revenue])-SUM(Table4[Total Cost])</f>
        <v>321705</v>
      </c>
    </row>
    <row r="14" spans="1:14" x14ac:dyDescent="0.2">
      <c r="A14" s="12" t="s">
        <v>450</v>
      </c>
      <c r="B14" s="5">
        <v>913544</v>
      </c>
      <c r="D14" s="12" t="s">
        <v>450</v>
      </c>
      <c r="E14" s="10">
        <v>668200</v>
      </c>
      <c r="G14" s="16" t="s">
        <v>450</v>
      </c>
      <c r="H14" s="10">
        <f>Table5[[#This Row],[Total Revenue]]-Table4[[#This Row],[Total Cost]]</f>
        <v>-245344</v>
      </c>
      <c r="I14" s="10">
        <f>Table6[[#This Row],[Gross Profit]]-$H$4</f>
        <v>-267544</v>
      </c>
      <c r="M14" s="13" t="s">
        <v>463</v>
      </c>
      <c r="N14" s="19">
        <f>N13/6</f>
        <v>53617.5</v>
      </c>
    </row>
    <row r="15" spans="1:14" x14ac:dyDescent="0.2">
      <c r="A15" s="12" t="s">
        <v>451</v>
      </c>
      <c r="B15" s="5">
        <v>405320</v>
      </c>
      <c r="D15" s="12" t="s">
        <v>451</v>
      </c>
      <c r="E15" s="10">
        <v>620450</v>
      </c>
      <c r="G15" s="12" t="s">
        <v>451</v>
      </c>
      <c r="H15" s="10">
        <f>Table5[[#This Row],[Total Revenue]]-Table4[[#This Row],[Total Cost]]</f>
        <v>215130</v>
      </c>
      <c r="I15" s="10">
        <f>Table6[[#This Row],[Gross Profit]]-$H$4</f>
        <v>192930</v>
      </c>
    </row>
    <row r="16" spans="1:14" x14ac:dyDescent="0.2">
      <c r="A16" s="12" t="s">
        <v>452</v>
      </c>
      <c r="B16" s="5">
        <v>242735</v>
      </c>
      <c r="D16" s="12" t="s">
        <v>452</v>
      </c>
      <c r="E16" s="10">
        <v>686448</v>
      </c>
      <c r="G16" s="16" t="s">
        <v>452</v>
      </c>
      <c r="H16" s="10">
        <f>Table5[[#This Row],[Total Revenue]]-Table4[[#This Row],[Total Cost]]</f>
        <v>443713</v>
      </c>
      <c r="I16" s="10">
        <f>Table6[[#This Row],[Gross Profit]]-$H$4</f>
        <v>421513</v>
      </c>
    </row>
    <row r="17" spans="1:9" x14ac:dyDescent="0.2">
      <c r="A17" s="12" t="s">
        <v>453</v>
      </c>
      <c r="B17" s="5">
        <v>450722</v>
      </c>
      <c r="D17" s="12" t="s">
        <v>453</v>
      </c>
      <c r="E17" s="10">
        <v>729700</v>
      </c>
      <c r="G17" s="17" t="s">
        <v>453</v>
      </c>
      <c r="H17" s="10">
        <f>Table5[[#This Row],[Total Revenue]]-Table4[[#This Row],[Total Cost]]</f>
        <v>278978</v>
      </c>
      <c r="I17" s="10">
        <f>Table6[[#This Row],[Gross Profit]]-$H$4</f>
        <v>256778</v>
      </c>
    </row>
  </sheetData>
  <pageMargins left="0.7" right="0.7" top="0.75" bottom="0.75" header="0.3" footer="0.3"/>
  <drawing r:id="rId3"/>
  <tableParts count="4"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84EC-26D6-1C49-A58E-D8FEB5667CDE}">
  <dimension ref="A1:B8"/>
  <sheetViews>
    <sheetView tabSelected="1" workbookViewId="0">
      <selection activeCell="A2" sqref="A2:B7"/>
      <pivotSelection pane="bottomRight" showHeader="1" extendable="1" axis="axisRow" max="7" activeRow="1" previousRow="6" click="1" r:id="rId1">
        <pivotArea dataOnly="0" axis="axisRow" fieldPosition="0">
          <references count="1">
            <reference field="10" count="6">
              <x v="7"/>
              <x v="8"/>
              <x v="9"/>
              <x v="10"/>
              <x v="11"/>
              <x v="12"/>
            </reference>
          </references>
        </pivotArea>
      </pivotSelection>
    </sheetView>
  </sheetViews>
  <sheetFormatPr baseColWidth="10" defaultRowHeight="16" x14ac:dyDescent="0.2"/>
  <cols>
    <col min="1" max="1" width="10.83203125" bestFit="1" customWidth="1"/>
    <col min="2" max="2" width="12.1640625" bestFit="1" customWidth="1"/>
  </cols>
  <sheetData>
    <row r="1" spans="1:2" x14ac:dyDescent="0.2">
      <c r="A1" s="11" t="s">
        <v>454</v>
      </c>
      <c r="B1" t="s">
        <v>490</v>
      </c>
    </row>
    <row r="2" spans="1:2" x14ac:dyDescent="0.2">
      <c r="A2" s="12" t="s">
        <v>448</v>
      </c>
      <c r="B2" s="24">
        <v>14</v>
      </c>
    </row>
    <row r="3" spans="1:2" x14ac:dyDescent="0.2">
      <c r="A3" s="12" t="s">
        <v>449</v>
      </c>
      <c r="B3" s="24">
        <v>94</v>
      </c>
    </row>
    <row r="4" spans="1:2" x14ac:dyDescent="0.2">
      <c r="A4" s="12" t="s">
        <v>450</v>
      </c>
      <c r="B4" s="24">
        <v>89</v>
      </c>
    </row>
    <row r="5" spans="1:2" x14ac:dyDescent="0.2">
      <c r="A5" s="12" t="s">
        <v>451</v>
      </c>
      <c r="B5" s="24">
        <v>68</v>
      </c>
    </row>
    <row r="6" spans="1:2" x14ac:dyDescent="0.2">
      <c r="A6" s="12" t="s">
        <v>452</v>
      </c>
      <c r="B6" s="24">
        <v>77</v>
      </c>
    </row>
    <row r="7" spans="1:2" x14ac:dyDescent="0.2">
      <c r="A7" s="12" t="s">
        <v>453</v>
      </c>
      <c r="B7" s="24">
        <v>76</v>
      </c>
    </row>
    <row r="8" spans="1:2" x14ac:dyDescent="0.2">
      <c r="A8" s="12" t="s">
        <v>447</v>
      </c>
      <c r="B8" s="24">
        <v>418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PurchaseDataCleaned</vt:lpstr>
      <vt:lpstr>SalesDataCleaned</vt:lpstr>
      <vt:lpstr>InventoryTurnover</vt:lpstr>
      <vt:lpstr>MonthlyInventoryTurnover</vt:lpstr>
      <vt:lpstr>FixedMonthlyExpenses</vt:lpstr>
      <vt:lpstr>RevenueTrendByMonths</vt:lpstr>
      <vt:lpstr>ProfitTrendByMonths</vt:lpstr>
      <vt:lpstr>MonthsWiseProductsSold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Quadri</dc:creator>
  <cp:lastModifiedBy>Azhar Quadri</cp:lastModifiedBy>
  <dcterms:created xsi:type="dcterms:W3CDTF">2024-11-07T17:08:39Z</dcterms:created>
  <dcterms:modified xsi:type="dcterms:W3CDTF">2024-12-29T13:47:38Z</dcterms:modified>
</cp:coreProperties>
</file>