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Users\azhou\Dropbox\BU Notes\AT 771\Group Project\"/>
    </mc:Choice>
  </mc:AlternateContent>
  <xr:revisionPtr revIDLastSave="0" documentId="13_ncr:1_{02795B8A-DB9F-4966-9993-8797F84FCDD0}" xr6:coauthVersionLast="47" xr6:coauthVersionMax="47" xr10:uidLastSave="{00000000-0000-0000-0000-000000000000}"/>
  <bookViews>
    <workbookView xWindow="-98" yWindow="-98" windowWidth="20715" windowHeight="13155" xr2:uid="{EF2820DE-6B5B-4A2A-87A4-7E30E42A5387}"/>
  </bookViews>
  <sheets>
    <sheet name="Summary of Results" sheetId="12" r:id="rId1"/>
    <sheet name="Premium and Reserve Calculator" sheetId="10" r:id="rId2"/>
    <sheet name="What-If Analysis" sheetId="11" r:id="rId3"/>
    <sheet name="Base Mortality Calculator" sheetId="1" r:id="rId4"/>
    <sheet name="Joint Life Functions" sheetId="13" r:id="rId5"/>
  </sheets>
  <definedNames>
    <definedName name="Annuity">'Summary of Results'!$E$16</definedName>
    <definedName name="BAge">'Summary of Results'!$E$22</definedName>
    <definedName name="DiscFactor">'Premium and Reserve Calculator'!$C$4</definedName>
    <definedName name="Endowment">'Summary of Results'!$E$17</definedName>
    <definedName name="Interest">'Summary of Results'!$E$9</definedName>
    <definedName name="MakehamA">'Summary of Results'!$E$6</definedName>
    <definedName name="MakehamB">'Summary of Results'!$E$7</definedName>
    <definedName name="Makehamc">'Summary of Results'!$E$8</definedName>
    <definedName name="MortFactor">'Summary of Results'!$E$45</definedName>
    <definedName name="NewDiscFactor">'What-If Analysis'!$C$4</definedName>
    <definedName name="NewInterest">'Summary of Results'!$E$49</definedName>
    <definedName name="NewSettlement">'Summary of Results'!$E$54</definedName>
    <definedName name="NewY1PercentPrem">'Summary of Results'!$E$50</definedName>
    <definedName name="NewY1PerPolicy">'Summary of Results'!$E$52</definedName>
    <definedName name="NewY2PercentPrem">'Summary of Results'!$E$51</definedName>
    <definedName name="NewY2PerPolicy">'Summary of Results'!$E$53</definedName>
    <definedName name="PAge">'Summary of Results'!$E$21</definedName>
    <definedName name="Premium">'Premium and Reserve Calculator'!$F$3</definedName>
    <definedName name="qx">'Base Mortality Calculator'!$D$8</definedName>
    <definedName name="Settlement">'Summary of Results'!$E$15</definedName>
    <definedName name="TermLength">'Summary of Results'!$E$10</definedName>
    <definedName name="Y1PercentPrem">'Summary of Results'!$E$11</definedName>
    <definedName name="Y1PerPolicy">'Summary of Results'!$E$13</definedName>
    <definedName name="Y2PercentPrem">'Summary of Results'!$E$12</definedName>
    <definedName name="Y2PerPolicy">'Summary of Results'!$E$14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3" l="1"/>
  <c r="C8" i="13"/>
  <c r="E8" i="13" s="1"/>
  <c r="G8" i="13" s="1"/>
  <c r="B8" i="13"/>
  <c r="D8" i="13" s="1"/>
  <c r="F8" i="13" s="1"/>
  <c r="B3" i="13"/>
  <c r="B4" i="13" s="1"/>
  <c r="B2" i="13"/>
  <c r="B1" i="13"/>
  <c r="G28" i="10"/>
  <c r="E54" i="12"/>
  <c r="G17" i="11" s="1"/>
  <c r="E53" i="12"/>
  <c r="R10" i="11" s="1"/>
  <c r="E52" i="12"/>
  <c r="R8" i="11" s="1"/>
  <c r="E51" i="12"/>
  <c r="Q22" i="11" s="1"/>
  <c r="E50" i="12"/>
  <c r="Q8" i="11" s="1"/>
  <c r="F3" i="11"/>
  <c r="I28" i="11"/>
  <c r="C27" i="11"/>
  <c r="C26" i="11"/>
  <c r="C25" i="11"/>
  <c r="C24" i="11"/>
  <c r="C23" i="11"/>
  <c r="C22" i="11"/>
  <c r="C21" i="11"/>
  <c r="C20" i="11"/>
  <c r="C19" i="11"/>
  <c r="C18" i="11"/>
  <c r="C17" i="11"/>
  <c r="C16" i="11"/>
  <c r="C15" i="11"/>
  <c r="C14" i="11"/>
  <c r="C13" i="11"/>
  <c r="C12" i="11"/>
  <c r="C11" i="11"/>
  <c r="C10" i="11"/>
  <c r="C9" i="11"/>
  <c r="A9" i="11"/>
  <c r="C8" i="11"/>
  <c r="L8" i="11"/>
  <c r="K8" i="11"/>
  <c r="F2" i="11"/>
  <c r="C2" i="11"/>
  <c r="F1" i="11"/>
  <c r="C1" i="11"/>
  <c r="E49" i="12"/>
  <c r="C3" i="11" s="1"/>
  <c r="C4" i="11" s="1"/>
  <c r="E26" i="12"/>
  <c r="Q10" i="10"/>
  <c r="Q11" i="10"/>
  <c r="Q12" i="10"/>
  <c r="Q13" i="10"/>
  <c r="Q14" i="10"/>
  <c r="Q15" i="10"/>
  <c r="Q16" i="10"/>
  <c r="Q17" i="10"/>
  <c r="Q18" i="10"/>
  <c r="Q19" i="10"/>
  <c r="Q20" i="10"/>
  <c r="Q21" i="10"/>
  <c r="Q22" i="10"/>
  <c r="Q23" i="10"/>
  <c r="Q24" i="10"/>
  <c r="Q25" i="10"/>
  <c r="Q26" i="10"/>
  <c r="Q27" i="10"/>
  <c r="Q9" i="10"/>
  <c r="Q8" i="10"/>
  <c r="C9" i="10"/>
  <c r="C10" i="10"/>
  <c r="C11" i="10"/>
  <c r="C12" i="10"/>
  <c r="C13" i="10"/>
  <c r="C14" i="10"/>
  <c r="C15" i="10"/>
  <c r="C16" i="10"/>
  <c r="C17" i="10"/>
  <c r="C18" i="10"/>
  <c r="C19" i="10"/>
  <c r="C20" i="10"/>
  <c r="C21" i="10"/>
  <c r="C22" i="10"/>
  <c r="C23" i="10"/>
  <c r="C24" i="10"/>
  <c r="C25" i="10"/>
  <c r="C26" i="10"/>
  <c r="C27" i="10"/>
  <c r="C8" i="10"/>
  <c r="I28" i="10"/>
  <c r="K8" i="10"/>
  <c r="L8" i="10"/>
  <c r="G9" i="10"/>
  <c r="G10" i="10"/>
  <c r="G11" i="10"/>
  <c r="G12" i="10"/>
  <c r="G13" i="10"/>
  <c r="G14" i="10"/>
  <c r="G15" i="10"/>
  <c r="G16" i="10"/>
  <c r="G17" i="10"/>
  <c r="G18" i="10"/>
  <c r="G19" i="10"/>
  <c r="G20" i="10"/>
  <c r="G21" i="10"/>
  <c r="G22" i="10"/>
  <c r="G23" i="10"/>
  <c r="G24" i="10"/>
  <c r="G25" i="10"/>
  <c r="G26" i="10"/>
  <c r="G27" i="10"/>
  <c r="G8" i="10"/>
  <c r="R10" i="10"/>
  <c r="R11" i="10"/>
  <c r="R12" i="10"/>
  <c r="R13" i="10"/>
  <c r="R14" i="10"/>
  <c r="R15" i="10"/>
  <c r="R16" i="10"/>
  <c r="R17" i="10"/>
  <c r="R18" i="10"/>
  <c r="R19" i="10"/>
  <c r="R20" i="10"/>
  <c r="R21" i="10"/>
  <c r="R22" i="10"/>
  <c r="R23" i="10"/>
  <c r="R24" i="10"/>
  <c r="R25" i="10"/>
  <c r="R26" i="10"/>
  <c r="R27" i="10"/>
  <c r="R9" i="10"/>
  <c r="R8" i="10"/>
  <c r="A9" i="10"/>
  <c r="F2" i="10"/>
  <c r="F1" i="10"/>
  <c r="C2" i="10"/>
  <c r="C3" i="10"/>
  <c r="C4" i="10" s="1"/>
  <c r="C1" i="10"/>
  <c r="C8" i="1"/>
  <c r="B8" i="1"/>
  <c r="B3" i="1"/>
  <c r="B2" i="1"/>
  <c r="B1" i="1"/>
  <c r="H8" i="13" l="1"/>
  <c r="C9" i="13"/>
  <c r="E9" i="13" s="1"/>
  <c r="B9" i="13"/>
  <c r="D9" i="13" s="1"/>
  <c r="F9" i="13" s="1"/>
  <c r="A10" i="13"/>
  <c r="G15" i="11"/>
  <c r="R22" i="11"/>
  <c r="D22" i="11" s="1"/>
  <c r="R20" i="11"/>
  <c r="Q21" i="11"/>
  <c r="G16" i="11"/>
  <c r="G28" i="11"/>
  <c r="R21" i="11"/>
  <c r="Q19" i="11"/>
  <c r="G8" i="11"/>
  <c r="G26" i="11"/>
  <c r="Q15" i="11"/>
  <c r="R19" i="11"/>
  <c r="R18" i="11"/>
  <c r="R17" i="11"/>
  <c r="Q17" i="11"/>
  <c r="R16" i="11"/>
  <c r="R23" i="11"/>
  <c r="Q16" i="11"/>
  <c r="G25" i="11"/>
  <c r="Q14" i="11"/>
  <c r="Q12" i="11"/>
  <c r="G22" i="11"/>
  <c r="Q27" i="11"/>
  <c r="Q11" i="11"/>
  <c r="R15" i="11"/>
  <c r="Q20" i="11"/>
  <c r="Q18" i="11"/>
  <c r="G11" i="11"/>
  <c r="G9" i="11"/>
  <c r="Q9" i="11"/>
  <c r="G21" i="11"/>
  <c r="Q26" i="11"/>
  <c r="Q10" i="11"/>
  <c r="D10" i="11" s="1"/>
  <c r="R14" i="11"/>
  <c r="G24" i="11"/>
  <c r="G23" i="11"/>
  <c r="G20" i="11"/>
  <c r="Q25" i="11"/>
  <c r="R13" i="11"/>
  <c r="R24" i="11"/>
  <c r="G13" i="11"/>
  <c r="G27" i="11"/>
  <c r="Q13" i="11"/>
  <c r="G19" i="11"/>
  <c r="Q24" i="11"/>
  <c r="R9" i="11"/>
  <c r="R12" i="11"/>
  <c r="R25" i="11"/>
  <c r="G14" i="11"/>
  <c r="G12" i="11"/>
  <c r="G10" i="11"/>
  <c r="G18" i="11"/>
  <c r="Q23" i="11"/>
  <c r="R27" i="11"/>
  <c r="R11" i="11"/>
  <c r="R26" i="11"/>
  <c r="A10" i="11"/>
  <c r="L9" i="11"/>
  <c r="K9" i="11"/>
  <c r="D8" i="11"/>
  <c r="E8" i="11" s="1"/>
  <c r="D24" i="10"/>
  <c r="D23" i="10"/>
  <c r="D21" i="10"/>
  <c r="D19" i="10"/>
  <c r="D18" i="10"/>
  <c r="D20" i="10"/>
  <c r="D17" i="10"/>
  <c r="D16" i="10"/>
  <c r="D15" i="10"/>
  <c r="D22" i="10"/>
  <c r="D14" i="10"/>
  <c r="D8" i="10"/>
  <c r="E8" i="10" s="1"/>
  <c r="D13" i="10"/>
  <c r="D9" i="10"/>
  <c r="D12" i="10"/>
  <c r="D27" i="10"/>
  <c r="D11" i="10"/>
  <c r="D26" i="10"/>
  <c r="D10" i="10"/>
  <c r="D25" i="10"/>
  <c r="L9" i="10"/>
  <c r="K9" i="10"/>
  <c r="A10" i="10"/>
  <c r="C10" i="13" l="1"/>
  <c r="E10" i="13" s="1"/>
  <c r="B10" i="13"/>
  <c r="D10" i="13" s="1"/>
  <c r="F10" i="13" s="1"/>
  <c r="A11" i="13"/>
  <c r="G9" i="13"/>
  <c r="H9" i="13" s="1"/>
  <c r="D13" i="11"/>
  <c r="D17" i="11"/>
  <c r="D23" i="11"/>
  <c r="D20" i="11"/>
  <c r="D19" i="11"/>
  <c r="D15" i="11"/>
  <c r="D27" i="11"/>
  <c r="D21" i="11"/>
  <c r="D11" i="11"/>
  <c r="D14" i="11"/>
  <c r="D24" i="11"/>
  <c r="D18" i="11"/>
  <c r="D9" i="11"/>
  <c r="D12" i="11"/>
  <c r="D16" i="11"/>
  <c r="D25" i="11"/>
  <c r="D26" i="11"/>
  <c r="A11" i="11"/>
  <c r="L10" i="11"/>
  <c r="K10" i="11"/>
  <c r="K10" i="10"/>
  <c r="L10" i="10"/>
  <c r="A11" i="10"/>
  <c r="A9" i="1"/>
  <c r="A12" i="13" l="1"/>
  <c r="C11" i="13"/>
  <c r="E11" i="13" s="1"/>
  <c r="B11" i="13"/>
  <c r="D11" i="13" s="1"/>
  <c r="F11" i="13" s="1"/>
  <c r="G10" i="13"/>
  <c r="H10" i="13" s="1"/>
  <c r="A12" i="11"/>
  <c r="L11" i="11"/>
  <c r="K11" i="11"/>
  <c r="K11" i="10"/>
  <c r="L11" i="10"/>
  <c r="A12" i="10"/>
  <c r="C9" i="1"/>
  <c r="B9" i="1"/>
  <c r="A10" i="1"/>
  <c r="A11" i="1" s="1"/>
  <c r="G11" i="13" l="1"/>
  <c r="H11" i="13" s="1"/>
  <c r="A13" i="13"/>
  <c r="C12" i="13"/>
  <c r="E12" i="13" s="1"/>
  <c r="B12" i="13"/>
  <c r="D12" i="13" s="1"/>
  <c r="F12" i="13" s="1"/>
  <c r="L12" i="11"/>
  <c r="K12" i="11"/>
  <c r="A13" i="11"/>
  <c r="K12" i="10"/>
  <c r="L12" i="10"/>
  <c r="A13" i="10"/>
  <c r="C11" i="1"/>
  <c r="B11" i="1"/>
  <c r="C10" i="1"/>
  <c r="B10" i="1"/>
  <c r="A12" i="1"/>
  <c r="C13" i="13" l="1"/>
  <c r="E13" i="13" s="1"/>
  <c r="B13" i="13"/>
  <c r="D13" i="13" s="1"/>
  <c r="F13" i="13" s="1"/>
  <c r="A14" i="13"/>
  <c r="G12" i="13"/>
  <c r="H12" i="13" s="1"/>
  <c r="A14" i="11"/>
  <c r="K13" i="11"/>
  <c r="L13" i="11"/>
  <c r="K13" i="10"/>
  <c r="L13" i="10"/>
  <c r="A14" i="10"/>
  <c r="C12" i="1"/>
  <c r="B12" i="1"/>
  <c r="D9" i="1"/>
  <c r="D8" i="1"/>
  <c r="A13" i="1"/>
  <c r="C14" i="13" l="1"/>
  <c r="E14" i="13" s="1"/>
  <c r="B14" i="13"/>
  <c r="D14" i="13" s="1"/>
  <c r="F14" i="13" s="1"/>
  <c r="A15" i="13"/>
  <c r="G13" i="13"/>
  <c r="H13" i="13" s="1"/>
  <c r="A15" i="11"/>
  <c r="L14" i="11"/>
  <c r="K14" i="11"/>
  <c r="K14" i="10"/>
  <c r="L14" i="10"/>
  <c r="A15" i="10"/>
  <c r="C13" i="1"/>
  <c r="B13" i="1"/>
  <c r="D10" i="1"/>
  <c r="A14" i="1"/>
  <c r="C15" i="13" l="1"/>
  <c r="E15" i="13" s="1"/>
  <c r="B15" i="13"/>
  <c r="D15" i="13" s="1"/>
  <c r="F15" i="13" s="1"/>
  <c r="A16" i="13"/>
  <c r="G14" i="13"/>
  <c r="H14" i="13" s="1"/>
  <c r="A16" i="11"/>
  <c r="K15" i="11"/>
  <c r="L15" i="11"/>
  <c r="K15" i="10"/>
  <c r="L15" i="10"/>
  <c r="A16" i="10"/>
  <c r="C14" i="1"/>
  <c r="B14" i="1"/>
  <c r="D11" i="1"/>
  <c r="A15" i="1"/>
  <c r="B16" i="13" l="1"/>
  <c r="D16" i="13" s="1"/>
  <c r="F16" i="13" s="1"/>
  <c r="A17" i="13"/>
  <c r="C16" i="13"/>
  <c r="E16" i="13" s="1"/>
  <c r="G15" i="13"/>
  <c r="H15" i="13" s="1"/>
  <c r="A17" i="11"/>
  <c r="L16" i="11"/>
  <c r="K16" i="11"/>
  <c r="K16" i="10"/>
  <c r="L16" i="10"/>
  <c r="A17" i="10"/>
  <c r="C15" i="1"/>
  <c r="B15" i="1"/>
  <c r="D12" i="1"/>
  <c r="A16" i="1"/>
  <c r="G16" i="13" l="1"/>
  <c r="H16" i="13" s="1"/>
  <c r="A18" i="13"/>
  <c r="C17" i="13"/>
  <c r="E17" i="13" s="1"/>
  <c r="B17" i="13"/>
  <c r="D17" i="13" s="1"/>
  <c r="F17" i="13" s="1"/>
  <c r="A18" i="11"/>
  <c r="L17" i="11"/>
  <c r="K17" i="11"/>
  <c r="K17" i="10"/>
  <c r="L17" i="10"/>
  <c r="A18" i="10"/>
  <c r="C16" i="1"/>
  <c r="B16" i="1"/>
  <c r="D13" i="1"/>
  <c r="A17" i="1"/>
  <c r="G17" i="13" l="1"/>
  <c r="H17" i="13" s="1"/>
  <c r="C18" i="13"/>
  <c r="E18" i="13" s="1"/>
  <c r="B18" i="13"/>
  <c r="D18" i="13" s="1"/>
  <c r="F18" i="13" s="1"/>
  <c r="A19" i="13"/>
  <c r="L18" i="11"/>
  <c r="K18" i="11"/>
  <c r="A19" i="11"/>
  <c r="K18" i="10"/>
  <c r="L18" i="10"/>
  <c r="A19" i="10"/>
  <c r="B17" i="1"/>
  <c r="C17" i="1"/>
  <c r="D14" i="1"/>
  <c r="A18" i="1"/>
  <c r="C19" i="13" l="1"/>
  <c r="E19" i="13" s="1"/>
  <c r="A20" i="13"/>
  <c r="B19" i="13"/>
  <c r="D19" i="13" s="1"/>
  <c r="F19" i="13" s="1"/>
  <c r="G18" i="13"/>
  <c r="H18" i="13" s="1"/>
  <c r="K19" i="11"/>
  <c r="A20" i="11"/>
  <c r="L19" i="11"/>
  <c r="K19" i="10"/>
  <c r="L19" i="10"/>
  <c r="A20" i="10"/>
  <c r="B18" i="1"/>
  <c r="C18" i="1"/>
  <c r="D15" i="1"/>
  <c r="A19" i="1"/>
  <c r="B20" i="13" l="1"/>
  <c r="D20" i="13" s="1"/>
  <c r="F20" i="13" s="1"/>
  <c r="C20" i="13"/>
  <c r="E20" i="13" s="1"/>
  <c r="A21" i="13"/>
  <c r="G19" i="13"/>
  <c r="H19" i="13" s="1"/>
  <c r="L20" i="11"/>
  <c r="K20" i="11"/>
  <c r="A21" i="11"/>
  <c r="L20" i="10"/>
  <c r="K20" i="10"/>
  <c r="A21" i="10"/>
  <c r="B19" i="1"/>
  <c r="C19" i="1"/>
  <c r="D16" i="1"/>
  <c r="A20" i="1"/>
  <c r="C21" i="13" l="1"/>
  <c r="E21" i="13" s="1"/>
  <c r="B21" i="13"/>
  <c r="D21" i="13" s="1"/>
  <c r="F21" i="13" s="1"/>
  <c r="A22" i="13"/>
  <c r="G20" i="13"/>
  <c r="H20" i="13" s="1"/>
  <c r="A22" i="11"/>
  <c r="L21" i="11"/>
  <c r="K21" i="11"/>
  <c r="K21" i="10"/>
  <c r="L21" i="10"/>
  <c r="A22" i="10"/>
  <c r="B20" i="1"/>
  <c r="C20" i="1"/>
  <c r="D17" i="1"/>
  <c r="A21" i="1"/>
  <c r="A23" i="13" l="1"/>
  <c r="C22" i="13"/>
  <c r="E22" i="13" s="1"/>
  <c r="B22" i="13"/>
  <c r="D22" i="13" s="1"/>
  <c r="F22" i="13" s="1"/>
  <c r="G21" i="13"/>
  <c r="H21" i="13" s="1"/>
  <c r="A23" i="11"/>
  <c r="L22" i="11"/>
  <c r="K22" i="11"/>
  <c r="K22" i="10"/>
  <c r="L22" i="10"/>
  <c r="A23" i="10"/>
  <c r="B21" i="1"/>
  <c r="C21" i="1"/>
  <c r="D18" i="1"/>
  <c r="A22" i="1"/>
  <c r="A24" i="13" l="1"/>
  <c r="B23" i="13"/>
  <c r="D23" i="13" s="1"/>
  <c r="F23" i="13" s="1"/>
  <c r="C23" i="13"/>
  <c r="E23" i="13" s="1"/>
  <c r="G22" i="13"/>
  <c r="H22" i="13" s="1"/>
  <c r="K23" i="11"/>
  <c r="L23" i="11"/>
  <c r="A24" i="11"/>
  <c r="K23" i="10"/>
  <c r="L23" i="10"/>
  <c r="A24" i="10"/>
  <c r="C22" i="1"/>
  <c r="B22" i="1"/>
  <c r="D19" i="1"/>
  <c r="A23" i="1"/>
  <c r="G23" i="13" l="1"/>
  <c r="H23" i="13" s="1"/>
  <c r="C24" i="13"/>
  <c r="E24" i="13" s="1"/>
  <c r="B24" i="13"/>
  <c r="D24" i="13" s="1"/>
  <c r="F24" i="13" s="1"/>
  <c r="A25" i="13"/>
  <c r="L24" i="11"/>
  <c r="A25" i="11"/>
  <c r="K24" i="11"/>
  <c r="K24" i="10"/>
  <c r="L24" i="10"/>
  <c r="A25" i="10"/>
  <c r="C23" i="1"/>
  <c r="B23" i="1"/>
  <c r="D20" i="1"/>
  <c r="A24" i="1"/>
  <c r="G24" i="13" l="1"/>
  <c r="H24" i="13" s="1"/>
  <c r="C25" i="13"/>
  <c r="E25" i="13" s="1"/>
  <c r="B25" i="13"/>
  <c r="D25" i="13" s="1"/>
  <c r="F25" i="13" s="1"/>
  <c r="A26" i="13"/>
  <c r="A26" i="11"/>
  <c r="L25" i="11"/>
  <c r="K25" i="11"/>
  <c r="K25" i="10"/>
  <c r="L25" i="10"/>
  <c r="A26" i="10"/>
  <c r="B24" i="1"/>
  <c r="C24" i="1"/>
  <c r="D21" i="1"/>
  <c r="A25" i="1"/>
  <c r="C26" i="13" l="1"/>
  <c r="E26" i="13" s="1"/>
  <c r="B26" i="13"/>
  <c r="D26" i="13" s="1"/>
  <c r="F26" i="13" s="1"/>
  <c r="A27" i="13"/>
  <c r="G25" i="13"/>
  <c r="H25" i="13" s="1"/>
  <c r="A27" i="11"/>
  <c r="L26" i="11"/>
  <c r="K26" i="11"/>
  <c r="K26" i="10"/>
  <c r="L26" i="10"/>
  <c r="A27" i="10"/>
  <c r="C25" i="1"/>
  <c r="B25" i="1"/>
  <c r="D22" i="1"/>
  <c r="A26" i="1"/>
  <c r="A28" i="13" l="1"/>
  <c r="C27" i="13"/>
  <c r="E27" i="13" s="1"/>
  <c r="B27" i="13"/>
  <c r="D27" i="13" s="1"/>
  <c r="F27" i="13" s="1"/>
  <c r="G26" i="13"/>
  <c r="H26" i="13" s="1"/>
  <c r="A28" i="11"/>
  <c r="L27" i="11"/>
  <c r="K27" i="11"/>
  <c r="K27" i="10"/>
  <c r="L27" i="10"/>
  <c r="A28" i="10"/>
  <c r="A29" i="10" s="1"/>
  <c r="C26" i="1"/>
  <c r="B26" i="1"/>
  <c r="D23" i="1"/>
  <c r="A27" i="1"/>
  <c r="G27" i="13" l="1"/>
  <c r="H27" i="13" s="1"/>
  <c r="A29" i="13"/>
  <c r="C28" i="13"/>
  <c r="E28" i="13" s="1"/>
  <c r="G28" i="13" s="1"/>
  <c r="B28" i="13"/>
  <c r="D28" i="13" s="1"/>
  <c r="F28" i="13" s="1"/>
  <c r="L28" i="11"/>
  <c r="K28" i="11"/>
  <c r="A29" i="11"/>
  <c r="A30" i="10"/>
  <c r="K29" i="10"/>
  <c r="L29" i="10"/>
  <c r="L28" i="10"/>
  <c r="K28" i="10"/>
  <c r="C27" i="1"/>
  <c r="B27" i="1"/>
  <c r="D24" i="1"/>
  <c r="A28" i="1"/>
  <c r="H28" i="13" l="1"/>
  <c r="C29" i="13"/>
  <c r="E29" i="13" s="1"/>
  <c r="G29" i="13" s="1"/>
  <c r="B29" i="13"/>
  <c r="D29" i="13" s="1"/>
  <c r="F29" i="13" s="1"/>
  <c r="A30" i="13"/>
  <c r="L29" i="11"/>
  <c r="K29" i="11"/>
  <c r="A30" i="11"/>
  <c r="A31" i="10"/>
  <c r="K30" i="10"/>
  <c r="L30" i="10"/>
  <c r="C28" i="1"/>
  <c r="B28" i="1"/>
  <c r="D25" i="1"/>
  <c r="A29" i="1"/>
  <c r="H29" i="13" l="1"/>
  <c r="A31" i="13"/>
  <c r="C30" i="13"/>
  <c r="E30" i="13" s="1"/>
  <c r="G30" i="13" s="1"/>
  <c r="B30" i="13"/>
  <c r="D30" i="13" s="1"/>
  <c r="F30" i="13" s="1"/>
  <c r="A31" i="11"/>
  <c r="L30" i="11"/>
  <c r="K30" i="11"/>
  <c r="A32" i="10"/>
  <c r="K31" i="10"/>
  <c r="L31" i="10"/>
  <c r="C29" i="1"/>
  <c r="B29" i="1"/>
  <c r="D26" i="1"/>
  <c r="A30" i="1"/>
  <c r="H30" i="13" l="1"/>
  <c r="C31" i="13"/>
  <c r="E31" i="13" s="1"/>
  <c r="G31" i="13" s="1"/>
  <c r="B31" i="13"/>
  <c r="D31" i="13" s="1"/>
  <c r="F31" i="13" s="1"/>
  <c r="A32" i="13"/>
  <c r="L31" i="11"/>
  <c r="K31" i="11"/>
  <c r="A32" i="11"/>
  <c r="A33" i="10"/>
  <c r="L32" i="10"/>
  <c r="K32" i="10"/>
  <c r="C30" i="1"/>
  <c r="B30" i="1"/>
  <c r="D27" i="1"/>
  <c r="A31" i="1"/>
  <c r="H31" i="13" l="1"/>
  <c r="A33" i="13"/>
  <c r="B32" i="13"/>
  <c r="D32" i="13" s="1"/>
  <c r="F32" i="13" s="1"/>
  <c r="C32" i="13"/>
  <c r="E32" i="13" s="1"/>
  <c r="G32" i="13" s="1"/>
  <c r="A33" i="11"/>
  <c r="L32" i="11"/>
  <c r="K32" i="11"/>
  <c r="A34" i="10"/>
  <c r="K33" i="10"/>
  <c r="L33" i="10"/>
  <c r="B31" i="1"/>
  <c r="C31" i="1"/>
  <c r="D28" i="1"/>
  <c r="A32" i="1"/>
  <c r="H32" i="13" l="1"/>
  <c r="C33" i="13"/>
  <c r="E33" i="13" s="1"/>
  <c r="G33" i="13" s="1"/>
  <c r="B33" i="13"/>
  <c r="D33" i="13" s="1"/>
  <c r="F33" i="13" s="1"/>
  <c r="A34" i="13"/>
  <c r="L33" i="11"/>
  <c r="K33" i="11"/>
  <c r="A34" i="11"/>
  <c r="A35" i="10"/>
  <c r="K34" i="10"/>
  <c r="L34" i="10"/>
  <c r="B32" i="1"/>
  <c r="C32" i="1"/>
  <c r="D29" i="1"/>
  <c r="A33" i="1"/>
  <c r="H33" i="13" l="1"/>
  <c r="A35" i="13"/>
  <c r="C34" i="13"/>
  <c r="E34" i="13" s="1"/>
  <c r="G34" i="13" s="1"/>
  <c r="B34" i="13"/>
  <c r="D34" i="13" s="1"/>
  <c r="F34" i="13" s="1"/>
  <c r="A35" i="11"/>
  <c r="L34" i="11"/>
  <c r="K34" i="11"/>
  <c r="A36" i="10"/>
  <c r="K35" i="10"/>
  <c r="L35" i="10"/>
  <c r="B33" i="1"/>
  <c r="C33" i="1"/>
  <c r="D30" i="1"/>
  <c r="A34" i="1"/>
  <c r="H34" i="13" l="1"/>
  <c r="C35" i="13"/>
  <c r="E35" i="13" s="1"/>
  <c r="G35" i="13" s="1"/>
  <c r="B35" i="13"/>
  <c r="D35" i="13" s="1"/>
  <c r="F35" i="13" s="1"/>
  <c r="A36" i="13"/>
  <c r="L35" i="11"/>
  <c r="K35" i="11"/>
  <c r="A36" i="11"/>
  <c r="A37" i="10"/>
  <c r="K36" i="10"/>
  <c r="L36" i="10"/>
  <c r="B34" i="1"/>
  <c r="C34" i="1"/>
  <c r="D31" i="1"/>
  <c r="A35" i="1"/>
  <c r="H35" i="13" l="1"/>
  <c r="A37" i="13"/>
  <c r="B36" i="13"/>
  <c r="D36" i="13" s="1"/>
  <c r="F36" i="13" s="1"/>
  <c r="C36" i="13"/>
  <c r="E36" i="13" s="1"/>
  <c r="G36" i="13" s="1"/>
  <c r="A37" i="11"/>
  <c r="L36" i="11"/>
  <c r="K36" i="11"/>
  <c r="A38" i="10"/>
  <c r="K37" i="10"/>
  <c r="L37" i="10"/>
  <c r="B35" i="1"/>
  <c r="C35" i="1"/>
  <c r="D32" i="1"/>
  <c r="A36" i="1"/>
  <c r="H36" i="13" l="1"/>
  <c r="C37" i="13"/>
  <c r="E37" i="13" s="1"/>
  <c r="G37" i="13" s="1"/>
  <c r="B37" i="13"/>
  <c r="D37" i="13" s="1"/>
  <c r="F37" i="13" s="1"/>
  <c r="A38" i="13"/>
  <c r="L37" i="11"/>
  <c r="K37" i="11"/>
  <c r="A38" i="11"/>
  <c r="A39" i="10"/>
  <c r="K38" i="10"/>
  <c r="L38" i="10"/>
  <c r="B36" i="1"/>
  <c r="C36" i="1"/>
  <c r="D33" i="1"/>
  <c r="A37" i="1"/>
  <c r="H37" i="13" l="1"/>
  <c r="A39" i="13"/>
  <c r="C38" i="13"/>
  <c r="E38" i="13" s="1"/>
  <c r="G38" i="13" s="1"/>
  <c r="B38" i="13"/>
  <c r="D38" i="13" s="1"/>
  <c r="F38" i="13" s="1"/>
  <c r="A39" i="11"/>
  <c r="L38" i="11"/>
  <c r="K38" i="11"/>
  <c r="A40" i="10"/>
  <c r="K39" i="10"/>
  <c r="L39" i="10"/>
  <c r="B37" i="1"/>
  <c r="C37" i="1"/>
  <c r="D34" i="1"/>
  <c r="A38" i="1"/>
  <c r="H38" i="13" l="1"/>
  <c r="C39" i="13"/>
  <c r="E39" i="13" s="1"/>
  <c r="G39" i="13" s="1"/>
  <c r="B39" i="13"/>
  <c r="D39" i="13" s="1"/>
  <c r="F39" i="13" s="1"/>
  <c r="A40" i="13"/>
  <c r="N8" i="11"/>
  <c r="P8" i="11" s="1"/>
  <c r="L39" i="11"/>
  <c r="K39" i="11"/>
  <c r="A40" i="11"/>
  <c r="A41" i="10"/>
  <c r="L40" i="10"/>
  <c r="K40" i="10"/>
  <c r="B38" i="1"/>
  <c r="C38" i="1"/>
  <c r="D35" i="1"/>
  <c r="A39" i="1"/>
  <c r="H39" i="13" l="1"/>
  <c r="A41" i="13"/>
  <c r="C40" i="13"/>
  <c r="E40" i="13" s="1"/>
  <c r="G40" i="13" s="1"/>
  <c r="B40" i="13"/>
  <c r="D40" i="13" s="1"/>
  <c r="F40" i="13" s="1"/>
  <c r="N9" i="11"/>
  <c r="P9" i="11" s="1"/>
  <c r="A41" i="11"/>
  <c r="L40" i="11"/>
  <c r="K40" i="11"/>
  <c r="A42" i="10"/>
  <c r="K41" i="10"/>
  <c r="L41" i="10"/>
  <c r="C39" i="1"/>
  <c r="B39" i="1"/>
  <c r="D36" i="1"/>
  <c r="A40" i="1"/>
  <c r="H40" i="13" l="1"/>
  <c r="C41" i="13"/>
  <c r="E41" i="13" s="1"/>
  <c r="G41" i="13" s="1"/>
  <c r="B41" i="13"/>
  <c r="D41" i="13" s="1"/>
  <c r="F41" i="13" s="1"/>
  <c r="A42" i="13"/>
  <c r="N10" i="11"/>
  <c r="P10" i="11" s="1"/>
  <c r="L41" i="11"/>
  <c r="K41" i="11"/>
  <c r="A42" i="11"/>
  <c r="A43" i="10"/>
  <c r="L42" i="10"/>
  <c r="K42" i="10"/>
  <c r="C40" i="1"/>
  <c r="B40" i="1"/>
  <c r="D37" i="1"/>
  <c r="A41" i="1"/>
  <c r="H41" i="13" l="1"/>
  <c r="A43" i="13"/>
  <c r="C42" i="13"/>
  <c r="E42" i="13" s="1"/>
  <c r="G42" i="13" s="1"/>
  <c r="B42" i="13"/>
  <c r="D42" i="13" s="1"/>
  <c r="F42" i="13" s="1"/>
  <c r="M8" i="11"/>
  <c r="O8" i="11" s="1"/>
  <c r="N11" i="11"/>
  <c r="P11" i="11" s="1"/>
  <c r="A43" i="11"/>
  <c r="L42" i="11"/>
  <c r="K42" i="11"/>
  <c r="M8" i="10"/>
  <c r="A44" i="10"/>
  <c r="K43" i="10"/>
  <c r="L43" i="10"/>
  <c r="C41" i="1"/>
  <c r="B41" i="1"/>
  <c r="D38" i="1"/>
  <c r="A42" i="1"/>
  <c r="H42" i="13" l="1"/>
  <c r="C43" i="13"/>
  <c r="E43" i="13" s="1"/>
  <c r="G43" i="13" s="1"/>
  <c r="B43" i="13"/>
  <c r="D43" i="13" s="1"/>
  <c r="F43" i="13" s="1"/>
  <c r="A44" i="13"/>
  <c r="M9" i="11"/>
  <c r="O9" i="11" s="1"/>
  <c r="N12" i="11"/>
  <c r="P12" i="11" s="1"/>
  <c r="L43" i="11"/>
  <c r="K43" i="11"/>
  <c r="A44" i="11"/>
  <c r="O8" i="10"/>
  <c r="M9" i="10"/>
  <c r="O9" i="10" s="1"/>
  <c r="A45" i="10"/>
  <c r="K44" i="10"/>
  <c r="L44" i="10"/>
  <c r="C42" i="1"/>
  <c r="B42" i="1"/>
  <c r="D39" i="1"/>
  <c r="A43" i="1"/>
  <c r="H43" i="13" l="1"/>
  <c r="A45" i="13"/>
  <c r="C44" i="13"/>
  <c r="E44" i="13" s="1"/>
  <c r="G44" i="13" s="1"/>
  <c r="B44" i="13"/>
  <c r="D44" i="13" s="1"/>
  <c r="F44" i="13" s="1"/>
  <c r="M10" i="11"/>
  <c r="O10" i="11" s="1"/>
  <c r="N13" i="11"/>
  <c r="P13" i="11" s="1"/>
  <c r="A45" i="11"/>
  <c r="L44" i="11"/>
  <c r="K44" i="11"/>
  <c r="M10" i="10"/>
  <c r="O10" i="10" s="1"/>
  <c r="A46" i="10"/>
  <c r="K45" i="10"/>
  <c r="L45" i="10"/>
  <c r="C43" i="1"/>
  <c r="B43" i="1"/>
  <c r="D40" i="1"/>
  <c r="A44" i="1"/>
  <c r="H44" i="13" l="1"/>
  <c r="C45" i="13"/>
  <c r="E45" i="13" s="1"/>
  <c r="G45" i="13" s="1"/>
  <c r="B45" i="13"/>
  <c r="D45" i="13" s="1"/>
  <c r="F45" i="13" s="1"/>
  <c r="A46" i="13"/>
  <c r="M11" i="11"/>
  <c r="O11" i="11" s="1"/>
  <c r="N14" i="11"/>
  <c r="P14" i="11" s="1"/>
  <c r="N8" i="10"/>
  <c r="P8" i="10" s="1"/>
  <c r="L45" i="11"/>
  <c r="K45" i="11"/>
  <c r="A46" i="11"/>
  <c r="M11" i="10"/>
  <c r="O11" i="10" s="1"/>
  <c r="A47" i="10"/>
  <c r="K46" i="10"/>
  <c r="L46" i="10"/>
  <c r="C44" i="1"/>
  <c r="B44" i="1"/>
  <c r="D41" i="1"/>
  <c r="A45" i="1"/>
  <c r="H45" i="13" l="1"/>
  <c r="A47" i="13"/>
  <c r="C46" i="13"/>
  <c r="E46" i="13" s="1"/>
  <c r="G46" i="13" s="1"/>
  <c r="B46" i="13"/>
  <c r="D46" i="13" s="1"/>
  <c r="F46" i="13" s="1"/>
  <c r="M12" i="11"/>
  <c r="O12" i="11" s="1"/>
  <c r="N15" i="11"/>
  <c r="P15" i="11" s="1"/>
  <c r="N9" i="10"/>
  <c r="P9" i="10" s="1"/>
  <c r="A47" i="11"/>
  <c r="L46" i="11"/>
  <c r="K46" i="11"/>
  <c r="M12" i="10"/>
  <c r="O12" i="10" s="1"/>
  <c r="A48" i="10"/>
  <c r="K47" i="10"/>
  <c r="L47" i="10"/>
  <c r="C45" i="1"/>
  <c r="B45" i="1"/>
  <c r="D42" i="1"/>
  <c r="A46" i="1"/>
  <c r="H46" i="13" l="1"/>
  <c r="C47" i="13"/>
  <c r="E47" i="13" s="1"/>
  <c r="G47" i="13" s="1"/>
  <c r="B47" i="13"/>
  <c r="D47" i="13" s="1"/>
  <c r="F47" i="13" s="1"/>
  <c r="A48" i="13"/>
  <c r="M13" i="11"/>
  <c r="O13" i="11" s="1"/>
  <c r="N16" i="11"/>
  <c r="P16" i="11" s="1"/>
  <c r="N10" i="10"/>
  <c r="P10" i="10" s="1"/>
  <c r="L47" i="11"/>
  <c r="K47" i="11"/>
  <c r="A48" i="11"/>
  <c r="M13" i="10"/>
  <c r="O13" i="10" s="1"/>
  <c r="A49" i="10"/>
  <c r="L48" i="10"/>
  <c r="K48" i="10"/>
  <c r="B46" i="1"/>
  <c r="C46" i="1"/>
  <c r="D43" i="1"/>
  <c r="A47" i="1"/>
  <c r="H47" i="13" l="1"/>
  <c r="C48" i="13"/>
  <c r="E48" i="13" s="1"/>
  <c r="G48" i="13" s="1"/>
  <c r="A49" i="13"/>
  <c r="B48" i="13"/>
  <c r="D48" i="13" s="1"/>
  <c r="F48" i="13" s="1"/>
  <c r="M14" i="11"/>
  <c r="O14" i="11" s="1"/>
  <c r="N17" i="11"/>
  <c r="P17" i="11" s="1"/>
  <c r="N11" i="10"/>
  <c r="P11" i="10" s="1"/>
  <c r="A49" i="11"/>
  <c r="L48" i="11"/>
  <c r="K48" i="11"/>
  <c r="M14" i="10"/>
  <c r="O14" i="10" s="1"/>
  <c r="A50" i="10"/>
  <c r="K49" i="10"/>
  <c r="L49" i="10"/>
  <c r="C47" i="1"/>
  <c r="B47" i="1"/>
  <c r="D44" i="1"/>
  <c r="A48" i="1"/>
  <c r="H48" i="13" l="1"/>
  <c r="C49" i="13"/>
  <c r="E49" i="13" s="1"/>
  <c r="G49" i="13" s="1"/>
  <c r="B49" i="13"/>
  <c r="D49" i="13" s="1"/>
  <c r="F49" i="13" s="1"/>
  <c r="A50" i="13"/>
  <c r="M15" i="11"/>
  <c r="O15" i="11" s="1"/>
  <c r="N18" i="11"/>
  <c r="P18" i="11" s="1"/>
  <c r="N12" i="10"/>
  <c r="P12" i="10" s="1"/>
  <c r="L49" i="11"/>
  <c r="K49" i="11"/>
  <c r="A50" i="11"/>
  <c r="M15" i="10"/>
  <c r="O15" i="10" s="1"/>
  <c r="A51" i="10"/>
  <c r="L50" i="10"/>
  <c r="K50" i="10"/>
  <c r="C48" i="1"/>
  <c r="B48" i="1"/>
  <c r="D45" i="1"/>
  <c r="A49" i="1"/>
  <c r="H49" i="13" l="1"/>
  <c r="A51" i="13"/>
  <c r="B50" i="13"/>
  <c r="D50" i="13" s="1"/>
  <c r="F50" i="13" s="1"/>
  <c r="C50" i="13"/>
  <c r="E50" i="13" s="1"/>
  <c r="G50" i="13" s="1"/>
  <c r="M16" i="11"/>
  <c r="O16" i="11" s="1"/>
  <c r="N19" i="11"/>
  <c r="P19" i="11" s="1"/>
  <c r="N13" i="10"/>
  <c r="P13" i="10" s="1"/>
  <c r="A51" i="11"/>
  <c r="L50" i="11"/>
  <c r="K50" i="11"/>
  <c r="M16" i="10"/>
  <c r="O16" i="10" s="1"/>
  <c r="A52" i="10"/>
  <c r="K51" i="10"/>
  <c r="L51" i="10"/>
  <c r="B49" i="1"/>
  <c r="C49" i="1"/>
  <c r="D46" i="1"/>
  <c r="A50" i="1"/>
  <c r="H50" i="13" l="1"/>
  <c r="C51" i="13"/>
  <c r="E51" i="13" s="1"/>
  <c r="G51" i="13" s="1"/>
  <c r="B51" i="13"/>
  <c r="D51" i="13" s="1"/>
  <c r="F51" i="13" s="1"/>
  <c r="A52" i="13"/>
  <c r="M17" i="11"/>
  <c r="O17" i="11" s="1"/>
  <c r="N20" i="11"/>
  <c r="P20" i="11" s="1"/>
  <c r="N14" i="10"/>
  <c r="P14" i="10" s="1"/>
  <c r="L51" i="11"/>
  <c r="K51" i="11"/>
  <c r="A52" i="11"/>
  <c r="M17" i="10"/>
  <c r="O17" i="10" s="1"/>
  <c r="A53" i="10"/>
  <c r="K52" i="10"/>
  <c r="L52" i="10"/>
  <c r="B50" i="1"/>
  <c r="C50" i="1"/>
  <c r="D47" i="1"/>
  <c r="A51" i="1"/>
  <c r="H51" i="13" l="1"/>
  <c r="C52" i="13"/>
  <c r="E52" i="13" s="1"/>
  <c r="G52" i="13" s="1"/>
  <c r="A53" i="13"/>
  <c r="B52" i="13"/>
  <c r="D52" i="13" s="1"/>
  <c r="F52" i="13" s="1"/>
  <c r="M18" i="11"/>
  <c r="O18" i="11" s="1"/>
  <c r="N21" i="11"/>
  <c r="P21" i="11" s="1"/>
  <c r="N15" i="10"/>
  <c r="P15" i="10" s="1"/>
  <c r="A53" i="11"/>
  <c r="L52" i="11"/>
  <c r="K52" i="11"/>
  <c r="M18" i="10"/>
  <c r="O18" i="10" s="1"/>
  <c r="A54" i="10"/>
  <c r="K53" i="10"/>
  <c r="L53" i="10"/>
  <c r="B51" i="1"/>
  <c r="C51" i="1"/>
  <c r="D48" i="1"/>
  <c r="A52" i="1"/>
  <c r="H52" i="13" l="1"/>
  <c r="C53" i="13"/>
  <c r="E53" i="13" s="1"/>
  <c r="G53" i="13" s="1"/>
  <c r="B53" i="13"/>
  <c r="D53" i="13" s="1"/>
  <c r="F53" i="13" s="1"/>
  <c r="A54" i="13"/>
  <c r="M19" i="11"/>
  <c r="O19" i="11" s="1"/>
  <c r="N22" i="11"/>
  <c r="P22" i="11" s="1"/>
  <c r="N16" i="10"/>
  <c r="P16" i="10" s="1"/>
  <c r="L53" i="11"/>
  <c r="K53" i="11"/>
  <c r="A54" i="11"/>
  <c r="M19" i="10"/>
  <c r="O19" i="10" s="1"/>
  <c r="A55" i="10"/>
  <c r="K54" i="10"/>
  <c r="L54" i="10"/>
  <c r="B52" i="1"/>
  <c r="C52" i="1"/>
  <c r="D49" i="1"/>
  <c r="A53" i="1"/>
  <c r="H53" i="13" l="1"/>
  <c r="A55" i="13"/>
  <c r="C54" i="13"/>
  <c r="E54" i="13" s="1"/>
  <c r="G54" i="13" s="1"/>
  <c r="B54" i="13"/>
  <c r="D54" i="13" s="1"/>
  <c r="F54" i="13" s="1"/>
  <c r="M20" i="11"/>
  <c r="O20" i="11" s="1"/>
  <c r="N23" i="11"/>
  <c r="P23" i="11" s="1"/>
  <c r="N17" i="10"/>
  <c r="P17" i="10" s="1"/>
  <c r="A55" i="11"/>
  <c r="L54" i="11"/>
  <c r="K54" i="11"/>
  <c r="M20" i="10"/>
  <c r="O20" i="10" s="1"/>
  <c r="A56" i="10"/>
  <c r="K55" i="10"/>
  <c r="L55" i="10"/>
  <c r="B53" i="1"/>
  <c r="C53" i="1"/>
  <c r="D50" i="1"/>
  <c r="A54" i="1"/>
  <c r="H54" i="13" l="1"/>
  <c r="C55" i="13"/>
  <c r="E55" i="13" s="1"/>
  <c r="G55" i="13" s="1"/>
  <c r="B55" i="13"/>
  <c r="D55" i="13" s="1"/>
  <c r="F55" i="13" s="1"/>
  <c r="A56" i="13"/>
  <c r="M21" i="11"/>
  <c r="O21" i="11" s="1"/>
  <c r="N24" i="11"/>
  <c r="P24" i="11" s="1"/>
  <c r="N18" i="10"/>
  <c r="P18" i="10" s="1"/>
  <c r="L55" i="11"/>
  <c r="K55" i="11"/>
  <c r="A56" i="11"/>
  <c r="M21" i="10"/>
  <c r="O21" i="10" s="1"/>
  <c r="A57" i="10"/>
  <c r="L56" i="10"/>
  <c r="K56" i="10"/>
  <c r="B54" i="1"/>
  <c r="C54" i="1"/>
  <c r="D51" i="1"/>
  <c r="A55" i="1"/>
  <c r="H55" i="13" l="1"/>
  <c r="A57" i="13"/>
  <c r="B56" i="13"/>
  <c r="D56" i="13" s="1"/>
  <c r="F56" i="13" s="1"/>
  <c r="C56" i="13"/>
  <c r="E56" i="13" s="1"/>
  <c r="G56" i="13" s="1"/>
  <c r="M22" i="11"/>
  <c r="O22" i="11" s="1"/>
  <c r="N25" i="11"/>
  <c r="P25" i="11" s="1"/>
  <c r="N19" i="10"/>
  <c r="P19" i="10" s="1"/>
  <c r="A57" i="11"/>
  <c r="L56" i="11"/>
  <c r="K56" i="11"/>
  <c r="M22" i="10"/>
  <c r="O22" i="10" s="1"/>
  <c r="A58" i="10"/>
  <c r="K57" i="10"/>
  <c r="L57" i="10"/>
  <c r="B55" i="1"/>
  <c r="C55" i="1"/>
  <c r="D52" i="1"/>
  <c r="A56" i="1"/>
  <c r="H56" i="13" l="1"/>
  <c r="C57" i="13"/>
  <c r="E57" i="13" s="1"/>
  <c r="G57" i="13" s="1"/>
  <c r="B57" i="13"/>
  <c r="D57" i="13" s="1"/>
  <c r="F57" i="13" s="1"/>
  <c r="A58" i="13"/>
  <c r="M23" i="11"/>
  <c r="O23" i="11" s="1"/>
  <c r="N26" i="11"/>
  <c r="P26" i="11" s="1"/>
  <c r="N20" i="10"/>
  <c r="P20" i="10" s="1"/>
  <c r="L57" i="11"/>
  <c r="K57" i="11"/>
  <c r="A58" i="11"/>
  <c r="M23" i="10"/>
  <c r="O23" i="10" s="1"/>
  <c r="A59" i="10"/>
  <c r="L58" i="10"/>
  <c r="K58" i="10"/>
  <c r="B56" i="1"/>
  <c r="C56" i="1"/>
  <c r="D53" i="1"/>
  <c r="A57" i="1"/>
  <c r="H57" i="13" l="1"/>
  <c r="C58" i="13"/>
  <c r="E58" i="13" s="1"/>
  <c r="G58" i="13" s="1"/>
  <c r="A59" i="13"/>
  <c r="B58" i="13"/>
  <c r="D58" i="13" s="1"/>
  <c r="F58" i="13" s="1"/>
  <c r="M24" i="11"/>
  <c r="O24" i="11" s="1"/>
  <c r="N27" i="11"/>
  <c r="P27" i="11" s="1"/>
  <c r="N21" i="10"/>
  <c r="P21" i="10" s="1"/>
  <c r="A59" i="11"/>
  <c r="L58" i="11"/>
  <c r="K58" i="11"/>
  <c r="M24" i="10"/>
  <c r="O24" i="10" s="1"/>
  <c r="A60" i="10"/>
  <c r="K59" i="10"/>
  <c r="L59" i="10"/>
  <c r="C57" i="1"/>
  <c r="B57" i="1"/>
  <c r="D54" i="1"/>
  <c r="A58" i="1"/>
  <c r="H58" i="13" l="1"/>
  <c r="C59" i="13"/>
  <c r="E59" i="13" s="1"/>
  <c r="G59" i="13" s="1"/>
  <c r="B59" i="13"/>
  <c r="D59" i="13" s="1"/>
  <c r="F59" i="13" s="1"/>
  <c r="A60" i="13"/>
  <c r="M25" i="11"/>
  <c r="O25" i="11" s="1"/>
  <c r="N28" i="11"/>
  <c r="P28" i="11" s="1"/>
  <c r="N22" i="10"/>
  <c r="P22" i="10" s="1"/>
  <c r="L59" i="11"/>
  <c r="K59" i="11"/>
  <c r="A60" i="11"/>
  <c r="M25" i="10"/>
  <c r="O25" i="10" s="1"/>
  <c r="A61" i="10"/>
  <c r="K60" i="10"/>
  <c r="L60" i="10"/>
  <c r="C58" i="1"/>
  <c r="B58" i="1"/>
  <c r="D55" i="1"/>
  <c r="A59" i="1"/>
  <c r="H59" i="13" l="1"/>
  <c r="A61" i="13"/>
  <c r="C60" i="13"/>
  <c r="E60" i="13" s="1"/>
  <c r="G60" i="13" s="1"/>
  <c r="B60" i="13"/>
  <c r="D60" i="13" s="1"/>
  <c r="F60" i="13" s="1"/>
  <c r="M26" i="11"/>
  <c r="O26" i="11" s="1"/>
  <c r="N29" i="11"/>
  <c r="P29" i="11" s="1"/>
  <c r="N23" i="10"/>
  <c r="P23" i="10" s="1"/>
  <c r="A61" i="11"/>
  <c r="L60" i="11"/>
  <c r="K60" i="11"/>
  <c r="M26" i="10"/>
  <c r="O26" i="10" s="1"/>
  <c r="A62" i="10"/>
  <c r="K61" i="10"/>
  <c r="L61" i="10"/>
  <c r="C59" i="1"/>
  <c r="B59" i="1"/>
  <c r="D56" i="1"/>
  <c r="A60" i="1"/>
  <c r="H60" i="13" l="1"/>
  <c r="C61" i="13"/>
  <c r="E61" i="13" s="1"/>
  <c r="G61" i="13" s="1"/>
  <c r="B61" i="13"/>
  <c r="D61" i="13" s="1"/>
  <c r="F61" i="13" s="1"/>
  <c r="A62" i="13"/>
  <c r="M27" i="11"/>
  <c r="O27" i="11" s="1"/>
  <c r="N30" i="11"/>
  <c r="P30" i="11" s="1"/>
  <c r="N24" i="10"/>
  <c r="P24" i="10" s="1"/>
  <c r="L61" i="11"/>
  <c r="K61" i="11"/>
  <c r="A62" i="11"/>
  <c r="M27" i="10"/>
  <c r="O27" i="10" s="1"/>
  <c r="A63" i="10"/>
  <c r="K62" i="10"/>
  <c r="L62" i="10"/>
  <c r="C60" i="1"/>
  <c r="B60" i="1"/>
  <c r="D57" i="1"/>
  <c r="A61" i="1"/>
  <c r="H61" i="13" l="1"/>
  <c r="C62" i="13"/>
  <c r="E62" i="13" s="1"/>
  <c r="G62" i="13" s="1"/>
  <c r="A63" i="13"/>
  <c r="B62" i="13"/>
  <c r="D62" i="13" s="1"/>
  <c r="F62" i="13" s="1"/>
  <c r="M28" i="11"/>
  <c r="O28" i="11" s="1"/>
  <c r="N31" i="11"/>
  <c r="P31" i="11" s="1"/>
  <c r="N25" i="10"/>
  <c r="P25" i="10" s="1"/>
  <c r="A63" i="11"/>
  <c r="L62" i="11"/>
  <c r="K62" i="11"/>
  <c r="M28" i="10"/>
  <c r="A64" i="10"/>
  <c r="K63" i="10"/>
  <c r="L63" i="10"/>
  <c r="C61" i="1"/>
  <c r="B61" i="1"/>
  <c r="D58" i="1"/>
  <c r="A62" i="1"/>
  <c r="H62" i="13" l="1"/>
  <c r="C63" i="13"/>
  <c r="E63" i="13" s="1"/>
  <c r="G63" i="13" s="1"/>
  <c r="B63" i="13"/>
  <c r="D63" i="13" s="1"/>
  <c r="F63" i="13" s="1"/>
  <c r="A64" i="13"/>
  <c r="M29" i="11"/>
  <c r="O29" i="11" s="1"/>
  <c r="N32" i="11"/>
  <c r="P32" i="11" s="1"/>
  <c r="N26" i="10"/>
  <c r="P26" i="10" s="1"/>
  <c r="L63" i="11"/>
  <c r="K63" i="11"/>
  <c r="A64" i="11"/>
  <c r="O28" i="10"/>
  <c r="M29" i="10"/>
  <c r="A65" i="10"/>
  <c r="L64" i="10"/>
  <c r="K64" i="10"/>
  <c r="B62" i="1"/>
  <c r="C62" i="1"/>
  <c r="D59" i="1"/>
  <c r="A63" i="1"/>
  <c r="H63" i="13" l="1"/>
  <c r="A65" i="13"/>
  <c r="C64" i="13"/>
  <c r="E64" i="13" s="1"/>
  <c r="G64" i="13" s="1"/>
  <c r="B64" i="13"/>
  <c r="D64" i="13" s="1"/>
  <c r="F64" i="13" s="1"/>
  <c r="M30" i="11"/>
  <c r="O30" i="11" s="1"/>
  <c r="N33" i="11"/>
  <c r="P33" i="11" s="1"/>
  <c r="N27" i="10"/>
  <c r="P27" i="10" s="1"/>
  <c r="A65" i="11"/>
  <c r="L64" i="11"/>
  <c r="K64" i="11"/>
  <c r="O29" i="10"/>
  <c r="M30" i="10"/>
  <c r="A66" i="10"/>
  <c r="K65" i="10"/>
  <c r="L65" i="10"/>
  <c r="C63" i="1"/>
  <c r="B63" i="1"/>
  <c r="D60" i="1"/>
  <c r="A64" i="1"/>
  <c r="H64" i="13" l="1"/>
  <c r="C65" i="13"/>
  <c r="E65" i="13" s="1"/>
  <c r="G65" i="13" s="1"/>
  <c r="B65" i="13"/>
  <c r="D65" i="13" s="1"/>
  <c r="F65" i="13" s="1"/>
  <c r="A66" i="13"/>
  <c r="M31" i="11"/>
  <c r="O31" i="11" s="1"/>
  <c r="N34" i="11"/>
  <c r="P34" i="11" s="1"/>
  <c r="N28" i="10"/>
  <c r="P28" i="10" s="1"/>
  <c r="L65" i="11"/>
  <c r="K65" i="11"/>
  <c r="A66" i="11"/>
  <c r="O30" i="10"/>
  <c r="M31" i="10"/>
  <c r="A67" i="10"/>
  <c r="L66" i="10"/>
  <c r="K66" i="10"/>
  <c r="C64" i="1"/>
  <c r="B64" i="1"/>
  <c r="D61" i="1"/>
  <c r="A65" i="1"/>
  <c r="H65" i="13" l="1"/>
  <c r="A67" i="13"/>
  <c r="C66" i="13"/>
  <c r="E66" i="13" s="1"/>
  <c r="G66" i="13" s="1"/>
  <c r="B66" i="13"/>
  <c r="D66" i="13" s="1"/>
  <c r="F66" i="13" s="1"/>
  <c r="M32" i="11"/>
  <c r="O32" i="11" s="1"/>
  <c r="N35" i="11"/>
  <c r="P35" i="11" s="1"/>
  <c r="N29" i="10"/>
  <c r="P29" i="10" s="1"/>
  <c r="A67" i="11"/>
  <c r="L66" i="11"/>
  <c r="K66" i="11"/>
  <c r="O31" i="10"/>
  <c r="M32" i="10"/>
  <c r="A68" i="10"/>
  <c r="K67" i="10"/>
  <c r="L67" i="10"/>
  <c r="B65" i="1"/>
  <c r="C65" i="1"/>
  <c r="D62" i="1"/>
  <c r="A66" i="1"/>
  <c r="H66" i="13" l="1"/>
  <c r="C67" i="13"/>
  <c r="E67" i="13" s="1"/>
  <c r="G67" i="13" s="1"/>
  <c r="B67" i="13"/>
  <c r="D67" i="13" s="1"/>
  <c r="F67" i="13" s="1"/>
  <c r="A68" i="13"/>
  <c r="M33" i="11"/>
  <c r="O33" i="11" s="1"/>
  <c r="N36" i="11"/>
  <c r="P36" i="11" s="1"/>
  <c r="N30" i="10"/>
  <c r="P30" i="10" s="1"/>
  <c r="L67" i="11"/>
  <c r="K67" i="11"/>
  <c r="A68" i="11"/>
  <c r="O32" i="10"/>
  <c r="M33" i="10"/>
  <c r="A69" i="10"/>
  <c r="K68" i="10"/>
  <c r="L68" i="10"/>
  <c r="B66" i="1"/>
  <c r="C66" i="1"/>
  <c r="D63" i="1"/>
  <c r="A67" i="1"/>
  <c r="H67" i="13" l="1"/>
  <c r="A69" i="13"/>
  <c r="C68" i="13"/>
  <c r="E68" i="13" s="1"/>
  <c r="G68" i="13" s="1"/>
  <c r="B68" i="13"/>
  <c r="D68" i="13" s="1"/>
  <c r="F68" i="13" s="1"/>
  <c r="M34" i="11"/>
  <c r="O34" i="11" s="1"/>
  <c r="N37" i="11"/>
  <c r="P37" i="11" s="1"/>
  <c r="N31" i="10"/>
  <c r="P31" i="10" s="1"/>
  <c r="A69" i="11"/>
  <c r="L68" i="11"/>
  <c r="K68" i="11"/>
  <c r="O33" i="10"/>
  <c r="M34" i="10"/>
  <c r="A70" i="10"/>
  <c r="K69" i="10"/>
  <c r="L69" i="10"/>
  <c r="B67" i="1"/>
  <c r="C67" i="1"/>
  <c r="D64" i="1"/>
  <c r="A68" i="1"/>
  <c r="H68" i="13" l="1"/>
  <c r="C69" i="13"/>
  <c r="E69" i="13" s="1"/>
  <c r="G69" i="13" s="1"/>
  <c r="B69" i="13"/>
  <c r="D69" i="13" s="1"/>
  <c r="F69" i="13" s="1"/>
  <c r="A70" i="13"/>
  <c r="M35" i="11"/>
  <c r="O35" i="11" s="1"/>
  <c r="N38" i="11"/>
  <c r="P38" i="11" s="1"/>
  <c r="N32" i="10"/>
  <c r="P32" i="10" s="1"/>
  <c r="L69" i="11"/>
  <c r="K69" i="11"/>
  <c r="A70" i="11"/>
  <c r="O34" i="10"/>
  <c r="M35" i="10"/>
  <c r="A71" i="10"/>
  <c r="K70" i="10"/>
  <c r="L70" i="10"/>
  <c r="B68" i="1"/>
  <c r="C68" i="1"/>
  <c r="D65" i="1"/>
  <c r="A69" i="1"/>
  <c r="H69" i="13" l="1"/>
  <c r="C70" i="13"/>
  <c r="E70" i="13" s="1"/>
  <c r="G70" i="13" s="1"/>
  <c r="A71" i="13"/>
  <c r="B70" i="13"/>
  <c r="D70" i="13" s="1"/>
  <c r="F70" i="13" s="1"/>
  <c r="M36" i="11"/>
  <c r="O36" i="11" s="1"/>
  <c r="N39" i="11"/>
  <c r="P39" i="11" s="1"/>
  <c r="N33" i="10"/>
  <c r="P33" i="10" s="1"/>
  <c r="A71" i="11"/>
  <c r="L70" i="11"/>
  <c r="K70" i="11"/>
  <c r="O35" i="10"/>
  <c r="M36" i="10"/>
  <c r="A72" i="10"/>
  <c r="K71" i="10"/>
  <c r="L71" i="10"/>
  <c r="B69" i="1"/>
  <c r="C69" i="1"/>
  <c r="D66" i="1"/>
  <c r="A70" i="1"/>
  <c r="H70" i="13" l="1"/>
  <c r="C71" i="13"/>
  <c r="E71" i="13" s="1"/>
  <c r="G71" i="13" s="1"/>
  <c r="B71" i="13"/>
  <c r="D71" i="13" s="1"/>
  <c r="F71" i="13" s="1"/>
  <c r="A72" i="13"/>
  <c r="M37" i="11"/>
  <c r="O37" i="11" s="1"/>
  <c r="N40" i="11"/>
  <c r="P40" i="11" s="1"/>
  <c r="N34" i="10"/>
  <c r="P34" i="10" s="1"/>
  <c r="L71" i="11"/>
  <c r="K71" i="11"/>
  <c r="A72" i="11"/>
  <c r="O36" i="10"/>
  <c r="M37" i="10"/>
  <c r="A73" i="10"/>
  <c r="L72" i="10"/>
  <c r="K72" i="10"/>
  <c r="B70" i="1"/>
  <c r="C70" i="1"/>
  <c r="D67" i="1"/>
  <c r="A71" i="1"/>
  <c r="H71" i="13" l="1"/>
  <c r="A73" i="13"/>
  <c r="C72" i="13"/>
  <c r="E72" i="13" s="1"/>
  <c r="G72" i="13" s="1"/>
  <c r="B72" i="13"/>
  <c r="D72" i="13" s="1"/>
  <c r="F72" i="13" s="1"/>
  <c r="M38" i="11"/>
  <c r="O38" i="11" s="1"/>
  <c r="N41" i="11"/>
  <c r="P41" i="11" s="1"/>
  <c r="N35" i="10"/>
  <c r="P35" i="10" s="1"/>
  <c r="A73" i="11"/>
  <c r="L72" i="11"/>
  <c r="K72" i="11"/>
  <c r="O37" i="10"/>
  <c r="M38" i="10"/>
  <c r="A74" i="10"/>
  <c r="K73" i="10"/>
  <c r="L73" i="10"/>
  <c r="B71" i="1"/>
  <c r="C71" i="1"/>
  <c r="D68" i="1"/>
  <c r="A72" i="1"/>
  <c r="H72" i="13" l="1"/>
  <c r="C73" i="13"/>
  <c r="E73" i="13" s="1"/>
  <c r="G73" i="13" s="1"/>
  <c r="B73" i="13"/>
  <c r="D73" i="13" s="1"/>
  <c r="F73" i="13" s="1"/>
  <c r="A74" i="13"/>
  <c r="M39" i="11"/>
  <c r="O39" i="11" s="1"/>
  <c r="N42" i="11"/>
  <c r="P42" i="11" s="1"/>
  <c r="N36" i="10"/>
  <c r="P36" i="10" s="1"/>
  <c r="L73" i="11"/>
  <c r="K73" i="11"/>
  <c r="A74" i="11"/>
  <c r="O38" i="10"/>
  <c r="M39" i="10"/>
  <c r="A75" i="10"/>
  <c r="L74" i="10"/>
  <c r="K74" i="10"/>
  <c r="B72" i="1"/>
  <c r="C72" i="1"/>
  <c r="D69" i="1"/>
  <c r="A73" i="1"/>
  <c r="H73" i="13" l="1"/>
  <c r="C74" i="13"/>
  <c r="E74" i="13" s="1"/>
  <c r="G74" i="13" s="1"/>
  <c r="A75" i="13"/>
  <c r="B74" i="13"/>
  <c r="D74" i="13" s="1"/>
  <c r="F74" i="13" s="1"/>
  <c r="M40" i="11"/>
  <c r="O40" i="11" s="1"/>
  <c r="N43" i="11"/>
  <c r="P43" i="11" s="1"/>
  <c r="N37" i="10"/>
  <c r="P37" i="10" s="1"/>
  <c r="A75" i="11"/>
  <c r="L74" i="11"/>
  <c r="K74" i="11"/>
  <c r="O39" i="10"/>
  <c r="M40" i="10"/>
  <c r="A76" i="10"/>
  <c r="K75" i="10"/>
  <c r="L75" i="10"/>
  <c r="C73" i="1"/>
  <c r="B73" i="1"/>
  <c r="D70" i="1"/>
  <c r="A74" i="1"/>
  <c r="H74" i="13" l="1"/>
  <c r="C75" i="13"/>
  <c r="E75" i="13" s="1"/>
  <c r="G75" i="13" s="1"/>
  <c r="B75" i="13"/>
  <c r="D75" i="13" s="1"/>
  <c r="F75" i="13" s="1"/>
  <c r="A76" i="13"/>
  <c r="M41" i="11"/>
  <c r="O41" i="11" s="1"/>
  <c r="N44" i="11"/>
  <c r="P44" i="11" s="1"/>
  <c r="N38" i="10"/>
  <c r="P38" i="10" s="1"/>
  <c r="L75" i="11"/>
  <c r="K75" i="11"/>
  <c r="A76" i="11"/>
  <c r="O40" i="10"/>
  <c r="M41" i="10"/>
  <c r="A77" i="10"/>
  <c r="K76" i="10"/>
  <c r="L76" i="10"/>
  <c r="C74" i="1"/>
  <c r="B74" i="1"/>
  <c r="D71" i="1"/>
  <c r="A75" i="1"/>
  <c r="H75" i="13" l="1"/>
  <c r="C76" i="13"/>
  <c r="E76" i="13" s="1"/>
  <c r="G76" i="13" s="1"/>
  <c r="A77" i="13"/>
  <c r="B76" i="13"/>
  <c r="D76" i="13" s="1"/>
  <c r="F76" i="13" s="1"/>
  <c r="M42" i="11"/>
  <c r="O42" i="11" s="1"/>
  <c r="N45" i="11"/>
  <c r="P45" i="11" s="1"/>
  <c r="N39" i="10"/>
  <c r="P39" i="10" s="1"/>
  <c r="A77" i="11"/>
  <c r="L76" i="11"/>
  <c r="K76" i="11"/>
  <c r="O41" i="10"/>
  <c r="M42" i="10"/>
  <c r="A78" i="10"/>
  <c r="K77" i="10"/>
  <c r="L77" i="10"/>
  <c r="C75" i="1"/>
  <c r="B75" i="1"/>
  <c r="D72" i="1"/>
  <c r="A76" i="1"/>
  <c r="H76" i="13" l="1"/>
  <c r="C77" i="13"/>
  <c r="E77" i="13" s="1"/>
  <c r="G77" i="13" s="1"/>
  <c r="B77" i="13"/>
  <c r="D77" i="13" s="1"/>
  <c r="F77" i="13" s="1"/>
  <c r="A78" i="13"/>
  <c r="M43" i="11"/>
  <c r="O43" i="11" s="1"/>
  <c r="N46" i="11"/>
  <c r="P46" i="11" s="1"/>
  <c r="N40" i="10"/>
  <c r="P40" i="10" s="1"/>
  <c r="L77" i="11"/>
  <c r="K77" i="11"/>
  <c r="A78" i="11"/>
  <c r="O42" i="10"/>
  <c r="M43" i="10"/>
  <c r="A79" i="10"/>
  <c r="K78" i="10"/>
  <c r="L78" i="10"/>
  <c r="C76" i="1"/>
  <c r="B76" i="1"/>
  <c r="D73" i="1"/>
  <c r="A77" i="1"/>
  <c r="H77" i="13" l="1"/>
  <c r="A79" i="13"/>
  <c r="C78" i="13"/>
  <c r="E78" i="13" s="1"/>
  <c r="G78" i="13" s="1"/>
  <c r="B78" i="13"/>
  <c r="D78" i="13" s="1"/>
  <c r="F78" i="13" s="1"/>
  <c r="M44" i="11"/>
  <c r="O44" i="11" s="1"/>
  <c r="N47" i="11"/>
  <c r="P47" i="11" s="1"/>
  <c r="N41" i="10"/>
  <c r="P41" i="10" s="1"/>
  <c r="A79" i="11"/>
  <c r="L78" i="11"/>
  <c r="K78" i="11"/>
  <c r="O43" i="10"/>
  <c r="M44" i="10"/>
  <c r="A80" i="10"/>
  <c r="K79" i="10"/>
  <c r="L79" i="10"/>
  <c r="C77" i="1"/>
  <c r="B77" i="1"/>
  <c r="D74" i="1"/>
  <c r="A78" i="1"/>
  <c r="H78" i="13" l="1"/>
  <c r="C79" i="13"/>
  <c r="E79" i="13" s="1"/>
  <c r="G79" i="13" s="1"/>
  <c r="B79" i="13"/>
  <c r="D79" i="13" s="1"/>
  <c r="F79" i="13" s="1"/>
  <c r="A80" i="13"/>
  <c r="M45" i="11"/>
  <c r="O45" i="11" s="1"/>
  <c r="N48" i="11"/>
  <c r="P48" i="11" s="1"/>
  <c r="N42" i="10"/>
  <c r="P42" i="10" s="1"/>
  <c r="L79" i="11"/>
  <c r="K79" i="11"/>
  <c r="A80" i="11"/>
  <c r="O44" i="10"/>
  <c r="M45" i="10"/>
  <c r="A81" i="10"/>
  <c r="K80" i="10"/>
  <c r="L80" i="10"/>
  <c r="C78" i="1"/>
  <c r="B78" i="1"/>
  <c r="D75" i="1"/>
  <c r="A79" i="1"/>
  <c r="H79" i="13" l="1"/>
  <c r="C80" i="13"/>
  <c r="E80" i="13" s="1"/>
  <c r="G80" i="13" s="1"/>
  <c r="A81" i="13"/>
  <c r="B80" i="13"/>
  <c r="D80" i="13" s="1"/>
  <c r="F80" i="13" s="1"/>
  <c r="M46" i="11"/>
  <c r="O46" i="11" s="1"/>
  <c r="N49" i="11"/>
  <c r="P49" i="11" s="1"/>
  <c r="N43" i="10"/>
  <c r="P43" i="10" s="1"/>
  <c r="A81" i="11"/>
  <c r="L80" i="11"/>
  <c r="K80" i="11"/>
  <c r="O45" i="10"/>
  <c r="M46" i="10"/>
  <c r="A82" i="10"/>
  <c r="K81" i="10"/>
  <c r="L81" i="10"/>
  <c r="C79" i="1"/>
  <c r="B79" i="1"/>
  <c r="D76" i="1"/>
  <c r="A80" i="1"/>
  <c r="H80" i="13" l="1"/>
  <c r="C81" i="13"/>
  <c r="E81" i="13" s="1"/>
  <c r="G81" i="13" s="1"/>
  <c r="B81" i="13"/>
  <c r="D81" i="13" s="1"/>
  <c r="F81" i="13" s="1"/>
  <c r="A82" i="13"/>
  <c r="M47" i="11"/>
  <c r="O47" i="11" s="1"/>
  <c r="N50" i="11"/>
  <c r="P50" i="11" s="1"/>
  <c r="N44" i="10"/>
  <c r="P44" i="10" s="1"/>
  <c r="L81" i="11"/>
  <c r="K81" i="11"/>
  <c r="A82" i="11"/>
  <c r="O46" i="10"/>
  <c r="M47" i="10"/>
  <c r="A83" i="10"/>
  <c r="L82" i="10"/>
  <c r="K82" i="10"/>
  <c r="C80" i="1"/>
  <c r="B80" i="1"/>
  <c r="D77" i="1"/>
  <c r="A81" i="1"/>
  <c r="H81" i="13" l="1"/>
  <c r="C82" i="13"/>
  <c r="E82" i="13" s="1"/>
  <c r="G82" i="13" s="1"/>
  <c r="A83" i="13"/>
  <c r="B82" i="13"/>
  <c r="D82" i="13" s="1"/>
  <c r="F82" i="13" s="1"/>
  <c r="M48" i="11"/>
  <c r="O48" i="11" s="1"/>
  <c r="N51" i="11"/>
  <c r="P51" i="11" s="1"/>
  <c r="N45" i="10"/>
  <c r="P45" i="10" s="1"/>
  <c r="A83" i="11"/>
  <c r="L82" i="11"/>
  <c r="K82" i="11"/>
  <c r="O47" i="10"/>
  <c r="M48" i="10"/>
  <c r="A84" i="10"/>
  <c r="K83" i="10"/>
  <c r="L83" i="10"/>
  <c r="B81" i="1"/>
  <c r="C81" i="1"/>
  <c r="D78" i="1"/>
  <c r="A82" i="1"/>
  <c r="H82" i="13" l="1"/>
  <c r="C83" i="13"/>
  <c r="E83" i="13" s="1"/>
  <c r="G83" i="13" s="1"/>
  <c r="B83" i="13"/>
  <c r="D83" i="13" s="1"/>
  <c r="F83" i="13" s="1"/>
  <c r="A84" i="13"/>
  <c r="M49" i="11"/>
  <c r="O49" i="11" s="1"/>
  <c r="N52" i="11"/>
  <c r="P52" i="11" s="1"/>
  <c r="N46" i="10"/>
  <c r="P46" i="10" s="1"/>
  <c r="L83" i="11"/>
  <c r="K83" i="11"/>
  <c r="A84" i="11"/>
  <c r="O48" i="10"/>
  <c r="M49" i="10"/>
  <c r="A85" i="10"/>
  <c r="K84" i="10"/>
  <c r="L84" i="10"/>
  <c r="B82" i="1"/>
  <c r="C82" i="1"/>
  <c r="D79" i="1"/>
  <c r="A83" i="1"/>
  <c r="H83" i="13" l="1"/>
  <c r="C84" i="13"/>
  <c r="E84" i="13" s="1"/>
  <c r="G84" i="13" s="1"/>
  <c r="A85" i="13"/>
  <c r="B84" i="13"/>
  <c r="D84" i="13" s="1"/>
  <c r="F84" i="13" s="1"/>
  <c r="M50" i="11"/>
  <c r="O50" i="11" s="1"/>
  <c r="N53" i="11"/>
  <c r="P53" i="11" s="1"/>
  <c r="N47" i="10"/>
  <c r="P47" i="10" s="1"/>
  <c r="A85" i="11"/>
  <c r="L84" i="11"/>
  <c r="K84" i="11"/>
  <c r="O49" i="10"/>
  <c r="M50" i="10"/>
  <c r="A86" i="10"/>
  <c r="K85" i="10"/>
  <c r="L85" i="10"/>
  <c r="C83" i="1"/>
  <c r="B83" i="1"/>
  <c r="D80" i="1"/>
  <c r="A84" i="1"/>
  <c r="H84" i="13" l="1"/>
  <c r="C85" i="13"/>
  <c r="E85" i="13" s="1"/>
  <c r="G85" i="13" s="1"/>
  <c r="B85" i="13"/>
  <c r="D85" i="13" s="1"/>
  <c r="F85" i="13" s="1"/>
  <c r="A86" i="13"/>
  <c r="M51" i="11"/>
  <c r="O51" i="11" s="1"/>
  <c r="N54" i="11"/>
  <c r="P54" i="11" s="1"/>
  <c r="N48" i="10"/>
  <c r="P48" i="10" s="1"/>
  <c r="L85" i="11"/>
  <c r="K85" i="11"/>
  <c r="A86" i="11"/>
  <c r="O50" i="10"/>
  <c r="M51" i="10"/>
  <c r="A87" i="10"/>
  <c r="K86" i="10"/>
  <c r="L86" i="10"/>
  <c r="B84" i="1"/>
  <c r="C84" i="1"/>
  <c r="D81" i="1"/>
  <c r="A85" i="1"/>
  <c r="H85" i="13" l="1"/>
  <c r="C86" i="13"/>
  <c r="E86" i="13" s="1"/>
  <c r="G86" i="13" s="1"/>
  <c r="A87" i="13"/>
  <c r="B86" i="13"/>
  <c r="D86" i="13" s="1"/>
  <c r="F86" i="13" s="1"/>
  <c r="M52" i="11"/>
  <c r="O52" i="11" s="1"/>
  <c r="N55" i="11"/>
  <c r="P55" i="11" s="1"/>
  <c r="N49" i="10"/>
  <c r="P49" i="10" s="1"/>
  <c r="A87" i="11"/>
  <c r="L86" i="11"/>
  <c r="K86" i="11"/>
  <c r="O51" i="10"/>
  <c r="M52" i="10"/>
  <c r="A88" i="10"/>
  <c r="K87" i="10"/>
  <c r="L87" i="10"/>
  <c r="B85" i="1"/>
  <c r="C85" i="1"/>
  <c r="D82" i="1"/>
  <c r="A86" i="1"/>
  <c r="H86" i="13" l="1"/>
  <c r="C87" i="13"/>
  <c r="E87" i="13" s="1"/>
  <c r="G87" i="13" s="1"/>
  <c r="B87" i="13"/>
  <c r="D87" i="13" s="1"/>
  <c r="F87" i="13" s="1"/>
  <c r="A88" i="13"/>
  <c r="M53" i="11"/>
  <c r="O53" i="11" s="1"/>
  <c r="N56" i="11"/>
  <c r="P56" i="11" s="1"/>
  <c r="N50" i="10"/>
  <c r="P50" i="10" s="1"/>
  <c r="L87" i="11"/>
  <c r="K87" i="11"/>
  <c r="A88" i="11"/>
  <c r="O52" i="10"/>
  <c r="M53" i="10"/>
  <c r="A89" i="10"/>
  <c r="L88" i="10"/>
  <c r="K88" i="10"/>
  <c r="C86" i="1"/>
  <c r="B86" i="1"/>
  <c r="D83" i="1"/>
  <c r="A87" i="1"/>
  <c r="H87" i="13" l="1"/>
  <c r="C88" i="13"/>
  <c r="E88" i="13" s="1"/>
  <c r="G88" i="13" s="1"/>
  <c r="A89" i="13"/>
  <c r="B88" i="13"/>
  <c r="D88" i="13" s="1"/>
  <c r="F88" i="13" s="1"/>
  <c r="M54" i="11"/>
  <c r="O54" i="11" s="1"/>
  <c r="N57" i="11"/>
  <c r="P57" i="11" s="1"/>
  <c r="N51" i="10"/>
  <c r="P51" i="10" s="1"/>
  <c r="A89" i="11"/>
  <c r="L88" i="11"/>
  <c r="K88" i="11"/>
  <c r="O53" i="10"/>
  <c r="M54" i="10"/>
  <c r="A90" i="10"/>
  <c r="K89" i="10"/>
  <c r="L89" i="10"/>
  <c r="B87" i="1"/>
  <c r="C87" i="1"/>
  <c r="D84" i="1"/>
  <c r="A88" i="1"/>
  <c r="H88" i="13" l="1"/>
  <c r="C89" i="13"/>
  <c r="E89" i="13" s="1"/>
  <c r="G89" i="13" s="1"/>
  <c r="B89" i="13"/>
  <c r="D89" i="13" s="1"/>
  <c r="F89" i="13" s="1"/>
  <c r="A90" i="13"/>
  <c r="M55" i="11"/>
  <c r="O55" i="11" s="1"/>
  <c r="N58" i="11"/>
  <c r="P58" i="11" s="1"/>
  <c r="N52" i="10"/>
  <c r="P52" i="10" s="1"/>
  <c r="L89" i="11"/>
  <c r="K89" i="11"/>
  <c r="A90" i="11"/>
  <c r="O54" i="10"/>
  <c r="M55" i="10"/>
  <c r="A91" i="10"/>
  <c r="L90" i="10"/>
  <c r="K90" i="10"/>
  <c r="B88" i="1"/>
  <c r="C88" i="1"/>
  <c r="D85" i="1"/>
  <c r="A89" i="1"/>
  <c r="H89" i="13" l="1"/>
  <c r="A91" i="13"/>
  <c r="C90" i="13"/>
  <c r="E90" i="13" s="1"/>
  <c r="G90" i="13" s="1"/>
  <c r="B90" i="13"/>
  <c r="D90" i="13" s="1"/>
  <c r="F90" i="13" s="1"/>
  <c r="M56" i="11"/>
  <c r="O56" i="11" s="1"/>
  <c r="N59" i="11"/>
  <c r="P59" i="11" s="1"/>
  <c r="N53" i="10"/>
  <c r="P53" i="10" s="1"/>
  <c r="A91" i="11"/>
  <c r="L90" i="11"/>
  <c r="K90" i="11"/>
  <c r="O55" i="10"/>
  <c r="M56" i="10"/>
  <c r="A92" i="10"/>
  <c r="K91" i="10"/>
  <c r="L91" i="10"/>
  <c r="C89" i="1"/>
  <c r="B89" i="1"/>
  <c r="D86" i="1"/>
  <c r="A90" i="1"/>
  <c r="H90" i="13" l="1"/>
  <c r="C91" i="13"/>
  <c r="E91" i="13" s="1"/>
  <c r="G91" i="13" s="1"/>
  <c r="B91" i="13"/>
  <c r="D91" i="13" s="1"/>
  <c r="F91" i="13" s="1"/>
  <c r="A92" i="13"/>
  <c r="M57" i="11"/>
  <c r="O57" i="11" s="1"/>
  <c r="N60" i="11"/>
  <c r="P60" i="11" s="1"/>
  <c r="N54" i="10"/>
  <c r="P54" i="10" s="1"/>
  <c r="L91" i="11"/>
  <c r="K91" i="11"/>
  <c r="A92" i="11"/>
  <c r="O56" i="10"/>
  <c r="M57" i="10"/>
  <c r="A93" i="10"/>
  <c r="K92" i="10"/>
  <c r="L92" i="10"/>
  <c r="C90" i="1"/>
  <c r="B90" i="1"/>
  <c r="D87" i="1"/>
  <c r="A91" i="1"/>
  <c r="H91" i="13" l="1"/>
  <c r="A93" i="13"/>
  <c r="C92" i="13"/>
  <c r="E92" i="13" s="1"/>
  <c r="G92" i="13" s="1"/>
  <c r="B92" i="13"/>
  <c r="D92" i="13" s="1"/>
  <c r="F92" i="13" s="1"/>
  <c r="M58" i="11"/>
  <c r="O58" i="11" s="1"/>
  <c r="N61" i="11"/>
  <c r="P61" i="11" s="1"/>
  <c r="N55" i="10"/>
  <c r="P55" i="10" s="1"/>
  <c r="A93" i="11"/>
  <c r="L92" i="11"/>
  <c r="K92" i="11"/>
  <c r="O57" i="10"/>
  <c r="M58" i="10"/>
  <c r="A94" i="10"/>
  <c r="K93" i="10"/>
  <c r="L93" i="10"/>
  <c r="C91" i="1"/>
  <c r="B91" i="1"/>
  <c r="D88" i="1"/>
  <c r="A92" i="1"/>
  <c r="H92" i="13" l="1"/>
  <c r="C93" i="13"/>
  <c r="E93" i="13" s="1"/>
  <c r="G93" i="13" s="1"/>
  <c r="B93" i="13"/>
  <c r="D93" i="13" s="1"/>
  <c r="F93" i="13" s="1"/>
  <c r="A94" i="13"/>
  <c r="M59" i="11"/>
  <c r="O59" i="11" s="1"/>
  <c r="N62" i="11"/>
  <c r="P62" i="11" s="1"/>
  <c r="N56" i="10"/>
  <c r="P56" i="10" s="1"/>
  <c r="L93" i="11"/>
  <c r="K93" i="11"/>
  <c r="A94" i="11"/>
  <c r="O58" i="10"/>
  <c r="M59" i="10"/>
  <c r="A95" i="10"/>
  <c r="K94" i="10"/>
  <c r="L94" i="10"/>
  <c r="C92" i="1"/>
  <c r="B92" i="1"/>
  <c r="D89" i="1"/>
  <c r="A93" i="1"/>
  <c r="H93" i="13" l="1"/>
  <c r="A95" i="13"/>
  <c r="C94" i="13"/>
  <c r="E94" i="13" s="1"/>
  <c r="G94" i="13" s="1"/>
  <c r="B94" i="13"/>
  <c r="D94" i="13" s="1"/>
  <c r="F94" i="13" s="1"/>
  <c r="M60" i="11"/>
  <c r="O60" i="11" s="1"/>
  <c r="N63" i="11"/>
  <c r="P63" i="11" s="1"/>
  <c r="N57" i="10"/>
  <c r="P57" i="10" s="1"/>
  <c r="A95" i="11"/>
  <c r="L94" i="11"/>
  <c r="K94" i="11"/>
  <c r="O59" i="10"/>
  <c r="M60" i="10"/>
  <c r="A96" i="10"/>
  <c r="K95" i="10"/>
  <c r="L95" i="10"/>
  <c r="C93" i="1"/>
  <c r="B93" i="1"/>
  <c r="D90" i="1"/>
  <c r="A94" i="1"/>
  <c r="H94" i="13" l="1"/>
  <c r="C95" i="13"/>
  <c r="E95" i="13" s="1"/>
  <c r="G95" i="13" s="1"/>
  <c r="B95" i="13"/>
  <c r="D95" i="13" s="1"/>
  <c r="F95" i="13" s="1"/>
  <c r="A96" i="13"/>
  <c r="M61" i="11"/>
  <c r="O61" i="11" s="1"/>
  <c r="N64" i="11"/>
  <c r="P64" i="11" s="1"/>
  <c r="N58" i="10"/>
  <c r="P58" i="10" s="1"/>
  <c r="L95" i="11"/>
  <c r="K95" i="11"/>
  <c r="A96" i="11"/>
  <c r="O60" i="10"/>
  <c r="M61" i="10"/>
  <c r="A97" i="10"/>
  <c r="L96" i="10"/>
  <c r="K96" i="10"/>
  <c r="C94" i="1"/>
  <c r="B94" i="1"/>
  <c r="D91" i="1"/>
  <c r="A95" i="1"/>
  <c r="H95" i="13" l="1"/>
  <c r="C96" i="13"/>
  <c r="E96" i="13" s="1"/>
  <c r="G96" i="13" s="1"/>
  <c r="A97" i="13"/>
  <c r="B96" i="13"/>
  <c r="D96" i="13" s="1"/>
  <c r="F96" i="13" s="1"/>
  <c r="M62" i="11"/>
  <c r="O62" i="11" s="1"/>
  <c r="N65" i="11"/>
  <c r="P65" i="11" s="1"/>
  <c r="N59" i="10"/>
  <c r="P59" i="10" s="1"/>
  <c r="A97" i="11"/>
  <c r="L96" i="11"/>
  <c r="K96" i="11"/>
  <c r="O61" i="10"/>
  <c r="M62" i="10"/>
  <c r="A98" i="10"/>
  <c r="K97" i="10"/>
  <c r="L97" i="10"/>
  <c r="C95" i="1"/>
  <c r="B95" i="1"/>
  <c r="D92" i="1"/>
  <c r="A96" i="1"/>
  <c r="H96" i="13" l="1"/>
  <c r="C97" i="13"/>
  <c r="E97" i="13" s="1"/>
  <c r="G97" i="13" s="1"/>
  <c r="B97" i="13"/>
  <c r="D97" i="13" s="1"/>
  <c r="F97" i="13" s="1"/>
  <c r="A98" i="13"/>
  <c r="M63" i="11"/>
  <c r="O63" i="11" s="1"/>
  <c r="N66" i="11"/>
  <c r="P66" i="11" s="1"/>
  <c r="N60" i="10"/>
  <c r="P60" i="10" s="1"/>
  <c r="L97" i="11"/>
  <c r="K97" i="11"/>
  <c r="A98" i="11"/>
  <c r="O62" i="10"/>
  <c r="M63" i="10"/>
  <c r="A99" i="10"/>
  <c r="L98" i="10"/>
  <c r="K98" i="10"/>
  <c r="C96" i="1"/>
  <c r="B96" i="1"/>
  <c r="D93" i="1"/>
  <c r="A97" i="1"/>
  <c r="H97" i="13" l="1"/>
  <c r="A99" i="13"/>
  <c r="C98" i="13"/>
  <c r="E98" i="13" s="1"/>
  <c r="G98" i="13" s="1"/>
  <c r="B98" i="13"/>
  <c r="D98" i="13" s="1"/>
  <c r="F98" i="13" s="1"/>
  <c r="M64" i="11"/>
  <c r="O64" i="11" s="1"/>
  <c r="N67" i="11"/>
  <c r="P67" i="11" s="1"/>
  <c r="N61" i="10"/>
  <c r="P61" i="10" s="1"/>
  <c r="A99" i="11"/>
  <c r="L98" i="11"/>
  <c r="K98" i="11"/>
  <c r="O63" i="10"/>
  <c r="M64" i="10"/>
  <c r="A100" i="10"/>
  <c r="K99" i="10"/>
  <c r="L99" i="10"/>
  <c r="B97" i="1"/>
  <c r="C97" i="1"/>
  <c r="D94" i="1"/>
  <c r="A98" i="1"/>
  <c r="H98" i="13" l="1"/>
  <c r="C99" i="13"/>
  <c r="E99" i="13" s="1"/>
  <c r="G99" i="13" s="1"/>
  <c r="B99" i="13"/>
  <c r="D99" i="13" s="1"/>
  <c r="F99" i="13" s="1"/>
  <c r="A100" i="13"/>
  <c r="M65" i="11"/>
  <c r="O65" i="11" s="1"/>
  <c r="N68" i="11"/>
  <c r="P68" i="11" s="1"/>
  <c r="N62" i="10"/>
  <c r="P62" i="10" s="1"/>
  <c r="L99" i="11"/>
  <c r="K99" i="11"/>
  <c r="A100" i="11"/>
  <c r="O64" i="10"/>
  <c r="M65" i="10"/>
  <c r="A101" i="10"/>
  <c r="K100" i="10"/>
  <c r="M100" i="10" s="1"/>
  <c r="O100" i="10" s="1"/>
  <c r="L100" i="10"/>
  <c r="C98" i="1"/>
  <c r="B98" i="1"/>
  <c r="D95" i="1"/>
  <c r="A99" i="1"/>
  <c r="H99" i="13" l="1"/>
  <c r="A101" i="13"/>
  <c r="C100" i="13"/>
  <c r="E100" i="13" s="1"/>
  <c r="G100" i="13" s="1"/>
  <c r="B100" i="13"/>
  <c r="D100" i="13" s="1"/>
  <c r="F100" i="13" s="1"/>
  <c r="M66" i="11"/>
  <c r="O66" i="11" s="1"/>
  <c r="N69" i="11"/>
  <c r="P69" i="11" s="1"/>
  <c r="N63" i="10"/>
  <c r="P63" i="10" s="1"/>
  <c r="A101" i="11"/>
  <c r="L100" i="11"/>
  <c r="K100" i="11"/>
  <c r="O65" i="10"/>
  <c r="M66" i="10"/>
  <c r="A102" i="10"/>
  <c r="K101" i="10"/>
  <c r="M101" i="10" s="1"/>
  <c r="O101" i="10" s="1"/>
  <c r="L101" i="10"/>
  <c r="B99" i="1"/>
  <c r="C99" i="1"/>
  <c r="D96" i="1"/>
  <c r="A100" i="1"/>
  <c r="H100" i="13" l="1"/>
  <c r="C101" i="13"/>
  <c r="E101" i="13" s="1"/>
  <c r="G101" i="13" s="1"/>
  <c r="B101" i="13"/>
  <c r="D101" i="13" s="1"/>
  <c r="F101" i="13" s="1"/>
  <c r="A102" i="13"/>
  <c r="M100" i="11"/>
  <c r="O100" i="11" s="1"/>
  <c r="M67" i="11"/>
  <c r="O67" i="11" s="1"/>
  <c r="N70" i="11"/>
  <c r="P70" i="11" s="1"/>
  <c r="N64" i="10"/>
  <c r="P64" i="10" s="1"/>
  <c r="L101" i="11"/>
  <c r="K101" i="11"/>
  <c r="A102" i="11"/>
  <c r="O66" i="10"/>
  <c r="M67" i="10"/>
  <c r="A103" i="10"/>
  <c r="K102" i="10"/>
  <c r="M102" i="10" s="1"/>
  <c r="O102" i="10" s="1"/>
  <c r="L102" i="10"/>
  <c r="B100" i="1"/>
  <c r="C100" i="1"/>
  <c r="D97" i="1"/>
  <c r="A101" i="1"/>
  <c r="H101" i="13" l="1"/>
  <c r="C102" i="13"/>
  <c r="E102" i="13" s="1"/>
  <c r="G102" i="13" s="1"/>
  <c r="A103" i="13"/>
  <c r="B102" i="13"/>
  <c r="D102" i="13" s="1"/>
  <c r="F102" i="13" s="1"/>
  <c r="M101" i="11"/>
  <c r="O101" i="11" s="1"/>
  <c r="M68" i="11"/>
  <c r="O68" i="11" s="1"/>
  <c r="N71" i="11"/>
  <c r="P71" i="11" s="1"/>
  <c r="N65" i="10"/>
  <c r="P65" i="10" s="1"/>
  <c r="A103" i="11"/>
  <c r="L102" i="11"/>
  <c r="K102" i="11"/>
  <c r="O67" i="10"/>
  <c r="M68" i="10"/>
  <c r="A104" i="10"/>
  <c r="K103" i="10"/>
  <c r="M103" i="10" s="1"/>
  <c r="O103" i="10" s="1"/>
  <c r="L103" i="10"/>
  <c r="N103" i="10" s="1"/>
  <c r="B101" i="1"/>
  <c r="C101" i="1"/>
  <c r="D98" i="1"/>
  <c r="A102" i="1"/>
  <c r="H102" i="13" l="1"/>
  <c r="C103" i="13"/>
  <c r="E103" i="13" s="1"/>
  <c r="G103" i="13" s="1"/>
  <c r="B103" i="13"/>
  <c r="D103" i="13" s="1"/>
  <c r="F103" i="13" s="1"/>
  <c r="A104" i="13"/>
  <c r="M102" i="11"/>
  <c r="O102" i="11" s="1"/>
  <c r="M69" i="11"/>
  <c r="O69" i="11" s="1"/>
  <c r="N72" i="11"/>
  <c r="P72" i="11" s="1"/>
  <c r="N66" i="10"/>
  <c r="P66" i="10" s="1"/>
  <c r="L103" i="11"/>
  <c r="K103" i="11"/>
  <c r="A104" i="11"/>
  <c r="P103" i="10"/>
  <c r="O68" i="10"/>
  <c r="M69" i="10"/>
  <c r="A105" i="10"/>
  <c r="L104" i="10"/>
  <c r="N104" i="10" s="1"/>
  <c r="K104" i="10"/>
  <c r="M104" i="10" s="1"/>
  <c r="O104" i="10" s="1"/>
  <c r="B102" i="1"/>
  <c r="C102" i="1"/>
  <c r="D99" i="1"/>
  <c r="A103" i="1"/>
  <c r="H103" i="13" l="1"/>
  <c r="C104" i="13"/>
  <c r="E104" i="13" s="1"/>
  <c r="G104" i="13" s="1"/>
  <c r="A105" i="13"/>
  <c r="B104" i="13"/>
  <c r="D104" i="13" s="1"/>
  <c r="F104" i="13" s="1"/>
  <c r="M103" i="11"/>
  <c r="O103" i="11" s="1"/>
  <c r="N103" i="11"/>
  <c r="P103" i="11" s="1"/>
  <c r="M70" i="11"/>
  <c r="O70" i="11" s="1"/>
  <c r="N73" i="11"/>
  <c r="P73" i="11" s="1"/>
  <c r="N67" i="10"/>
  <c r="P67" i="10" s="1"/>
  <c r="A105" i="11"/>
  <c r="L104" i="11"/>
  <c r="K104" i="11"/>
  <c r="P104" i="10"/>
  <c r="O69" i="10"/>
  <c r="M70" i="10"/>
  <c r="A106" i="10"/>
  <c r="K105" i="10"/>
  <c r="M105" i="10" s="1"/>
  <c r="O105" i="10" s="1"/>
  <c r="L105" i="10"/>
  <c r="N105" i="10" s="1"/>
  <c r="C103" i="1"/>
  <c r="B103" i="1"/>
  <c r="D100" i="1"/>
  <c r="A104" i="1"/>
  <c r="H104" i="13" l="1"/>
  <c r="C105" i="13"/>
  <c r="E105" i="13" s="1"/>
  <c r="G105" i="13" s="1"/>
  <c r="B105" i="13"/>
  <c r="D105" i="13" s="1"/>
  <c r="F105" i="13" s="1"/>
  <c r="A106" i="13"/>
  <c r="N104" i="11"/>
  <c r="P104" i="11" s="1"/>
  <c r="M71" i="11"/>
  <c r="O71" i="11" s="1"/>
  <c r="N74" i="11"/>
  <c r="P74" i="11" s="1"/>
  <c r="M104" i="11"/>
  <c r="O104" i="11" s="1"/>
  <c r="N68" i="10"/>
  <c r="P68" i="10" s="1"/>
  <c r="L105" i="11"/>
  <c r="K105" i="11"/>
  <c r="A106" i="11"/>
  <c r="P105" i="10"/>
  <c r="O70" i="10"/>
  <c r="M71" i="10"/>
  <c r="A107" i="10"/>
  <c r="L106" i="10"/>
  <c r="N106" i="10" s="1"/>
  <c r="K106" i="10"/>
  <c r="M106" i="10" s="1"/>
  <c r="O106" i="10" s="1"/>
  <c r="B104" i="1"/>
  <c r="C104" i="1"/>
  <c r="D101" i="1"/>
  <c r="A105" i="1"/>
  <c r="H105" i="13" l="1"/>
  <c r="C106" i="13"/>
  <c r="E106" i="13" s="1"/>
  <c r="G106" i="13" s="1"/>
  <c r="A107" i="13"/>
  <c r="B106" i="13"/>
  <c r="D106" i="13" s="1"/>
  <c r="F106" i="13" s="1"/>
  <c r="N105" i="11"/>
  <c r="P105" i="11" s="1"/>
  <c r="M105" i="11"/>
  <c r="O105" i="11" s="1"/>
  <c r="M72" i="11"/>
  <c r="O72" i="11" s="1"/>
  <c r="N75" i="11"/>
  <c r="P75" i="11" s="1"/>
  <c r="N69" i="10"/>
  <c r="P69" i="10" s="1"/>
  <c r="A107" i="11"/>
  <c r="L106" i="11"/>
  <c r="K106" i="11"/>
  <c r="O71" i="10"/>
  <c r="P106" i="10"/>
  <c r="M72" i="10"/>
  <c r="A108" i="10"/>
  <c r="K107" i="10"/>
  <c r="M107" i="10" s="1"/>
  <c r="O107" i="10" s="1"/>
  <c r="L107" i="10"/>
  <c r="N107" i="10" s="1"/>
  <c r="C105" i="1"/>
  <c r="B105" i="1"/>
  <c r="D102" i="1"/>
  <c r="A106" i="1"/>
  <c r="H106" i="13" l="1"/>
  <c r="C107" i="13"/>
  <c r="E107" i="13" s="1"/>
  <c r="G107" i="13" s="1"/>
  <c r="B107" i="13"/>
  <c r="D107" i="13" s="1"/>
  <c r="F107" i="13" s="1"/>
  <c r="A108" i="13"/>
  <c r="N106" i="11"/>
  <c r="P106" i="11" s="1"/>
  <c r="M73" i="11"/>
  <c r="O73" i="11" s="1"/>
  <c r="N76" i="11"/>
  <c r="P76" i="11" s="1"/>
  <c r="M106" i="11"/>
  <c r="O106" i="11" s="1"/>
  <c r="N70" i="10"/>
  <c r="P70" i="10" s="1"/>
  <c r="L107" i="11"/>
  <c r="K107" i="11"/>
  <c r="A108" i="11"/>
  <c r="P107" i="10"/>
  <c r="O72" i="10"/>
  <c r="M73" i="10"/>
  <c r="A109" i="10"/>
  <c r="K108" i="10"/>
  <c r="M108" i="10" s="1"/>
  <c r="O108" i="10" s="1"/>
  <c r="L108" i="10"/>
  <c r="N108" i="10" s="1"/>
  <c r="C106" i="1"/>
  <c r="B106" i="1"/>
  <c r="D103" i="1"/>
  <c r="A107" i="1"/>
  <c r="H107" i="13" l="1"/>
  <c r="C108" i="13"/>
  <c r="E108" i="13" s="1"/>
  <c r="G108" i="13" s="1"/>
  <c r="A109" i="13"/>
  <c r="B108" i="13"/>
  <c r="D108" i="13" s="1"/>
  <c r="F108" i="13" s="1"/>
  <c r="N107" i="11"/>
  <c r="P107" i="11" s="1"/>
  <c r="M107" i="11"/>
  <c r="O107" i="11" s="1"/>
  <c r="M74" i="11"/>
  <c r="O74" i="11" s="1"/>
  <c r="N77" i="11"/>
  <c r="P77" i="11" s="1"/>
  <c r="N71" i="10"/>
  <c r="P71" i="10" s="1"/>
  <c r="A109" i="11"/>
  <c r="L108" i="11"/>
  <c r="K108" i="11"/>
  <c r="P108" i="10"/>
  <c r="O73" i="10"/>
  <c r="M74" i="10"/>
  <c r="A110" i="10"/>
  <c r="K109" i="10"/>
  <c r="M109" i="10" s="1"/>
  <c r="O109" i="10" s="1"/>
  <c r="L109" i="10"/>
  <c r="N109" i="10" s="1"/>
  <c r="B107" i="1"/>
  <c r="C107" i="1"/>
  <c r="D104" i="1"/>
  <c r="A108" i="1"/>
  <c r="H108" i="13" l="1"/>
  <c r="C109" i="13"/>
  <c r="E109" i="13" s="1"/>
  <c r="G109" i="13" s="1"/>
  <c r="B109" i="13"/>
  <c r="D109" i="13" s="1"/>
  <c r="F109" i="13" s="1"/>
  <c r="A110" i="13"/>
  <c r="M108" i="11"/>
  <c r="O108" i="11" s="1"/>
  <c r="N108" i="11"/>
  <c r="P108" i="11" s="1"/>
  <c r="M75" i="11"/>
  <c r="O75" i="11" s="1"/>
  <c r="N78" i="11"/>
  <c r="P78" i="11" s="1"/>
  <c r="N72" i="10"/>
  <c r="P72" i="10" s="1"/>
  <c r="L109" i="11"/>
  <c r="K109" i="11"/>
  <c r="A110" i="11"/>
  <c r="P109" i="10"/>
  <c r="O74" i="10"/>
  <c r="M75" i="10"/>
  <c r="A111" i="10"/>
  <c r="K110" i="10"/>
  <c r="M110" i="10" s="1"/>
  <c r="O110" i="10" s="1"/>
  <c r="L110" i="10"/>
  <c r="N110" i="10" s="1"/>
  <c r="C108" i="1"/>
  <c r="B108" i="1"/>
  <c r="D105" i="1"/>
  <c r="A109" i="1"/>
  <c r="H109" i="13" l="1"/>
  <c r="C110" i="13"/>
  <c r="E110" i="13" s="1"/>
  <c r="G110" i="13" s="1"/>
  <c r="A111" i="13"/>
  <c r="B110" i="13"/>
  <c r="D110" i="13" s="1"/>
  <c r="F110" i="13" s="1"/>
  <c r="M76" i="11"/>
  <c r="O76" i="11" s="1"/>
  <c r="N79" i="11"/>
  <c r="P79" i="11" s="1"/>
  <c r="N109" i="11"/>
  <c r="P109" i="11" s="1"/>
  <c r="M109" i="11"/>
  <c r="O109" i="11" s="1"/>
  <c r="N73" i="10"/>
  <c r="P73" i="10" s="1"/>
  <c r="A111" i="11"/>
  <c r="L110" i="11"/>
  <c r="K110" i="11"/>
  <c r="P110" i="10"/>
  <c r="O75" i="10"/>
  <c r="M76" i="10"/>
  <c r="A112" i="10"/>
  <c r="K111" i="10"/>
  <c r="M111" i="10" s="1"/>
  <c r="O111" i="10" s="1"/>
  <c r="L111" i="10"/>
  <c r="N111" i="10" s="1"/>
  <c r="C109" i="1"/>
  <c r="B109" i="1"/>
  <c r="D106" i="1"/>
  <c r="A110" i="1"/>
  <c r="H110" i="13" l="1"/>
  <c r="C111" i="13"/>
  <c r="E111" i="13" s="1"/>
  <c r="G111" i="13" s="1"/>
  <c r="B111" i="13"/>
  <c r="D111" i="13" s="1"/>
  <c r="F111" i="13" s="1"/>
  <c r="A112" i="13"/>
  <c r="M77" i="11"/>
  <c r="O77" i="11" s="1"/>
  <c r="N80" i="11"/>
  <c r="P80" i="11" s="1"/>
  <c r="M110" i="11"/>
  <c r="O110" i="11" s="1"/>
  <c r="N110" i="11"/>
  <c r="P110" i="11" s="1"/>
  <c r="N74" i="10"/>
  <c r="P74" i="10" s="1"/>
  <c r="L111" i="11"/>
  <c r="K111" i="11"/>
  <c r="A112" i="11"/>
  <c r="P111" i="10"/>
  <c r="O76" i="10"/>
  <c r="M77" i="10"/>
  <c r="A113" i="10"/>
  <c r="L112" i="10"/>
  <c r="N112" i="10" s="1"/>
  <c r="K112" i="10"/>
  <c r="M112" i="10" s="1"/>
  <c r="O112" i="10" s="1"/>
  <c r="C110" i="1"/>
  <c r="B110" i="1"/>
  <c r="D107" i="1"/>
  <c r="A111" i="1"/>
  <c r="H111" i="13" l="1"/>
  <c r="A113" i="13"/>
  <c r="C112" i="13"/>
  <c r="E112" i="13" s="1"/>
  <c r="G112" i="13" s="1"/>
  <c r="B112" i="13"/>
  <c r="D112" i="13" s="1"/>
  <c r="F112" i="13" s="1"/>
  <c r="N111" i="11"/>
  <c r="P111" i="11" s="1"/>
  <c r="M78" i="11"/>
  <c r="O78" i="11" s="1"/>
  <c r="N81" i="11"/>
  <c r="P81" i="11" s="1"/>
  <c r="M111" i="11"/>
  <c r="O111" i="11" s="1"/>
  <c r="N75" i="10"/>
  <c r="P75" i="10" s="1"/>
  <c r="A113" i="11"/>
  <c r="L112" i="11"/>
  <c r="K112" i="11"/>
  <c r="P112" i="10"/>
  <c r="O77" i="10"/>
  <c r="M78" i="10"/>
  <c r="A114" i="10"/>
  <c r="K113" i="10"/>
  <c r="M113" i="10" s="1"/>
  <c r="O113" i="10" s="1"/>
  <c r="L113" i="10"/>
  <c r="N113" i="10" s="1"/>
  <c r="C111" i="1"/>
  <c r="B111" i="1"/>
  <c r="D108" i="1"/>
  <c r="A112" i="1"/>
  <c r="H112" i="13" l="1"/>
  <c r="C113" i="13"/>
  <c r="E113" i="13" s="1"/>
  <c r="G113" i="13" s="1"/>
  <c r="B113" i="13"/>
  <c r="D113" i="13" s="1"/>
  <c r="F113" i="13" s="1"/>
  <c r="A114" i="13"/>
  <c r="N112" i="11"/>
  <c r="P112" i="11" s="1"/>
  <c r="M112" i="11"/>
  <c r="O112" i="11" s="1"/>
  <c r="M79" i="11"/>
  <c r="O79" i="11" s="1"/>
  <c r="N82" i="11"/>
  <c r="P82" i="11" s="1"/>
  <c r="N76" i="10"/>
  <c r="P76" i="10" s="1"/>
  <c r="L113" i="11"/>
  <c r="K113" i="11"/>
  <c r="A114" i="11"/>
  <c r="P113" i="10"/>
  <c r="O78" i="10"/>
  <c r="M79" i="10"/>
  <c r="A115" i="10"/>
  <c r="K114" i="10"/>
  <c r="M114" i="10" s="1"/>
  <c r="O114" i="10" s="1"/>
  <c r="L114" i="10"/>
  <c r="N114" i="10" s="1"/>
  <c r="C112" i="1"/>
  <c r="B112" i="1"/>
  <c r="D109" i="1"/>
  <c r="A113" i="1"/>
  <c r="H113" i="13" l="1"/>
  <c r="C114" i="13"/>
  <c r="E114" i="13" s="1"/>
  <c r="G114" i="13" s="1"/>
  <c r="A115" i="13"/>
  <c r="B114" i="13"/>
  <c r="D114" i="13" s="1"/>
  <c r="F114" i="13" s="1"/>
  <c r="M80" i="11"/>
  <c r="O80" i="11" s="1"/>
  <c r="N83" i="11"/>
  <c r="P83" i="11" s="1"/>
  <c r="M113" i="11"/>
  <c r="O113" i="11" s="1"/>
  <c r="N113" i="11"/>
  <c r="P113" i="11" s="1"/>
  <c r="N77" i="10"/>
  <c r="P77" i="10" s="1"/>
  <c r="A115" i="11"/>
  <c r="L114" i="11"/>
  <c r="K114" i="11"/>
  <c r="P114" i="10"/>
  <c r="O79" i="10"/>
  <c r="M80" i="10"/>
  <c r="A116" i="10"/>
  <c r="K115" i="10"/>
  <c r="M115" i="10" s="1"/>
  <c r="O115" i="10" s="1"/>
  <c r="L115" i="10"/>
  <c r="N115" i="10" s="1"/>
  <c r="B113" i="1"/>
  <c r="C113" i="1"/>
  <c r="D110" i="1"/>
  <c r="A114" i="1"/>
  <c r="H114" i="13" l="1"/>
  <c r="C115" i="13"/>
  <c r="E115" i="13" s="1"/>
  <c r="G115" i="13" s="1"/>
  <c r="B115" i="13"/>
  <c r="D115" i="13" s="1"/>
  <c r="F115" i="13" s="1"/>
  <c r="A116" i="13"/>
  <c r="M114" i="11"/>
  <c r="O114" i="11" s="1"/>
  <c r="M81" i="11"/>
  <c r="O81" i="11" s="1"/>
  <c r="N84" i="11"/>
  <c r="P84" i="11" s="1"/>
  <c r="N114" i="11"/>
  <c r="P114" i="11" s="1"/>
  <c r="N78" i="10"/>
  <c r="P78" i="10" s="1"/>
  <c r="L115" i="11"/>
  <c r="K115" i="11"/>
  <c r="A116" i="11"/>
  <c r="O80" i="10"/>
  <c r="P115" i="10"/>
  <c r="M81" i="10"/>
  <c r="A117" i="10"/>
  <c r="K116" i="10"/>
  <c r="M116" i="10" s="1"/>
  <c r="O116" i="10" s="1"/>
  <c r="L116" i="10"/>
  <c r="N116" i="10" s="1"/>
  <c r="B114" i="1"/>
  <c r="C114" i="1"/>
  <c r="D111" i="1"/>
  <c r="A115" i="1"/>
  <c r="H115" i="13" l="1"/>
  <c r="A117" i="13"/>
  <c r="C116" i="13"/>
  <c r="E116" i="13" s="1"/>
  <c r="G116" i="13" s="1"/>
  <c r="B116" i="13"/>
  <c r="D116" i="13" s="1"/>
  <c r="F116" i="13" s="1"/>
  <c r="N115" i="11"/>
  <c r="P115" i="11" s="1"/>
  <c r="M82" i="11"/>
  <c r="O82" i="11" s="1"/>
  <c r="N85" i="11"/>
  <c r="P85" i="11" s="1"/>
  <c r="M115" i="11"/>
  <c r="O115" i="11" s="1"/>
  <c r="N79" i="10"/>
  <c r="P79" i="10" s="1"/>
  <c r="A117" i="11"/>
  <c r="L116" i="11"/>
  <c r="K116" i="11"/>
  <c r="P116" i="10"/>
  <c r="O81" i="10"/>
  <c r="M82" i="10"/>
  <c r="A118" i="10"/>
  <c r="K117" i="10"/>
  <c r="M117" i="10" s="1"/>
  <c r="O117" i="10" s="1"/>
  <c r="L117" i="10"/>
  <c r="N117" i="10" s="1"/>
  <c r="C115" i="1"/>
  <c r="B115" i="1"/>
  <c r="D112" i="1"/>
  <c r="A116" i="1"/>
  <c r="H116" i="13" l="1"/>
  <c r="C117" i="13"/>
  <c r="E117" i="13" s="1"/>
  <c r="G117" i="13" s="1"/>
  <c r="B117" i="13"/>
  <c r="D117" i="13" s="1"/>
  <c r="F117" i="13" s="1"/>
  <c r="A118" i="13"/>
  <c r="N116" i="11"/>
  <c r="P116" i="11" s="1"/>
  <c r="M83" i="11"/>
  <c r="O83" i="11" s="1"/>
  <c r="N86" i="11"/>
  <c r="P86" i="11" s="1"/>
  <c r="M116" i="11"/>
  <c r="O116" i="11" s="1"/>
  <c r="N80" i="10"/>
  <c r="P80" i="10" s="1"/>
  <c r="L117" i="11"/>
  <c r="K117" i="11"/>
  <c r="A118" i="11"/>
  <c r="P117" i="10"/>
  <c r="O82" i="10"/>
  <c r="M83" i="10"/>
  <c r="A119" i="10"/>
  <c r="K118" i="10"/>
  <c r="M118" i="10" s="1"/>
  <c r="O118" i="10" s="1"/>
  <c r="L118" i="10"/>
  <c r="N118" i="10" s="1"/>
  <c r="B116" i="1"/>
  <c r="C116" i="1"/>
  <c r="D113" i="1"/>
  <c r="A117" i="1"/>
  <c r="H117" i="13" l="1"/>
  <c r="C118" i="13"/>
  <c r="E118" i="13" s="1"/>
  <c r="G118" i="13" s="1"/>
  <c r="A119" i="13"/>
  <c r="B118" i="13"/>
  <c r="D118" i="13" s="1"/>
  <c r="F118" i="13" s="1"/>
  <c r="N117" i="11"/>
  <c r="P117" i="11" s="1"/>
  <c r="M117" i="11"/>
  <c r="O117" i="11" s="1"/>
  <c r="M84" i="11"/>
  <c r="O84" i="11" s="1"/>
  <c r="N87" i="11"/>
  <c r="P87" i="11" s="1"/>
  <c r="N81" i="10"/>
  <c r="P81" i="10" s="1"/>
  <c r="A119" i="11"/>
  <c r="L118" i="11"/>
  <c r="K118" i="11"/>
  <c r="P118" i="10"/>
  <c r="O83" i="10"/>
  <c r="M84" i="10"/>
  <c r="A120" i="10"/>
  <c r="K119" i="10"/>
  <c r="M119" i="10" s="1"/>
  <c r="O119" i="10" s="1"/>
  <c r="L119" i="10"/>
  <c r="N119" i="10" s="1"/>
  <c r="B117" i="1"/>
  <c r="C117" i="1"/>
  <c r="D114" i="1"/>
  <c r="A118" i="1"/>
  <c r="H118" i="13" l="1"/>
  <c r="C119" i="13"/>
  <c r="E119" i="13" s="1"/>
  <c r="G119" i="13" s="1"/>
  <c r="B119" i="13"/>
  <c r="D119" i="13" s="1"/>
  <c r="F119" i="13" s="1"/>
  <c r="A120" i="13"/>
  <c r="N118" i="11"/>
  <c r="P118" i="11" s="1"/>
  <c r="M85" i="11"/>
  <c r="O85" i="11" s="1"/>
  <c r="N88" i="11"/>
  <c r="P88" i="11" s="1"/>
  <c r="M118" i="11"/>
  <c r="O118" i="11" s="1"/>
  <c r="N82" i="10"/>
  <c r="P82" i="10" s="1"/>
  <c r="L119" i="11"/>
  <c r="K119" i="11"/>
  <c r="A120" i="11"/>
  <c r="P119" i="10"/>
  <c r="O84" i="10"/>
  <c r="M85" i="10"/>
  <c r="A121" i="10"/>
  <c r="L120" i="10"/>
  <c r="N120" i="10" s="1"/>
  <c r="K120" i="10"/>
  <c r="M120" i="10" s="1"/>
  <c r="O120" i="10" s="1"/>
  <c r="C118" i="1"/>
  <c r="B118" i="1"/>
  <c r="D115" i="1"/>
  <c r="A119" i="1"/>
  <c r="H119" i="13" l="1"/>
  <c r="A121" i="13"/>
  <c r="C120" i="13"/>
  <c r="E120" i="13" s="1"/>
  <c r="G120" i="13" s="1"/>
  <c r="B120" i="13"/>
  <c r="D120" i="13" s="1"/>
  <c r="F120" i="13" s="1"/>
  <c r="M119" i="11"/>
  <c r="O119" i="11" s="1"/>
  <c r="N119" i="11"/>
  <c r="P119" i="11" s="1"/>
  <c r="M86" i="11"/>
  <c r="O86" i="11" s="1"/>
  <c r="N89" i="11"/>
  <c r="P89" i="11" s="1"/>
  <c r="N83" i="10"/>
  <c r="P83" i="10" s="1"/>
  <c r="A121" i="11"/>
  <c r="L120" i="11"/>
  <c r="K120" i="11"/>
  <c r="O85" i="10"/>
  <c r="P120" i="10"/>
  <c r="M86" i="10"/>
  <c r="A122" i="10"/>
  <c r="K121" i="10"/>
  <c r="M121" i="10" s="1"/>
  <c r="O121" i="10" s="1"/>
  <c r="L121" i="10"/>
  <c r="N121" i="10" s="1"/>
  <c r="B119" i="1"/>
  <c r="C119" i="1"/>
  <c r="D116" i="1"/>
  <c r="A120" i="1"/>
  <c r="H120" i="13" l="1"/>
  <c r="C121" i="13"/>
  <c r="E121" i="13" s="1"/>
  <c r="G121" i="13" s="1"/>
  <c r="B121" i="13"/>
  <c r="D121" i="13" s="1"/>
  <c r="F121" i="13" s="1"/>
  <c r="A122" i="13"/>
  <c r="M120" i="11"/>
  <c r="O120" i="11" s="1"/>
  <c r="N120" i="11"/>
  <c r="P120" i="11" s="1"/>
  <c r="M87" i="11"/>
  <c r="O87" i="11" s="1"/>
  <c r="N90" i="11"/>
  <c r="P90" i="11" s="1"/>
  <c r="N84" i="10"/>
  <c r="P84" i="10" s="1"/>
  <c r="L121" i="11"/>
  <c r="K121" i="11"/>
  <c r="A122" i="11"/>
  <c r="P121" i="10"/>
  <c r="O86" i="10"/>
  <c r="M87" i="10"/>
  <c r="A123" i="10"/>
  <c r="L122" i="10"/>
  <c r="N122" i="10" s="1"/>
  <c r="K122" i="10"/>
  <c r="M122" i="10" s="1"/>
  <c r="O122" i="10" s="1"/>
  <c r="B120" i="1"/>
  <c r="C120" i="1"/>
  <c r="D117" i="1"/>
  <c r="A121" i="1"/>
  <c r="H121" i="13" l="1"/>
  <c r="A123" i="13"/>
  <c r="C122" i="13"/>
  <c r="E122" i="13" s="1"/>
  <c r="G122" i="13" s="1"/>
  <c r="B122" i="13"/>
  <c r="D122" i="13" s="1"/>
  <c r="F122" i="13" s="1"/>
  <c r="M88" i="11"/>
  <c r="O88" i="11" s="1"/>
  <c r="N91" i="11"/>
  <c r="P91" i="11" s="1"/>
  <c r="M121" i="11"/>
  <c r="O121" i="11" s="1"/>
  <c r="N121" i="11"/>
  <c r="P121" i="11" s="1"/>
  <c r="N85" i="10"/>
  <c r="P85" i="10" s="1"/>
  <c r="A123" i="11"/>
  <c r="L122" i="11"/>
  <c r="K122" i="11"/>
  <c r="P122" i="10"/>
  <c r="O87" i="10"/>
  <c r="M88" i="10"/>
  <c r="A124" i="10"/>
  <c r="K123" i="10"/>
  <c r="M123" i="10" s="1"/>
  <c r="O123" i="10" s="1"/>
  <c r="L123" i="10"/>
  <c r="N123" i="10" s="1"/>
  <c r="C121" i="1"/>
  <c r="B121" i="1"/>
  <c r="D118" i="1"/>
  <c r="A122" i="1"/>
  <c r="H122" i="13" l="1"/>
  <c r="C123" i="13"/>
  <c r="E123" i="13" s="1"/>
  <c r="G123" i="13" s="1"/>
  <c r="B123" i="13"/>
  <c r="D123" i="13" s="1"/>
  <c r="F123" i="13" s="1"/>
  <c r="A124" i="13"/>
  <c r="M122" i="11"/>
  <c r="O122" i="11" s="1"/>
  <c r="N122" i="11"/>
  <c r="P122" i="11" s="1"/>
  <c r="M89" i="11"/>
  <c r="O89" i="11" s="1"/>
  <c r="N92" i="11"/>
  <c r="P92" i="11" s="1"/>
  <c r="N86" i="10"/>
  <c r="P86" i="10" s="1"/>
  <c r="L123" i="11"/>
  <c r="K123" i="11"/>
  <c r="A124" i="11"/>
  <c r="O88" i="10"/>
  <c r="P123" i="10"/>
  <c r="M89" i="10"/>
  <c r="A125" i="10"/>
  <c r="K124" i="10"/>
  <c r="M124" i="10" s="1"/>
  <c r="O124" i="10" s="1"/>
  <c r="L124" i="10"/>
  <c r="N124" i="10" s="1"/>
  <c r="C122" i="1"/>
  <c r="B122" i="1"/>
  <c r="D119" i="1"/>
  <c r="A123" i="1"/>
  <c r="H123" i="13" l="1"/>
  <c r="A125" i="13"/>
  <c r="C124" i="13"/>
  <c r="E124" i="13" s="1"/>
  <c r="G124" i="13" s="1"/>
  <c r="B124" i="13"/>
  <c r="D124" i="13" s="1"/>
  <c r="F124" i="13" s="1"/>
  <c r="M123" i="11"/>
  <c r="O123" i="11" s="1"/>
  <c r="N123" i="11"/>
  <c r="P123" i="11" s="1"/>
  <c r="M90" i="11"/>
  <c r="O90" i="11" s="1"/>
  <c r="N93" i="11"/>
  <c r="P93" i="11" s="1"/>
  <c r="N87" i="10"/>
  <c r="P87" i="10" s="1"/>
  <c r="A125" i="11"/>
  <c r="L124" i="11"/>
  <c r="K124" i="11"/>
  <c r="P124" i="10"/>
  <c r="O89" i="10"/>
  <c r="M90" i="10"/>
  <c r="A126" i="10"/>
  <c r="K125" i="10"/>
  <c r="M125" i="10" s="1"/>
  <c r="O125" i="10" s="1"/>
  <c r="L125" i="10"/>
  <c r="N125" i="10" s="1"/>
  <c r="C123" i="1"/>
  <c r="B123" i="1"/>
  <c r="D120" i="1"/>
  <c r="A124" i="1"/>
  <c r="H124" i="13" l="1"/>
  <c r="C125" i="13"/>
  <c r="E125" i="13" s="1"/>
  <c r="G125" i="13" s="1"/>
  <c r="B125" i="13"/>
  <c r="D125" i="13" s="1"/>
  <c r="F125" i="13" s="1"/>
  <c r="A126" i="13"/>
  <c r="M124" i="11"/>
  <c r="O124" i="11" s="1"/>
  <c r="N124" i="11"/>
  <c r="P124" i="11" s="1"/>
  <c r="M91" i="11"/>
  <c r="O91" i="11" s="1"/>
  <c r="N94" i="11"/>
  <c r="P94" i="11" s="1"/>
  <c r="N88" i="10"/>
  <c r="P88" i="10" s="1"/>
  <c r="L125" i="11"/>
  <c r="K125" i="11"/>
  <c r="A126" i="11"/>
  <c r="P125" i="10"/>
  <c r="O90" i="10"/>
  <c r="M91" i="10"/>
  <c r="A127" i="10"/>
  <c r="K126" i="10"/>
  <c r="M126" i="10" s="1"/>
  <c r="O126" i="10" s="1"/>
  <c r="L126" i="10"/>
  <c r="N126" i="10" s="1"/>
  <c r="C124" i="1"/>
  <c r="B124" i="1"/>
  <c r="D121" i="1"/>
  <c r="A125" i="1"/>
  <c r="H125" i="13" l="1"/>
  <c r="C126" i="13"/>
  <c r="E126" i="13" s="1"/>
  <c r="G126" i="13" s="1"/>
  <c r="A127" i="13"/>
  <c r="B126" i="13"/>
  <c r="D126" i="13" s="1"/>
  <c r="F126" i="13" s="1"/>
  <c r="M125" i="11"/>
  <c r="O125" i="11" s="1"/>
  <c r="N125" i="11"/>
  <c r="P125" i="11" s="1"/>
  <c r="M92" i="11"/>
  <c r="O92" i="11" s="1"/>
  <c r="N95" i="11"/>
  <c r="P95" i="11" s="1"/>
  <c r="N89" i="10"/>
  <c r="P89" i="10" s="1"/>
  <c r="A127" i="11"/>
  <c r="L126" i="11"/>
  <c r="K126" i="11"/>
  <c r="P126" i="10"/>
  <c r="O91" i="10"/>
  <c r="M92" i="10"/>
  <c r="A128" i="10"/>
  <c r="K127" i="10"/>
  <c r="M127" i="10" s="1"/>
  <c r="O127" i="10" s="1"/>
  <c r="L127" i="10"/>
  <c r="N127" i="10" s="1"/>
  <c r="C125" i="1"/>
  <c r="B125" i="1"/>
  <c r="D122" i="1"/>
  <c r="A126" i="1"/>
  <c r="H126" i="13" l="1"/>
  <c r="C127" i="13"/>
  <c r="E127" i="13" s="1"/>
  <c r="G127" i="13" s="1"/>
  <c r="B127" i="13"/>
  <c r="D127" i="13" s="1"/>
  <c r="F127" i="13" s="1"/>
  <c r="A128" i="13"/>
  <c r="N126" i="11"/>
  <c r="P126" i="11" s="1"/>
  <c r="M126" i="11"/>
  <c r="O126" i="11" s="1"/>
  <c r="M93" i="11"/>
  <c r="O93" i="11" s="1"/>
  <c r="N96" i="11"/>
  <c r="P96" i="11" s="1"/>
  <c r="N90" i="10"/>
  <c r="P90" i="10" s="1"/>
  <c r="L127" i="11"/>
  <c r="K127" i="11"/>
  <c r="A128" i="11"/>
  <c r="O92" i="10"/>
  <c r="P127" i="10"/>
  <c r="M93" i="10"/>
  <c r="L128" i="10"/>
  <c r="N128" i="10" s="1"/>
  <c r="K128" i="10"/>
  <c r="M128" i="10" s="1"/>
  <c r="O128" i="10" s="1"/>
  <c r="A129" i="10"/>
  <c r="C126" i="1"/>
  <c r="B126" i="1"/>
  <c r="D123" i="1"/>
  <c r="A127" i="1"/>
  <c r="H127" i="13" l="1"/>
  <c r="A129" i="13"/>
  <c r="C128" i="13"/>
  <c r="E128" i="13" s="1"/>
  <c r="G128" i="13" s="1"/>
  <c r="B128" i="13"/>
  <c r="D128" i="13" s="1"/>
  <c r="F128" i="13" s="1"/>
  <c r="M127" i="11"/>
  <c r="O127" i="11" s="1"/>
  <c r="M94" i="11"/>
  <c r="O94" i="11" s="1"/>
  <c r="N97" i="11"/>
  <c r="P97" i="11" s="1"/>
  <c r="N127" i="11"/>
  <c r="P127" i="11" s="1"/>
  <c r="N91" i="10"/>
  <c r="P91" i="10" s="1"/>
  <c r="A129" i="11"/>
  <c r="L128" i="11"/>
  <c r="K128" i="11"/>
  <c r="P128" i="10"/>
  <c r="O93" i="10"/>
  <c r="M94" i="10"/>
  <c r="N97" i="10"/>
  <c r="K129" i="10"/>
  <c r="M129" i="10" s="1"/>
  <c r="O129" i="10" s="1"/>
  <c r="L129" i="10"/>
  <c r="N129" i="10" s="1"/>
  <c r="C127" i="1"/>
  <c r="B127" i="1"/>
  <c r="D124" i="1"/>
  <c r="A128" i="1"/>
  <c r="H128" i="13" l="1"/>
  <c r="C129" i="13"/>
  <c r="E129" i="13" s="1"/>
  <c r="G129" i="13" s="1"/>
  <c r="J129" i="13" s="1"/>
  <c r="J128" i="13" s="1"/>
  <c r="J127" i="13" s="1"/>
  <c r="J126" i="13" s="1"/>
  <c r="J125" i="13" s="1"/>
  <c r="J124" i="13" s="1"/>
  <c r="J123" i="13" s="1"/>
  <c r="J122" i="13" s="1"/>
  <c r="J121" i="13" s="1"/>
  <c r="J120" i="13" s="1"/>
  <c r="J119" i="13" s="1"/>
  <c r="J118" i="13" s="1"/>
  <c r="J117" i="13" s="1"/>
  <c r="J116" i="13" s="1"/>
  <c r="J115" i="13" s="1"/>
  <c r="J114" i="13" s="1"/>
  <c r="J113" i="13" s="1"/>
  <c r="J112" i="13" s="1"/>
  <c r="J111" i="13" s="1"/>
  <c r="J110" i="13" s="1"/>
  <c r="J109" i="13" s="1"/>
  <c r="J108" i="13" s="1"/>
  <c r="J107" i="13" s="1"/>
  <c r="J106" i="13" s="1"/>
  <c r="J105" i="13" s="1"/>
  <c r="J104" i="13" s="1"/>
  <c r="J103" i="13" s="1"/>
  <c r="J102" i="13" s="1"/>
  <c r="J101" i="13" s="1"/>
  <c r="J100" i="13" s="1"/>
  <c r="J99" i="13" s="1"/>
  <c r="J98" i="13" s="1"/>
  <c r="J97" i="13" s="1"/>
  <c r="J96" i="13" s="1"/>
  <c r="J95" i="13" s="1"/>
  <c r="J94" i="13" s="1"/>
  <c r="J93" i="13" s="1"/>
  <c r="J92" i="13" s="1"/>
  <c r="J91" i="13" s="1"/>
  <c r="J90" i="13" s="1"/>
  <c r="J89" i="13" s="1"/>
  <c r="J88" i="13" s="1"/>
  <c r="J87" i="13" s="1"/>
  <c r="J86" i="13" s="1"/>
  <c r="J85" i="13" s="1"/>
  <c r="J84" i="13" s="1"/>
  <c r="J83" i="13" s="1"/>
  <c r="J82" i="13" s="1"/>
  <c r="J81" i="13" s="1"/>
  <c r="J80" i="13" s="1"/>
  <c r="J79" i="13" s="1"/>
  <c r="J78" i="13" s="1"/>
  <c r="J77" i="13" s="1"/>
  <c r="J76" i="13" s="1"/>
  <c r="J75" i="13" s="1"/>
  <c r="J74" i="13" s="1"/>
  <c r="J73" i="13" s="1"/>
  <c r="J72" i="13" s="1"/>
  <c r="J71" i="13" s="1"/>
  <c r="J70" i="13" s="1"/>
  <c r="J69" i="13" s="1"/>
  <c r="J68" i="13" s="1"/>
  <c r="J67" i="13" s="1"/>
  <c r="J66" i="13" s="1"/>
  <c r="J65" i="13" s="1"/>
  <c r="J64" i="13" s="1"/>
  <c r="J63" i="13" s="1"/>
  <c r="J62" i="13" s="1"/>
  <c r="J61" i="13" s="1"/>
  <c r="J60" i="13" s="1"/>
  <c r="J59" i="13" s="1"/>
  <c r="J58" i="13" s="1"/>
  <c r="J57" i="13" s="1"/>
  <c r="J56" i="13" s="1"/>
  <c r="J55" i="13" s="1"/>
  <c r="J54" i="13" s="1"/>
  <c r="J53" i="13" s="1"/>
  <c r="J52" i="13" s="1"/>
  <c r="J51" i="13" s="1"/>
  <c r="J50" i="13" s="1"/>
  <c r="J49" i="13" s="1"/>
  <c r="J48" i="13" s="1"/>
  <c r="J47" i="13" s="1"/>
  <c r="J46" i="13" s="1"/>
  <c r="J45" i="13" s="1"/>
  <c r="J44" i="13" s="1"/>
  <c r="J43" i="13" s="1"/>
  <c r="J42" i="13" s="1"/>
  <c r="J41" i="13" s="1"/>
  <c r="J40" i="13" s="1"/>
  <c r="J39" i="13" s="1"/>
  <c r="J38" i="13" s="1"/>
  <c r="J37" i="13" s="1"/>
  <c r="J36" i="13" s="1"/>
  <c r="J35" i="13" s="1"/>
  <c r="J34" i="13" s="1"/>
  <c r="J33" i="13" s="1"/>
  <c r="J32" i="13" s="1"/>
  <c r="J31" i="13" s="1"/>
  <c r="J30" i="13" s="1"/>
  <c r="J29" i="13" s="1"/>
  <c r="J28" i="13" s="1"/>
  <c r="B129" i="13"/>
  <c r="D129" i="13" s="1"/>
  <c r="F129" i="13" s="1"/>
  <c r="I129" i="13" s="1"/>
  <c r="N128" i="11"/>
  <c r="P128" i="11" s="1"/>
  <c r="M95" i="11"/>
  <c r="O95" i="11" s="1"/>
  <c r="N98" i="11"/>
  <c r="P98" i="11" s="1"/>
  <c r="M128" i="11"/>
  <c r="O128" i="11" s="1"/>
  <c r="N92" i="10"/>
  <c r="P92" i="10" s="1"/>
  <c r="L129" i="11"/>
  <c r="K129" i="11"/>
  <c r="O94" i="10"/>
  <c r="P97" i="10"/>
  <c r="P129" i="10"/>
  <c r="S129" i="10" s="1"/>
  <c r="S128" i="10" s="1"/>
  <c r="S127" i="10" s="1"/>
  <c r="S126" i="10" s="1"/>
  <c r="S125" i="10" s="1"/>
  <c r="S124" i="10" s="1"/>
  <c r="S123" i="10" s="1"/>
  <c r="S122" i="10" s="1"/>
  <c r="S121" i="10" s="1"/>
  <c r="S120" i="10" s="1"/>
  <c r="S119" i="10" s="1"/>
  <c r="S118" i="10" s="1"/>
  <c r="S117" i="10" s="1"/>
  <c r="S116" i="10" s="1"/>
  <c r="S115" i="10" s="1"/>
  <c r="S114" i="10" s="1"/>
  <c r="S113" i="10" s="1"/>
  <c r="S112" i="10" s="1"/>
  <c r="S111" i="10" s="1"/>
  <c r="S110" i="10" s="1"/>
  <c r="S109" i="10" s="1"/>
  <c r="S108" i="10" s="1"/>
  <c r="S107" i="10" s="1"/>
  <c r="S106" i="10" s="1"/>
  <c r="S105" i="10" s="1"/>
  <c r="S104" i="10" s="1"/>
  <c r="S103" i="10" s="1"/>
  <c r="M95" i="10"/>
  <c r="N98" i="10"/>
  <c r="A129" i="1"/>
  <c r="C128" i="1"/>
  <c r="B128" i="1"/>
  <c r="D125" i="1"/>
  <c r="I128" i="13" l="1"/>
  <c r="H129" i="13"/>
  <c r="K129" i="13" s="1"/>
  <c r="K128" i="13" s="1"/>
  <c r="K127" i="13" s="1"/>
  <c r="K126" i="13" s="1"/>
  <c r="K125" i="13" s="1"/>
  <c r="K124" i="13" s="1"/>
  <c r="K123" i="13" s="1"/>
  <c r="K122" i="13" s="1"/>
  <c r="K121" i="13" s="1"/>
  <c r="K120" i="13" s="1"/>
  <c r="K119" i="13" s="1"/>
  <c r="K118" i="13" s="1"/>
  <c r="K117" i="13" s="1"/>
  <c r="K116" i="13" s="1"/>
  <c r="K115" i="13" s="1"/>
  <c r="K114" i="13" s="1"/>
  <c r="K113" i="13" s="1"/>
  <c r="K112" i="13" s="1"/>
  <c r="K111" i="13" s="1"/>
  <c r="K110" i="13" s="1"/>
  <c r="K109" i="13" s="1"/>
  <c r="K108" i="13" s="1"/>
  <c r="K107" i="13" s="1"/>
  <c r="K106" i="13" s="1"/>
  <c r="K105" i="13" s="1"/>
  <c r="K104" i="13" s="1"/>
  <c r="K103" i="13" s="1"/>
  <c r="K102" i="13" s="1"/>
  <c r="K101" i="13" s="1"/>
  <c r="K100" i="13" s="1"/>
  <c r="K99" i="13" s="1"/>
  <c r="K98" i="13" s="1"/>
  <c r="K97" i="13" s="1"/>
  <c r="K96" i="13" s="1"/>
  <c r="K95" i="13" s="1"/>
  <c r="K94" i="13" s="1"/>
  <c r="K93" i="13" s="1"/>
  <c r="K92" i="13" s="1"/>
  <c r="K91" i="13" s="1"/>
  <c r="K90" i="13" s="1"/>
  <c r="K89" i="13" s="1"/>
  <c r="K88" i="13" s="1"/>
  <c r="K87" i="13" s="1"/>
  <c r="K86" i="13" s="1"/>
  <c r="K85" i="13" s="1"/>
  <c r="K84" i="13" s="1"/>
  <c r="K83" i="13" s="1"/>
  <c r="K82" i="13" s="1"/>
  <c r="K81" i="13" s="1"/>
  <c r="K80" i="13" s="1"/>
  <c r="K79" i="13" s="1"/>
  <c r="K78" i="13" s="1"/>
  <c r="K77" i="13" s="1"/>
  <c r="K76" i="13" s="1"/>
  <c r="K75" i="13" s="1"/>
  <c r="K74" i="13" s="1"/>
  <c r="K73" i="13" s="1"/>
  <c r="K72" i="13" s="1"/>
  <c r="K71" i="13" s="1"/>
  <c r="K70" i="13" s="1"/>
  <c r="K69" i="13" s="1"/>
  <c r="K68" i="13" s="1"/>
  <c r="K67" i="13" s="1"/>
  <c r="K66" i="13" s="1"/>
  <c r="K65" i="13" s="1"/>
  <c r="K64" i="13" s="1"/>
  <c r="K63" i="13" s="1"/>
  <c r="K62" i="13" s="1"/>
  <c r="K61" i="13" s="1"/>
  <c r="K60" i="13" s="1"/>
  <c r="K59" i="13" s="1"/>
  <c r="K58" i="13" s="1"/>
  <c r="K57" i="13" s="1"/>
  <c r="K56" i="13" s="1"/>
  <c r="K55" i="13" s="1"/>
  <c r="K54" i="13" s="1"/>
  <c r="K53" i="13" s="1"/>
  <c r="K52" i="13" s="1"/>
  <c r="K51" i="13" s="1"/>
  <c r="K50" i="13" s="1"/>
  <c r="K49" i="13" s="1"/>
  <c r="K48" i="13" s="1"/>
  <c r="K47" i="13" s="1"/>
  <c r="K46" i="13" s="1"/>
  <c r="K45" i="13" s="1"/>
  <c r="K44" i="13" s="1"/>
  <c r="K43" i="13" s="1"/>
  <c r="K42" i="13" s="1"/>
  <c r="K41" i="13" s="1"/>
  <c r="K40" i="13" s="1"/>
  <c r="K39" i="13" s="1"/>
  <c r="K38" i="13" s="1"/>
  <c r="K37" i="13" s="1"/>
  <c r="K36" i="13" s="1"/>
  <c r="K35" i="13" s="1"/>
  <c r="K34" i="13" s="1"/>
  <c r="K33" i="13" s="1"/>
  <c r="K32" i="13" s="1"/>
  <c r="K31" i="13" s="1"/>
  <c r="K30" i="13" s="1"/>
  <c r="K29" i="13" s="1"/>
  <c r="K28" i="13" s="1"/>
  <c r="K27" i="13" s="1"/>
  <c r="K26" i="13" s="1"/>
  <c r="K25" i="13" s="1"/>
  <c r="K24" i="13" s="1"/>
  <c r="K23" i="13" s="1"/>
  <c r="K22" i="13" s="1"/>
  <c r="K21" i="13" s="1"/>
  <c r="K20" i="13" s="1"/>
  <c r="K19" i="13" s="1"/>
  <c r="K18" i="13" s="1"/>
  <c r="K17" i="13" s="1"/>
  <c r="K16" i="13" s="1"/>
  <c r="K15" i="13" s="1"/>
  <c r="K14" i="13" s="1"/>
  <c r="K13" i="13" s="1"/>
  <c r="K12" i="13" s="1"/>
  <c r="K11" i="13" s="1"/>
  <c r="K10" i="13" s="1"/>
  <c r="K9" i="13" s="1"/>
  <c r="K8" i="13" s="1"/>
  <c r="J27" i="13"/>
  <c r="M96" i="11"/>
  <c r="O96" i="11" s="1"/>
  <c r="N99" i="11"/>
  <c r="P99" i="11" s="1"/>
  <c r="M129" i="11"/>
  <c r="O129" i="11" s="1"/>
  <c r="N129" i="11"/>
  <c r="P129" i="11" s="1"/>
  <c r="S129" i="11" s="1"/>
  <c r="N93" i="10"/>
  <c r="P93" i="10" s="1"/>
  <c r="O95" i="10"/>
  <c r="P98" i="10"/>
  <c r="M96" i="10"/>
  <c r="N99" i="10"/>
  <c r="D126" i="1"/>
  <c r="L129" i="13" l="1"/>
  <c r="I127" i="13"/>
  <c r="L128" i="13"/>
  <c r="J26" i="13"/>
  <c r="M97" i="11"/>
  <c r="O97" i="11" s="1"/>
  <c r="N100" i="11"/>
  <c r="P100" i="11" s="1"/>
  <c r="S128" i="11"/>
  <c r="S127" i="11" s="1"/>
  <c r="S126" i="11" s="1"/>
  <c r="S125" i="11" s="1"/>
  <c r="S124" i="11" s="1"/>
  <c r="S123" i="11" s="1"/>
  <c r="S122" i="11" s="1"/>
  <c r="S121" i="11" s="1"/>
  <c r="S120" i="11" s="1"/>
  <c r="S119" i="11" s="1"/>
  <c r="S118" i="11" s="1"/>
  <c r="S117" i="11" s="1"/>
  <c r="S116" i="11" s="1"/>
  <c r="S115" i="11" s="1"/>
  <c r="S114" i="11" s="1"/>
  <c r="S113" i="11" s="1"/>
  <c r="S112" i="11" s="1"/>
  <c r="S111" i="11" s="1"/>
  <c r="S110" i="11" s="1"/>
  <c r="S109" i="11" s="1"/>
  <c r="S108" i="11" s="1"/>
  <c r="S107" i="11" s="1"/>
  <c r="S106" i="11" s="1"/>
  <c r="S105" i="11" s="1"/>
  <c r="S104" i="11" s="1"/>
  <c r="S103" i="11" s="1"/>
  <c r="N94" i="10"/>
  <c r="P94" i="10" s="1"/>
  <c r="O96" i="10"/>
  <c r="P99" i="10"/>
  <c r="M97" i="10"/>
  <c r="N100" i="10"/>
  <c r="D127" i="1"/>
  <c r="D128" i="1"/>
  <c r="I126" i="13" l="1"/>
  <c r="L127" i="13"/>
  <c r="J25" i="13"/>
  <c r="M99" i="11"/>
  <c r="O99" i="11" s="1"/>
  <c r="N102" i="11"/>
  <c r="P102" i="11" s="1"/>
  <c r="S102" i="11" s="1"/>
  <c r="M98" i="11"/>
  <c r="O98" i="11" s="1"/>
  <c r="N101" i="11"/>
  <c r="P101" i="11" s="1"/>
  <c r="N96" i="10"/>
  <c r="P96" i="10" s="1"/>
  <c r="N95" i="10"/>
  <c r="P95" i="10" s="1"/>
  <c r="P100" i="10"/>
  <c r="O97" i="10"/>
  <c r="M99" i="10"/>
  <c r="N102" i="10"/>
  <c r="M98" i="10"/>
  <c r="N101" i="10"/>
  <c r="I125" i="13" l="1"/>
  <c r="L126" i="13"/>
  <c r="J24" i="13"/>
  <c r="S101" i="11"/>
  <c r="S100" i="11" s="1"/>
  <c r="S99" i="11" s="1"/>
  <c r="S98" i="11" s="1"/>
  <c r="S97" i="11" s="1"/>
  <c r="S96" i="11" s="1"/>
  <c r="S95" i="11" s="1"/>
  <c r="S94" i="11" s="1"/>
  <c r="S93" i="11" s="1"/>
  <c r="S92" i="11" s="1"/>
  <c r="S91" i="11" s="1"/>
  <c r="S90" i="11" s="1"/>
  <c r="S89" i="11" s="1"/>
  <c r="S88" i="11" s="1"/>
  <c r="S87" i="11" s="1"/>
  <c r="S86" i="11" s="1"/>
  <c r="S85" i="11" s="1"/>
  <c r="S84" i="11" s="1"/>
  <c r="S83" i="11" s="1"/>
  <c r="S82" i="11" s="1"/>
  <c r="S81" i="11" s="1"/>
  <c r="S80" i="11" s="1"/>
  <c r="S79" i="11" s="1"/>
  <c r="S78" i="11" s="1"/>
  <c r="S77" i="11" s="1"/>
  <c r="S76" i="11" s="1"/>
  <c r="S75" i="11" s="1"/>
  <c r="S74" i="11" s="1"/>
  <c r="S73" i="11" s="1"/>
  <c r="S72" i="11" s="1"/>
  <c r="S71" i="11" s="1"/>
  <c r="S70" i="11" s="1"/>
  <c r="S69" i="11" s="1"/>
  <c r="S68" i="11" s="1"/>
  <c r="S67" i="11" s="1"/>
  <c r="S66" i="11" s="1"/>
  <c r="S65" i="11" s="1"/>
  <c r="S64" i="11" s="1"/>
  <c r="S63" i="11" s="1"/>
  <c r="S62" i="11" s="1"/>
  <c r="S61" i="11" s="1"/>
  <c r="S60" i="11" s="1"/>
  <c r="S59" i="11" s="1"/>
  <c r="S58" i="11" s="1"/>
  <c r="S57" i="11" s="1"/>
  <c r="S56" i="11" s="1"/>
  <c r="S55" i="11" s="1"/>
  <c r="S54" i="11" s="1"/>
  <c r="S53" i="11" s="1"/>
  <c r="S52" i="11" s="1"/>
  <c r="S51" i="11" s="1"/>
  <c r="S50" i="11" s="1"/>
  <c r="S49" i="11" s="1"/>
  <c r="S48" i="11" s="1"/>
  <c r="S47" i="11" s="1"/>
  <c r="S46" i="11" s="1"/>
  <c r="S45" i="11" s="1"/>
  <c r="S44" i="11" s="1"/>
  <c r="S43" i="11" s="1"/>
  <c r="S42" i="11" s="1"/>
  <c r="S41" i="11" s="1"/>
  <c r="S40" i="11" s="1"/>
  <c r="S39" i="11" s="1"/>
  <c r="S38" i="11" s="1"/>
  <c r="S37" i="11" s="1"/>
  <c r="S36" i="11" s="1"/>
  <c r="S35" i="11" s="1"/>
  <c r="S34" i="11" s="1"/>
  <c r="S33" i="11" s="1"/>
  <c r="S32" i="11" s="1"/>
  <c r="S31" i="11" s="1"/>
  <c r="S30" i="11" s="1"/>
  <c r="S29" i="11" s="1"/>
  <c r="S28" i="11" s="1"/>
  <c r="S27" i="11" s="1"/>
  <c r="S26" i="11" s="1"/>
  <c r="S25" i="11" s="1"/>
  <c r="S24" i="11" s="1"/>
  <c r="S23" i="11" s="1"/>
  <c r="S22" i="11" s="1"/>
  <c r="S21" i="11" s="1"/>
  <c r="S20" i="11" s="1"/>
  <c r="S19" i="11" s="1"/>
  <c r="S18" i="11" s="1"/>
  <c r="S17" i="11" s="1"/>
  <c r="S16" i="11" s="1"/>
  <c r="S15" i="11" s="1"/>
  <c r="S14" i="11" s="1"/>
  <c r="S13" i="11" s="1"/>
  <c r="S12" i="11" s="1"/>
  <c r="S11" i="11" s="1"/>
  <c r="S10" i="11" s="1"/>
  <c r="S9" i="11" s="1"/>
  <c r="S8" i="11" s="1"/>
  <c r="P101" i="10"/>
  <c r="P102" i="10"/>
  <c r="S102" i="10" s="1"/>
  <c r="O98" i="10"/>
  <c r="O99" i="10"/>
  <c r="I124" i="13" l="1"/>
  <c r="L125" i="13"/>
  <c r="J23" i="13"/>
  <c r="T28" i="11"/>
  <c r="S101" i="10"/>
  <c r="S100" i="10" s="1"/>
  <c r="S99" i="10" s="1"/>
  <c r="S98" i="10" s="1"/>
  <c r="S97" i="10" s="1"/>
  <c r="S96" i="10" s="1"/>
  <c r="S95" i="10" s="1"/>
  <c r="S94" i="10" s="1"/>
  <c r="S93" i="10" s="1"/>
  <c r="S92" i="10" s="1"/>
  <c r="S91" i="10" s="1"/>
  <c r="S90" i="10" s="1"/>
  <c r="S89" i="10" s="1"/>
  <c r="S88" i="10" s="1"/>
  <c r="S87" i="10" s="1"/>
  <c r="S86" i="10" s="1"/>
  <c r="S85" i="10" s="1"/>
  <c r="S84" i="10" s="1"/>
  <c r="S83" i="10" s="1"/>
  <c r="S82" i="10" s="1"/>
  <c r="S81" i="10" s="1"/>
  <c r="S80" i="10" s="1"/>
  <c r="S79" i="10" s="1"/>
  <c r="S78" i="10" s="1"/>
  <c r="S77" i="10" s="1"/>
  <c r="S76" i="10" s="1"/>
  <c r="S75" i="10" s="1"/>
  <c r="S74" i="10" s="1"/>
  <c r="S73" i="10" s="1"/>
  <c r="S72" i="10" s="1"/>
  <c r="S71" i="10" s="1"/>
  <c r="S70" i="10" s="1"/>
  <c r="S69" i="10" s="1"/>
  <c r="S68" i="10" s="1"/>
  <c r="S67" i="10" s="1"/>
  <c r="S66" i="10" s="1"/>
  <c r="S65" i="10" s="1"/>
  <c r="S64" i="10" s="1"/>
  <c r="S63" i="10" s="1"/>
  <c r="S62" i="10" s="1"/>
  <c r="S61" i="10" s="1"/>
  <c r="S60" i="10" s="1"/>
  <c r="S59" i="10" s="1"/>
  <c r="S58" i="10" s="1"/>
  <c r="S57" i="10" s="1"/>
  <c r="S56" i="10" s="1"/>
  <c r="S55" i="10" s="1"/>
  <c r="S54" i="10" s="1"/>
  <c r="S53" i="10" s="1"/>
  <c r="S52" i="10" s="1"/>
  <c r="S51" i="10" s="1"/>
  <c r="S50" i="10" s="1"/>
  <c r="S49" i="10" s="1"/>
  <c r="S48" i="10" s="1"/>
  <c r="S47" i="10" s="1"/>
  <c r="S46" i="10" s="1"/>
  <c r="S45" i="10" s="1"/>
  <c r="S44" i="10" s="1"/>
  <c r="S43" i="10" s="1"/>
  <c r="S42" i="10" s="1"/>
  <c r="S41" i="10" s="1"/>
  <c r="S40" i="10" s="1"/>
  <c r="S39" i="10" s="1"/>
  <c r="S38" i="10" s="1"/>
  <c r="S37" i="10" s="1"/>
  <c r="S36" i="10" s="1"/>
  <c r="S35" i="10" s="1"/>
  <c r="S34" i="10" s="1"/>
  <c r="S33" i="10" s="1"/>
  <c r="S32" i="10" s="1"/>
  <c r="S31" i="10" s="1"/>
  <c r="S30" i="10" s="1"/>
  <c r="S29" i="10" s="1"/>
  <c r="S28" i="10" s="1"/>
  <c r="S27" i="10" s="1"/>
  <c r="I123" i="13" l="1"/>
  <c r="L124" i="13"/>
  <c r="J22" i="13"/>
  <c r="T27" i="11"/>
  <c r="T28" i="10"/>
  <c r="S26" i="10"/>
  <c r="T27" i="10"/>
  <c r="I122" i="13" l="1"/>
  <c r="L123" i="13"/>
  <c r="J21" i="13"/>
  <c r="T26" i="11"/>
  <c r="S25" i="10"/>
  <c r="T26" i="10"/>
  <c r="I121" i="13" l="1"/>
  <c r="L122" i="13"/>
  <c r="J20" i="13"/>
  <c r="T25" i="11"/>
  <c r="S24" i="10"/>
  <c r="T25" i="10"/>
  <c r="I120" i="13" l="1"/>
  <c r="L121" i="13"/>
  <c r="J19" i="13"/>
  <c r="T24" i="11"/>
  <c r="S23" i="10"/>
  <c r="T24" i="10"/>
  <c r="I119" i="13" l="1"/>
  <c r="L120" i="13"/>
  <c r="J18" i="13"/>
  <c r="T23" i="11"/>
  <c r="S22" i="10"/>
  <c r="T23" i="10"/>
  <c r="I118" i="13" l="1"/>
  <c r="L119" i="13"/>
  <c r="J17" i="13"/>
  <c r="T22" i="11"/>
  <c r="S21" i="10"/>
  <c r="T22" i="10"/>
  <c r="I117" i="13" l="1"/>
  <c r="L118" i="13"/>
  <c r="J16" i="13"/>
  <c r="T21" i="11"/>
  <c r="S20" i="10"/>
  <c r="T21" i="10"/>
  <c r="I116" i="13" l="1"/>
  <c r="L117" i="13"/>
  <c r="J15" i="13"/>
  <c r="T20" i="11"/>
  <c r="S19" i="10"/>
  <c r="T20" i="10"/>
  <c r="I115" i="13" l="1"/>
  <c r="L116" i="13"/>
  <c r="J14" i="13"/>
  <c r="T19" i="11"/>
  <c r="S18" i="10"/>
  <c r="T19" i="10"/>
  <c r="I114" i="13" l="1"/>
  <c r="L115" i="13"/>
  <c r="J13" i="13"/>
  <c r="T18" i="11"/>
  <c r="S17" i="10"/>
  <c r="T18" i="10"/>
  <c r="I113" i="13" l="1"/>
  <c r="L114" i="13"/>
  <c r="J12" i="13"/>
  <c r="T17" i="11"/>
  <c r="S16" i="10"/>
  <c r="T17" i="10"/>
  <c r="I112" i="13" l="1"/>
  <c r="L113" i="13"/>
  <c r="J11" i="13"/>
  <c r="T16" i="11"/>
  <c r="S15" i="10"/>
  <c r="T16" i="10"/>
  <c r="I111" i="13" l="1"/>
  <c r="L112" i="13"/>
  <c r="J10" i="13"/>
  <c r="T15" i="11"/>
  <c r="S14" i="10"/>
  <c r="T15" i="10"/>
  <c r="I110" i="13" l="1"/>
  <c r="L111" i="13"/>
  <c r="J9" i="13"/>
  <c r="T14" i="11"/>
  <c r="S13" i="10"/>
  <c r="T14" i="10"/>
  <c r="I109" i="13" l="1"/>
  <c r="L110" i="13"/>
  <c r="J8" i="13"/>
  <c r="T13" i="11"/>
  <c r="S12" i="10"/>
  <c r="T13" i="10"/>
  <c r="I108" i="13" l="1"/>
  <c r="L109" i="13"/>
  <c r="T12" i="11"/>
  <c r="S11" i="10"/>
  <c r="T12" i="10"/>
  <c r="I107" i="13" l="1"/>
  <c r="L108" i="13"/>
  <c r="T11" i="11"/>
  <c r="S10" i="10"/>
  <c r="T11" i="10"/>
  <c r="I106" i="13" l="1"/>
  <c r="L107" i="13"/>
  <c r="T10" i="11"/>
  <c r="S9" i="10"/>
  <c r="T10" i="10"/>
  <c r="I105" i="13" l="1"/>
  <c r="L106" i="13"/>
  <c r="T9" i="11"/>
  <c r="U8" i="11" s="1"/>
  <c r="B9" i="11" s="1"/>
  <c r="T8" i="11"/>
  <c r="S8" i="10"/>
  <c r="T8" i="10" s="1"/>
  <c r="T9" i="10"/>
  <c r="I104" i="13" l="1"/>
  <c r="L105" i="13"/>
  <c r="E9" i="11"/>
  <c r="U9" i="11" s="1"/>
  <c r="B10" i="11" s="1"/>
  <c r="F8" i="11"/>
  <c r="H8" i="11" s="1"/>
  <c r="I103" i="13" l="1"/>
  <c r="L104" i="13"/>
  <c r="F9" i="11"/>
  <c r="H9" i="11" s="1"/>
  <c r="E10" i="11"/>
  <c r="U10" i="11" s="1"/>
  <c r="B11" i="11" s="1"/>
  <c r="I102" i="13" l="1"/>
  <c r="L103" i="13"/>
  <c r="F10" i="11"/>
  <c r="H10" i="11" s="1"/>
  <c r="E11" i="11"/>
  <c r="U11" i="11" s="1"/>
  <c r="B12" i="11" s="1"/>
  <c r="I101" i="13" l="1"/>
  <c r="L102" i="13"/>
  <c r="F11" i="11"/>
  <c r="H11" i="11" s="1"/>
  <c r="E12" i="11"/>
  <c r="U12" i="11" s="1"/>
  <c r="B13" i="11" s="1"/>
  <c r="E59" i="12" s="1"/>
  <c r="I100" i="13" l="1"/>
  <c r="L101" i="13"/>
  <c r="E13" i="11"/>
  <c r="U13" i="11" s="1"/>
  <c r="B14" i="11" s="1"/>
  <c r="F12" i="11"/>
  <c r="H12" i="11" s="1"/>
  <c r="I99" i="13" l="1"/>
  <c r="L100" i="13"/>
  <c r="E14" i="11"/>
  <c r="U14" i="11" s="1"/>
  <c r="B15" i="11" s="1"/>
  <c r="E15" i="11" s="1"/>
  <c r="F13" i="11"/>
  <c r="H13" i="11" s="1"/>
  <c r="I98" i="13" l="1"/>
  <c r="L99" i="13"/>
  <c r="F14" i="11"/>
  <c r="H14" i="11" s="1"/>
  <c r="U15" i="11"/>
  <c r="B16" i="11" s="1"/>
  <c r="I97" i="13" l="1"/>
  <c r="L98" i="13"/>
  <c r="E16" i="11"/>
  <c r="U16" i="11" s="1"/>
  <c r="B17" i="11" s="1"/>
  <c r="F15" i="11"/>
  <c r="H15" i="11" s="1"/>
  <c r="I96" i="13" l="1"/>
  <c r="L97" i="13"/>
  <c r="E17" i="11"/>
  <c r="U17" i="11" s="1"/>
  <c r="B18" i="11" s="1"/>
  <c r="E60" i="12" s="1"/>
  <c r="F16" i="11"/>
  <c r="H16" i="11" s="1"/>
  <c r="I95" i="13" l="1"/>
  <c r="L96" i="13"/>
  <c r="E18" i="11"/>
  <c r="F17" i="11"/>
  <c r="H17" i="11" s="1"/>
  <c r="I94" i="13" l="1"/>
  <c r="L95" i="13"/>
  <c r="U18" i="11"/>
  <c r="B19" i="11" s="1"/>
  <c r="I93" i="13" l="1"/>
  <c r="L94" i="13"/>
  <c r="E19" i="11"/>
  <c r="U19" i="11" s="1"/>
  <c r="B20" i="11" s="1"/>
  <c r="F18" i="11"/>
  <c r="H18" i="11" s="1"/>
  <c r="I92" i="13" l="1"/>
  <c r="L93" i="13"/>
  <c r="E20" i="11"/>
  <c r="U20" i="11" s="1"/>
  <c r="B21" i="11" s="1"/>
  <c r="F19" i="11"/>
  <c r="H19" i="11" s="1"/>
  <c r="I91" i="13" l="1"/>
  <c r="L92" i="13"/>
  <c r="E21" i="11"/>
  <c r="U21" i="11" s="1"/>
  <c r="B22" i="11" s="1"/>
  <c r="F20" i="11"/>
  <c r="H20" i="11" s="1"/>
  <c r="I90" i="13" l="1"/>
  <c r="L91" i="13"/>
  <c r="E22" i="11"/>
  <c r="U22" i="11" s="1"/>
  <c r="B23" i="11" s="1"/>
  <c r="E61" i="12" s="1"/>
  <c r="F21" i="11"/>
  <c r="H21" i="11" s="1"/>
  <c r="I89" i="13" l="1"/>
  <c r="L90" i="13"/>
  <c r="E23" i="11"/>
  <c r="U23" i="11" s="1"/>
  <c r="B24" i="11" s="1"/>
  <c r="F22" i="11"/>
  <c r="I88" i="13" l="1"/>
  <c r="L89" i="13"/>
  <c r="H22" i="11"/>
  <c r="E24" i="11"/>
  <c r="F23" i="11"/>
  <c r="H23" i="11" s="1"/>
  <c r="I87" i="13" l="1"/>
  <c r="L88" i="13"/>
  <c r="U24" i="11"/>
  <c r="B25" i="11" s="1"/>
  <c r="I86" i="13" l="1"/>
  <c r="L87" i="13"/>
  <c r="E25" i="11"/>
  <c r="U25" i="11" s="1"/>
  <c r="B26" i="11" s="1"/>
  <c r="F24" i="11"/>
  <c r="H24" i="11" s="1"/>
  <c r="I85" i="13" l="1"/>
  <c r="L86" i="13"/>
  <c r="E26" i="11"/>
  <c r="U26" i="11" s="1"/>
  <c r="B27" i="11" s="1"/>
  <c r="F25" i="11"/>
  <c r="H25" i="11" s="1"/>
  <c r="I84" i="13" l="1"/>
  <c r="L85" i="13"/>
  <c r="E27" i="11"/>
  <c r="U27" i="11" s="1"/>
  <c r="B28" i="11" s="1"/>
  <c r="J28" i="11" s="1"/>
  <c r="E58" i="12" s="1"/>
  <c r="F26" i="11"/>
  <c r="H26" i="11" s="1"/>
  <c r="I83" i="13" l="1"/>
  <c r="L84" i="13"/>
  <c r="F27" i="11"/>
  <c r="H27" i="11" s="1"/>
  <c r="I82" i="13" l="1"/>
  <c r="L83" i="13"/>
  <c r="U8" i="10"/>
  <c r="B9" i="10" s="1"/>
  <c r="F8" i="10" s="1"/>
  <c r="I81" i="13" l="1"/>
  <c r="L82" i="13"/>
  <c r="H8" i="10"/>
  <c r="I80" i="13" l="1"/>
  <c r="L81" i="13"/>
  <c r="E9" i="10"/>
  <c r="I79" i="13" l="1"/>
  <c r="L80" i="13"/>
  <c r="U9" i="10"/>
  <c r="B10" i="10" s="1"/>
  <c r="F9" i="10" s="1"/>
  <c r="I78" i="13" l="1"/>
  <c r="L79" i="13"/>
  <c r="H9" i="10"/>
  <c r="E10" i="10"/>
  <c r="U10" i="10" s="1"/>
  <c r="B11" i="10" s="1"/>
  <c r="F10" i="10" s="1"/>
  <c r="I77" i="13" l="1"/>
  <c r="L78" i="13"/>
  <c r="E11" i="10"/>
  <c r="U11" i="10" s="1"/>
  <c r="B12" i="10" s="1"/>
  <c r="F11" i="10" s="1"/>
  <c r="H10" i="10"/>
  <c r="I76" i="13" l="1"/>
  <c r="L77" i="13"/>
  <c r="H11" i="10"/>
  <c r="E12" i="10"/>
  <c r="U12" i="10" s="1"/>
  <c r="B13" i="10" s="1"/>
  <c r="I75" i="13" l="1"/>
  <c r="L76" i="13"/>
  <c r="E27" i="12"/>
  <c r="F12" i="10"/>
  <c r="H12" i="10" s="1"/>
  <c r="E13" i="10"/>
  <c r="U13" i="10" s="1"/>
  <c r="B14" i="10" s="1"/>
  <c r="F13" i="10" s="1"/>
  <c r="I74" i="13" l="1"/>
  <c r="L75" i="13"/>
  <c r="H13" i="10"/>
  <c r="E14" i="10"/>
  <c r="U14" i="10" s="1"/>
  <c r="B15" i="10" s="1"/>
  <c r="F14" i="10" s="1"/>
  <c r="I73" i="13" l="1"/>
  <c r="L74" i="13"/>
  <c r="H14" i="10"/>
  <c r="E15" i="10"/>
  <c r="U15" i="10" s="1"/>
  <c r="B16" i="10" s="1"/>
  <c r="F15" i="10" s="1"/>
  <c r="I72" i="13" l="1"/>
  <c r="L73" i="13"/>
  <c r="H15" i="10"/>
  <c r="E16" i="10"/>
  <c r="U16" i="10" s="1"/>
  <c r="B17" i="10" s="1"/>
  <c r="I71" i="13" l="1"/>
  <c r="L72" i="13"/>
  <c r="E17" i="10"/>
  <c r="U17" i="10" s="1"/>
  <c r="B18" i="10" s="1"/>
  <c r="E18" i="10" s="1"/>
  <c r="U18" i="10" s="1"/>
  <c r="B19" i="10" s="1"/>
  <c r="F18" i="10" s="1"/>
  <c r="F16" i="10"/>
  <c r="H16" i="10" s="1"/>
  <c r="I70" i="13" l="1"/>
  <c r="L71" i="13"/>
  <c r="E28" i="12"/>
  <c r="F17" i="10"/>
  <c r="H17" i="10" s="1"/>
  <c r="H18" i="10"/>
  <c r="E19" i="10"/>
  <c r="U19" i="10" s="1"/>
  <c r="B20" i="10" s="1"/>
  <c r="F19" i="10" s="1"/>
  <c r="I69" i="13" l="1"/>
  <c r="L70" i="13"/>
  <c r="H19" i="10"/>
  <c r="E20" i="10"/>
  <c r="U20" i="10" s="1"/>
  <c r="B21" i="10" s="1"/>
  <c r="F20" i="10" s="1"/>
  <c r="I68" i="13" l="1"/>
  <c r="L69" i="13"/>
  <c r="H20" i="10"/>
  <c r="E21" i="10"/>
  <c r="U21" i="10" s="1"/>
  <c r="B22" i="10" s="1"/>
  <c r="F21" i="10" s="1"/>
  <c r="I67" i="13" l="1"/>
  <c r="L68" i="13"/>
  <c r="H21" i="10"/>
  <c r="E22" i="10"/>
  <c r="U22" i="10" s="1"/>
  <c r="B23" i="10" s="1"/>
  <c r="I66" i="13" l="1"/>
  <c r="L67" i="13"/>
  <c r="E29" i="12"/>
  <c r="F22" i="10"/>
  <c r="H22" i="10" s="1"/>
  <c r="E23" i="10"/>
  <c r="U23" i="10" s="1"/>
  <c r="B24" i="10" s="1"/>
  <c r="F23" i="10" s="1"/>
  <c r="I65" i="13" l="1"/>
  <c r="L66" i="13"/>
  <c r="H23" i="10"/>
  <c r="E24" i="10"/>
  <c r="U24" i="10" s="1"/>
  <c r="B25" i="10" s="1"/>
  <c r="F24" i="10" s="1"/>
  <c r="I64" i="13" l="1"/>
  <c r="L65" i="13"/>
  <c r="H24" i="10"/>
  <c r="E25" i="10"/>
  <c r="U25" i="10" s="1"/>
  <c r="B26" i="10" s="1"/>
  <c r="F25" i="10" s="1"/>
  <c r="I63" i="13" l="1"/>
  <c r="L64" i="13"/>
  <c r="H25" i="10"/>
  <c r="E26" i="10"/>
  <c r="U26" i="10" s="1"/>
  <c r="B27" i="10" s="1"/>
  <c r="F26" i="10" s="1"/>
  <c r="I62" i="13" l="1"/>
  <c r="L63" i="13"/>
  <c r="H26" i="10"/>
  <c r="E27" i="10"/>
  <c r="U27" i="10" s="1"/>
  <c r="I61" i="13" l="1"/>
  <c r="L62" i="13"/>
  <c r="B28" i="10"/>
  <c r="I60" i="13" l="1"/>
  <c r="L61" i="13"/>
  <c r="F27" i="10"/>
  <c r="H27" i="10" s="1"/>
  <c r="J28" i="10"/>
  <c r="I59" i="13" l="1"/>
  <c r="L60" i="13"/>
  <c r="I58" i="13" l="1"/>
  <c r="L59" i="13"/>
  <c r="I57" i="13" l="1"/>
  <c r="L58" i="13"/>
  <c r="I56" i="13" l="1"/>
  <c r="L57" i="13"/>
  <c r="I55" i="13" l="1"/>
  <c r="L56" i="13"/>
  <c r="I54" i="13" l="1"/>
  <c r="L55" i="13"/>
  <c r="I53" i="13" l="1"/>
  <c r="L54" i="13"/>
  <c r="I52" i="13" l="1"/>
  <c r="L53" i="13"/>
  <c r="I51" i="13" l="1"/>
  <c r="L52" i="13"/>
  <c r="I50" i="13" l="1"/>
  <c r="L51" i="13"/>
  <c r="I49" i="13" l="1"/>
  <c r="L50" i="13"/>
  <c r="I48" i="13" l="1"/>
  <c r="L49" i="13"/>
  <c r="I47" i="13" l="1"/>
  <c r="L48" i="13"/>
  <c r="I46" i="13" l="1"/>
  <c r="L47" i="13"/>
  <c r="I45" i="13" l="1"/>
  <c r="L46" i="13"/>
  <c r="I44" i="13" l="1"/>
  <c r="L45" i="13"/>
  <c r="I43" i="13" l="1"/>
  <c r="L44" i="13"/>
  <c r="I42" i="13" l="1"/>
  <c r="L43" i="13"/>
  <c r="I41" i="13" l="1"/>
  <c r="L42" i="13"/>
  <c r="I40" i="13" l="1"/>
  <c r="L41" i="13"/>
  <c r="I39" i="13" l="1"/>
  <c r="L40" i="13"/>
  <c r="I38" i="13" l="1"/>
  <c r="L39" i="13"/>
  <c r="I37" i="13" l="1"/>
  <c r="L38" i="13"/>
  <c r="I36" i="13" l="1"/>
  <c r="L37" i="13"/>
  <c r="I35" i="13" l="1"/>
  <c r="L36" i="13"/>
  <c r="I34" i="13" l="1"/>
  <c r="L35" i="13"/>
  <c r="I33" i="13" l="1"/>
  <c r="L34" i="13"/>
  <c r="I32" i="13" l="1"/>
  <c r="L33" i="13"/>
  <c r="I31" i="13" l="1"/>
  <c r="L32" i="13"/>
  <c r="I30" i="13" l="1"/>
  <c r="L31" i="13"/>
  <c r="I29" i="13" l="1"/>
  <c r="L30" i="13"/>
  <c r="I28" i="13" l="1"/>
  <c r="L29" i="13"/>
  <c r="I27" i="13" l="1"/>
  <c r="L28" i="13"/>
  <c r="I26" i="13" l="1"/>
  <c r="L27" i="13"/>
  <c r="I25" i="13" l="1"/>
  <c r="L26" i="13"/>
  <c r="I24" i="13" l="1"/>
  <c r="L25" i="13"/>
  <c r="I23" i="13" l="1"/>
  <c r="L24" i="13"/>
  <c r="I22" i="13" l="1"/>
  <c r="L23" i="13"/>
  <c r="I21" i="13" l="1"/>
  <c r="L22" i="13"/>
  <c r="I20" i="13" l="1"/>
  <c r="L21" i="13"/>
  <c r="I19" i="13" l="1"/>
  <c r="L20" i="13"/>
  <c r="I18" i="13" l="1"/>
  <c r="L19" i="13"/>
  <c r="I17" i="13" l="1"/>
  <c r="L18" i="13"/>
  <c r="I16" i="13" l="1"/>
  <c r="L17" i="13"/>
  <c r="I15" i="13" l="1"/>
  <c r="L16" i="13"/>
  <c r="I14" i="13" l="1"/>
  <c r="L15" i="13"/>
  <c r="I13" i="13" l="1"/>
  <c r="L14" i="13"/>
  <c r="I12" i="13" l="1"/>
  <c r="L13" i="13"/>
  <c r="I11" i="13" l="1"/>
  <c r="L12" i="13"/>
  <c r="I10" i="13" l="1"/>
  <c r="L11" i="13"/>
  <c r="I9" i="13" l="1"/>
  <c r="L10" i="13"/>
  <c r="I8" i="13" l="1"/>
  <c r="L8" i="13" s="1"/>
  <c r="L9" i="13"/>
</calcChain>
</file>

<file path=xl/sharedStrings.xml><?xml version="1.0" encoding="utf-8"?>
<sst xmlns="http://schemas.openxmlformats.org/spreadsheetml/2006/main" count="198" uniqueCount="92">
  <si>
    <t>x</t>
  </si>
  <si>
    <t>Discount Factor</t>
  </si>
  <si>
    <t>Interest Rate</t>
  </si>
  <si>
    <t>% Premium</t>
  </si>
  <si>
    <t>Per Policy</t>
  </si>
  <si>
    <t>Gross Premium</t>
  </si>
  <si>
    <t>Base Values</t>
  </si>
  <si>
    <t>% Prem Exp, Y1</t>
  </si>
  <si>
    <t>% Prem Exp, Y2+</t>
  </si>
  <si>
    <t>Per Pol Exp, Y1</t>
  </si>
  <si>
    <t>Per Pol Exp, Y2+</t>
  </si>
  <si>
    <t>Settlement Exp</t>
  </si>
  <si>
    <t>Annuity Amount</t>
  </si>
  <si>
    <t>Endowment Amount</t>
  </si>
  <si>
    <t>Ages</t>
  </si>
  <si>
    <t>Interest Change (Absolute)</t>
  </si>
  <si>
    <t>Mortality Change (Factor)</t>
  </si>
  <si>
    <t>Expenses Change (Factor)</t>
  </si>
  <si>
    <t>y</t>
  </si>
  <si>
    <t>Term Length</t>
  </si>
  <si>
    <t>Makeham: A</t>
  </si>
  <si>
    <t>Makeham: B</t>
  </si>
  <si>
    <t>Makeham: c</t>
  </si>
  <si>
    <t>Policyholder Age</t>
  </si>
  <si>
    <t>Beneficiary Age</t>
  </si>
  <si>
    <r>
      <t>p</t>
    </r>
    <r>
      <rPr>
        <b/>
        <vertAlign val="subscript"/>
        <sz val="11"/>
        <color theme="1"/>
        <rFont val="Aptos Narrow"/>
        <family val="2"/>
        <scheme val="minor"/>
      </rPr>
      <t>x</t>
    </r>
  </si>
  <si>
    <r>
      <t>p</t>
    </r>
    <r>
      <rPr>
        <b/>
        <vertAlign val="subscript"/>
        <sz val="11"/>
        <color theme="1"/>
        <rFont val="Aptos Narrow"/>
        <family val="2"/>
        <scheme val="minor"/>
      </rPr>
      <t>y</t>
    </r>
  </si>
  <si>
    <r>
      <t>ä</t>
    </r>
    <r>
      <rPr>
        <b/>
        <vertAlign val="subscript"/>
        <sz val="11"/>
        <color theme="1"/>
        <rFont val="Aptos Narrow"/>
        <family val="2"/>
      </rPr>
      <t>y</t>
    </r>
  </si>
  <si>
    <r>
      <t>ä</t>
    </r>
    <r>
      <rPr>
        <b/>
        <vertAlign val="subscript"/>
        <sz val="11"/>
        <color theme="1"/>
        <rFont val="Aptos Narrow"/>
        <family val="2"/>
      </rPr>
      <t>y</t>
    </r>
    <r>
      <rPr>
        <b/>
        <vertAlign val="superscript"/>
        <sz val="11"/>
        <color theme="1"/>
        <rFont val="Aptos Narrow"/>
        <family val="2"/>
      </rPr>
      <t>(12)</t>
    </r>
  </si>
  <si>
    <r>
      <t>q</t>
    </r>
    <r>
      <rPr>
        <b/>
        <vertAlign val="subscript"/>
        <sz val="11"/>
        <color theme="1"/>
        <rFont val="Aptos Narrow"/>
        <family val="2"/>
        <scheme val="minor"/>
      </rPr>
      <t>x</t>
    </r>
  </si>
  <si>
    <r>
      <t>q</t>
    </r>
    <r>
      <rPr>
        <b/>
        <vertAlign val="subscript"/>
        <sz val="11"/>
        <color theme="1"/>
        <rFont val="Aptos Narrow"/>
        <family val="2"/>
        <scheme val="minor"/>
      </rPr>
      <t>y</t>
    </r>
  </si>
  <si>
    <t>k</t>
  </si>
  <si>
    <r>
      <rPr>
        <b/>
        <vertAlign val="subscript"/>
        <sz val="11"/>
        <color theme="1"/>
        <rFont val="Aptos Narrow"/>
        <family val="2"/>
        <scheme val="minor"/>
      </rPr>
      <t>k</t>
    </r>
    <r>
      <rPr>
        <b/>
        <sz val="11"/>
        <color theme="1"/>
        <rFont val="Aptos Narrow"/>
        <family val="2"/>
        <scheme val="minor"/>
      </rPr>
      <t>V</t>
    </r>
  </si>
  <si>
    <t>Premium</t>
  </si>
  <si>
    <r>
      <t>Num</t>
    </r>
    <r>
      <rPr>
        <b/>
        <vertAlign val="subscript"/>
        <sz val="11"/>
        <color theme="1"/>
        <rFont val="Aptos Narrow"/>
        <family val="2"/>
        <scheme val="minor"/>
      </rPr>
      <t>k</t>
    </r>
  </si>
  <si>
    <t>Endowment</t>
  </si>
  <si>
    <t>Policyholder @ Issue</t>
  </si>
  <si>
    <t>Beneficiary @ Issue</t>
  </si>
  <si>
    <t>3 years younger</t>
  </si>
  <si>
    <t>3 years older</t>
  </si>
  <si>
    <t>Policyholder Age @ Issue</t>
  </si>
  <si>
    <t>Beneficiary Age @ Issue</t>
  </si>
  <si>
    <t>Reserve Per Policy @ 5 years</t>
  </si>
  <si>
    <t>Reserve Per Policy @ 10 years</t>
  </si>
  <si>
    <t>Reserve Per Policy @ 15 years</t>
  </si>
  <si>
    <t>Gross Premiums</t>
  </si>
  <si>
    <t>Reserve Per Policy (5)</t>
  </si>
  <si>
    <t>Reserve Per Policy (10)</t>
  </si>
  <si>
    <t>Reserve Per Policy (15)</t>
  </si>
  <si>
    <r>
      <rPr>
        <b/>
        <sz val="11"/>
        <color theme="1"/>
        <rFont val="Consolas"/>
        <family val="3"/>
      </rPr>
      <t>μ</t>
    </r>
    <r>
      <rPr>
        <b/>
        <vertAlign val="subscript"/>
        <sz val="11"/>
        <color theme="1"/>
        <rFont val="Aptos Narrow"/>
        <family val="2"/>
      </rPr>
      <t>x</t>
    </r>
  </si>
  <si>
    <t>BOY Expenses</t>
  </si>
  <si>
    <t>Interest Earnings</t>
  </si>
  <si>
    <t>Benefit Payments</t>
  </si>
  <si>
    <t>Settlement Expenses</t>
  </si>
  <si>
    <t>Summary of Reserve Cash Flow</t>
  </si>
  <si>
    <t>Expected Gain/Loss</t>
  </si>
  <si>
    <r>
      <rPr>
        <b/>
        <vertAlign val="subscript"/>
        <sz val="11"/>
        <color theme="1"/>
        <rFont val="Aptos Narrow"/>
        <family val="2"/>
        <scheme val="minor"/>
      </rPr>
      <t>k+1</t>
    </r>
    <r>
      <rPr>
        <b/>
        <sz val="11"/>
        <color theme="1"/>
        <rFont val="Aptos Narrow"/>
        <family val="2"/>
        <scheme val="minor"/>
      </rPr>
      <t>V</t>
    </r>
  </si>
  <si>
    <t>Modifiers</t>
  </si>
  <si>
    <t>New Values</t>
  </si>
  <si>
    <t>Premiums and Reserves</t>
  </si>
  <si>
    <t>Instructions for Use</t>
  </si>
  <si>
    <t>Overall Gain/Loss</t>
  </si>
  <si>
    <t>Calculator Results</t>
  </si>
  <si>
    <t>Helper Columns</t>
  </si>
  <si>
    <t>Total Gain/Loss</t>
  </si>
  <si>
    <t>Half Mortality</t>
  </si>
  <si>
    <t>Interest Change</t>
  </si>
  <si>
    <t>Expected Mortality</t>
  </si>
  <si>
    <t>Twice Mortality</t>
  </si>
  <si>
    <t>Reserve Per Policy @ 5 Years</t>
  </si>
  <si>
    <t>Reserve Per Policy @ 10 Years</t>
  </si>
  <si>
    <t>Reserve Per Policy @ 15 Years</t>
  </si>
  <si>
    <t>What-If Analysis (Policyholder Age 29, Beneficiary Age 26, Annuity $100000, Endowment $500000)</t>
  </si>
  <si>
    <t>Premium and Reserve</t>
  </si>
  <si>
    <t>2. Go to "Premium and Reserve Calculator"</t>
  </si>
  <si>
    <t>What-If Analysis</t>
  </si>
  <si>
    <t>2. Adjust blue cells in Modifiers table</t>
  </si>
  <si>
    <t>3. Calculator Results table will automatically update</t>
  </si>
  <si>
    <t>1. Adjust blue cells in Base Values and Ages (do not change grey cells unless there is an error)</t>
  </si>
  <si>
    <t>3. Run "Goal Seek": set final expected G/L (peach cell) to 0 changing Gross Premium (purple/pink cell)</t>
  </si>
  <si>
    <t>4. Calculator Results on this sheet will be up-to-date after Goal Seek</t>
  </si>
  <si>
    <t>5. To transfer to summary tables, paste by value</t>
  </si>
  <si>
    <t>Note: An additional column is included in each table to do analysis of beneficiary ages outside the +3 and -3 given. In this case, fill in the columns with appropriate descriptions.</t>
  </si>
  <si>
    <t>1. Make sure all the data from the previous section is consistent with the base values for the what-if (including Gross Premium)</t>
  </si>
  <si>
    <t>4. To transfer to summary tables, paste by value</t>
  </si>
  <si>
    <t>Note: Color coding for each table is based on how the actual values compare to the expected value (no modifiers). In particular, for the reserves, red colors do not mean negative reserve.</t>
  </si>
  <si>
    <r>
      <t>p</t>
    </r>
    <r>
      <rPr>
        <b/>
        <vertAlign val="subscript"/>
        <sz val="11"/>
        <color theme="1"/>
        <rFont val="Aptos Narrow"/>
        <family val="2"/>
        <scheme val="minor"/>
      </rPr>
      <t>xy</t>
    </r>
  </si>
  <si>
    <t>Mortality Functions</t>
  </si>
  <si>
    <r>
      <t>ä</t>
    </r>
    <r>
      <rPr>
        <b/>
        <vertAlign val="subscript"/>
        <sz val="11"/>
        <color theme="1"/>
        <rFont val="Aptos Narrow"/>
        <family val="2"/>
      </rPr>
      <t>x</t>
    </r>
  </si>
  <si>
    <t>Annuity Functions</t>
  </si>
  <si>
    <r>
      <t>ä</t>
    </r>
    <r>
      <rPr>
        <b/>
        <vertAlign val="subscript"/>
        <sz val="11"/>
        <color theme="1"/>
        <rFont val="Aptos Narrow"/>
        <family val="2"/>
      </rPr>
      <t>xy</t>
    </r>
  </si>
  <si>
    <t>Last Survivor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</si>
</sst>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
    <numFmt numFmtId="165" formatCode="0.0000000"/>
  </numFmts>
  <fonts count="11" x14ac:knownFonts="1">
    <font>
      <sz val="11"/>
      <color theme="1"/>
      <name val="Aptos Narrow"/>
      <family val="2"/>
      <scheme val="minor"/>
    </font>
    <font>
      <sz val="11"/>
      <color theme="1"/>
      <name val="Aptos Narrow"/>
      <family val="2"/>
      <scheme val="minor"/>
    </font>
    <font>
      <b/>
      <i/>
      <sz val="11"/>
      <color theme="1"/>
      <name val="Aptos Narrow"/>
      <family val="2"/>
      <scheme val="minor"/>
    </font>
    <font>
      <b/>
      <sz val="11"/>
      <color theme="1"/>
      <name val="Aptos Narrow"/>
      <family val="2"/>
      <scheme val="minor"/>
    </font>
    <font>
      <b/>
      <sz val="11"/>
      <color theme="1"/>
      <name val="Consolas"/>
      <family val="3"/>
    </font>
    <font>
      <b/>
      <sz val="11"/>
      <color theme="1"/>
      <name val="Aptos Narrow"/>
      <family val="3"/>
    </font>
    <font>
      <b/>
      <vertAlign val="subscript"/>
      <sz val="11"/>
      <color theme="1"/>
      <name val="Aptos Narrow"/>
      <family val="2"/>
    </font>
    <font>
      <b/>
      <vertAlign val="subscript"/>
      <sz val="11"/>
      <color theme="1"/>
      <name val="Aptos Narrow"/>
      <family val="2"/>
      <scheme val="minor"/>
    </font>
    <font>
      <b/>
      <sz val="11"/>
      <color theme="1"/>
      <name val="Aptos Narrow"/>
      <family val="2"/>
    </font>
    <font>
      <b/>
      <vertAlign val="superscript"/>
      <sz val="11"/>
      <color theme="1"/>
      <name val="Aptos Narrow"/>
      <family val="2"/>
    </font>
    <font>
      <b/>
      <sz val="16"/>
      <color theme="1"/>
      <name val="Aptos Narrow"/>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79998168889431442"/>
        <bgColor indexed="64"/>
      </patternFill>
    </fill>
  </fills>
  <borders count="27">
    <border>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00">
    <xf numFmtId="0" fontId="0" fillId="0" borderId="0" xfId="0"/>
    <xf numFmtId="0" fontId="0" fillId="0" borderId="1" xfId="0" applyBorder="1"/>
    <xf numFmtId="164" fontId="0" fillId="0" borderId="0" xfId="0" applyNumberFormat="1"/>
    <xf numFmtId="10" fontId="0" fillId="0" borderId="0" xfId="1" applyNumberFormat="1" applyFont="1"/>
    <xf numFmtId="44" fontId="0" fillId="0" borderId="0" xfId="0" applyNumberFormat="1"/>
    <xf numFmtId="0" fontId="3" fillId="0" borderId="0" xfId="0" applyFont="1"/>
    <xf numFmtId="1" fontId="0" fillId="0" borderId="0" xfId="0" applyNumberFormat="1"/>
    <xf numFmtId="0" fontId="5" fillId="0" borderId="3" xfId="0" applyFont="1" applyBorder="1" applyAlignment="1">
      <alignment horizontal="center"/>
    </xf>
    <xf numFmtId="0" fontId="3" fillId="0" borderId="3" xfId="0" applyFont="1" applyBorder="1" applyAlignment="1">
      <alignment horizontal="center"/>
    </xf>
    <xf numFmtId="0" fontId="2" fillId="0" borderId="3" xfId="0" applyFont="1" applyBorder="1" applyAlignment="1">
      <alignment horizontal="center"/>
    </xf>
    <xf numFmtId="0" fontId="3" fillId="0" borderId="4" xfId="0" applyFont="1" applyBorder="1" applyAlignment="1">
      <alignment horizontal="center"/>
    </xf>
    <xf numFmtId="164" fontId="0" fillId="0" borderId="1" xfId="0" applyNumberFormat="1" applyBorder="1"/>
    <xf numFmtId="0" fontId="8" fillId="0" borderId="3" xfId="0" applyFont="1" applyBorder="1" applyAlignment="1">
      <alignment horizontal="center"/>
    </xf>
    <xf numFmtId="0" fontId="0" fillId="4" borderId="4" xfId="0" applyFill="1" applyBorder="1"/>
    <xf numFmtId="0" fontId="0" fillId="4" borderId="3" xfId="0" applyFill="1" applyBorder="1"/>
    <xf numFmtId="164" fontId="0" fillId="4" borderId="3" xfId="0" applyNumberFormat="1" applyFill="1" applyBorder="1"/>
    <xf numFmtId="0" fontId="4" fillId="0" borderId="3" xfId="0" applyFont="1" applyBorder="1" applyAlignment="1">
      <alignment horizontal="center"/>
    </xf>
    <xf numFmtId="164" fontId="0" fillId="4" borderId="4" xfId="0" applyNumberFormat="1" applyFill="1" applyBorder="1"/>
    <xf numFmtId="44" fontId="0" fillId="0" borderId="0" xfId="2" applyFont="1"/>
    <xf numFmtId="44" fontId="0" fillId="0" borderId="0" xfId="2" applyFont="1" applyFill="1"/>
    <xf numFmtId="44" fontId="0" fillId="5" borderId="0" xfId="2" applyFont="1" applyFill="1"/>
    <xf numFmtId="0" fontId="0" fillId="2" borderId="1" xfId="0" applyFill="1" applyBorder="1"/>
    <xf numFmtId="0" fontId="3" fillId="0" borderId="11" xfId="0" applyFont="1" applyBorder="1" applyAlignment="1">
      <alignment horizontal="center"/>
    </xf>
    <xf numFmtId="0" fontId="0" fillId="3" borderId="11" xfId="0" applyFill="1" applyBorder="1"/>
    <xf numFmtId="0" fontId="0" fillId="3" borderId="3" xfId="0" applyFill="1" applyBorder="1"/>
    <xf numFmtId="0" fontId="0" fillId="2" borderId="4" xfId="0" applyFill="1" applyBorder="1"/>
    <xf numFmtId="0" fontId="0" fillId="3" borderId="12" xfId="0" applyFill="1" applyBorder="1"/>
    <xf numFmtId="0" fontId="0" fillId="3" borderId="13" xfId="0" applyFill="1" applyBorder="1"/>
    <xf numFmtId="0" fontId="0" fillId="3" borderId="14" xfId="0" applyFill="1" applyBorder="1"/>
    <xf numFmtId="44" fontId="0" fillId="0" borderId="0" xfId="2" applyFont="1" applyFill="1" applyBorder="1"/>
    <xf numFmtId="44" fontId="0" fillId="0" borderId="1" xfId="2" applyFont="1" applyFill="1" applyBorder="1"/>
    <xf numFmtId="44" fontId="0" fillId="0" borderId="5" xfId="2" applyFont="1" applyFill="1" applyBorder="1"/>
    <xf numFmtId="44" fontId="0" fillId="0" borderId="6" xfId="2" applyFont="1" applyFill="1" applyBorder="1"/>
    <xf numFmtId="0" fontId="0" fillId="0" borderId="9" xfId="0" applyBorder="1"/>
    <xf numFmtId="165" fontId="0" fillId="3" borderId="1" xfId="0" applyNumberFormat="1" applyFill="1" applyBorder="1"/>
    <xf numFmtId="10" fontId="0" fillId="3" borderId="1" xfId="1" applyNumberFormat="1" applyFont="1" applyFill="1" applyBorder="1"/>
    <xf numFmtId="1" fontId="0" fillId="3" borderId="1" xfId="1" applyNumberFormat="1" applyFont="1" applyFill="1" applyBorder="1"/>
    <xf numFmtId="10" fontId="0" fillId="3" borderId="1" xfId="0" applyNumberFormat="1" applyFill="1" applyBorder="1"/>
    <xf numFmtId="44" fontId="0" fillId="3" borderId="1" xfId="2" applyFont="1" applyFill="1" applyBorder="1"/>
    <xf numFmtId="44" fontId="0" fillId="2" borderId="1" xfId="2" applyFont="1" applyFill="1" applyBorder="1"/>
    <xf numFmtId="44" fontId="0" fillId="2" borderId="6" xfId="2" applyFont="1" applyFill="1" applyBorder="1"/>
    <xf numFmtId="0" fontId="0" fillId="0" borderId="12" xfId="0" applyBorder="1"/>
    <xf numFmtId="0" fontId="0" fillId="0" borderId="13" xfId="0" applyBorder="1"/>
    <xf numFmtId="0" fontId="0" fillId="0" borderId="14" xfId="0" applyBorder="1"/>
    <xf numFmtId="44" fontId="0" fillId="0" borderId="0" xfId="2" applyFont="1" applyBorder="1"/>
    <xf numFmtId="44" fontId="0" fillId="0" borderId="9" xfId="2" applyFont="1" applyBorder="1"/>
    <xf numFmtId="0" fontId="0" fillId="4" borderId="11" xfId="0" applyFill="1" applyBorder="1"/>
    <xf numFmtId="44" fontId="0" fillId="4" borderId="3" xfId="2" applyFont="1" applyFill="1" applyBorder="1"/>
    <xf numFmtId="0" fontId="3" fillId="0" borderId="8" xfId="0" applyFont="1" applyBorder="1"/>
    <xf numFmtId="9" fontId="0" fillId="0" borderId="9" xfId="1" applyFont="1" applyBorder="1"/>
    <xf numFmtId="44" fontId="0" fillId="0" borderId="1" xfId="0" applyNumberFormat="1" applyBorder="1"/>
    <xf numFmtId="44" fontId="0" fillId="0" borderId="9" xfId="0" applyNumberFormat="1" applyBorder="1"/>
    <xf numFmtId="44" fontId="0" fillId="5" borderId="9" xfId="2" applyFont="1" applyFill="1" applyBorder="1"/>
    <xf numFmtId="0" fontId="0" fillId="2" borderId="6" xfId="0" applyFill="1" applyBorder="1"/>
    <xf numFmtId="44" fontId="0" fillId="5" borderId="1" xfId="2" applyFont="1" applyFill="1" applyBorder="1"/>
    <xf numFmtId="44" fontId="0" fillId="5" borderId="6" xfId="2" applyFont="1" applyFill="1" applyBorder="1"/>
    <xf numFmtId="165" fontId="0" fillId="0" borderId="0" xfId="0" applyNumberFormat="1"/>
    <xf numFmtId="10" fontId="0" fillId="0" borderId="0" xfId="1" applyNumberFormat="1" applyFont="1" applyFill="1"/>
    <xf numFmtId="44" fontId="0" fillId="6" borderId="1" xfId="0" applyNumberFormat="1" applyFill="1" applyBorder="1"/>
    <xf numFmtId="9" fontId="0" fillId="2" borderId="1" xfId="0" applyNumberFormat="1" applyFill="1" applyBorder="1"/>
    <xf numFmtId="10" fontId="0" fillId="0" borderId="1" xfId="0" applyNumberFormat="1" applyBorder="1"/>
    <xf numFmtId="10" fontId="0" fillId="0" borderId="1" xfId="1" applyNumberFormat="1" applyFont="1" applyFill="1" applyBorder="1"/>
    <xf numFmtId="44" fontId="0" fillId="0" borderId="6" xfId="0" applyNumberFormat="1" applyBorder="1"/>
    <xf numFmtId="44" fontId="0" fillId="0" borderId="9" xfId="2" applyFont="1" applyFill="1" applyBorder="1"/>
    <xf numFmtId="44" fontId="0" fillId="5" borderId="1" xfId="0" applyNumberFormat="1" applyFill="1" applyBorder="1"/>
    <xf numFmtId="0" fontId="0" fillId="3" borderId="4" xfId="0" applyFill="1" applyBorder="1"/>
    <xf numFmtId="9" fontId="0" fillId="3" borderId="12" xfId="1" applyFont="1" applyFill="1" applyBorder="1"/>
    <xf numFmtId="9" fontId="0" fillId="3" borderId="13" xfId="1" applyFont="1" applyFill="1" applyBorder="1"/>
    <xf numFmtId="9" fontId="0" fillId="3" borderId="14" xfId="1" applyFont="1" applyFill="1" applyBorder="1"/>
    <xf numFmtId="9" fontId="0" fillId="3" borderId="16" xfId="1" applyFont="1" applyFill="1" applyBorder="1"/>
    <xf numFmtId="44" fontId="0" fillId="0" borderId="17" xfId="2" applyFont="1" applyFill="1" applyBorder="1"/>
    <xf numFmtId="44" fontId="0" fillId="0" borderId="18" xfId="2" applyFont="1" applyFill="1" applyBorder="1"/>
    <xf numFmtId="0" fontId="8" fillId="0" borderId="11" xfId="0" applyFont="1" applyBorder="1" applyAlignment="1">
      <alignment horizontal="center"/>
    </xf>
    <xf numFmtId="164" fontId="0" fillId="0" borderId="9" xfId="0" applyNumberFormat="1" applyBorder="1"/>
    <xf numFmtId="164" fontId="0" fillId="4" borderId="11" xfId="0" applyNumberFormat="1" applyFill="1" applyBorder="1"/>
    <xf numFmtId="0" fontId="0" fillId="0" borderId="0" xfId="0" applyAlignment="1">
      <alignment horizontal="left" wrapText="1"/>
    </xf>
    <xf numFmtId="0" fontId="3" fillId="0" borderId="11" xfId="0" applyFont="1" applyBorder="1" applyAlignment="1">
      <alignment horizontal="center"/>
    </xf>
    <xf numFmtId="0" fontId="3" fillId="0" borderId="4" xfId="0" applyFont="1" applyBorder="1" applyAlignment="1">
      <alignment horizontal="center"/>
    </xf>
    <xf numFmtId="0" fontId="10" fillId="0" borderId="0" xfId="0" applyFont="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 xfId="0" applyFont="1" applyBorder="1" applyAlignment="1">
      <alignment horizont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3" fillId="0" borderId="6" xfId="0" applyFont="1" applyBorder="1" applyAlignment="1">
      <alignment horizontal="center" vertical="center"/>
    </xf>
    <xf numFmtId="0" fontId="3" fillId="0" borderId="15" xfId="0" applyFont="1" applyBorder="1" applyAlignment="1">
      <alignment horizontal="center"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FE9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B013-FFC0-4A3A-87C1-F5F721FB7115}">
  <sheetPr codeName="Sheet1">
    <tabColor theme="7" tint="0.59999389629810485"/>
  </sheetPr>
  <dimension ref="B2:Q70"/>
  <sheetViews>
    <sheetView tabSelected="1" topLeftCell="D1" zoomScaleNormal="100" workbookViewId="0">
      <selection activeCell="L21" sqref="L21"/>
    </sheetView>
  </sheetViews>
  <sheetFormatPr defaultColWidth="15.73046875" defaultRowHeight="14.25" x14ac:dyDescent="0.45"/>
  <cols>
    <col min="1" max="1" width="2.73046875" customWidth="1"/>
    <col min="2" max="2" width="64.265625" bestFit="1" customWidth="1"/>
    <col min="4" max="4" width="25.73046875" customWidth="1"/>
  </cols>
  <sheetData>
    <row r="2" spans="2:17" ht="15" customHeight="1" x14ac:dyDescent="0.45">
      <c r="B2" s="78" t="s">
        <v>60</v>
      </c>
      <c r="D2" s="78" t="s">
        <v>59</v>
      </c>
      <c r="E2" s="78"/>
      <c r="F2" s="78"/>
      <c r="G2" s="78"/>
      <c r="H2" s="78"/>
      <c r="I2" s="78"/>
      <c r="J2" s="78"/>
      <c r="K2" s="78"/>
      <c r="L2" s="78"/>
      <c r="M2" s="78"/>
      <c r="N2" s="78"/>
      <c r="O2" s="78"/>
      <c r="P2" s="78"/>
      <c r="Q2" s="78"/>
    </row>
    <row r="3" spans="2:17" ht="15" customHeight="1" x14ac:dyDescent="0.45">
      <c r="B3" s="78"/>
      <c r="D3" s="78"/>
      <c r="E3" s="78"/>
      <c r="F3" s="78"/>
      <c r="G3" s="78"/>
      <c r="H3" s="78"/>
      <c r="I3" s="78"/>
      <c r="J3" s="78"/>
      <c r="K3" s="78"/>
      <c r="L3" s="78"/>
      <c r="M3" s="78"/>
      <c r="N3" s="78"/>
      <c r="O3" s="78"/>
      <c r="P3" s="78"/>
      <c r="Q3" s="78"/>
    </row>
    <row r="5" spans="2:17" x14ac:dyDescent="0.45">
      <c r="B5" s="5" t="s">
        <v>73</v>
      </c>
      <c r="D5" s="76" t="s">
        <v>6</v>
      </c>
      <c r="E5" s="77"/>
      <c r="G5" s="82" t="s">
        <v>45</v>
      </c>
      <c r="H5" s="83"/>
      <c r="I5" s="76" t="s">
        <v>41</v>
      </c>
      <c r="J5" s="81"/>
      <c r="K5" s="77"/>
      <c r="M5" s="82" t="s">
        <v>43</v>
      </c>
      <c r="N5" s="83"/>
      <c r="O5" s="76" t="s">
        <v>41</v>
      </c>
      <c r="P5" s="81"/>
      <c r="Q5" s="77"/>
    </row>
    <row r="6" spans="2:17" x14ac:dyDescent="0.45">
      <c r="B6" s="75" t="s">
        <v>78</v>
      </c>
      <c r="D6" s="41" t="s">
        <v>20</v>
      </c>
      <c r="E6" s="34">
        <v>2.0000000000000001E-4</v>
      </c>
      <c r="G6" s="84"/>
      <c r="H6" s="85"/>
      <c r="I6" s="23" t="s">
        <v>38</v>
      </c>
      <c r="J6" s="24" t="s">
        <v>39</v>
      </c>
      <c r="K6" s="25"/>
      <c r="M6" s="84"/>
      <c r="N6" s="85"/>
      <c r="O6" s="23" t="s">
        <v>38</v>
      </c>
      <c r="P6" s="24" t="s">
        <v>39</v>
      </c>
      <c r="Q6" s="25"/>
    </row>
    <row r="7" spans="2:17" x14ac:dyDescent="0.45">
      <c r="B7" s="75"/>
      <c r="D7" s="42" t="s">
        <v>21</v>
      </c>
      <c r="E7" s="34">
        <v>3.4999999999999999E-6</v>
      </c>
      <c r="G7" s="79" t="s">
        <v>40</v>
      </c>
      <c r="H7" s="26">
        <v>28</v>
      </c>
      <c r="I7" s="29">
        <v>28603.589842869391</v>
      </c>
      <c r="J7" s="29">
        <v>28200.046165702857</v>
      </c>
      <c r="K7" s="30">
        <v>0</v>
      </c>
      <c r="M7" s="79" t="s">
        <v>40</v>
      </c>
      <c r="N7" s="26">
        <v>28</v>
      </c>
      <c r="O7" s="29">
        <v>219019.94613158767</v>
      </c>
      <c r="P7" s="29">
        <v>216605.6245138731</v>
      </c>
      <c r="Q7" s="30">
        <v>0</v>
      </c>
    </row>
    <row r="8" spans="2:17" x14ac:dyDescent="0.45">
      <c r="B8" t="s">
        <v>74</v>
      </c>
      <c r="D8" s="42" t="s">
        <v>22</v>
      </c>
      <c r="E8" s="34">
        <v>1.1200000000000001</v>
      </c>
      <c r="G8" s="79"/>
      <c r="H8" s="27">
        <v>29</v>
      </c>
      <c r="I8" s="29">
        <v>29458.507093768276</v>
      </c>
      <c r="J8" s="18">
        <v>29001.853395364033</v>
      </c>
      <c r="K8" s="30">
        <v>0</v>
      </c>
      <c r="M8" s="79"/>
      <c r="N8" s="27">
        <v>29</v>
      </c>
      <c r="O8" s="29">
        <v>223792.75100170658</v>
      </c>
      <c r="P8" s="18">
        <v>221015.30196464175</v>
      </c>
      <c r="Q8" s="30">
        <v>0</v>
      </c>
    </row>
    <row r="9" spans="2:17" x14ac:dyDescent="0.45">
      <c r="B9" s="75" t="s">
        <v>79</v>
      </c>
      <c r="D9" s="42" t="s">
        <v>2</v>
      </c>
      <c r="E9" s="35">
        <v>0.06</v>
      </c>
      <c r="G9" s="80"/>
      <c r="H9" s="28">
        <v>30</v>
      </c>
      <c r="I9" s="31">
        <v>30409.630652160158</v>
      </c>
      <c r="J9" s="31">
        <v>29891.650873080922</v>
      </c>
      <c r="K9" s="32">
        <v>0</v>
      </c>
      <c r="M9" s="80"/>
      <c r="N9" s="28">
        <v>30</v>
      </c>
      <c r="O9" s="31">
        <v>229084.6211686559</v>
      </c>
      <c r="P9" s="31">
        <v>225884.99799325754</v>
      </c>
      <c r="Q9" s="32">
        <v>0</v>
      </c>
    </row>
    <row r="10" spans="2:17" x14ac:dyDescent="0.45">
      <c r="B10" s="75"/>
      <c r="D10" s="42" t="s">
        <v>19</v>
      </c>
      <c r="E10" s="36">
        <v>20</v>
      </c>
    </row>
    <row r="11" spans="2:17" x14ac:dyDescent="0.45">
      <c r="B11" t="s">
        <v>80</v>
      </c>
      <c r="D11" s="42" t="s">
        <v>7</v>
      </c>
      <c r="E11" s="37">
        <v>0.8</v>
      </c>
    </row>
    <row r="12" spans="2:17" x14ac:dyDescent="0.45">
      <c r="B12" t="s">
        <v>81</v>
      </c>
      <c r="D12" s="42" t="s">
        <v>8</v>
      </c>
      <c r="E12" s="37">
        <v>0.1</v>
      </c>
      <c r="G12" s="82" t="s">
        <v>42</v>
      </c>
      <c r="H12" s="83"/>
      <c r="I12" s="76" t="s">
        <v>41</v>
      </c>
      <c r="J12" s="81"/>
      <c r="K12" s="77"/>
      <c r="M12" s="82" t="s">
        <v>44</v>
      </c>
      <c r="N12" s="83"/>
      <c r="O12" s="76" t="s">
        <v>41</v>
      </c>
      <c r="P12" s="81"/>
      <c r="Q12" s="77"/>
    </row>
    <row r="13" spans="2:17" x14ac:dyDescent="0.45">
      <c r="D13" s="42" t="s">
        <v>9</v>
      </c>
      <c r="E13" s="38">
        <v>1000</v>
      </c>
      <c r="G13" s="84"/>
      <c r="H13" s="85"/>
      <c r="I13" s="23" t="s">
        <v>38</v>
      </c>
      <c r="J13" s="24" t="s">
        <v>39</v>
      </c>
      <c r="K13" s="25"/>
      <c r="M13" s="84"/>
      <c r="N13" s="85"/>
      <c r="O13" s="23" t="s">
        <v>38</v>
      </c>
      <c r="P13" s="24" t="s">
        <v>39</v>
      </c>
      <c r="Q13" s="25"/>
    </row>
    <row r="14" spans="2:17" x14ac:dyDescent="0.45">
      <c r="B14" s="75" t="s">
        <v>82</v>
      </c>
      <c r="D14" s="42" t="s">
        <v>10</v>
      </c>
      <c r="E14" s="38">
        <v>100</v>
      </c>
      <c r="G14" s="79" t="s">
        <v>40</v>
      </c>
      <c r="H14" s="26">
        <v>28</v>
      </c>
      <c r="I14" s="29">
        <v>88682.056743222929</v>
      </c>
      <c r="J14" s="29">
        <v>87549.021632638454</v>
      </c>
      <c r="K14" s="30">
        <v>0</v>
      </c>
      <c r="M14" s="79" t="s">
        <v>40</v>
      </c>
      <c r="N14" s="26">
        <v>28</v>
      </c>
      <c r="O14" s="29">
        <v>363858.99200718332</v>
      </c>
      <c r="P14" s="29">
        <v>361100.75539777236</v>
      </c>
      <c r="Q14" s="30">
        <v>0</v>
      </c>
    </row>
    <row r="15" spans="2:17" x14ac:dyDescent="0.45">
      <c r="B15" s="75"/>
      <c r="D15" s="42" t="s">
        <v>11</v>
      </c>
      <c r="E15" s="38">
        <v>2500</v>
      </c>
      <c r="G15" s="79"/>
      <c r="H15" s="27">
        <v>29</v>
      </c>
      <c r="I15" s="29">
        <v>91009.9811241235</v>
      </c>
      <c r="J15" s="18">
        <v>89707.802154847072</v>
      </c>
      <c r="K15" s="30">
        <v>0</v>
      </c>
      <c r="M15" s="79"/>
      <c r="N15" s="27">
        <v>29</v>
      </c>
      <c r="O15" s="29">
        <v>369004.90355592431</v>
      </c>
      <c r="P15" s="18">
        <v>365825.15306973597</v>
      </c>
      <c r="Q15" s="30">
        <v>0</v>
      </c>
    </row>
    <row r="16" spans="2:17" x14ac:dyDescent="0.45">
      <c r="B16" s="75"/>
      <c r="D16" s="42" t="s">
        <v>12</v>
      </c>
      <c r="E16" s="39">
        <v>100000</v>
      </c>
      <c r="G16" s="80"/>
      <c r="H16" s="28">
        <v>30</v>
      </c>
      <c r="I16" s="31">
        <v>93592.318564326706</v>
      </c>
      <c r="J16" s="31">
        <v>92093.495441939624</v>
      </c>
      <c r="K16" s="32">
        <v>0</v>
      </c>
      <c r="M16" s="80"/>
      <c r="N16" s="28">
        <v>30</v>
      </c>
      <c r="O16" s="31">
        <v>374705.51423412375</v>
      </c>
      <c r="P16" s="31">
        <v>371035.61006188014</v>
      </c>
      <c r="Q16" s="32">
        <v>0</v>
      </c>
    </row>
    <row r="17" spans="4:5" x14ac:dyDescent="0.45">
      <c r="D17" s="43" t="s">
        <v>13</v>
      </c>
      <c r="E17" s="40">
        <v>500000</v>
      </c>
    </row>
    <row r="20" spans="4:5" x14ac:dyDescent="0.45">
      <c r="D20" s="76" t="s">
        <v>14</v>
      </c>
      <c r="E20" s="77"/>
    </row>
    <row r="21" spans="4:5" x14ac:dyDescent="0.45">
      <c r="D21" s="41" t="s">
        <v>36</v>
      </c>
      <c r="E21" s="21">
        <v>29</v>
      </c>
    </row>
    <row r="22" spans="4:5" x14ac:dyDescent="0.45">
      <c r="D22" s="43" t="s">
        <v>37</v>
      </c>
      <c r="E22" s="53">
        <v>26</v>
      </c>
    </row>
    <row r="25" spans="4:5" x14ac:dyDescent="0.45">
      <c r="D25" s="76" t="s">
        <v>62</v>
      </c>
      <c r="E25" s="77"/>
    </row>
    <row r="26" spans="4:5" x14ac:dyDescent="0.45">
      <c r="D26" s="42" t="s">
        <v>5</v>
      </c>
      <c r="E26" s="54">
        <f>Premium</f>
        <v>29458.507093768323</v>
      </c>
    </row>
    <row r="27" spans="4:5" x14ac:dyDescent="0.45">
      <c r="D27" s="42" t="s">
        <v>46</v>
      </c>
      <c r="E27" s="54">
        <f ca="1">'Premium and Reserve Calculator'!B13</f>
        <v>91009.981124123689</v>
      </c>
    </row>
    <row r="28" spans="4:5" x14ac:dyDescent="0.45">
      <c r="D28" s="42" t="s">
        <v>47</v>
      </c>
      <c r="E28" s="54">
        <f ca="1">'Premium and Reserve Calculator'!B18</f>
        <v>223792.75100170716</v>
      </c>
    </row>
    <row r="29" spans="4:5" x14ac:dyDescent="0.45">
      <c r="D29" s="43" t="s">
        <v>48</v>
      </c>
      <c r="E29" s="55">
        <f ca="1">'Premium and Reserve Calculator'!B23</f>
        <v>369004.90355592535</v>
      </c>
    </row>
    <row r="33" spans="2:17" ht="15" customHeight="1" x14ac:dyDescent="0.45">
      <c r="D33" s="78" t="s">
        <v>72</v>
      </c>
      <c r="E33" s="78"/>
      <c r="F33" s="78"/>
      <c r="G33" s="78"/>
      <c r="H33" s="78"/>
      <c r="I33" s="78"/>
      <c r="J33" s="78"/>
      <c r="K33" s="78"/>
      <c r="L33" s="78"/>
      <c r="M33" s="78"/>
      <c r="N33" s="78"/>
      <c r="O33" s="78"/>
      <c r="P33" s="78"/>
      <c r="Q33" s="78"/>
    </row>
    <row r="34" spans="2:17" ht="15" customHeight="1" x14ac:dyDescent="0.45">
      <c r="D34" s="78"/>
      <c r="E34" s="78"/>
      <c r="F34" s="78"/>
      <c r="G34" s="78"/>
      <c r="H34" s="78"/>
      <c r="I34" s="78"/>
      <c r="J34" s="78"/>
      <c r="K34" s="78"/>
      <c r="L34" s="78"/>
      <c r="M34" s="78"/>
      <c r="N34" s="78"/>
      <c r="O34" s="78"/>
      <c r="P34" s="78"/>
      <c r="Q34" s="78"/>
    </row>
    <row r="36" spans="2:17" ht="14.65" thickBot="1" x14ac:dyDescent="0.5">
      <c r="B36" s="5" t="s">
        <v>75</v>
      </c>
      <c r="G36" s="97" t="s">
        <v>61</v>
      </c>
      <c r="H36" s="98"/>
      <c r="I36" s="98"/>
      <c r="J36" s="98"/>
      <c r="K36" s="99"/>
      <c r="M36" s="97" t="s">
        <v>70</v>
      </c>
      <c r="N36" s="98"/>
      <c r="O36" s="98"/>
      <c r="P36" s="98"/>
      <c r="Q36" s="99"/>
    </row>
    <row r="37" spans="2:17" ht="14.65" thickTop="1" x14ac:dyDescent="0.45">
      <c r="B37" s="75" t="s">
        <v>83</v>
      </c>
      <c r="G37" s="92" t="s">
        <v>68</v>
      </c>
      <c r="H37" s="93"/>
      <c r="I37" s="94" t="s">
        <v>17</v>
      </c>
      <c r="J37" s="95"/>
      <c r="K37" s="96"/>
      <c r="M37" s="92" t="s">
        <v>68</v>
      </c>
      <c r="N37" s="93"/>
      <c r="O37" s="94" t="s">
        <v>17</v>
      </c>
      <c r="P37" s="95"/>
      <c r="Q37" s="96"/>
    </row>
    <row r="38" spans="2:17" x14ac:dyDescent="0.45">
      <c r="B38" s="75"/>
      <c r="G38" s="84"/>
      <c r="H38" s="85"/>
      <c r="I38" s="23">
        <v>0.5</v>
      </c>
      <c r="J38" s="24">
        <v>1</v>
      </c>
      <c r="K38" s="65">
        <v>2</v>
      </c>
      <c r="M38" s="84"/>
      <c r="N38" s="85"/>
      <c r="O38" s="23">
        <v>0.5</v>
      </c>
      <c r="P38" s="24">
        <v>1</v>
      </c>
      <c r="Q38" s="65">
        <v>2</v>
      </c>
    </row>
    <row r="39" spans="2:17" x14ac:dyDescent="0.45">
      <c r="B39" t="s">
        <v>76</v>
      </c>
      <c r="G39" s="79" t="s">
        <v>66</v>
      </c>
      <c r="H39" s="66">
        <v>-0.01</v>
      </c>
      <c r="I39" s="29">
        <v>-495597.15509230149</v>
      </c>
      <c r="J39" s="29">
        <v>-580020.4877855354</v>
      </c>
      <c r="K39" s="30">
        <v>-749706.95870312746</v>
      </c>
      <c r="M39" s="79" t="s">
        <v>66</v>
      </c>
      <c r="N39" s="66">
        <v>-0.01</v>
      </c>
      <c r="O39" s="29">
        <v>121966.12907367481</v>
      </c>
      <c r="P39" s="29">
        <v>84070.231473792868</v>
      </c>
      <c r="Q39" s="30">
        <v>8223.944824950464</v>
      </c>
    </row>
    <row r="40" spans="2:17" x14ac:dyDescent="0.45">
      <c r="B40" t="s">
        <v>77</v>
      </c>
      <c r="G40" s="79"/>
      <c r="H40" s="67">
        <v>0</v>
      </c>
      <c r="I40" s="29">
        <v>-333284.26746900647</v>
      </c>
      <c r="J40" s="18">
        <v>-430261.36402969784</v>
      </c>
      <c r="K40" s="30">
        <v>-624693.09994633577</v>
      </c>
      <c r="M40" s="79"/>
      <c r="N40" s="67">
        <v>0</v>
      </c>
      <c r="O40" s="29">
        <v>163081.10108048824</v>
      </c>
      <c r="P40" s="18">
        <v>122258.04693668104</v>
      </c>
      <c r="Q40" s="30">
        <v>40568.030537996769</v>
      </c>
    </row>
    <row r="41" spans="2:17" ht="14.65" thickBot="1" x14ac:dyDescent="0.5">
      <c r="B41" t="s">
        <v>84</v>
      </c>
      <c r="G41" s="80"/>
      <c r="H41" s="68">
        <v>0.01</v>
      </c>
      <c r="I41" s="31">
        <v>-169107.53507250582</v>
      </c>
      <c r="J41" s="31">
        <v>-280941.13079730014</v>
      </c>
      <c r="K41" s="32">
        <v>-504692.14961685054</v>
      </c>
      <c r="M41" s="80"/>
      <c r="N41" s="68">
        <v>0.01</v>
      </c>
      <c r="O41" s="31">
        <v>200689.36572954559</v>
      </c>
      <c r="P41" s="31">
        <v>156711.1943581946</v>
      </c>
      <c r="Q41" s="32">
        <v>68712.863823688618</v>
      </c>
    </row>
    <row r="42" spans="2:17" ht="14.65" thickTop="1" x14ac:dyDescent="0.45">
      <c r="D42" s="76" t="s">
        <v>57</v>
      </c>
      <c r="E42" s="77"/>
      <c r="G42" s="87" t="s">
        <v>67</v>
      </c>
      <c r="H42" s="88"/>
      <c r="I42" s="89" t="s">
        <v>17</v>
      </c>
      <c r="J42" s="90"/>
      <c r="K42" s="91"/>
      <c r="M42" s="87" t="s">
        <v>67</v>
      </c>
      <c r="N42" s="88"/>
      <c r="O42" s="89" t="s">
        <v>17</v>
      </c>
      <c r="P42" s="90"/>
      <c r="Q42" s="91"/>
    </row>
    <row r="43" spans="2:17" ht="15" customHeight="1" x14ac:dyDescent="0.45">
      <c r="B43" s="75" t="s">
        <v>85</v>
      </c>
      <c r="D43" s="41" t="s">
        <v>15</v>
      </c>
      <c r="E43" s="59">
        <v>0</v>
      </c>
      <c r="G43" s="84"/>
      <c r="H43" s="85"/>
      <c r="I43" s="23">
        <v>0.5</v>
      </c>
      <c r="J43" s="24">
        <v>1</v>
      </c>
      <c r="K43" s="65">
        <v>2</v>
      </c>
      <c r="M43" s="84"/>
      <c r="N43" s="85"/>
      <c r="O43" s="23">
        <v>0.5</v>
      </c>
      <c r="P43" s="24">
        <v>1</v>
      </c>
      <c r="Q43" s="65">
        <v>2</v>
      </c>
    </row>
    <row r="44" spans="2:17" x14ac:dyDescent="0.45">
      <c r="B44" s="75"/>
      <c r="D44" s="42" t="s">
        <v>17</v>
      </c>
      <c r="E44" s="21">
        <v>1</v>
      </c>
      <c r="G44" s="79" t="s">
        <v>66</v>
      </c>
      <c r="H44" s="66">
        <v>-0.01</v>
      </c>
      <c r="I44" s="29">
        <v>-47253.157559407875</v>
      </c>
      <c r="J44" s="29">
        <v>-130706.58663531934</v>
      </c>
      <c r="K44" s="30">
        <v>-297636.8495755943</v>
      </c>
      <c r="M44" s="79" t="s">
        <v>66</v>
      </c>
      <c r="N44" s="66">
        <v>-0.01</v>
      </c>
      <c r="O44" s="29">
        <v>232919.8961343079</v>
      </c>
      <c r="P44" s="29">
        <v>195154.57708599433</v>
      </c>
      <c r="Q44" s="30">
        <v>119609.67639616657</v>
      </c>
    </row>
    <row r="45" spans="2:17" x14ac:dyDescent="0.45">
      <c r="B45" s="75"/>
      <c r="D45" s="43" t="s">
        <v>16</v>
      </c>
      <c r="E45" s="53">
        <v>1</v>
      </c>
      <c r="G45" s="79"/>
      <c r="H45" s="67">
        <v>0</v>
      </c>
      <c r="I45" s="29">
        <v>96051.030803590431</v>
      </c>
      <c r="J45" s="44">
        <v>0</v>
      </c>
      <c r="K45" s="30">
        <v>-192130.43069871317</v>
      </c>
      <c r="M45" s="79"/>
      <c r="N45" s="67">
        <v>0</v>
      </c>
      <c r="O45" s="29">
        <v>264475.5255166408</v>
      </c>
      <c r="P45" s="44">
        <v>223792.75100170716</v>
      </c>
      <c r="Q45" s="30">
        <v>142411.4775914269</v>
      </c>
    </row>
    <row r="46" spans="2:17" ht="14.65" thickBot="1" x14ac:dyDescent="0.5">
      <c r="G46" s="86"/>
      <c r="H46" s="69">
        <v>0.01</v>
      </c>
      <c r="I46" s="70">
        <v>246501.82987029094</v>
      </c>
      <c r="J46" s="70">
        <v>135748.67246847774</v>
      </c>
      <c r="K46" s="71">
        <v>-85791.802287797094</v>
      </c>
      <c r="M46" s="86"/>
      <c r="N46" s="69">
        <v>0.01</v>
      </c>
      <c r="O46" s="70">
        <v>294452.30959841824</v>
      </c>
      <c r="P46" s="70">
        <v>250625.03103954185</v>
      </c>
      <c r="Q46" s="71">
        <v>162953.23674050235</v>
      </c>
    </row>
    <row r="47" spans="2:17" ht="14.65" thickTop="1" x14ac:dyDescent="0.45">
      <c r="G47" s="92" t="s">
        <v>65</v>
      </c>
      <c r="H47" s="93"/>
      <c r="I47" s="94" t="s">
        <v>17</v>
      </c>
      <c r="J47" s="95"/>
      <c r="K47" s="96"/>
      <c r="M47" s="92" t="s">
        <v>65</v>
      </c>
      <c r="N47" s="93"/>
      <c r="O47" s="94" t="s">
        <v>17</v>
      </c>
      <c r="P47" s="95"/>
      <c r="Q47" s="96"/>
    </row>
    <row r="48" spans="2:17" x14ac:dyDescent="0.45">
      <c r="D48" s="76" t="s">
        <v>58</v>
      </c>
      <c r="E48" s="77"/>
      <c r="G48" s="84"/>
      <c r="H48" s="85"/>
      <c r="I48" s="23">
        <v>0.5</v>
      </c>
      <c r="J48" s="24">
        <v>1</v>
      </c>
      <c r="K48" s="65">
        <v>2</v>
      </c>
      <c r="M48" s="84"/>
      <c r="N48" s="85"/>
      <c r="O48" s="23">
        <v>0.5</v>
      </c>
      <c r="P48" s="24">
        <v>1</v>
      </c>
      <c r="Q48" s="65">
        <v>2</v>
      </c>
    </row>
    <row r="49" spans="4:17" x14ac:dyDescent="0.45">
      <c r="D49" s="41" t="s">
        <v>2</v>
      </c>
      <c r="E49" s="60">
        <f>Interest+E43</f>
        <v>0.06</v>
      </c>
      <c r="G49" s="79" t="s">
        <v>66</v>
      </c>
      <c r="H49" s="66">
        <v>-0.01</v>
      </c>
      <c r="I49" s="29">
        <v>188666.87047234643</v>
      </c>
      <c r="J49" s="29">
        <v>105603.89943472575</v>
      </c>
      <c r="K49" s="30">
        <v>-60531.896830565238</v>
      </c>
      <c r="M49" s="79" t="s">
        <v>66</v>
      </c>
      <c r="N49" s="66">
        <v>-0.01</v>
      </c>
      <c r="O49" s="29">
        <v>290735.5234973309</v>
      </c>
      <c r="P49" s="29">
        <v>253032.95990592439</v>
      </c>
      <c r="Q49" s="30">
        <v>177621.80544617321</v>
      </c>
    </row>
    <row r="50" spans="4:17" x14ac:dyDescent="0.45">
      <c r="D50" s="42" t="s">
        <v>7</v>
      </c>
      <c r="E50" s="61">
        <f>Y1PercentPrem*'Summary of Results'!E44</f>
        <v>0.8</v>
      </c>
      <c r="G50" s="79"/>
      <c r="H50" s="67">
        <v>0</v>
      </c>
      <c r="I50" s="29">
        <v>319423.03170799417</v>
      </c>
      <c r="J50" s="44">
        <v>223827.25575127301</v>
      </c>
      <c r="K50" s="30">
        <v>32624.393532984774</v>
      </c>
      <c r="M50" s="79"/>
      <c r="N50" s="67">
        <v>0</v>
      </c>
      <c r="O50" s="29">
        <v>316824.46856082085</v>
      </c>
      <c r="P50" s="44">
        <v>276209.22750360431</v>
      </c>
      <c r="Q50" s="30">
        <v>194972.45309727019</v>
      </c>
    </row>
    <row r="51" spans="4:17" ht="14.65" thickBot="1" x14ac:dyDescent="0.5">
      <c r="D51" s="42" t="s">
        <v>8</v>
      </c>
      <c r="E51" s="61">
        <f>Y2PercentPrem*'Summary of Results'!E44</f>
        <v>0.1</v>
      </c>
      <c r="G51" s="86"/>
      <c r="H51" s="69">
        <v>0.01</v>
      </c>
      <c r="I51" s="70">
        <v>460758.19529526809</v>
      </c>
      <c r="J51" s="70">
        <v>350536.39257853513</v>
      </c>
      <c r="K51" s="71">
        <v>130079.663501553</v>
      </c>
      <c r="M51" s="86"/>
      <c r="N51" s="69">
        <v>0.01</v>
      </c>
      <c r="O51" s="70">
        <v>342516.93635623791</v>
      </c>
      <c r="P51" s="70">
        <v>298762.45187793544</v>
      </c>
      <c r="Q51" s="71">
        <v>211246.83616356718</v>
      </c>
    </row>
    <row r="52" spans="4:17" ht="14.65" thickTop="1" x14ac:dyDescent="0.45">
      <c r="D52" s="42" t="s">
        <v>9</v>
      </c>
      <c r="E52" s="50">
        <f>Y1PerPolicy*'Summary of Results'!E44</f>
        <v>1000</v>
      </c>
    </row>
    <row r="53" spans="4:17" x14ac:dyDescent="0.45">
      <c r="D53" s="42" t="s">
        <v>10</v>
      </c>
      <c r="E53" s="50">
        <f>Y2PerPolicy*'Summary of Results'!E44</f>
        <v>100</v>
      </c>
    </row>
    <row r="54" spans="4:17" ht="14.65" thickBot="1" x14ac:dyDescent="0.5">
      <c r="D54" s="43" t="s">
        <v>11</v>
      </c>
      <c r="E54" s="62">
        <f>Settlement*'Summary of Results'!E44</f>
        <v>2500</v>
      </c>
      <c r="G54" s="97" t="s">
        <v>69</v>
      </c>
      <c r="H54" s="98"/>
      <c r="I54" s="98"/>
      <c r="J54" s="98"/>
      <c r="K54" s="99"/>
      <c r="M54" s="97" t="s">
        <v>71</v>
      </c>
      <c r="N54" s="98"/>
      <c r="O54" s="98"/>
      <c r="P54" s="98"/>
      <c r="Q54" s="99"/>
    </row>
    <row r="55" spans="4:17" ht="14.65" thickTop="1" x14ac:dyDescent="0.45">
      <c r="G55" s="92" t="s">
        <v>68</v>
      </c>
      <c r="H55" s="93"/>
      <c r="I55" s="94" t="s">
        <v>17</v>
      </c>
      <c r="J55" s="95"/>
      <c r="K55" s="96"/>
      <c r="M55" s="92" t="s">
        <v>68</v>
      </c>
      <c r="N55" s="93"/>
      <c r="O55" s="94" t="s">
        <v>17</v>
      </c>
      <c r="P55" s="95"/>
      <c r="Q55" s="96"/>
    </row>
    <row r="56" spans="4:17" x14ac:dyDescent="0.45">
      <c r="G56" s="84"/>
      <c r="H56" s="85"/>
      <c r="I56" s="23">
        <v>0.5</v>
      </c>
      <c r="J56" s="24">
        <v>1</v>
      </c>
      <c r="K56" s="65">
        <v>2</v>
      </c>
      <c r="M56" s="84"/>
      <c r="N56" s="85"/>
      <c r="O56" s="23">
        <v>0.5</v>
      </c>
      <c r="P56" s="24">
        <v>1</v>
      </c>
      <c r="Q56" s="65">
        <v>2</v>
      </c>
    </row>
    <row r="57" spans="4:17" x14ac:dyDescent="0.45">
      <c r="D57" s="76" t="s">
        <v>62</v>
      </c>
      <c r="E57" s="77"/>
      <c r="G57" s="79" t="s">
        <v>66</v>
      </c>
      <c r="H57" s="66">
        <v>-0.01</v>
      </c>
      <c r="I57" s="29">
        <v>64305.584401139116</v>
      </c>
      <c r="J57" s="29">
        <v>41659.224317414068</v>
      </c>
      <c r="K57" s="30">
        <v>-3676.0116291342765</v>
      </c>
      <c r="M57" s="79" t="s">
        <v>66</v>
      </c>
      <c r="N57" s="66">
        <v>-0.01</v>
      </c>
      <c r="O57" s="29">
        <v>126743.8886403033</v>
      </c>
      <c r="P57" s="29">
        <v>69206.926483147035</v>
      </c>
      <c r="Q57" s="30">
        <v>-46031.619440278148</v>
      </c>
    </row>
    <row r="58" spans="4:17" x14ac:dyDescent="0.45">
      <c r="D58" s="42" t="s">
        <v>61</v>
      </c>
      <c r="E58" s="54">
        <f ca="1">'What-If Analysis'!J28</f>
        <v>5.2386894822120667E-10</v>
      </c>
      <c r="G58" s="79"/>
      <c r="H58" s="67">
        <v>0</v>
      </c>
      <c r="I58" s="29">
        <v>78234.522885284285</v>
      </c>
      <c r="J58" s="18">
        <v>54655.584957782405</v>
      </c>
      <c r="K58" s="30">
        <v>7465.0365018737903</v>
      </c>
      <c r="M58" s="79"/>
      <c r="N58" s="67">
        <v>0</v>
      </c>
      <c r="O58" s="29">
        <v>214542.60502977564</v>
      </c>
      <c r="P58" s="18">
        <v>150438.33080195083</v>
      </c>
      <c r="Q58" s="30">
        <v>22170.675204208928</v>
      </c>
    </row>
    <row r="59" spans="4:17" ht="14.65" thickBot="1" x14ac:dyDescent="0.5">
      <c r="D59" s="42" t="s">
        <v>46</v>
      </c>
      <c r="E59" s="54">
        <f ca="1">'What-If Analysis'!B13</f>
        <v>91009.981124123689</v>
      </c>
      <c r="G59" s="80"/>
      <c r="H59" s="68">
        <v>0.01</v>
      </c>
      <c r="I59" s="31">
        <v>90166.449365771536</v>
      </c>
      <c r="J59" s="31">
        <v>65622.04950773959</v>
      </c>
      <c r="K59" s="32">
        <v>16503.439074328624</v>
      </c>
      <c r="M59" s="80"/>
      <c r="N59" s="68">
        <v>0.01</v>
      </c>
      <c r="O59" s="31">
        <v>299265.84441946616</v>
      </c>
      <c r="P59" s="31">
        <v>227796.01602236682</v>
      </c>
      <c r="Q59" s="32">
        <v>84797.120216501178</v>
      </c>
    </row>
    <row r="60" spans="4:17" ht="14.65" thickTop="1" x14ac:dyDescent="0.45">
      <c r="D60" s="42" t="s">
        <v>47</v>
      </c>
      <c r="E60" s="54">
        <f ca="1">'What-If Analysis'!B18</f>
        <v>223792.75100170716</v>
      </c>
      <c r="G60" s="87" t="s">
        <v>67</v>
      </c>
      <c r="H60" s="88"/>
      <c r="I60" s="89" t="s">
        <v>17</v>
      </c>
      <c r="J60" s="90"/>
      <c r="K60" s="91"/>
      <c r="M60" s="87" t="s">
        <v>67</v>
      </c>
      <c r="N60" s="88"/>
      <c r="O60" s="89" t="s">
        <v>17</v>
      </c>
      <c r="P60" s="90"/>
      <c r="Q60" s="91"/>
    </row>
    <row r="61" spans="4:17" x14ac:dyDescent="0.45">
      <c r="D61" s="43" t="s">
        <v>48</v>
      </c>
      <c r="E61" s="55">
        <f ca="1">'What-If Analysis'!B23</f>
        <v>369004.90355592535</v>
      </c>
      <c r="G61" s="84"/>
      <c r="H61" s="85"/>
      <c r="I61" s="23">
        <v>0.5</v>
      </c>
      <c r="J61" s="24">
        <v>1</v>
      </c>
      <c r="K61" s="65">
        <v>2</v>
      </c>
      <c r="M61" s="84"/>
      <c r="N61" s="85"/>
      <c r="O61" s="23">
        <v>0.5</v>
      </c>
      <c r="P61" s="24">
        <v>1</v>
      </c>
      <c r="Q61" s="65">
        <v>2</v>
      </c>
    </row>
    <row r="62" spans="4:17" x14ac:dyDescent="0.45">
      <c r="G62" s="79" t="s">
        <v>66</v>
      </c>
      <c r="H62" s="66">
        <v>-0.01</v>
      </c>
      <c r="I62" s="29">
        <v>105076.43048213488</v>
      </c>
      <c r="J62" s="29">
        <v>82470.779980359352</v>
      </c>
      <c r="K62" s="30">
        <v>37248.327407072167</v>
      </c>
      <c r="M62" s="79" t="s">
        <v>66</v>
      </c>
      <c r="N62" s="66">
        <v>-0.01</v>
      </c>
      <c r="O62" s="29">
        <v>359765.56197131361</v>
      </c>
      <c r="P62" s="29">
        <v>302563.58383955283</v>
      </c>
      <c r="Q62" s="30">
        <v>188141.37062846919</v>
      </c>
    </row>
    <row r="63" spans="4:17" x14ac:dyDescent="0.45">
      <c r="G63" s="79"/>
      <c r="H63" s="67">
        <v>0</v>
      </c>
      <c r="I63" s="29">
        <v>114547.43753761283</v>
      </c>
      <c r="J63" s="44">
        <v>91009.981124123689</v>
      </c>
      <c r="K63" s="30">
        <v>43923.342882213976</v>
      </c>
      <c r="M63" s="79"/>
      <c r="N63" s="67">
        <v>0</v>
      </c>
      <c r="O63" s="29">
        <v>432733.7315547918</v>
      </c>
      <c r="P63" s="44">
        <v>369004.90355592535</v>
      </c>
      <c r="Q63" s="30">
        <v>241526.14252469857</v>
      </c>
    </row>
    <row r="64" spans="4:17" ht="14.65" thickBot="1" x14ac:dyDescent="0.5">
      <c r="G64" s="86"/>
      <c r="H64" s="69">
        <v>0.01</v>
      </c>
      <c r="I64" s="70">
        <v>122917.89508373066</v>
      </c>
      <c r="J64" s="70">
        <v>98415.915991264701</v>
      </c>
      <c r="K64" s="71">
        <v>49399.693828260912</v>
      </c>
      <c r="M64" s="86"/>
      <c r="N64" s="69">
        <v>0.01</v>
      </c>
      <c r="O64" s="70">
        <v>505889.9257877327</v>
      </c>
      <c r="P64" s="70">
        <v>434841.20683123916</v>
      </c>
      <c r="Q64" s="71">
        <v>292719.52134304313</v>
      </c>
    </row>
    <row r="65" spans="7:17" ht="14.65" thickTop="1" x14ac:dyDescent="0.45">
      <c r="G65" s="92" t="s">
        <v>65</v>
      </c>
      <c r="H65" s="93"/>
      <c r="I65" s="94" t="s">
        <v>17</v>
      </c>
      <c r="J65" s="95"/>
      <c r="K65" s="96"/>
      <c r="M65" s="92" t="s">
        <v>65</v>
      </c>
      <c r="N65" s="93"/>
      <c r="O65" s="94" t="s">
        <v>17</v>
      </c>
      <c r="P65" s="95"/>
      <c r="Q65" s="96"/>
    </row>
    <row r="66" spans="7:17" x14ac:dyDescent="0.45">
      <c r="G66" s="84"/>
      <c r="H66" s="85"/>
      <c r="I66" s="23">
        <v>0.5</v>
      </c>
      <c r="J66" s="24">
        <v>1</v>
      </c>
      <c r="K66" s="65">
        <v>2</v>
      </c>
      <c r="M66" s="84"/>
      <c r="N66" s="85"/>
      <c r="O66" s="23">
        <v>0.5</v>
      </c>
      <c r="P66" s="24">
        <v>1</v>
      </c>
      <c r="Q66" s="65">
        <v>2</v>
      </c>
    </row>
    <row r="67" spans="7:17" x14ac:dyDescent="0.45">
      <c r="G67" s="79" t="s">
        <v>66</v>
      </c>
      <c r="H67" s="66">
        <v>-0.01</v>
      </c>
      <c r="I67" s="29">
        <v>126245.47288964393</v>
      </c>
      <c r="J67" s="29">
        <v>103658.29898009948</v>
      </c>
      <c r="K67" s="30">
        <v>58479.233609838608</v>
      </c>
      <c r="M67" s="79" t="s">
        <v>66</v>
      </c>
      <c r="N67" s="66">
        <v>-0.01</v>
      </c>
      <c r="O67" s="29">
        <v>481725.79867925093</v>
      </c>
      <c r="P67" s="29">
        <v>424687.54434339394</v>
      </c>
      <c r="Q67" s="30">
        <v>310603.33179557271</v>
      </c>
    </row>
    <row r="68" spans="7:17" x14ac:dyDescent="0.45">
      <c r="G68" s="79"/>
      <c r="H68" s="67">
        <v>0</v>
      </c>
      <c r="I68" s="29">
        <v>133242.04483777462</v>
      </c>
      <c r="J68" s="44">
        <v>109723.49108559186</v>
      </c>
      <c r="K68" s="30">
        <v>62681.686571023587</v>
      </c>
      <c r="M68" s="79"/>
      <c r="N68" s="67">
        <v>0</v>
      </c>
      <c r="O68" s="29">
        <v>545778.5224370521</v>
      </c>
      <c r="P68" s="44">
        <v>482233.32944432099</v>
      </c>
      <c r="Q68" s="30">
        <v>355134.51050283323</v>
      </c>
    </row>
    <row r="69" spans="7:17" ht="14.65" thickBot="1" x14ac:dyDescent="0.5">
      <c r="G69" s="86"/>
      <c r="H69" s="69">
        <v>0.01</v>
      </c>
      <c r="I69" s="70">
        <v>139670.4720394894</v>
      </c>
      <c r="J69" s="70">
        <v>115187.92449069048</v>
      </c>
      <c r="K69" s="71">
        <v>66218.095342101253</v>
      </c>
      <c r="M69" s="86"/>
      <c r="N69" s="69">
        <v>0.01</v>
      </c>
      <c r="O69" s="70">
        <v>612086.95993058058</v>
      </c>
      <c r="P69" s="70">
        <v>541244.40104020771</v>
      </c>
      <c r="Q69" s="71">
        <v>399549.94705427613</v>
      </c>
    </row>
    <row r="70" spans="7:17" ht="14.65" thickTop="1" x14ac:dyDescent="0.45"/>
  </sheetData>
  <mergeCells count="66">
    <mergeCell ref="G67:G69"/>
    <mergeCell ref="M54:Q54"/>
    <mergeCell ref="M55:N56"/>
    <mergeCell ref="O55:Q55"/>
    <mergeCell ref="M57:M59"/>
    <mergeCell ref="M60:N61"/>
    <mergeCell ref="O60:Q60"/>
    <mergeCell ref="M62:M64"/>
    <mergeCell ref="M65:N66"/>
    <mergeCell ref="O65:Q65"/>
    <mergeCell ref="M67:M69"/>
    <mergeCell ref="G57:G59"/>
    <mergeCell ref="G60:H61"/>
    <mergeCell ref="I60:K60"/>
    <mergeCell ref="G62:G64"/>
    <mergeCell ref="G65:H66"/>
    <mergeCell ref="I65:K65"/>
    <mergeCell ref="D2:Q3"/>
    <mergeCell ref="D33:Q34"/>
    <mergeCell ref="G54:K54"/>
    <mergeCell ref="G55:H56"/>
    <mergeCell ref="I55:K55"/>
    <mergeCell ref="G37:H38"/>
    <mergeCell ref="I37:K37"/>
    <mergeCell ref="G39:G41"/>
    <mergeCell ref="G36:K36"/>
    <mergeCell ref="M36:Q36"/>
    <mergeCell ref="M47:N48"/>
    <mergeCell ref="O47:Q47"/>
    <mergeCell ref="M49:M51"/>
    <mergeCell ref="M42:N43"/>
    <mergeCell ref="O42:Q42"/>
    <mergeCell ref="G49:G51"/>
    <mergeCell ref="G42:H43"/>
    <mergeCell ref="I42:K42"/>
    <mergeCell ref="G44:G46"/>
    <mergeCell ref="M5:N6"/>
    <mergeCell ref="M44:M46"/>
    <mergeCell ref="M37:N38"/>
    <mergeCell ref="M39:M41"/>
    <mergeCell ref="G47:H48"/>
    <mergeCell ref="I47:K47"/>
    <mergeCell ref="O5:Q5"/>
    <mergeCell ref="M7:M9"/>
    <mergeCell ref="M12:N13"/>
    <mergeCell ref="O12:Q12"/>
    <mergeCell ref="D48:E48"/>
    <mergeCell ref="O37:Q37"/>
    <mergeCell ref="M14:M16"/>
    <mergeCell ref="D5:E5"/>
    <mergeCell ref="D20:E20"/>
    <mergeCell ref="G7:G9"/>
    <mergeCell ref="I5:K5"/>
    <mergeCell ref="G5:H6"/>
    <mergeCell ref="G12:H13"/>
    <mergeCell ref="I12:K12"/>
    <mergeCell ref="G14:G16"/>
    <mergeCell ref="B37:B38"/>
    <mergeCell ref="B43:B45"/>
    <mergeCell ref="D57:E57"/>
    <mergeCell ref="B2:B3"/>
    <mergeCell ref="D42:E42"/>
    <mergeCell ref="D25:E25"/>
    <mergeCell ref="B6:B7"/>
    <mergeCell ref="B9:B10"/>
    <mergeCell ref="B14:B16"/>
  </mergeCells>
  <conditionalFormatting sqref="I39:K41">
    <cfRule type="colorScale" priority="13">
      <colorScale>
        <cfvo type="num" val="-1000000"/>
        <cfvo type="num" val="0"/>
        <cfvo type="num" val="1000000"/>
        <color rgb="FFFF0000"/>
        <color theme="0"/>
        <color rgb="FF00B050"/>
      </colorScale>
    </cfRule>
  </conditionalFormatting>
  <conditionalFormatting sqref="I44:K46">
    <cfRule type="colorScale" priority="14">
      <colorScale>
        <cfvo type="num" val="-1000000"/>
        <cfvo type="num" val="0"/>
        <cfvo type="num" val="1000000"/>
        <color rgb="FFFF0000"/>
        <color theme="0"/>
        <color rgb="FF00B050"/>
      </colorScale>
    </cfRule>
  </conditionalFormatting>
  <conditionalFormatting sqref="I49:K51">
    <cfRule type="colorScale" priority="15">
      <colorScale>
        <cfvo type="num" val="-1000000"/>
        <cfvo type="num" val="0"/>
        <cfvo type="num" val="1000000"/>
        <color rgb="FFFF0000"/>
        <color theme="0"/>
        <color rgb="FF00B050"/>
      </colorScale>
    </cfRule>
  </conditionalFormatting>
  <conditionalFormatting sqref="I57:K59">
    <cfRule type="colorScale" priority="6">
      <colorScale>
        <cfvo type="num" val="$J$63-125000"/>
        <cfvo type="num" val="$J$63"/>
        <cfvo type="num" val="$J$63+125000"/>
        <color rgb="FFFF0000"/>
        <color theme="0"/>
        <color rgb="FF00B050"/>
      </colorScale>
    </cfRule>
  </conditionalFormatting>
  <conditionalFormatting sqref="I62:K64">
    <cfRule type="colorScale" priority="5">
      <colorScale>
        <cfvo type="num" val="$J$63-125000"/>
        <cfvo type="num" val="$J$63"/>
        <cfvo type="num" val="$J$63+125000"/>
        <color rgb="FFFF0000"/>
        <color theme="0"/>
        <color rgb="FF00B050"/>
      </colorScale>
    </cfRule>
  </conditionalFormatting>
  <conditionalFormatting sqref="I67:K69">
    <cfRule type="colorScale" priority="8">
      <colorScale>
        <cfvo type="num" val="$J$63-125000"/>
        <cfvo type="num" val="$J$63"/>
        <cfvo type="num" val="$J$63+125000"/>
        <color rgb="FFFF0000"/>
        <color theme="0"/>
        <color rgb="FF00B050"/>
      </colorScale>
    </cfRule>
  </conditionalFormatting>
  <conditionalFormatting sqref="O39:Q41">
    <cfRule type="colorScale" priority="10">
      <colorScale>
        <cfvo type="num" val="$P$45-250000"/>
        <cfvo type="num" val="$P$45"/>
        <cfvo type="num" val="$P$45+250000"/>
        <color rgb="FFFF0000"/>
        <color theme="0"/>
        <color rgb="FF00B050"/>
      </colorScale>
    </cfRule>
  </conditionalFormatting>
  <conditionalFormatting sqref="O44:Q46">
    <cfRule type="colorScale" priority="9">
      <colorScale>
        <cfvo type="num" val="$P$45-250000"/>
        <cfvo type="num" val="$P$45"/>
        <cfvo type="num" val="$P$45+250000"/>
        <color rgb="FFFF0000"/>
        <color theme="0"/>
        <color rgb="FF00B050"/>
      </colorScale>
    </cfRule>
  </conditionalFormatting>
  <conditionalFormatting sqref="O49:Q51">
    <cfRule type="colorScale" priority="12">
      <colorScale>
        <cfvo type="num" val="$P$45-250000"/>
        <cfvo type="num" val="$P$45"/>
        <cfvo type="num" val="$P$45+250000"/>
        <color rgb="FFFF0000"/>
        <color theme="0"/>
        <color rgb="FF00B050"/>
      </colorScale>
    </cfRule>
  </conditionalFormatting>
  <conditionalFormatting sqref="O57:Q59">
    <cfRule type="colorScale" priority="2">
      <colorScale>
        <cfvo type="num" val="$P$63-500000"/>
        <cfvo type="num" val="$P$63"/>
        <cfvo type="num" val="$P$63+500000"/>
        <color rgb="FFFF0000"/>
        <color theme="0"/>
        <color rgb="FF00B050"/>
      </colorScale>
    </cfRule>
  </conditionalFormatting>
  <conditionalFormatting sqref="O62:Q64">
    <cfRule type="colorScale" priority="1">
      <colorScale>
        <cfvo type="num" val="$P$63-500000"/>
        <cfvo type="num" val="$P$63"/>
        <cfvo type="num" val="$P$63+500000"/>
        <color rgb="FFFF0000"/>
        <color theme="0"/>
        <color rgb="FF00B050"/>
      </colorScale>
    </cfRule>
  </conditionalFormatting>
  <conditionalFormatting sqref="O67:Q69">
    <cfRule type="colorScale" priority="4">
      <colorScale>
        <cfvo type="num" val="$P$63-500000"/>
        <cfvo type="num" val="$P$63"/>
        <cfvo type="num" val="$P$63+500000"/>
        <color rgb="FFFF0000"/>
        <color theme="0"/>
        <color rgb="FF00B050"/>
      </colorScale>
    </cfRule>
  </conditionalFormatting>
  <dataValidations count="4">
    <dataValidation showInputMessage="1" showErrorMessage="1" sqref="E21" xr:uid="{7D778BB7-A1F9-4BB7-ABB4-C9D4CFBAA886}"/>
    <dataValidation type="list" showInputMessage="1" showErrorMessage="1" sqref="E43" xr:uid="{36AB5441-4F53-4058-B1A9-930E63828B3D}">
      <formula1>"-1%,0%,1%"</formula1>
    </dataValidation>
    <dataValidation type="list" showInputMessage="1" showErrorMessage="1" sqref="E44" xr:uid="{4BD8C770-E948-407B-BA98-17B96D303E30}">
      <formula1>"0.5,1,2"</formula1>
    </dataValidation>
    <dataValidation type="list" showInputMessage="1" showErrorMessage="1" sqref="E45" xr:uid="{25BE02E4-CC5F-4A50-9233-8944EA4FF6F4}">
      <formula1>"2,1,0.5"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DD15-91B6-470C-B8A4-7DC4447C8653}">
  <sheetPr codeName="Sheet3"/>
  <dimension ref="A1:U129"/>
  <sheetViews>
    <sheetView workbookViewId="0">
      <pane xSplit="1" ySplit="7" topLeftCell="B8" activePane="bottomRight" state="frozen"/>
      <selection pane="topRight" activeCell="B1" sqref="B1"/>
      <selection pane="bottomLeft" activeCell="A8" sqref="A8"/>
      <selection pane="bottomRight" activeCell="C4" sqref="C4"/>
    </sheetView>
  </sheetViews>
  <sheetFormatPr defaultColWidth="20.73046875" defaultRowHeight="14.25" x14ac:dyDescent="0.45"/>
  <sheetData>
    <row r="1" spans="1:21" x14ac:dyDescent="0.45">
      <c r="B1" s="5" t="s">
        <v>23</v>
      </c>
      <c r="C1" s="6">
        <f>PAge</f>
        <v>29</v>
      </c>
      <c r="E1" s="5" t="s">
        <v>12</v>
      </c>
      <c r="F1" s="19">
        <f>Annuity</f>
        <v>100000</v>
      </c>
    </row>
    <row r="2" spans="1:21" x14ac:dyDescent="0.45">
      <c r="B2" s="5" t="s">
        <v>24</v>
      </c>
      <c r="C2" s="6">
        <f>BAge</f>
        <v>26</v>
      </c>
      <c r="E2" s="5" t="s">
        <v>13</v>
      </c>
      <c r="F2" s="19">
        <f>Endowment</f>
        <v>500000</v>
      </c>
    </row>
    <row r="3" spans="1:21" x14ac:dyDescent="0.45">
      <c r="B3" s="5" t="s">
        <v>2</v>
      </c>
      <c r="C3" s="57">
        <f>Interest</f>
        <v>0.06</v>
      </c>
      <c r="E3" s="5" t="s">
        <v>5</v>
      </c>
      <c r="F3" s="20">
        <v>29458.507093768323</v>
      </c>
    </row>
    <row r="4" spans="1:21" x14ac:dyDescent="0.45">
      <c r="B4" s="5" t="s">
        <v>1</v>
      </c>
      <c r="C4" s="2">
        <f>1/(1+C3)</f>
        <v>0.94339622641509424</v>
      </c>
      <c r="M4" s="5"/>
      <c r="N4" s="3"/>
    </row>
    <row r="5" spans="1:21" x14ac:dyDescent="0.45">
      <c r="A5" s="5"/>
      <c r="K5" s="2"/>
      <c r="M5" s="5"/>
      <c r="N5" s="3"/>
    </row>
    <row r="6" spans="1:21" s="48" customFormat="1" x14ac:dyDescent="0.45">
      <c r="A6" s="83" t="s">
        <v>31</v>
      </c>
      <c r="B6" s="76" t="s">
        <v>54</v>
      </c>
      <c r="C6" s="81"/>
      <c r="D6" s="81"/>
      <c r="E6" s="81"/>
      <c r="F6" s="81"/>
      <c r="G6" s="81"/>
      <c r="H6" s="81"/>
      <c r="I6" s="81"/>
      <c r="J6" s="77"/>
      <c r="K6" s="76" t="s">
        <v>63</v>
      </c>
      <c r="L6" s="81"/>
      <c r="M6" s="81"/>
      <c r="N6" s="81"/>
      <c r="O6" s="81"/>
      <c r="P6" s="81"/>
      <c r="Q6" s="81"/>
      <c r="R6" s="81"/>
      <c r="S6" s="81"/>
      <c r="T6" s="81"/>
      <c r="U6" s="77"/>
    </row>
    <row r="7" spans="1:21" s="8" customFormat="1" ht="16.5" x14ac:dyDescent="0.55000000000000004">
      <c r="A7" s="85"/>
      <c r="B7" s="22" t="s">
        <v>32</v>
      </c>
      <c r="C7" s="8" t="s">
        <v>33</v>
      </c>
      <c r="D7" s="8" t="s">
        <v>50</v>
      </c>
      <c r="E7" s="8" t="s">
        <v>51</v>
      </c>
      <c r="F7" s="8" t="s">
        <v>52</v>
      </c>
      <c r="G7" s="8" t="s">
        <v>53</v>
      </c>
      <c r="H7" s="8" t="s">
        <v>56</v>
      </c>
      <c r="I7" s="8" t="s">
        <v>35</v>
      </c>
      <c r="J7" s="10" t="s">
        <v>55</v>
      </c>
      <c r="K7" s="16" t="s">
        <v>0</v>
      </c>
      <c r="L7" s="8" t="s">
        <v>18</v>
      </c>
      <c r="M7" s="8" t="s">
        <v>29</v>
      </c>
      <c r="N7" s="8" t="s">
        <v>30</v>
      </c>
      <c r="O7" s="8" t="s">
        <v>25</v>
      </c>
      <c r="P7" s="10" t="s">
        <v>26</v>
      </c>
      <c r="Q7" s="22" t="s">
        <v>3</v>
      </c>
      <c r="R7" s="8" t="s">
        <v>4</v>
      </c>
      <c r="S7" s="12" t="s">
        <v>27</v>
      </c>
      <c r="T7" s="12" t="s">
        <v>28</v>
      </c>
      <c r="U7" s="10" t="s">
        <v>34</v>
      </c>
    </row>
    <row r="8" spans="1:21" x14ac:dyDescent="0.45">
      <c r="A8" s="1">
        <v>0</v>
      </c>
      <c r="B8" s="45">
        <v>0</v>
      </c>
      <c r="C8" s="44">
        <f t="shared" ref="C8:C27" si="0">Premium</f>
        <v>29458.507093768323</v>
      </c>
      <c r="D8" s="44">
        <f t="shared" ref="D8:D27" si="1">Q8*C8+R8</f>
        <v>24566.805675014661</v>
      </c>
      <c r="E8" s="44">
        <f t="shared" ref="E8:E27" si="2">$C$3*(B8+C8-D8)</f>
        <v>293.50208512521971</v>
      </c>
      <c r="F8" s="44">
        <f t="shared" ref="F8:F27" ca="1" si="3">N8*MAX(B9,0)+P8*M8*12*Annuity*(1.03)^A8*T9</f>
        <v>5905.2339775828432</v>
      </c>
      <c r="G8" s="4">
        <f t="shared" ref="G8:G28" si="4">Settlement</f>
        <v>2500</v>
      </c>
      <c r="H8" s="4">
        <f t="shared" ref="H8:H27" ca="1" si="5">(B8+C8-D8+E8-F8-G8*(1-O8*P8))/(O8*P8)</f>
        <v>-721.86544552404439</v>
      </c>
      <c r="J8" s="1"/>
      <c r="K8" s="6">
        <f t="shared" ref="K8:K28" si="6">PAge+A8</f>
        <v>29</v>
      </c>
      <c r="L8" s="6">
        <f t="shared" ref="L8:L28" si="7">BAge+A8</f>
        <v>26</v>
      </c>
      <c r="M8" s="2">
        <f t="shared" ref="M8:M39" ca="1" si="8">OFFSET(qx,MIN(K8,121),0)</f>
        <v>2.9909142426443047E-4</v>
      </c>
      <c r="N8" s="2">
        <f t="shared" ref="N8:N39" ca="1" si="9">OFFSET(qx,MIN(L8,121),0)</f>
        <v>2.7052656235038164E-4</v>
      </c>
      <c r="O8" s="2">
        <f ca="1">1-M8</f>
        <v>0.99970090857573557</v>
      </c>
      <c r="P8" s="11">
        <f ca="1">1-N8</f>
        <v>0.99972947343764962</v>
      </c>
      <c r="Q8" s="49">
        <f>Y1PercentPrem</f>
        <v>0.8</v>
      </c>
      <c r="R8" s="44">
        <f>Y1PerPolicy</f>
        <v>1000</v>
      </c>
      <c r="S8" s="2">
        <f t="shared" ref="S8:S39" ca="1" si="10">1+DiscFactor*P8*S9</f>
        <v>16.954214302121962</v>
      </c>
      <c r="T8" s="2">
        <f ca="1">S8-11/24</f>
        <v>16.495880968788629</v>
      </c>
      <c r="U8" s="50">
        <f t="shared" ref="U8:U27" ca="1" si="11">((B8+C8-D8+E8)-(1-O8*P8)*G8-M8*P8*12*Annuity*(1.03)^A8*T9)</f>
        <v>-721.45431639006165</v>
      </c>
    </row>
    <row r="9" spans="1:21" x14ac:dyDescent="0.45">
      <c r="A9" s="1">
        <f>A8+1</f>
        <v>1</v>
      </c>
      <c r="B9" s="45">
        <f t="shared" ref="B9:B28" ca="1" si="12">U8/(O8*P8+IF(U8&gt;0,N8,0))</f>
        <v>-721.86544552404473</v>
      </c>
      <c r="C9" s="44">
        <f t="shared" si="0"/>
        <v>29458.507093768323</v>
      </c>
      <c r="D9" s="44">
        <f t="shared" si="1"/>
        <v>3045.8507093768326</v>
      </c>
      <c r="E9" s="44">
        <f t="shared" ca="1" si="2"/>
        <v>1541.4474563320468</v>
      </c>
      <c r="F9" s="44">
        <f t="shared" ca="1" si="3"/>
        <v>6314.5319327105799</v>
      </c>
      <c r="G9" s="4">
        <f t="shared" si="4"/>
        <v>2500</v>
      </c>
      <c r="H9" s="4">
        <f t="shared" ca="1" si="5"/>
        <v>20928.577280975023</v>
      </c>
      <c r="J9" s="1"/>
      <c r="K9" s="6">
        <f t="shared" si="6"/>
        <v>30</v>
      </c>
      <c r="L9" s="6">
        <f t="shared" si="7"/>
        <v>27</v>
      </c>
      <c r="M9" s="2">
        <f t="shared" ca="1" si="8"/>
        <v>3.1098413475438846E-4</v>
      </c>
      <c r="N9" s="2">
        <f t="shared" ca="1" si="9"/>
        <v>2.7899181515644855E-4</v>
      </c>
      <c r="O9" s="2">
        <f t="shared" ref="O9:O72" ca="1" si="13">1-M9</f>
        <v>0.99968901586524561</v>
      </c>
      <c r="P9" s="11">
        <f t="shared" ref="P9:P72" ca="1" si="14">1-N9</f>
        <v>0.99972100818484355</v>
      </c>
      <c r="Q9" s="49">
        <f t="shared" ref="Q9:Q27" si="15">Y2PercentPrem</f>
        <v>0.1</v>
      </c>
      <c r="R9" s="44">
        <f t="shared" ref="R9:R27" si="16">Y2PerPolicy</f>
        <v>100</v>
      </c>
      <c r="S9" s="2">
        <f t="shared" ca="1" si="10"/>
        <v>16.916043399318667</v>
      </c>
      <c r="T9" s="2">
        <f t="shared" ref="T9:T28" ca="1" si="17">S9-11/24</f>
        <v>16.457710065985335</v>
      </c>
      <c r="U9" s="50">
        <f t="shared" ca="1" si="11"/>
        <v>20922.07064128347</v>
      </c>
    </row>
    <row r="10" spans="1:21" x14ac:dyDescent="0.45">
      <c r="A10" s="1">
        <f t="shared" ref="A10:A73" si="18">A9+1</f>
        <v>2</v>
      </c>
      <c r="B10" s="45">
        <f t="shared" ca="1" si="12"/>
        <v>20928.57728097502</v>
      </c>
      <c r="C10" s="44">
        <f t="shared" si="0"/>
        <v>29458.507093768323</v>
      </c>
      <c r="D10" s="44">
        <f t="shared" si="1"/>
        <v>3045.8507093768326</v>
      </c>
      <c r="E10" s="44">
        <f t="shared" ca="1" si="2"/>
        <v>2840.47401992199</v>
      </c>
      <c r="F10" s="44">
        <f t="shared" ca="1" si="3"/>
        <v>6771.1479828671372</v>
      </c>
      <c r="G10" s="4">
        <f t="shared" si="4"/>
        <v>2500</v>
      </c>
      <c r="H10" s="4">
        <f t="shared" ca="1" si="5"/>
        <v>43435.640275887774</v>
      </c>
      <c r="J10" s="1"/>
      <c r="K10" s="6">
        <f t="shared" si="6"/>
        <v>31</v>
      </c>
      <c r="L10" s="6">
        <f t="shared" si="7"/>
        <v>28</v>
      </c>
      <c r="M10" s="2">
        <f t="shared" ca="1" si="8"/>
        <v>3.2430380253944957E-4</v>
      </c>
      <c r="N10" s="2">
        <f t="shared" ca="1" si="9"/>
        <v>2.8847281320099061E-4</v>
      </c>
      <c r="O10" s="2">
        <f t="shared" ca="1" si="13"/>
        <v>0.99967569619746055</v>
      </c>
      <c r="P10" s="11">
        <f t="shared" ca="1" si="14"/>
        <v>0.99971152718679901</v>
      </c>
      <c r="Q10" s="49">
        <f t="shared" si="15"/>
        <v>0.1</v>
      </c>
      <c r="R10" s="44">
        <f t="shared" si="16"/>
        <v>100</v>
      </c>
      <c r="S10" s="2">
        <f t="shared" ca="1" si="10"/>
        <v>16.875714189411557</v>
      </c>
      <c r="T10" s="2">
        <f t="shared" ca="1" si="17"/>
        <v>16.417380856078225</v>
      </c>
      <c r="U10" s="50">
        <f t="shared" ca="1" si="11"/>
        <v>43421.557996107651</v>
      </c>
    </row>
    <row r="11" spans="1:21" x14ac:dyDescent="0.45">
      <c r="A11" s="1">
        <f t="shared" si="18"/>
        <v>3</v>
      </c>
      <c r="B11" s="45">
        <f t="shared" ca="1" si="12"/>
        <v>43435.640275887774</v>
      </c>
      <c r="C11" s="44">
        <f t="shared" si="0"/>
        <v>29458.507093768323</v>
      </c>
      <c r="D11" s="44">
        <f t="shared" si="1"/>
        <v>3045.8507093768326</v>
      </c>
      <c r="E11" s="44">
        <f t="shared" ca="1" si="2"/>
        <v>4190.8977996167559</v>
      </c>
      <c r="F11" s="44">
        <f t="shared" ca="1" si="3"/>
        <v>7281.49103189163</v>
      </c>
      <c r="G11" s="4">
        <f t="shared" si="4"/>
        <v>2500</v>
      </c>
      <c r="H11" s="4">
        <f t="shared" ca="1" si="5"/>
        <v>66798.739628584808</v>
      </c>
      <c r="J11" s="1"/>
      <c r="K11" s="6">
        <f t="shared" si="6"/>
        <v>32</v>
      </c>
      <c r="L11" s="6">
        <f t="shared" si="7"/>
        <v>29</v>
      </c>
      <c r="M11" s="2">
        <f t="shared" ca="1" si="8"/>
        <v>3.3922161976795984E-4</v>
      </c>
      <c r="N11" s="2">
        <f t="shared" ca="1" si="9"/>
        <v>2.9909142426443047E-4</v>
      </c>
      <c r="O11" s="2">
        <f t="shared" ca="1" si="13"/>
        <v>0.99966077838023204</v>
      </c>
      <c r="P11" s="11">
        <f t="shared" ca="1" si="14"/>
        <v>0.99970090857573557</v>
      </c>
      <c r="Q11" s="49">
        <f t="shared" si="15"/>
        <v>0.1</v>
      </c>
      <c r="R11" s="44">
        <f t="shared" si="16"/>
        <v>100</v>
      </c>
      <c r="S11" s="2">
        <f t="shared" ca="1" si="10"/>
        <v>16.833112936219894</v>
      </c>
      <c r="T11" s="2">
        <f t="shared" ca="1" si="17"/>
        <v>16.374779602886562</v>
      </c>
      <c r="U11" s="50">
        <f t="shared" ca="1" si="11"/>
        <v>66776.08682921459</v>
      </c>
    </row>
    <row r="12" spans="1:21" x14ac:dyDescent="0.45">
      <c r="A12" s="1">
        <f t="shared" si="18"/>
        <v>4</v>
      </c>
      <c r="B12" s="45">
        <f t="shared" ca="1" si="12"/>
        <v>66798.739628584794</v>
      </c>
      <c r="C12" s="44">
        <f t="shared" si="0"/>
        <v>29458.507093768323</v>
      </c>
      <c r="D12" s="44">
        <f t="shared" si="1"/>
        <v>3045.8507093768326</v>
      </c>
      <c r="E12" s="44">
        <f t="shared" ca="1" si="2"/>
        <v>5592.6837607785765</v>
      </c>
      <c r="F12" s="44">
        <f t="shared" ca="1" si="3"/>
        <v>7853.1173490811889</v>
      </c>
      <c r="G12" s="4">
        <f t="shared" si="4"/>
        <v>2500</v>
      </c>
      <c r="H12" s="4">
        <f t="shared" ca="1" si="5"/>
        <v>91009.981124123675</v>
      </c>
      <c r="J12" s="1"/>
      <c r="K12" s="6">
        <f t="shared" si="6"/>
        <v>33</v>
      </c>
      <c r="L12" s="6">
        <f t="shared" si="7"/>
        <v>30</v>
      </c>
      <c r="M12" s="2">
        <f t="shared" ca="1" si="8"/>
        <v>3.5592931077732537E-4</v>
      </c>
      <c r="N12" s="2">
        <f t="shared" ca="1" si="9"/>
        <v>3.1098413475438846E-4</v>
      </c>
      <c r="O12" s="2">
        <f t="shared" ca="1" si="13"/>
        <v>0.99964407068922267</v>
      </c>
      <c r="P12" s="11">
        <f t="shared" ca="1" si="14"/>
        <v>0.99968901586524561</v>
      </c>
      <c r="Q12" s="49">
        <f t="shared" si="15"/>
        <v>0.1</v>
      </c>
      <c r="R12" s="44">
        <f t="shared" si="16"/>
        <v>100</v>
      </c>
      <c r="S12" s="2">
        <f t="shared" ca="1" si="10"/>
        <v>16.788120895382413</v>
      </c>
      <c r="T12" s="2">
        <f t="shared" ca="1" si="17"/>
        <v>16.329787562049081</v>
      </c>
      <c r="U12" s="50">
        <f t="shared" ca="1" si="11"/>
        <v>90977.598078014664</v>
      </c>
    </row>
    <row r="13" spans="1:21" x14ac:dyDescent="0.45">
      <c r="A13" s="1">
        <f t="shared" si="18"/>
        <v>5</v>
      </c>
      <c r="B13" s="52">
        <f t="shared" ca="1" si="12"/>
        <v>91009.981124123689</v>
      </c>
      <c r="C13" s="44">
        <f t="shared" si="0"/>
        <v>29458.507093768323</v>
      </c>
      <c r="D13" s="44">
        <f t="shared" si="1"/>
        <v>3045.8507093768326</v>
      </c>
      <c r="E13" s="44">
        <f t="shared" ca="1" si="2"/>
        <v>7045.3582505109107</v>
      </c>
      <c r="F13" s="44">
        <f t="shared" ca="1" si="3"/>
        <v>8494.6692431914926</v>
      </c>
      <c r="G13" s="4">
        <f t="shared" si="4"/>
        <v>2500</v>
      </c>
      <c r="H13" s="4">
        <f t="shared" ca="1" si="5"/>
        <v>116052.67984219464</v>
      </c>
      <c r="J13" s="1"/>
      <c r="K13" s="6">
        <f t="shared" si="6"/>
        <v>34</v>
      </c>
      <c r="L13" s="6">
        <f t="shared" si="7"/>
        <v>31</v>
      </c>
      <c r="M13" s="2">
        <f t="shared" ca="1" si="8"/>
        <v>3.7464159319233747E-4</v>
      </c>
      <c r="N13" s="2">
        <f t="shared" ca="1" si="9"/>
        <v>3.2430380253944957E-4</v>
      </c>
      <c r="O13" s="2">
        <f t="shared" ca="1" si="13"/>
        <v>0.99962535840680766</v>
      </c>
      <c r="P13" s="11">
        <f t="shared" ca="1" si="14"/>
        <v>0.99967569619746055</v>
      </c>
      <c r="Q13" s="49">
        <f t="shared" si="15"/>
        <v>0.1</v>
      </c>
      <c r="R13" s="44">
        <f t="shared" si="16"/>
        <v>100</v>
      </c>
      <c r="S13" s="2">
        <f t="shared" ca="1" si="10"/>
        <v>16.740614214532123</v>
      </c>
      <c r="T13" s="2">
        <f t="shared" ca="1" si="17"/>
        <v>16.28228088119879</v>
      </c>
      <c r="U13" s="50">
        <f t="shared" ca="1" si="11"/>
        <v>116009.21578145721</v>
      </c>
    </row>
    <row r="14" spans="1:21" x14ac:dyDescent="0.45">
      <c r="A14" s="1">
        <f t="shared" si="18"/>
        <v>6</v>
      </c>
      <c r="B14" s="45">
        <f t="shared" ca="1" si="12"/>
        <v>116052.67984219464</v>
      </c>
      <c r="C14" s="44">
        <f t="shared" si="0"/>
        <v>29458.507093768323</v>
      </c>
      <c r="D14" s="44">
        <f t="shared" si="1"/>
        <v>3045.8507093768326</v>
      </c>
      <c r="E14" s="44">
        <f t="shared" ca="1" si="2"/>
        <v>8547.9201735951683</v>
      </c>
      <c r="F14" s="44">
        <f t="shared" ca="1" si="3"/>
        <v>9216.0268453437839</v>
      </c>
      <c r="G14" s="4">
        <f t="shared" si="4"/>
        <v>2500</v>
      </c>
      <c r="H14" s="4">
        <f t="shared" ca="1" si="5"/>
        <v>141899.64457197397</v>
      </c>
      <c r="J14" s="1"/>
      <c r="K14" s="6">
        <f t="shared" si="6"/>
        <v>35</v>
      </c>
      <c r="L14" s="6">
        <f t="shared" si="7"/>
        <v>32</v>
      </c>
      <c r="M14" s="2">
        <f t="shared" ca="1" si="8"/>
        <v>3.9559893365193055E-4</v>
      </c>
      <c r="N14" s="2">
        <f t="shared" ca="1" si="9"/>
        <v>3.3922161976795984E-4</v>
      </c>
      <c r="O14" s="2">
        <f t="shared" ca="1" si="13"/>
        <v>0.99960440106634807</v>
      </c>
      <c r="P14" s="11">
        <f t="shared" ca="1" si="14"/>
        <v>0.99966077838023204</v>
      </c>
      <c r="Q14" s="49">
        <f t="shared" si="15"/>
        <v>0.1</v>
      </c>
      <c r="R14" s="44">
        <f t="shared" si="16"/>
        <v>100</v>
      </c>
      <c r="S14" s="2">
        <f t="shared" ca="1" si="10"/>
        <v>16.690463848296204</v>
      </c>
      <c r="T14" s="2">
        <f t="shared" ca="1" si="17"/>
        <v>16.232130514962872</v>
      </c>
      <c r="U14" s="50">
        <f t="shared" ca="1" si="11"/>
        <v>141843.52826621942</v>
      </c>
    </row>
    <row r="15" spans="1:21" x14ac:dyDescent="0.45">
      <c r="A15" s="1">
        <f t="shared" si="18"/>
        <v>7</v>
      </c>
      <c r="B15" s="45">
        <f t="shared" ca="1" si="12"/>
        <v>141899.64457197397</v>
      </c>
      <c r="C15" s="44">
        <f t="shared" si="0"/>
        <v>29458.507093768323</v>
      </c>
      <c r="D15" s="44">
        <f t="shared" si="1"/>
        <v>3045.8507093768326</v>
      </c>
      <c r="E15" s="44">
        <f t="shared" ca="1" si="2"/>
        <v>10098.738057381928</v>
      </c>
      <c r="F15" s="44">
        <f t="shared" ca="1" si="3"/>
        <v>10028.479841398172</v>
      </c>
      <c r="G15" s="4">
        <f t="shared" si="4"/>
        <v>2500</v>
      </c>
      <c r="H15" s="4">
        <f t="shared" ca="1" si="5"/>
        <v>168511.19307555576</v>
      </c>
      <c r="J15" s="1"/>
      <c r="K15" s="6">
        <f t="shared" si="6"/>
        <v>36</v>
      </c>
      <c r="L15" s="6">
        <f t="shared" si="7"/>
        <v>33</v>
      </c>
      <c r="M15" s="2">
        <f t="shared" ca="1" si="8"/>
        <v>4.1907063334145622E-4</v>
      </c>
      <c r="N15" s="2">
        <f t="shared" ca="1" si="9"/>
        <v>3.5592931077732537E-4</v>
      </c>
      <c r="O15" s="2">
        <f t="shared" ca="1" si="13"/>
        <v>0.99958092936665854</v>
      </c>
      <c r="P15" s="11">
        <f t="shared" ca="1" si="14"/>
        <v>0.99964407068922267</v>
      </c>
      <c r="Q15" s="49">
        <f t="shared" si="15"/>
        <v>0.1</v>
      </c>
      <c r="R15" s="44">
        <f t="shared" si="16"/>
        <v>100</v>
      </c>
      <c r="S15" s="2">
        <f t="shared" ca="1" si="10"/>
        <v>16.637535490932159</v>
      </c>
      <c r="T15" s="2">
        <f t="shared" ca="1" si="17"/>
        <v>16.179202157598827</v>
      </c>
      <c r="U15" s="50">
        <f t="shared" ca="1" si="11"/>
        <v>168440.60011819741</v>
      </c>
    </row>
    <row r="16" spans="1:21" x14ac:dyDescent="0.45">
      <c r="A16" s="1">
        <f t="shared" si="18"/>
        <v>8</v>
      </c>
      <c r="B16" s="45">
        <f t="shared" ca="1" si="12"/>
        <v>168511.19307555576</v>
      </c>
      <c r="C16" s="44">
        <f t="shared" si="0"/>
        <v>29458.507093768323</v>
      </c>
      <c r="D16" s="44">
        <f t="shared" si="1"/>
        <v>3045.8507093768326</v>
      </c>
      <c r="E16" s="44">
        <f t="shared" ca="1" si="2"/>
        <v>11695.430967596836</v>
      </c>
      <c r="F16" s="44">
        <f t="shared" ca="1" si="3"/>
        <v>10944.921469624051</v>
      </c>
      <c r="G16" s="4">
        <f t="shared" si="4"/>
        <v>2500</v>
      </c>
      <c r="H16" s="4">
        <f t="shared" ca="1" si="5"/>
        <v>195832.8596212753</v>
      </c>
      <c r="J16" s="1"/>
      <c r="K16" s="6">
        <f t="shared" si="6"/>
        <v>37</v>
      </c>
      <c r="L16" s="6">
        <f t="shared" si="7"/>
        <v>34</v>
      </c>
      <c r="M16" s="2">
        <f t="shared" ca="1" si="8"/>
        <v>4.4535828268243982E-4</v>
      </c>
      <c r="N16" s="2">
        <f t="shared" ca="1" si="9"/>
        <v>3.7464159319233747E-4</v>
      </c>
      <c r="O16" s="2">
        <f t="shared" ca="1" si="13"/>
        <v>0.99955464171731756</v>
      </c>
      <c r="P16" s="11">
        <f t="shared" ca="1" si="14"/>
        <v>0.99962535840680766</v>
      </c>
      <c r="Q16" s="49">
        <f t="shared" si="15"/>
        <v>0.1</v>
      </c>
      <c r="R16" s="44">
        <f t="shared" si="16"/>
        <v>100</v>
      </c>
      <c r="S16" s="2">
        <f t="shared" ca="1" si="10"/>
        <v>16.581689529713927</v>
      </c>
      <c r="T16" s="2">
        <f t="shared" ca="1" si="17"/>
        <v>16.123356196380595</v>
      </c>
      <c r="U16" s="50">
        <f t="shared" ca="1" si="11"/>
        <v>195745.67650988261</v>
      </c>
    </row>
    <row r="17" spans="1:21" x14ac:dyDescent="0.45">
      <c r="A17" s="1">
        <f t="shared" si="18"/>
        <v>9</v>
      </c>
      <c r="B17" s="45">
        <f t="shared" ca="1" si="12"/>
        <v>195832.8596212753</v>
      </c>
      <c r="C17" s="44">
        <f t="shared" si="0"/>
        <v>29458.507093768323</v>
      </c>
      <c r="D17" s="44">
        <f t="shared" si="1"/>
        <v>3045.8507093768326</v>
      </c>
      <c r="E17" s="44">
        <f t="shared" ca="1" si="2"/>
        <v>13334.730960340008</v>
      </c>
      <c r="F17" s="44">
        <f t="shared" ca="1" si="3"/>
        <v>11980.067291272986</v>
      </c>
      <c r="G17" s="4">
        <f t="shared" si="4"/>
        <v>2500</v>
      </c>
      <c r="H17" s="4">
        <f t="shared" ca="1" si="5"/>
        <v>223792.75100170719</v>
      </c>
      <c r="J17" s="1"/>
      <c r="K17" s="6">
        <f t="shared" si="6"/>
        <v>38</v>
      </c>
      <c r="L17" s="6">
        <f t="shared" si="7"/>
        <v>35</v>
      </c>
      <c r="M17" s="2">
        <f t="shared" ca="1" si="8"/>
        <v>4.7479962919805274E-4</v>
      </c>
      <c r="N17" s="2">
        <f t="shared" ca="1" si="9"/>
        <v>3.9559893365193055E-4</v>
      </c>
      <c r="O17" s="2">
        <f t="shared" ca="1" si="13"/>
        <v>0.99952520037080195</v>
      </c>
      <c r="P17" s="11">
        <f t="shared" ca="1" si="14"/>
        <v>0.99960440106634807</v>
      </c>
      <c r="Q17" s="49">
        <f t="shared" si="15"/>
        <v>0.1</v>
      </c>
      <c r="R17" s="44">
        <f t="shared" si="16"/>
        <v>100</v>
      </c>
      <c r="S17" s="2">
        <f t="shared" ca="1" si="10"/>
        <v>16.522781022503004</v>
      </c>
      <c r="T17" s="2">
        <f t="shared" ca="1" si="17"/>
        <v>16.064447689169672</v>
      </c>
      <c r="U17" s="50">
        <f t="shared" ca="1" si="11"/>
        <v>223686.53632155756</v>
      </c>
    </row>
    <row r="18" spans="1:21" x14ac:dyDescent="0.45">
      <c r="A18" s="1">
        <f t="shared" si="18"/>
        <v>10</v>
      </c>
      <c r="B18" s="52">
        <f t="shared" ca="1" si="12"/>
        <v>223792.75100170716</v>
      </c>
      <c r="C18" s="44">
        <f t="shared" si="0"/>
        <v>29458.507093768323</v>
      </c>
      <c r="D18" s="44">
        <f t="shared" si="1"/>
        <v>3045.8507093768326</v>
      </c>
      <c r="E18" s="44">
        <f t="shared" ca="1" si="2"/>
        <v>15012.324443165919</v>
      </c>
      <c r="F18" s="44">
        <f t="shared" ca="1" si="3"/>
        <v>13150.701427428075</v>
      </c>
      <c r="G18" s="4">
        <f t="shared" si="4"/>
        <v>2500</v>
      </c>
      <c r="H18" s="4">
        <f t="shared" ca="1" si="5"/>
        <v>252298.50137411631</v>
      </c>
      <c r="J18" s="1"/>
      <c r="K18" s="6">
        <f t="shared" si="6"/>
        <v>39</v>
      </c>
      <c r="L18" s="6">
        <f t="shared" si="7"/>
        <v>36</v>
      </c>
      <c r="M18" s="2">
        <f t="shared" ca="1" si="8"/>
        <v>5.0777290778170059E-4</v>
      </c>
      <c r="N18" s="2">
        <f t="shared" ca="1" si="9"/>
        <v>4.1907063334145622E-4</v>
      </c>
      <c r="O18" s="2">
        <f t="shared" ca="1" si="13"/>
        <v>0.9994922270922183</v>
      </c>
      <c r="P18" s="11">
        <f t="shared" ca="1" si="14"/>
        <v>0.99958092936665854</v>
      </c>
      <c r="Q18" s="49">
        <f t="shared" si="15"/>
        <v>0.1</v>
      </c>
      <c r="R18" s="44">
        <f t="shared" si="16"/>
        <v>100</v>
      </c>
      <c r="S18" s="2">
        <f t="shared" ca="1" si="10"/>
        <v>16.460659703279013</v>
      </c>
      <c r="T18" s="2">
        <f t="shared" ca="1" si="17"/>
        <v>16.002326369945681</v>
      </c>
      <c r="U18" s="50">
        <f t="shared" ca="1" si="11"/>
        <v>252170.44471772746</v>
      </c>
    </row>
    <row r="19" spans="1:21" x14ac:dyDescent="0.45">
      <c r="A19" s="1">
        <f t="shared" si="18"/>
        <v>11</v>
      </c>
      <c r="B19" s="45">
        <f t="shared" ca="1" si="12"/>
        <v>252298.50137411631</v>
      </c>
      <c r="C19" s="44">
        <f t="shared" si="0"/>
        <v>29458.507093768323</v>
      </c>
      <c r="D19" s="44">
        <f t="shared" si="1"/>
        <v>3045.8507093768326</v>
      </c>
      <c r="E19" s="44">
        <f t="shared" ca="1" si="2"/>
        <v>16722.669465510466</v>
      </c>
      <c r="F19" s="44">
        <f t="shared" ca="1" si="3"/>
        <v>14475.953126960419</v>
      </c>
      <c r="G19" s="4">
        <f t="shared" si="4"/>
        <v>2500</v>
      </c>
      <c r="H19" s="4">
        <f t="shared" ca="1" si="5"/>
        <v>281233.76962765667</v>
      </c>
      <c r="J19" s="1"/>
      <c r="K19" s="6">
        <f t="shared" si="6"/>
        <v>40</v>
      </c>
      <c r="L19" s="6">
        <f t="shared" si="7"/>
        <v>37</v>
      </c>
      <c r="M19" s="2">
        <f t="shared" ca="1" si="8"/>
        <v>5.4470168841602717E-4</v>
      </c>
      <c r="N19" s="2">
        <f t="shared" ca="1" si="9"/>
        <v>4.4535828268243982E-4</v>
      </c>
      <c r="O19" s="2">
        <f t="shared" ca="1" si="13"/>
        <v>0.99945529831158397</v>
      </c>
      <c r="P19" s="11">
        <f t="shared" ca="1" si="14"/>
        <v>0.99955464171731756</v>
      </c>
      <c r="Q19" s="49">
        <f t="shared" si="15"/>
        <v>0.1</v>
      </c>
      <c r="R19" s="44">
        <f t="shared" si="16"/>
        <v>100</v>
      </c>
      <c r="S19" s="2">
        <f t="shared" ca="1" si="10"/>
        <v>16.395170019759675</v>
      </c>
      <c r="T19" s="2">
        <f t="shared" ca="1" si="17"/>
        <v>15.936836686426341</v>
      </c>
      <c r="U19" s="50">
        <f t="shared" ca="1" si="11"/>
        <v>281080.64934227226</v>
      </c>
    </row>
    <row r="20" spans="1:21" x14ac:dyDescent="0.45">
      <c r="A20" s="1">
        <f t="shared" si="18"/>
        <v>12</v>
      </c>
      <c r="B20" s="45">
        <f t="shared" ca="1" si="12"/>
        <v>281233.76962765667</v>
      </c>
      <c r="C20" s="44">
        <f t="shared" si="0"/>
        <v>29458.507093768323</v>
      </c>
      <c r="D20" s="44">
        <f t="shared" si="1"/>
        <v>3045.8507093768326</v>
      </c>
      <c r="E20" s="44">
        <f t="shared" ca="1" si="2"/>
        <v>18458.785560722888</v>
      </c>
      <c r="F20" s="44">
        <f t="shared" ca="1" si="3"/>
        <v>15977.606676039608</v>
      </c>
      <c r="G20" s="4">
        <f t="shared" si="4"/>
        <v>2500</v>
      </c>
      <c r="H20" s="4">
        <f t="shared" ca="1" si="5"/>
        <v>310454.21549314866</v>
      </c>
      <c r="J20" s="1"/>
      <c r="K20" s="6">
        <f t="shared" si="6"/>
        <v>41</v>
      </c>
      <c r="L20" s="6">
        <f t="shared" si="7"/>
        <v>38</v>
      </c>
      <c r="M20" s="2">
        <f t="shared" ca="1" si="8"/>
        <v>5.8606030288033129E-4</v>
      </c>
      <c r="N20" s="2">
        <f t="shared" ca="1" si="9"/>
        <v>4.7479962919805274E-4</v>
      </c>
      <c r="O20" s="2">
        <f t="shared" ca="1" si="13"/>
        <v>0.99941393969711967</v>
      </c>
      <c r="P20" s="11">
        <f t="shared" ca="1" si="14"/>
        <v>0.99952520037080195</v>
      </c>
      <c r="Q20" s="49">
        <f t="shared" si="15"/>
        <v>0.1</v>
      </c>
      <c r="R20" s="44">
        <f t="shared" si="16"/>
        <v>100</v>
      </c>
      <c r="S20" s="2">
        <f t="shared" ca="1" si="10"/>
        <v>16.32615120760989</v>
      </c>
      <c r="T20" s="2">
        <f t="shared" ca="1" si="17"/>
        <v>15.867817874276556</v>
      </c>
      <c r="U20" s="50">
        <f t="shared" ca="1" si="11"/>
        <v>310272.35698895337</v>
      </c>
    </row>
    <row r="21" spans="1:21" x14ac:dyDescent="0.45">
      <c r="A21" s="1">
        <f t="shared" si="18"/>
        <v>13</v>
      </c>
      <c r="B21" s="45">
        <f t="shared" ca="1" si="12"/>
        <v>310454.21549314872</v>
      </c>
      <c r="C21" s="44">
        <f t="shared" si="0"/>
        <v>29458.507093768323</v>
      </c>
      <c r="D21" s="44">
        <f t="shared" si="1"/>
        <v>3045.8507093768326</v>
      </c>
      <c r="E21" s="44">
        <f t="shared" ca="1" si="2"/>
        <v>20212.012312652412</v>
      </c>
      <c r="F21" s="44">
        <f t="shared" ca="1" si="3"/>
        <v>17680.447764645996</v>
      </c>
      <c r="G21" s="4">
        <f t="shared" si="4"/>
        <v>2500</v>
      </c>
      <c r="H21" s="4">
        <f t="shared" ca="1" si="5"/>
        <v>339782.88215378532</v>
      </c>
      <c r="J21" s="1"/>
      <c r="K21" s="6">
        <f t="shared" si="6"/>
        <v>42</v>
      </c>
      <c r="L21" s="6">
        <f t="shared" si="7"/>
        <v>39</v>
      </c>
      <c r="M21" s="2">
        <f t="shared" ca="1" si="8"/>
        <v>6.3237991922981962E-4</v>
      </c>
      <c r="N21" s="2">
        <f t="shared" ca="1" si="9"/>
        <v>5.0777290778170059E-4</v>
      </c>
      <c r="O21" s="2">
        <f t="shared" ca="1" si="13"/>
        <v>0.99936762008077018</v>
      </c>
      <c r="P21" s="11">
        <f t="shared" ca="1" si="14"/>
        <v>0.9994922270922183</v>
      </c>
      <c r="Q21" s="49">
        <f t="shared" si="15"/>
        <v>0.1</v>
      </c>
      <c r="R21" s="44">
        <f t="shared" si="16"/>
        <v>100</v>
      </c>
      <c r="S21" s="2">
        <f t="shared" ca="1" si="10"/>
        <v>16.253437406120106</v>
      </c>
      <c r="T21" s="2">
        <f t="shared" ca="1" si="17"/>
        <v>15.795104072786772</v>
      </c>
      <c r="U21" s="50">
        <f t="shared" ca="1" si="11"/>
        <v>339568.11938832822</v>
      </c>
    </row>
    <row r="22" spans="1:21" x14ac:dyDescent="0.45">
      <c r="A22" s="1">
        <f t="shared" si="18"/>
        <v>14</v>
      </c>
      <c r="B22" s="45">
        <f t="shared" ca="1" si="12"/>
        <v>339782.88215378526</v>
      </c>
      <c r="C22" s="44">
        <f t="shared" si="0"/>
        <v>29458.507093768323</v>
      </c>
      <c r="D22" s="44">
        <f t="shared" si="1"/>
        <v>3045.8507093768326</v>
      </c>
      <c r="E22" s="44">
        <f t="shared" ca="1" si="2"/>
        <v>21971.732312290602</v>
      </c>
      <c r="F22" s="44">
        <f t="shared" ca="1" si="3"/>
        <v>19612.649470158616</v>
      </c>
      <c r="G22" s="4">
        <f t="shared" si="4"/>
        <v>2500</v>
      </c>
      <c r="H22" s="4">
        <f t="shared" ca="1" si="5"/>
        <v>369004.90355592535</v>
      </c>
      <c r="J22" s="1"/>
      <c r="K22" s="6">
        <f t="shared" si="6"/>
        <v>43</v>
      </c>
      <c r="L22" s="6">
        <f t="shared" si="7"/>
        <v>40</v>
      </c>
      <c r="M22" s="2">
        <f t="shared" ca="1" si="8"/>
        <v>6.8425534090654772E-4</v>
      </c>
      <c r="N22" s="2">
        <f t="shared" ca="1" si="9"/>
        <v>5.4470168841602717E-4</v>
      </c>
      <c r="O22" s="2">
        <f t="shared" ca="1" si="13"/>
        <v>0.99931574465909345</v>
      </c>
      <c r="P22" s="11">
        <f t="shared" ca="1" si="14"/>
        <v>0.99945529831158397</v>
      </c>
      <c r="Q22" s="49">
        <f t="shared" si="15"/>
        <v>0.1</v>
      </c>
      <c r="R22" s="44">
        <f t="shared" si="16"/>
        <v>100</v>
      </c>
      <c r="S22" s="2">
        <f t="shared" ca="1" si="10"/>
        <v>16.176857820621663</v>
      </c>
      <c r="T22" s="2">
        <f t="shared" ca="1" si="17"/>
        <v>15.718524487288329</v>
      </c>
      <c r="U22" s="50">
        <f t="shared" ca="1" si="11"/>
        <v>368752.54751352372</v>
      </c>
    </row>
    <row r="23" spans="1:21" x14ac:dyDescent="0.45">
      <c r="A23" s="1">
        <f t="shared" si="18"/>
        <v>15</v>
      </c>
      <c r="B23" s="52">
        <f t="shared" ca="1" si="12"/>
        <v>369004.90355592535</v>
      </c>
      <c r="C23" s="44">
        <f t="shared" si="0"/>
        <v>29458.507093768323</v>
      </c>
      <c r="D23" s="44">
        <f t="shared" si="1"/>
        <v>3045.8507093768326</v>
      </c>
      <c r="E23" s="44">
        <f t="shared" ca="1" si="2"/>
        <v>23725.053596419009</v>
      </c>
      <c r="F23" s="44">
        <f t="shared" ca="1" si="3"/>
        <v>21806.200977021716</v>
      </c>
      <c r="G23" s="4">
        <f t="shared" si="4"/>
        <v>2500</v>
      </c>
      <c r="H23" s="4">
        <f t="shared" ca="1" si="5"/>
        <v>397861.44380213035</v>
      </c>
      <c r="J23" s="1"/>
      <c r="K23" s="6">
        <f t="shared" si="6"/>
        <v>44</v>
      </c>
      <c r="L23" s="6">
        <f t="shared" si="7"/>
        <v>41</v>
      </c>
      <c r="M23" s="2">
        <f t="shared" ca="1" si="8"/>
        <v>7.4235261634392202E-4</v>
      </c>
      <c r="N23" s="2">
        <f t="shared" ca="1" si="9"/>
        <v>5.8606030288033129E-4</v>
      </c>
      <c r="O23" s="2">
        <f t="shared" ca="1" si="13"/>
        <v>0.99925764738365608</v>
      </c>
      <c r="P23" s="11">
        <f t="shared" ca="1" si="14"/>
        <v>0.99941393969711967</v>
      </c>
      <c r="Q23" s="49">
        <f t="shared" si="15"/>
        <v>0.1</v>
      </c>
      <c r="R23" s="44">
        <f t="shared" si="16"/>
        <v>100</v>
      </c>
      <c r="S23" s="2">
        <f t="shared" ca="1" si="10"/>
        <v>16.096236937295856</v>
      </c>
      <c r="T23" s="2">
        <f t="shared" ca="1" si="17"/>
        <v>15.637903603962522</v>
      </c>
      <c r="U23" s="50">
        <f t="shared" ca="1" si="11"/>
        <v>397566.26341333363</v>
      </c>
    </row>
    <row r="24" spans="1:21" x14ac:dyDescent="0.45">
      <c r="A24" s="1">
        <f t="shared" si="18"/>
        <v>16</v>
      </c>
      <c r="B24" s="45">
        <f t="shared" ca="1" si="12"/>
        <v>397861.44380213035</v>
      </c>
      <c r="C24" s="44">
        <f t="shared" si="0"/>
        <v>29458.507093768323</v>
      </c>
      <c r="D24" s="44">
        <f t="shared" si="1"/>
        <v>3045.8507093768326</v>
      </c>
      <c r="E24" s="44">
        <f t="shared" ca="1" si="2"/>
        <v>25456.44601119131</v>
      </c>
      <c r="F24" s="44">
        <f t="shared" ca="1" si="3"/>
        <v>24297.381991941667</v>
      </c>
      <c r="G24" s="4">
        <f t="shared" si="4"/>
        <v>2500</v>
      </c>
      <c r="H24" s="4">
        <f t="shared" ca="1" si="5"/>
        <v>426042.76374855562</v>
      </c>
      <c r="J24" s="1"/>
      <c r="K24" s="6">
        <f t="shared" si="6"/>
        <v>45</v>
      </c>
      <c r="L24" s="6">
        <f t="shared" si="7"/>
        <v>42</v>
      </c>
      <c r="M24" s="2">
        <f t="shared" ca="1" si="8"/>
        <v>8.0741755495084E-4</v>
      </c>
      <c r="N24" s="2">
        <f t="shared" ca="1" si="9"/>
        <v>6.3237991922981962E-4</v>
      </c>
      <c r="O24" s="2">
        <f t="shared" ca="1" si="13"/>
        <v>0.99919258244504916</v>
      </c>
      <c r="P24" s="11">
        <f t="shared" ca="1" si="14"/>
        <v>0.99936762008077018</v>
      </c>
      <c r="Q24" s="49">
        <f t="shared" si="15"/>
        <v>0.1</v>
      </c>
      <c r="R24" s="44">
        <f t="shared" si="16"/>
        <v>100</v>
      </c>
      <c r="S24" s="2">
        <f t="shared" ca="1" si="10"/>
        <v>16.011394796417534</v>
      </c>
      <c r="T24" s="2">
        <f t="shared" ca="1" si="17"/>
        <v>15.5530614630842</v>
      </c>
      <c r="U24" s="50">
        <f t="shared" ca="1" si="11"/>
        <v>425698.98687710037</v>
      </c>
    </row>
    <row r="25" spans="1:21" x14ac:dyDescent="0.45">
      <c r="A25" s="1">
        <f t="shared" si="18"/>
        <v>17</v>
      </c>
      <c r="B25" s="45">
        <f t="shared" ca="1" si="12"/>
        <v>426042.76374855562</v>
      </c>
      <c r="C25" s="44">
        <f t="shared" si="0"/>
        <v>29458.507093768323</v>
      </c>
      <c r="D25" s="44">
        <f t="shared" si="1"/>
        <v>3045.8507093768326</v>
      </c>
      <c r="E25" s="44">
        <f t="shared" ca="1" si="2"/>
        <v>27147.325207976824</v>
      </c>
      <c r="F25" s="44">
        <f t="shared" ca="1" si="3"/>
        <v>27127.285494363568</v>
      </c>
      <c r="G25" s="4">
        <f t="shared" si="4"/>
        <v>2500</v>
      </c>
      <c r="H25" s="4">
        <f t="shared" ca="1" si="5"/>
        <v>453180.29600339988</v>
      </c>
      <c r="J25" s="1"/>
      <c r="K25" s="6">
        <f t="shared" si="6"/>
        <v>46</v>
      </c>
      <c r="L25" s="6">
        <f t="shared" si="7"/>
        <v>43</v>
      </c>
      <c r="M25" s="2">
        <f t="shared" ca="1" si="8"/>
        <v>8.8028525652261713E-4</v>
      </c>
      <c r="N25" s="2">
        <f t="shared" ca="1" si="9"/>
        <v>6.8425534090654772E-4</v>
      </c>
      <c r="O25" s="2">
        <f t="shared" ca="1" si="13"/>
        <v>0.99911971474347738</v>
      </c>
      <c r="P25" s="11">
        <f t="shared" ca="1" si="14"/>
        <v>0.99931574465909345</v>
      </c>
      <c r="Q25" s="49">
        <f t="shared" si="15"/>
        <v>0.1</v>
      </c>
      <c r="R25" s="44">
        <f t="shared" si="16"/>
        <v>100</v>
      </c>
      <c r="S25" s="2">
        <f t="shared" ca="1" si="10"/>
        <v>15.92214733044538</v>
      </c>
      <c r="T25" s="2">
        <f t="shared" ca="1" si="17"/>
        <v>15.463813997112046</v>
      </c>
      <c r="U25" s="50">
        <f t="shared" ca="1" si="11"/>
        <v>452781.64103885042</v>
      </c>
    </row>
    <row r="26" spans="1:21" x14ac:dyDescent="0.45">
      <c r="A26" s="1">
        <f t="shared" si="18"/>
        <v>18</v>
      </c>
      <c r="B26" s="45">
        <f t="shared" ca="1" si="12"/>
        <v>453180.29600339988</v>
      </c>
      <c r="C26" s="44">
        <f t="shared" si="0"/>
        <v>29458.507093768323</v>
      </c>
      <c r="D26" s="44">
        <f t="shared" si="1"/>
        <v>3045.8507093768326</v>
      </c>
      <c r="E26" s="44">
        <f t="shared" ca="1" si="2"/>
        <v>28775.577143267481</v>
      </c>
      <c r="F26" s="44">
        <f t="shared" ca="1" si="3"/>
        <v>30342.39092850011</v>
      </c>
      <c r="G26" s="4">
        <f t="shared" si="4"/>
        <v>2500</v>
      </c>
      <c r="H26" s="4">
        <f t="shared" ca="1" si="5"/>
        <v>478837.59366326971</v>
      </c>
      <c r="J26" s="1"/>
      <c r="K26" s="6">
        <f t="shared" si="6"/>
        <v>47</v>
      </c>
      <c r="L26" s="6">
        <f t="shared" si="7"/>
        <v>44</v>
      </c>
      <c r="M26" s="2">
        <f t="shared" ca="1" si="8"/>
        <v>9.6189077352937247E-4</v>
      </c>
      <c r="N26" s="2">
        <f t="shared" ca="1" si="9"/>
        <v>7.4235261634392202E-4</v>
      </c>
      <c r="O26" s="2">
        <f t="shared" ca="1" si="13"/>
        <v>0.99903810922647063</v>
      </c>
      <c r="P26" s="11">
        <f t="shared" ca="1" si="14"/>
        <v>0.99925764738365608</v>
      </c>
      <c r="Q26" s="49">
        <f t="shared" si="15"/>
        <v>0.1</v>
      </c>
      <c r="R26" s="44">
        <f t="shared" si="16"/>
        <v>100</v>
      </c>
      <c r="S26" s="2">
        <f t="shared" ca="1" si="10"/>
        <v>15.828306773719529</v>
      </c>
      <c r="T26" s="2">
        <f t="shared" ca="1" si="17"/>
        <v>15.369973440386195</v>
      </c>
      <c r="U26" s="50">
        <f t="shared" ca="1" si="11"/>
        <v>478377.34611969918</v>
      </c>
    </row>
    <row r="27" spans="1:21" x14ac:dyDescent="0.45">
      <c r="A27" s="1">
        <f t="shared" si="18"/>
        <v>19</v>
      </c>
      <c r="B27" s="45">
        <f t="shared" ca="1" si="12"/>
        <v>478837.59366326971</v>
      </c>
      <c r="C27" s="44">
        <f t="shared" si="0"/>
        <v>29458.507093768323</v>
      </c>
      <c r="D27" s="44">
        <f t="shared" si="1"/>
        <v>3045.8507093768326</v>
      </c>
      <c r="E27" s="44">
        <f t="shared" ca="1" si="2"/>
        <v>30315.015002859669</v>
      </c>
      <c r="F27" s="44">
        <f t="shared" ca="1" si="3"/>
        <v>33995.18912895782</v>
      </c>
      <c r="G27" s="4">
        <f t="shared" si="4"/>
        <v>2500</v>
      </c>
      <c r="H27" s="4">
        <f t="shared" ca="1" si="5"/>
        <v>502500.00000000058</v>
      </c>
      <c r="J27" s="1"/>
      <c r="K27" s="6">
        <f t="shared" si="6"/>
        <v>48</v>
      </c>
      <c r="L27" s="6">
        <f t="shared" si="7"/>
        <v>45</v>
      </c>
      <c r="M27" s="2">
        <f t="shared" ca="1" si="8"/>
        <v>1.053281039525733E-3</v>
      </c>
      <c r="N27" s="2">
        <f t="shared" ca="1" si="9"/>
        <v>8.0741755495084E-4</v>
      </c>
      <c r="O27" s="2">
        <f t="shared" ca="1" si="13"/>
        <v>0.99894671896047427</v>
      </c>
      <c r="P27" s="11">
        <f t="shared" ca="1" si="14"/>
        <v>0.99919258244504916</v>
      </c>
      <c r="Q27" s="49">
        <f t="shared" si="15"/>
        <v>0.1</v>
      </c>
      <c r="R27" s="44">
        <f t="shared" si="16"/>
        <v>100</v>
      </c>
      <c r="S27" s="2">
        <f t="shared" ca="1" si="10"/>
        <v>15.729682150841638</v>
      </c>
      <c r="T27" s="2">
        <f t="shared" ca="1" si="17"/>
        <v>15.271348817508304</v>
      </c>
      <c r="U27" s="50">
        <f t="shared" ca="1" si="11"/>
        <v>501971.1536225336</v>
      </c>
    </row>
    <row r="28" spans="1:21" x14ac:dyDescent="0.45">
      <c r="A28" s="1">
        <f t="shared" si="18"/>
        <v>20</v>
      </c>
      <c r="B28" s="45">
        <f t="shared" ca="1" si="12"/>
        <v>502500.00000000052</v>
      </c>
      <c r="C28" s="44"/>
      <c r="D28" s="44"/>
      <c r="E28" s="44"/>
      <c r="F28" s="44"/>
      <c r="G28" s="4">
        <f t="shared" si="4"/>
        <v>2500</v>
      </c>
      <c r="H28" s="4"/>
      <c r="I28" s="44">
        <f>Endowment</f>
        <v>500000</v>
      </c>
      <c r="J28" s="58">
        <f ca="1">B28-G28-I28</f>
        <v>5.2386894822120667E-10</v>
      </c>
      <c r="K28" s="6">
        <f t="shared" si="6"/>
        <v>49</v>
      </c>
      <c r="L28" s="6">
        <f t="shared" si="7"/>
        <v>46</v>
      </c>
      <c r="M28" s="2">
        <f t="shared" ca="1" si="8"/>
        <v>1.1556282122219264E-3</v>
      </c>
      <c r="N28" s="2">
        <f t="shared" ca="1" si="9"/>
        <v>8.8028525652261713E-4</v>
      </c>
      <c r="O28" s="2">
        <f t="shared" ca="1" si="13"/>
        <v>0.99884437178777807</v>
      </c>
      <c r="P28" s="11">
        <f t="shared" ca="1" si="14"/>
        <v>0.99911971474347738</v>
      </c>
      <c r="Q28" s="51"/>
      <c r="R28" s="44"/>
      <c r="S28" s="2">
        <f t="shared" ca="1" si="10"/>
        <v>15.626079851078963</v>
      </c>
      <c r="T28" s="2">
        <f t="shared" ca="1" si="17"/>
        <v>15.167746517745629</v>
      </c>
      <c r="U28" s="1"/>
    </row>
    <row r="29" spans="1:21" x14ac:dyDescent="0.45">
      <c r="A29" s="1">
        <f t="shared" si="18"/>
        <v>21</v>
      </c>
      <c r="B29" s="33"/>
      <c r="D29" s="44"/>
      <c r="E29" s="44"/>
      <c r="F29" s="44"/>
      <c r="J29" s="1"/>
      <c r="K29" s="6">
        <f t="shared" ref="K29:K92" si="19">PAge+A29</f>
        <v>50</v>
      </c>
      <c r="L29" s="6">
        <f t="shared" ref="L29:L92" si="20">BAge+A29</f>
        <v>47</v>
      </c>
      <c r="M29" s="2">
        <f t="shared" ca="1" si="8"/>
        <v>1.2702445967273102E-3</v>
      </c>
      <c r="N29" s="2">
        <f t="shared" ca="1" si="9"/>
        <v>9.6189077352937247E-4</v>
      </c>
      <c r="O29" s="2">
        <f t="shared" ca="1" si="13"/>
        <v>0.99872975540327269</v>
      </c>
      <c r="P29" s="11">
        <f t="shared" ca="1" si="14"/>
        <v>0.99903810922647063</v>
      </c>
      <c r="Q29" s="33"/>
      <c r="S29" s="2">
        <f t="shared" ca="1" si="10"/>
        <v>15.517304296336741</v>
      </c>
      <c r="U29" s="1"/>
    </row>
    <row r="30" spans="1:21" x14ac:dyDescent="0.45">
      <c r="A30" s="1">
        <f t="shared" si="18"/>
        <v>22</v>
      </c>
      <c r="B30" s="33"/>
      <c r="D30" s="44"/>
      <c r="E30" s="44"/>
      <c r="F30" s="44"/>
      <c r="J30" s="1"/>
      <c r="K30" s="6">
        <f t="shared" si="19"/>
        <v>51</v>
      </c>
      <c r="L30" s="6">
        <f t="shared" si="20"/>
        <v>48</v>
      </c>
      <c r="M30" s="2">
        <f t="shared" ca="1" si="8"/>
        <v>1.3985993332544799E-3</v>
      </c>
      <c r="N30" s="2">
        <f t="shared" ca="1" si="9"/>
        <v>1.053281039525733E-3</v>
      </c>
      <c r="O30" s="2">
        <f t="shared" ca="1" si="13"/>
        <v>0.99860140066674552</v>
      </c>
      <c r="P30" s="11">
        <f t="shared" ca="1" si="14"/>
        <v>0.99894671896047427</v>
      </c>
      <c r="Q30" s="33"/>
      <c r="S30" s="2">
        <f t="shared" ca="1" si="10"/>
        <v>15.403158710363655</v>
      </c>
      <c r="U30" s="1"/>
    </row>
    <row r="31" spans="1:21" x14ac:dyDescent="0.45">
      <c r="A31" s="1">
        <f t="shared" si="18"/>
        <v>23</v>
      </c>
      <c r="B31" s="33"/>
      <c r="D31" s="44"/>
      <c r="E31" s="44"/>
      <c r="F31" s="44"/>
      <c r="J31" s="1"/>
      <c r="K31" s="6">
        <f t="shared" si="19"/>
        <v>52</v>
      </c>
      <c r="L31" s="6">
        <f t="shared" si="20"/>
        <v>49</v>
      </c>
      <c r="M31" s="2">
        <f t="shared" ca="1" si="8"/>
        <v>1.5423370543424797E-3</v>
      </c>
      <c r="N31" s="2">
        <f t="shared" ca="1" si="9"/>
        <v>1.1556282122219264E-3</v>
      </c>
      <c r="O31" s="2">
        <f t="shared" ca="1" si="13"/>
        <v>0.99845766294565752</v>
      </c>
      <c r="P31" s="11">
        <f t="shared" ca="1" si="14"/>
        <v>0.99884437178777807</v>
      </c>
      <c r="Q31" s="33"/>
      <c r="S31" s="2">
        <f t="shared" ca="1" si="10"/>
        <v>15.283445996872597</v>
      </c>
      <c r="U31" s="1"/>
    </row>
    <row r="32" spans="1:21" x14ac:dyDescent="0.45">
      <c r="A32" s="1">
        <f t="shared" si="18"/>
        <v>24</v>
      </c>
      <c r="B32" s="33"/>
      <c r="D32" s="44"/>
      <c r="E32" s="44"/>
      <c r="F32" s="44"/>
      <c r="J32" s="1"/>
      <c r="K32" s="6">
        <f t="shared" si="19"/>
        <v>53</v>
      </c>
      <c r="L32" s="6">
        <f t="shared" si="20"/>
        <v>50</v>
      </c>
      <c r="M32" s="2">
        <f t="shared" ca="1" si="8"/>
        <v>1.7032987395650956E-3</v>
      </c>
      <c r="N32" s="2">
        <f t="shared" ca="1" si="9"/>
        <v>1.2702445967273102E-3</v>
      </c>
      <c r="O32" s="2">
        <f t="shared" ca="1" si="13"/>
        <v>0.9982967012604349</v>
      </c>
      <c r="P32" s="11">
        <f t="shared" ca="1" si="14"/>
        <v>0.99872975540327269</v>
      </c>
      <c r="Q32" s="33"/>
      <c r="S32" s="2">
        <f t="shared" ca="1" si="10"/>
        <v>15.157969734149745</v>
      </c>
      <c r="U32" s="1"/>
    </row>
    <row r="33" spans="1:21" x14ac:dyDescent="0.45">
      <c r="A33" s="1">
        <f t="shared" si="18"/>
        <v>25</v>
      </c>
      <c r="B33" s="33"/>
      <c r="D33" s="44"/>
      <c r="E33" s="44"/>
      <c r="F33" s="44"/>
      <c r="J33" s="1"/>
      <c r="K33" s="6">
        <f t="shared" si="19"/>
        <v>54</v>
      </c>
      <c r="L33" s="6">
        <f t="shared" si="20"/>
        <v>51</v>
      </c>
      <c r="M33" s="2">
        <f t="shared" ca="1" si="8"/>
        <v>1.8835450209334637E-3</v>
      </c>
      <c r="N33" s="2">
        <f t="shared" ca="1" si="9"/>
        <v>1.3985993332544799E-3</v>
      </c>
      <c r="O33" s="2">
        <f t="shared" ca="1" si="13"/>
        <v>0.99811645497906654</v>
      </c>
      <c r="P33" s="11">
        <f t="shared" ca="1" si="14"/>
        <v>0.99860140066674552</v>
      </c>
      <c r="Q33" s="33"/>
      <c r="S33" s="2">
        <f t="shared" ca="1" si="10"/>
        <v>15.026535293462786</v>
      </c>
      <c r="U33" s="1"/>
    </row>
    <row r="34" spans="1:21" x14ac:dyDescent="0.45">
      <c r="A34" s="1">
        <f t="shared" si="18"/>
        <v>26</v>
      </c>
      <c r="B34" s="33"/>
      <c r="D34" s="44"/>
      <c r="E34" s="44"/>
      <c r="F34" s="44"/>
      <c r="J34" s="1"/>
      <c r="K34" s="6">
        <f t="shared" si="19"/>
        <v>55</v>
      </c>
      <c r="L34" s="6">
        <f t="shared" si="20"/>
        <v>52</v>
      </c>
      <c r="M34" s="2">
        <f t="shared" ca="1" si="8"/>
        <v>2.0853822199249361E-3</v>
      </c>
      <c r="N34" s="2">
        <f t="shared" ca="1" si="9"/>
        <v>1.5423370543424797E-3</v>
      </c>
      <c r="O34" s="2">
        <f t="shared" ca="1" si="13"/>
        <v>0.99791461778007506</v>
      </c>
      <c r="P34" s="11">
        <f t="shared" ca="1" si="14"/>
        <v>0.99845766294565752</v>
      </c>
      <c r="Q34" s="33"/>
      <c r="S34" s="2">
        <f t="shared" ca="1" si="10"/>
        <v>14.888951088135279</v>
      </c>
      <c r="U34" s="1"/>
    </row>
    <row r="35" spans="1:21" x14ac:dyDescent="0.45">
      <c r="A35" s="1">
        <f t="shared" si="18"/>
        <v>27</v>
      </c>
      <c r="B35" s="33"/>
      <c r="D35" s="44"/>
      <c r="E35" s="44"/>
      <c r="F35" s="44"/>
      <c r="J35" s="1"/>
      <c r="K35" s="6">
        <f t="shared" si="19"/>
        <v>56</v>
      </c>
      <c r="L35" s="6">
        <f t="shared" si="20"/>
        <v>53</v>
      </c>
      <c r="M35" s="2">
        <f t="shared" ca="1" si="8"/>
        <v>2.3113914274626168E-3</v>
      </c>
      <c r="N35" s="2">
        <f t="shared" ca="1" si="9"/>
        <v>1.7032987395650956E-3</v>
      </c>
      <c r="O35" s="2">
        <f t="shared" ca="1" si="13"/>
        <v>0.99768860857253738</v>
      </c>
      <c r="P35" s="11">
        <f t="shared" ca="1" si="14"/>
        <v>0.9982967012604349</v>
      </c>
      <c r="Q35" s="33"/>
      <c r="S35" s="2">
        <f t="shared" ca="1" si="10"/>
        <v>14.745029959497321</v>
      </c>
      <c r="U35" s="1"/>
    </row>
    <row r="36" spans="1:21" x14ac:dyDescent="0.45">
      <c r="A36" s="1">
        <f t="shared" si="18"/>
        <v>28</v>
      </c>
      <c r="B36" s="33"/>
      <c r="D36" s="44"/>
      <c r="E36" s="44"/>
      <c r="F36" s="44"/>
      <c r="J36" s="1"/>
      <c r="K36" s="6">
        <f t="shared" si="19"/>
        <v>57</v>
      </c>
      <c r="L36" s="6">
        <f t="shared" si="20"/>
        <v>54</v>
      </c>
      <c r="M36" s="2">
        <f t="shared" ca="1" si="8"/>
        <v>2.5644609713604272E-3</v>
      </c>
      <c r="N36" s="2">
        <f t="shared" ca="1" si="9"/>
        <v>1.8835450209334637E-3</v>
      </c>
      <c r="O36" s="2">
        <f t="shared" ca="1" si="13"/>
        <v>0.99743553902863957</v>
      </c>
      <c r="P36" s="11">
        <f t="shared" ca="1" si="14"/>
        <v>0.99811645497906654</v>
      </c>
      <c r="Q36" s="33"/>
      <c r="S36" s="2">
        <f t="shared" ca="1" si="10"/>
        <v>14.59459070501949</v>
      </c>
      <c r="U36" s="1"/>
    </row>
    <row r="37" spans="1:21" x14ac:dyDescent="0.45">
      <c r="A37" s="1">
        <f t="shared" si="18"/>
        <v>29</v>
      </c>
      <c r="B37" s="33"/>
      <c r="D37" s="44"/>
      <c r="E37" s="44"/>
      <c r="F37" s="44"/>
      <c r="J37" s="1"/>
      <c r="K37" s="6">
        <f t="shared" si="19"/>
        <v>58</v>
      </c>
      <c r="L37" s="6">
        <f t="shared" si="20"/>
        <v>55</v>
      </c>
      <c r="M37" s="2">
        <f t="shared" ca="1" si="8"/>
        <v>2.8478226518822147E-3</v>
      </c>
      <c r="N37" s="2">
        <f t="shared" ca="1" si="9"/>
        <v>2.0853822199249361E-3</v>
      </c>
      <c r="O37" s="2">
        <f t="shared" ca="1" si="13"/>
        <v>0.99715217734811779</v>
      </c>
      <c r="P37" s="11">
        <f t="shared" ca="1" si="14"/>
        <v>0.99791461778007506</v>
      </c>
      <c r="Q37" s="33"/>
      <c r="S37" s="2">
        <f t="shared" ca="1" si="10"/>
        <v>14.437459752752886</v>
      </c>
      <c r="U37" s="1"/>
    </row>
    <row r="38" spans="1:21" x14ac:dyDescent="0.45">
      <c r="A38" s="1">
        <f t="shared" si="18"/>
        <v>30</v>
      </c>
      <c r="B38" s="33"/>
      <c r="D38" s="44"/>
      <c r="E38" s="44"/>
      <c r="F38" s="44"/>
      <c r="J38" s="1"/>
      <c r="K38" s="6">
        <f t="shared" si="19"/>
        <v>59</v>
      </c>
      <c r="L38" s="6">
        <f t="shared" si="20"/>
        <v>56</v>
      </c>
      <c r="M38" s="2">
        <f t="shared" ca="1" si="8"/>
        <v>3.1650921652182085E-3</v>
      </c>
      <c r="N38" s="2">
        <f t="shared" ca="1" si="9"/>
        <v>2.3113914274626168E-3</v>
      </c>
      <c r="O38" s="2">
        <f t="shared" ca="1" si="13"/>
        <v>0.99683490783478179</v>
      </c>
      <c r="P38" s="11">
        <f t="shared" ca="1" si="14"/>
        <v>0.99768860857253738</v>
      </c>
      <c r="Q38" s="33"/>
      <c r="S38" s="2">
        <f t="shared" ca="1" si="10"/>
        <v>14.273472984696927</v>
      </c>
      <c r="U38" s="1"/>
    </row>
    <row r="39" spans="1:21" x14ac:dyDescent="0.45">
      <c r="A39" s="1">
        <f t="shared" si="18"/>
        <v>31</v>
      </c>
      <c r="B39" s="33"/>
      <c r="D39" s="44"/>
      <c r="E39" s="44"/>
      <c r="F39" s="44"/>
      <c r="J39" s="1"/>
      <c r="K39" s="6">
        <f t="shared" si="19"/>
        <v>60</v>
      </c>
      <c r="L39" s="6">
        <f t="shared" si="20"/>
        <v>57</v>
      </c>
      <c r="M39" s="2">
        <f t="shared" ca="1" si="8"/>
        <v>3.5203141768974655E-3</v>
      </c>
      <c r="N39" s="2">
        <f t="shared" ca="1" si="9"/>
        <v>2.5644609713604272E-3</v>
      </c>
      <c r="O39" s="2">
        <f t="shared" ca="1" si="13"/>
        <v>0.99647968582310253</v>
      </c>
      <c r="P39" s="11">
        <f t="shared" ca="1" si="14"/>
        <v>0.99743553902863957</v>
      </c>
      <c r="Q39" s="33"/>
      <c r="S39" s="2">
        <f t="shared" ca="1" si="10"/>
        <v>14.102477709863305</v>
      </c>
      <c r="U39" s="1"/>
    </row>
    <row r="40" spans="1:21" x14ac:dyDescent="0.45">
      <c r="A40" s="1">
        <f t="shared" si="18"/>
        <v>32</v>
      </c>
      <c r="B40" s="33"/>
      <c r="D40" s="44"/>
      <c r="E40" s="44"/>
      <c r="F40" s="44"/>
      <c r="J40" s="1"/>
      <c r="K40" s="6">
        <f t="shared" si="19"/>
        <v>61</v>
      </c>
      <c r="L40" s="6">
        <f t="shared" si="20"/>
        <v>58</v>
      </c>
      <c r="M40" s="2">
        <f t="shared" ref="M40:M71" ca="1" si="21">OFFSET(qx,MIN(K40,121),0)</f>
        <v>3.9180125523966547E-3</v>
      </c>
      <c r="N40" s="2">
        <f t="shared" ref="N40:N71" ca="1" si="22">OFFSET(qx,MIN(L40,121),0)</f>
        <v>2.8478226518822147E-3</v>
      </c>
      <c r="O40" s="2">
        <f t="shared" ca="1" si="13"/>
        <v>0.99608198744760335</v>
      </c>
      <c r="P40" s="11">
        <f t="shared" ca="1" si="14"/>
        <v>0.99715217734811779</v>
      </c>
      <c r="Q40" s="33"/>
      <c r="S40" s="2">
        <f t="shared" ref="S40:S71" ca="1" si="23">1+DiscFactor*P40*S41</f>
        <v>13.924334785564842</v>
      </c>
      <c r="U40" s="1"/>
    </row>
    <row r="41" spans="1:21" x14ac:dyDescent="0.45">
      <c r="A41" s="1">
        <f t="shared" si="18"/>
        <v>33</v>
      </c>
      <c r="B41" s="33"/>
      <c r="D41" s="44"/>
      <c r="E41" s="44"/>
      <c r="F41" s="44"/>
      <c r="J41" s="1"/>
      <c r="K41" s="6">
        <f t="shared" si="19"/>
        <v>62</v>
      </c>
      <c r="L41" s="6">
        <f t="shared" si="20"/>
        <v>59</v>
      </c>
      <c r="M41" s="2">
        <f t="shared" ca="1" si="21"/>
        <v>4.3632463003131505E-3</v>
      </c>
      <c r="N41" s="2">
        <f t="shared" ca="1" si="22"/>
        <v>3.1650921652182085E-3</v>
      </c>
      <c r="O41" s="2">
        <f t="shared" ca="1" si="13"/>
        <v>0.99563675369968685</v>
      </c>
      <c r="P41" s="11">
        <f t="shared" ca="1" si="14"/>
        <v>0.99683490783478179</v>
      </c>
      <c r="Q41" s="33"/>
      <c r="S41" s="2">
        <f t="shared" ca="1" si="23"/>
        <v>13.738920882801192</v>
      </c>
      <c r="U41" s="1"/>
    </row>
    <row r="42" spans="1:21" x14ac:dyDescent="0.45">
      <c r="A42" s="1">
        <f t="shared" si="18"/>
        <v>34</v>
      </c>
      <c r="B42" s="33"/>
      <c r="D42" s="44"/>
      <c r="E42" s="44"/>
      <c r="F42" s="44"/>
      <c r="J42" s="1"/>
      <c r="K42" s="6">
        <f t="shared" si="19"/>
        <v>63</v>
      </c>
      <c r="L42" s="6">
        <f t="shared" si="20"/>
        <v>60</v>
      </c>
      <c r="M42" s="2">
        <f t="shared" ca="1" si="21"/>
        <v>4.8616718341785159E-3</v>
      </c>
      <c r="N42" s="2">
        <f t="shared" ca="1" si="22"/>
        <v>3.5203141768974655E-3</v>
      </c>
      <c r="O42" s="2">
        <f t="shared" ca="1" si="13"/>
        <v>0.99513832816582148</v>
      </c>
      <c r="P42" s="11">
        <f t="shared" ca="1" si="14"/>
        <v>0.99647968582310253</v>
      </c>
      <c r="Q42" s="33"/>
      <c r="S42" s="2">
        <f t="shared" ca="1" si="23"/>
        <v>13.546130888513519</v>
      </c>
      <c r="U42" s="1"/>
    </row>
    <row r="43" spans="1:21" x14ac:dyDescent="0.45">
      <c r="A43" s="1">
        <f t="shared" si="18"/>
        <v>35</v>
      </c>
      <c r="B43" s="33"/>
      <c r="D43" s="44"/>
      <c r="E43" s="44"/>
      <c r="F43" s="44"/>
      <c r="J43" s="1"/>
      <c r="K43" s="6">
        <f t="shared" si="19"/>
        <v>64</v>
      </c>
      <c r="L43" s="6">
        <f t="shared" si="20"/>
        <v>61</v>
      </c>
      <c r="M43" s="2">
        <f t="shared" ca="1" si="21"/>
        <v>5.4196122117952106E-3</v>
      </c>
      <c r="N43" s="2">
        <f t="shared" ca="1" si="22"/>
        <v>3.9180125523966547E-3</v>
      </c>
      <c r="O43" s="2">
        <f t="shared" ca="1" si="13"/>
        <v>0.99458038778820479</v>
      </c>
      <c r="P43" s="11">
        <f t="shared" ca="1" si="14"/>
        <v>0.99608198744760335</v>
      </c>
      <c r="Q43" s="33"/>
      <c r="S43" s="2">
        <f t="shared" ca="1" si="23"/>
        <v>13.345880433919033</v>
      </c>
      <c r="U43" s="1"/>
    </row>
    <row r="44" spans="1:21" x14ac:dyDescent="0.45">
      <c r="A44" s="1">
        <f t="shared" si="18"/>
        <v>36</v>
      </c>
      <c r="B44" s="33"/>
      <c r="D44" s="44"/>
      <c r="E44" s="44"/>
      <c r="F44" s="44"/>
      <c r="J44" s="1"/>
      <c r="K44" s="6">
        <f t="shared" si="19"/>
        <v>65</v>
      </c>
      <c r="L44" s="6">
        <f t="shared" si="20"/>
        <v>62</v>
      </c>
      <c r="M44" s="2">
        <f t="shared" ca="1" si="21"/>
        <v>6.0441340651880004E-3</v>
      </c>
      <c r="N44" s="2">
        <f t="shared" ca="1" si="22"/>
        <v>4.3632463003131505E-3</v>
      </c>
      <c r="O44" s="2">
        <f t="shared" ca="1" si="13"/>
        <v>0.993955865934812</v>
      </c>
      <c r="P44" s="11">
        <f t="shared" ca="1" si="14"/>
        <v>0.99563675369968685</v>
      </c>
      <c r="Q44" s="33"/>
      <c r="S44" s="2">
        <f t="shared" ca="1" si="23"/>
        <v>13.138108534105552</v>
      </c>
      <c r="U44" s="1"/>
    </row>
    <row r="45" spans="1:21" x14ac:dyDescent="0.45">
      <c r="A45" s="1">
        <f t="shared" si="18"/>
        <v>37</v>
      </c>
      <c r="B45" s="33"/>
      <c r="D45" s="44"/>
      <c r="E45" s="44"/>
      <c r="F45" s="44"/>
      <c r="J45" s="1"/>
      <c r="K45" s="6">
        <f t="shared" si="19"/>
        <v>66</v>
      </c>
      <c r="L45" s="6">
        <f t="shared" si="20"/>
        <v>63</v>
      </c>
      <c r="M45" s="2">
        <f t="shared" ca="1" si="21"/>
        <v>6.743132988805578E-3</v>
      </c>
      <c r="N45" s="2">
        <f t="shared" ca="1" si="22"/>
        <v>4.8616718341785159E-3</v>
      </c>
      <c r="O45" s="2">
        <f t="shared" ca="1" si="13"/>
        <v>0.99325686701119442</v>
      </c>
      <c r="P45" s="11">
        <f t="shared" ca="1" si="14"/>
        <v>0.99513832816582148</v>
      </c>
      <c r="Q45" s="33"/>
      <c r="S45" s="2">
        <f t="shared" ca="1" si="23"/>
        <v>12.922780319571013</v>
      </c>
      <c r="U45" s="1"/>
    </row>
    <row r="46" spans="1:21" x14ac:dyDescent="0.45">
      <c r="A46" s="1">
        <f t="shared" si="18"/>
        <v>38</v>
      </c>
      <c r="B46" s="33"/>
      <c r="D46" s="44"/>
      <c r="E46" s="44"/>
      <c r="F46" s="44"/>
      <c r="J46" s="1"/>
      <c r="K46" s="6">
        <f t="shared" si="19"/>
        <v>67</v>
      </c>
      <c r="L46" s="6">
        <f t="shared" si="20"/>
        <v>64</v>
      </c>
      <c r="M46" s="2">
        <f t="shared" ca="1" si="21"/>
        <v>7.5254282070433831E-3</v>
      </c>
      <c r="N46" s="2">
        <f t="shared" ca="1" si="22"/>
        <v>5.4196122117952106E-3</v>
      </c>
      <c r="O46" s="2">
        <f t="shared" ca="1" si="13"/>
        <v>0.99247457179295662</v>
      </c>
      <c r="P46" s="11">
        <f t="shared" ca="1" si="14"/>
        <v>0.99458038778820479</v>
      </c>
      <c r="Q46" s="33"/>
      <c r="S46" s="2">
        <f t="shared" ca="1" si="23"/>
        <v>12.69988983545548</v>
      </c>
      <c r="U46" s="1"/>
    </row>
    <row r="47" spans="1:21" x14ac:dyDescent="0.45">
      <c r="A47" s="1">
        <f t="shared" si="18"/>
        <v>39</v>
      </c>
      <c r="B47" s="33"/>
      <c r="D47" s="44"/>
      <c r="E47" s="44"/>
      <c r="F47" s="44"/>
      <c r="J47" s="1"/>
      <c r="K47" s="6">
        <f t="shared" si="19"/>
        <v>68</v>
      </c>
      <c r="L47" s="6">
        <f t="shared" si="20"/>
        <v>65</v>
      </c>
      <c r="M47" s="2">
        <f t="shared" ca="1" si="21"/>
        <v>8.4008673924861332E-3</v>
      </c>
      <c r="N47" s="2">
        <f t="shared" ca="1" si="22"/>
        <v>6.0441340651880004E-3</v>
      </c>
      <c r="O47" s="2">
        <f t="shared" ca="1" si="13"/>
        <v>0.99159913260751387</v>
      </c>
      <c r="P47" s="11">
        <f t="shared" ca="1" si="14"/>
        <v>0.993955865934812</v>
      </c>
      <c r="Q47" s="33"/>
      <c r="S47" s="2">
        <f t="shared" ca="1" si="23"/>
        <v>12.469462878875692</v>
      </c>
      <c r="U47" s="1"/>
    </row>
    <row r="48" spans="1:21" x14ac:dyDescent="0.45">
      <c r="A48" s="1">
        <f t="shared" si="18"/>
        <v>40</v>
      </c>
      <c r="B48" s="33"/>
      <c r="D48" s="44"/>
      <c r="E48" s="44"/>
      <c r="F48" s="44"/>
      <c r="J48" s="1"/>
      <c r="K48" s="6">
        <f t="shared" si="19"/>
        <v>69</v>
      </c>
      <c r="L48" s="6">
        <f t="shared" si="20"/>
        <v>66</v>
      </c>
      <c r="M48" s="2">
        <f t="shared" ca="1" si="21"/>
        <v>9.380442550829371E-3</v>
      </c>
      <c r="N48" s="2">
        <f t="shared" ca="1" si="22"/>
        <v>6.743132988805578E-3</v>
      </c>
      <c r="O48" s="2">
        <f t="shared" ca="1" si="13"/>
        <v>0.99061955744917063</v>
      </c>
      <c r="P48" s="11">
        <f t="shared" ca="1" si="14"/>
        <v>0.99325686701119442</v>
      </c>
      <c r="Q48" s="33"/>
      <c r="S48" s="2">
        <f t="shared" ca="1" si="23"/>
        <v>12.231559839102138</v>
      </c>
      <c r="U48" s="1"/>
    </row>
    <row r="49" spans="1:21" x14ac:dyDescent="0.45">
      <c r="A49" s="1">
        <f t="shared" si="18"/>
        <v>41</v>
      </c>
      <c r="B49" s="33"/>
      <c r="D49" s="44"/>
      <c r="E49" s="44"/>
      <c r="F49" s="44"/>
      <c r="J49" s="1"/>
      <c r="K49" s="6">
        <f t="shared" si="19"/>
        <v>70</v>
      </c>
      <c r="L49" s="6">
        <f t="shared" si="20"/>
        <v>67</v>
      </c>
      <c r="M49" s="2">
        <f t="shared" ca="1" si="21"/>
        <v>1.0476417923719894E-2</v>
      </c>
      <c r="N49" s="2">
        <f t="shared" ca="1" si="22"/>
        <v>7.5254282070433831E-3</v>
      </c>
      <c r="O49" s="2">
        <f t="shared" ca="1" si="13"/>
        <v>0.98952358207628011</v>
      </c>
      <c r="P49" s="11">
        <f t="shared" ca="1" si="14"/>
        <v>0.99247457179295662</v>
      </c>
      <c r="Q49" s="33"/>
      <c r="S49" s="2">
        <f t="shared" ca="1" si="23"/>
        <v>11.986278499410654</v>
      </c>
      <c r="U49" s="1"/>
    </row>
    <row r="50" spans="1:21" x14ac:dyDescent="0.45">
      <c r="A50" s="1">
        <f t="shared" si="18"/>
        <v>42</v>
      </c>
      <c r="B50" s="33"/>
      <c r="D50" s="44"/>
      <c r="E50" s="44"/>
      <c r="F50" s="44"/>
      <c r="J50" s="1"/>
      <c r="K50" s="6">
        <f t="shared" si="19"/>
        <v>71</v>
      </c>
      <c r="L50" s="6">
        <f t="shared" si="20"/>
        <v>68</v>
      </c>
      <c r="M50" s="2">
        <f t="shared" ca="1" si="21"/>
        <v>1.1702470882168026E-2</v>
      </c>
      <c r="N50" s="2">
        <f t="shared" ca="1" si="22"/>
        <v>8.4008673924861332E-3</v>
      </c>
      <c r="O50" s="2">
        <f t="shared" ca="1" si="13"/>
        <v>0.98829752911783197</v>
      </c>
      <c r="P50" s="11">
        <f t="shared" ca="1" si="14"/>
        <v>0.99159913260751387</v>
      </c>
      <c r="Q50" s="33"/>
      <c r="S50" s="2">
        <f t="shared" ca="1" si="23"/>
        <v>11.733756753422082</v>
      </c>
      <c r="U50" s="1"/>
    </row>
    <row r="51" spans="1:21" x14ac:dyDescent="0.45">
      <c r="A51" s="1">
        <f t="shared" si="18"/>
        <v>43</v>
      </c>
      <c r="B51" s="33"/>
      <c r="D51" s="44"/>
      <c r="E51" s="44"/>
      <c r="F51" s="44"/>
      <c r="J51" s="1"/>
      <c r="K51" s="6">
        <f t="shared" si="19"/>
        <v>72</v>
      </c>
      <c r="L51" s="6">
        <f t="shared" si="20"/>
        <v>69</v>
      </c>
      <c r="M51" s="2">
        <f t="shared" ca="1" si="21"/>
        <v>1.3073846784822929E-2</v>
      </c>
      <c r="N51" s="2">
        <f t="shared" ca="1" si="22"/>
        <v>9.380442550829371E-3</v>
      </c>
      <c r="O51" s="2">
        <f t="shared" ca="1" si="13"/>
        <v>0.98692615321517707</v>
      </c>
      <c r="P51" s="11">
        <f t="shared" ca="1" si="14"/>
        <v>0.99061955744917063</v>
      </c>
      <c r="Q51" s="33"/>
      <c r="S51" s="2">
        <f t="shared" ca="1" si="23"/>
        <v>11.474175182776063</v>
      </c>
      <c r="U51" s="1"/>
    </row>
    <row r="52" spans="1:21" x14ac:dyDescent="0.45">
      <c r="A52" s="1">
        <f t="shared" si="18"/>
        <v>44</v>
      </c>
      <c r="B52" s="33"/>
      <c r="D52" s="44"/>
      <c r="E52" s="44"/>
      <c r="F52" s="44"/>
      <c r="J52" s="1"/>
      <c r="K52" s="6">
        <f t="shared" si="19"/>
        <v>73</v>
      </c>
      <c r="L52" s="6">
        <f t="shared" si="20"/>
        <v>70</v>
      </c>
      <c r="M52" s="2">
        <f t="shared" ca="1" si="21"/>
        <v>1.4607528749700172E-2</v>
      </c>
      <c r="N52" s="2">
        <f t="shared" ca="1" si="22"/>
        <v>1.0476417923719894E-2</v>
      </c>
      <c r="O52" s="2">
        <f t="shared" ca="1" si="13"/>
        <v>0.98539247125029983</v>
      </c>
      <c r="P52" s="11">
        <f t="shared" ca="1" si="14"/>
        <v>0.98952358207628011</v>
      </c>
      <c r="Q52" s="33"/>
      <c r="S52" s="2">
        <f t="shared" ca="1" si="23"/>
        <v>11.207759437267432</v>
      </c>
      <c r="U52" s="1"/>
    </row>
    <row r="53" spans="1:21" x14ac:dyDescent="0.45">
      <c r="A53" s="1">
        <f t="shared" si="18"/>
        <v>45</v>
      </c>
      <c r="B53" s="33"/>
      <c r="D53" s="44"/>
      <c r="E53" s="44"/>
      <c r="F53" s="44"/>
      <c r="J53" s="1"/>
      <c r="K53" s="6">
        <f t="shared" si="19"/>
        <v>74</v>
      </c>
      <c r="L53" s="6">
        <f t="shared" si="20"/>
        <v>71</v>
      </c>
      <c r="M53" s="2">
        <f t="shared" ca="1" si="21"/>
        <v>1.6322423225307414E-2</v>
      </c>
      <c r="N53" s="2">
        <f t="shared" ca="1" si="22"/>
        <v>1.1702470882168026E-2</v>
      </c>
      <c r="O53" s="2">
        <f t="shared" ca="1" si="13"/>
        <v>0.98367757677469259</v>
      </c>
      <c r="P53" s="11">
        <f t="shared" ca="1" si="14"/>
        <v>0.98829752911783197</v>
      </c>
      <c r="Q53" s="33"/>
      <c r="S53" s="2">
        <f t="shared" ca="1" si="23"/>
        <v>10.934782353342008</v>
      </c>
      <c r="U53" s="1"/>
    </row>
    <row r="54" spans="1:21" x14ac:dyDescent="0.45">
      <c r="A54" s="1">
        <f t="shared" si="18"/>
        <v>46</v>
      </c>
      <c r="B54" s="33"/>
      <c r="D54" s="44"/>
      <c r="E54" s="44"/>
      <c r="F54" s="44"/>
      <c r="J54" s="1"/>
      <c r="K54" s="6">
        <f t="shared" si="19"/>
        <v>75</v>
      </c>
      <c r="L54" s="6">
        <f t="shared" si="20"/>
        <v>72</v>
      </c>
      <c r="M54" s="2">
        <f t="shared" ca="1" si="21"/>
        <v>1.8239562135447418E-2</v>
      </c>
      <c r="N54" s="2">
        <f t="shared" ca="1" si="22"/>
        <v>1.3073846784822929E-2</v>
      </c>
      <c r="O54" s="2">
        <f t="shared" ca="1" si="13"/>
        <v>0.98176043786455258</v>
      </c>
      <c r="P54" s="11">
        <f t="shared" ca="1" si="14"/>
        <v>0.98692615321517707</v>
      </c>
      <c r="Q54" s="33"/>
      <c r="S54" s="2">
        <f t="shared" ca="1" si="23"/>
        <v>10.655565742375709</v>
      </c>
      <c r="U54" s="1"/>
    </row>
    <row r="55" spans="1:21" x14ac:dyDescent="0.45">
      <c r="A55" s="1">
        <f t="shared" si="18"/>
        <v>47</v>
      </c>
      <c r="B55" s="33"/>
      <c r="D55" s="44"/>
      <c r="E55" s="44"/>
      <c r="F55" s="44"/>
      <c r="J55" s="1"/>
      <c r="K55" s="6">
        <f t="shared" si="19"/>
        <v>76</v>
      </c>
      <c r="L55" s="6">
        <f t="shared" si="20"/>
        <v>73</v>
      </c>
      <c r="M55" s="2">
        <f t="shared" ca="1" si="21"/>
        <v>2.038232219618008E-2</v>
      </c>
      <c r="N55" s="2">
        <f t="shared" ca="1" si="22"/>
        <v>1.4607528749700172E-2</v>
      </c>
      <c r="O55" s="2">
        <f t="shared" ca="1" si="13"/>
        <v>0.97961767780381992</v>
      </c>
      <c r="P55" s="11">
        <f t="shared" ca="1" si="14"/>
        <v>0.98539247125029983</v>
      </c>
      <c r="Q55" s="33"/>
      <c r="S55" s="2">
        <f t="shared" ca="1" si="23"/>
        <v>10.37048177675231</v>
      </c>
      <c r="U55" s="1"/>
    </row>
    <row r="56" spans="1:21" x14ac:dyDescent="0.45">
      <c r="A56" s="1">
        <f t="shared" si="18"/>
        <v>48</v>
      </c>
      <c r="B56" s="33"/>
      <c r="D56" s="44"/>
      <c r="E56" s="44"/>
      <c r="F56" s="44"/>
      <c r="J56" s="1"/>
      <c r="K56" s="6">
        <f t="shared" si="19"/>
        <v>77</v>
      </c>
      <c r="L56" s="6">
        <f t="shared" si="20"/>
        <v>74</v>
      </c>
      <c r="M56" s="2">
        <f t="shared" ca="1" si="21"/>
        <v>2.277666174475057E-2</v>
      </c>
      <c r="N56" s="2">
        <f t="shared" ca="1" si="22"/>
        <v>1.6322423225307414E-2</v>
      </c>
      <c r="O56" s="2">
        <f t="shared" ca="1" si="13"/>
        <v>0.97722333825524943</v>
      </c>
      <c r="P56" s="11">
        <f t="shared" ca="1" si="14"/>
        <v>0.98367757677469259</v>
      </c>
      <c r="Q56" s="33"/>
      <c r="S56" s="2">
        <f t="shared" ca="1" si="23"/>
        <v>10.079953899743607</v>
      </c>
      <c r="U56" s="1"/>
    </row>
    <row r="57" spans="1:21" x14ac:dyDescent="0.45">
      <c r="A57" s="1">
        <f t="shared" si="18"/>
        <v>49</v>
      </c>
      <c r="B57" s="33"/>
      <c r="D57" s="44"/>
      <c r="E57" s="44"/>
      <c r="F57" s="44"/>
      <c r="J57" s="1"/>
      <c r="K57" s="6">
        <f t="shared" si="19"/>
        <v>78</v>
      </c>
      <c r="L57" s="6">
        <f t="shared" si="20"/>
        <v>75</v>
      </c>
      <c r="M57" s="2">
        <f t="shared" ca="1" si="21"/>
        <v>2.5451375055637215E-2</v>
      </c>
      <c r="N57" s="2">
        <f t="shared" ca="1" si="22"/>
        <v>1.8239562135447418E-2</v>
      </c>
      <c r="O57" s="2">
        <f t="shared" ca="1" si="13"/>
        <v>0.97454862494436278</v>
      </c>
      <c r="P57" s="11">
        <f t="shared" ca="1" si="14"/>
        <v>0.98176043786455258</v>
      </c>
      <c r="Q57" s="33"/>
      <c r="S57" s="2">
        <f t="shared" ca="1" si="23"/>
        <v>9.7844571849305613</v>
      </c>
      <c r="U57" s="1"/>
    </row>
    <row r="58" spans="1:21" x14ac:dyDescent="0.45">
      <c r="A58" s="1">
        <f t="shared" si="18"/>
        <v>50</v>
      </c>
      <c r="B58" s="33"/>
      <c r="D58" s="44"/>
      <c r="E58" s="44"/>
      <c r="F58" s="44"/>
      <c r="J58" s="1"/>
      <c r="K58" s="6">
        <f t="shared" si="19"/>
        <v>79</v>
      </c>
      <c r="L58" s="6">
        <f t="shared" si="20"/>
        <v>76</v>
      </c>
      <c r="M58" s="2">
        <f t="shared" ca="1" si="21"/>
        <v>2.8438363620053253E-2</v>
      </c>
      <c r="N58" s="2">
        <f t="shared" ca="1" si="22"/>
        <v>2.038232219618008E-2</v>
      </c>
      <c r="O58" s="2">
        <f t="shared" ca="1" si="13"/>
        <v>0.97156163637994675</v>
      </c>
      <c r="P58" s="11">
        <f t="shared" ca="1" si="14"/>
        <v>0.97961767780381992</v>
      </c>
      <c r="Q58" s="33"/>
      <c r="S58" s="2">
        <f t="shared" ca="1" si="23"/>
        <v>9.48451807273889</v>
      </c>
      <c r="U58" s="1"/>
    </row>
    <row r="59" spans="1:21" x14ac:dyDescent="0.45">
      <c r="A59" s="1">
        <f t="shared" si="18"/>
        <v>51</v>
      </c>
      <c r="B59" s="33"/>
      <c r="D59" s="44"/>
      <c r="E59" s="44"/>
      <c r="F59" s="44"/>
      <c r="J59" s="1"/>
      <c r="K59" s="6">
        <f t="shared" si="19"/>
        <v>80</v>
      </c>
      <c r="L59" s="6">
        <f t="shared" si="20"/>
        <v>77</v>
      </c>
      <c r="M59" s="2">
        <f t="shared" ca="1" si="21"/>
        <v>3.1772923198036707E-2</v>
      </c>
      <c r="N59" s="2">
        <f t="shared" ca="1" si="22"/>
        <v>2.277666174475057E-2</v>
      </c>
      <c r="O59" s="2">
        <f t="shared" ca="1" si="13"/>
        <v>0.96822707680196329</v>
      </c>
      <c r="P59" s="11">
        <f t="shared" ca="1" si="14"/>
        <v>0.97722333825524943</v>
      </c>
      <c r="Q59" s="33"/>
      <c r="S59" s="2">
        <f t="shared" ca="1" si="23"/>
        <v>9.1807134159376584</v>
      </c>
      <c r="U59" s="1"/>
    </row>
    <row r="60" spans="1:21" x14ac:dyDescent="0.45">
      <c r="A60" s="1">
        <f t="shared" si="18"/>
        <v>52</v>
      </c>
      <c r="B60" s="33"/>
      <c r="D60" s="44"/>
      <c r="E60" s="44"/>
      <c r="F60" s="44"/>
      <c r="J60" s="1"/>
      <c r="K60" s="6">
        <f t="shared" si="19"/>
        <v>81</v>
      </c>
      <c r="L60" s="6">
        <f t="shared" si="20"/>
        <v>78</v>
      </c>
      <c r="M60" s="2">
        <f t="shared" ca="1" si="21"/>
        <v>3.5494044575716144E-2</v>
      </c>
      <c r="N60" s="2">
        <f t="shared" ca="1" si="22"/>
        <v>2.5451375055637215E-2</v>
      </c>
      <c r="O60" s="2">
        <f t="shared" ca="1" si="13"/>
        <v>0.96450595542428386</v>
      </c>
      <c r="P60" s="11">
        <f t="shared" ca="1" si="14"/>
        <v>0.97454862494436278</v>
      </c>
      <c r="Q60" s="33"/>
      <c r="S60" s="2">
        <f t="shared" ca="1" si="23"/>
        <v>8.8736687729708308</v>
      </c>
      <c r="U60" s="1"/>
    </row>
    <row r="61" spans="1:21" x14ac:dyDescent="0.45">
      <c r="A61" s="1">
        <f t="shared" si="18"/>
        <v>53</v>
      </c>
      <c r="B61" s="33"/>
      <c r="D61" s="44"/>
      <c r="E61" s="44"/>
      <c r="F61" s="44"/>
      <c r="J61" s="1"/>
      <c r="K61" s="6">
        <f t="shared" si="19"/>
        <v>82</v>
      </c>
      <c r="L61" s="6">
        <f t="shared" si="20"/>
        <v>79</v>
      </c>
      <c r="M61" s="2">
        <f t="shared" ca="1" si="21"/>
        <v>3.9644724825760091E-2</v>
      </c>
      <c r="N61" s="2">
        <f t="shared" ca="1" si="22"/>
        <v>2.8438363620053253E-2</v>
      </c>
      <c r="O61" s="2">
        <f t="shared" ca="1" si="13"/>
        <v>0.96035527517423991</v>
      </c>
      <c r="P61" s="11">
        <f t="shared" ca="1" si="14"/>
        <v>0.97156163637994675</v>
      </c>
      <c r="Q61" s="33"/>
      <c r="S61" s="2">
        <f t="shared" ca="1" si="23"/>
        <v>8.5640558980066928</v>
      </c>
      <c r="U61" s="1"/>
    </row>
    <row r="62" spans="1:21" x14ac:dyDescent="0.45">
      <c r="A62" s="1">
        <f t="shared" si="18"/>
        <v>54</v>
      </c>
      <c r="B62" s="33"/>
      <c r="D62" s="44"/>
      <c r="E62" s="44"/>
      <c r="F62" s="44"/>
      <c r="J62" s="1"/>
      <c r="K62" s="6">
        <f t="shared" si="19"/>
        <v>83</v>
      </c>
      <c r="L62" s="6">
        <f t="shared" si="20"/>
        <v>80</v>
      </c>
      <c r="M62" s="2">
        <f t="shared" ca="1" si="21"/>
        <v>4.4272284419443531E-2</v>
      </c>
      <c r="N62" s="2">
        <f t="shared" ca="1" si="22"/>
        <v>3.1772923198036707E-2</v>
      </c>
      <c r="O62" s="2">
        <f t="shared" ca="1" si="13"/>
        <v>0.95572771558055647</v>
      </c>
      <c r="P62" s="11">
        <f t="shared" ca="1" si="14"/>
        <v>0.96822707680196329</v>
      </c>
      <c r="Q62" s="33"/>
      <c r="S62" s="2">
        <f t="shared" ca="1" si="23"/>
        <v>8.2525893897600877</v>
      </c>
      <c r="U62" s="1"/>
    </row>
    <row r="63" spans="1:21" x14ac:dyDescent="0.45">
      <c r="A63" s="1">
        <f t="shared" si="18"/>
        <v>55</v>
      </c>
      <c r="B63" s="33"/>
      <c r="D63" s="44"/>
      <c r="E63" s="44"/>
      <c r="F63" s="44"/>
      <c r="J63" s="1"/>
      <c r="K63" s="6">
        <f t="shared" si="19"/>
        <v>84</v>
      </c>
      <c r="L63" s="6">
        <f t="shared" si="20"/>
        <v>81</v>
      </c>
      <c r="M63" s="2">
        <f t="shared" ca="1" si="21"/>
        <v>4.9428683708490628E-2</v>
      </c>
      <c r="N63" s="2">
        <f t="shared" ca="1" si="22"/>
        <v>3.5494044575716144E-2</v>
      </c>
      <c r="O63" s="2">
        <f t="shared" ca="1" si="13"/>
        <v>0.95057131629150937</v>
      </c>
      <c r="P63" s="11">
        <f t="shared" ca="1" si="14"/>
        <v>0.96450595542428386</v>
      </c>
      <c r="Q63" s="33"/>
      <c r="S63" s="2">
        <f t="shared" ca="1" si="23"/>
        <v>7.9400224775144457</v>
      </c>
      <c r="U63" s="1"/>
    </row>
    <row r="64" spans="1:21" x14ac:dyDescent="0.45">
      <c r="A64" s="1">
        <f t="shared" si="18"/>
        <v>56</v>
      </c>
      <c r="B64" s="33"/>
      <c r="D64" s="44"/>
      <c r="E64" s="44"/>
      <c r="F64" s="44"/>
      <c r="J64" s="1"/>
      <c r="K64" s="6">
        <f t="shared" si="19"/>
        <v>85</v>
      </c>
      <c r="L64" s="6">
        <f t="shared" si="20"/>
        <v>82</v>
      </c>
      <c r="M64" s="2">
        <f t="shared" ca="1" si="21"/>
        <v>5.5170830009616645E-2</v>
      </c>
      <c r="N64" s="2">
        <f t="shared" ca="1" si="22"/>
        <v>3.9644724825760091E-2</v>
      </c>
      <c r="O64" s="2">
        <f t="shared" ca="1" si="13"/>
        <v>0.94482916999038336</v>
      </c>
      <c r="P64" s="11">
        <f t="shared" ca="1" si="14"/>
        <v>0.96035527517423991</v>
      </c>
      <c r="Q64" s="33"/>
      <c r="S64" s="2">
        <f t="shared" ca="1" si="23"/>
        <v>7.6271419422488069</v>
      </c>
      <c r="U64" s="1"/>
    </row>
    <row r="65" spans="1:21" x14ac:dyDescent="0.45">
      <c r="A65" s="1">
        <f t="shared" si="18"/>
        <v>57</v>
      </c>
      <c r="B65" s="33"/>
      <c r="D65" s="44"/>
      <c r="E65" s="44"/>
      <c r="F65" s="44"/>
      <c r="J65" s="1"/>
      <c r="K65" s="6">
        <f t="shared" si="19"/>
        <v>86</v>
      </c>
      <c r="L65" s="6">
        <f t="shared" si="20"/>
        <v>83</v>
      </c>
      <c r="M65" s="2">
        <f t="shared" ca="1" si="21"/>
        <v>6.1560863702698421E-2</v>
      </c>
      <c r="N65" s="2">
        <f t="shared" ca="1" si="22"/>
        <v>4.4272284419443531E-2</v>
      </c>
      <c r="O65" s="2">
        <f t="shared" ca="1" si="13"/>
        <v>0.93843913629730158</v>
      </c>
      <c r="P65" s="11">
        <f t="shared" ca="1" si="14"/>
        <v>0.95572771558055647</v>
      </c>
      <c r="Q65" s="33"/>
      <c r="S65" s="2">
        <f t="shared" ca="1" si="23"/>
        <v>7.3147621930948548</v>
      </c>
      <c r="U65" s="1"/>
    </row>
    <row r="66" spans="1:21" x14ac:dyDescent="0.45">
      <c r="A66" s="1">
        <f t="shared" si="18"/>
        <v>58</v>
      </c>
      <c r="B66" s="33"/>
      <c r="D66" s="44"/>
      <c r="E66" s="44"/>
      <c r="F66" s="44"/>
      <c r="J66" s="1"/>
      <c r="K66" s="6">
        <f t="shared" si="19"/>
        <v>87</v>
      </c>
      <c r="L66" s="6">
        <f t="shared" si="20"/>
        <v>84</v>
      </c>
      <c r="M66" s="2">
        <f t="shared" ca="1" si="21"/>
        <v>6.8666408307707649E-2</v>
      </c>
      <c r="N66" s="2">
        <f t="shared" ca="1" si="22"/>
        <v>4.9428683708490628E-2</v>
      </c>
      <c r="O66" s="2">
        <f t="shared" ca="1" si="13"/>
        <v>0.93133359169229235</v>
      </c>
      <c r="P66" s="11">
        <f t="shared" ca="1" si="14"/>
        <v>0.95057131629150937</v>
      </c>
      <c r="Q66" s="33"/>
      <c r="S66" s="2">
        <f t="shared" ca="1" si="23"/>
        <v>7.003718544056758</v>
      </c>
      <c r="U66" s="1"/>
    </row>
    <row r="67" spans="1:21" x14ac:dyDescent="0.45">
      <c r="A67" s="1">
        <f t="shared" si="18"/>
        <v>59</v>
      </c>
      <c r="B67" s="33"/>
      <c r="D67" s="44"/>
      <c r="E67" s="44"/>
      <c r="F67" s="44"/>
      <c r="J67" s="1"/>
      <c r="K67" s="6">
        <f t="shared" si="19"/>
        <v>88</v>
      </c>
      <c r="L67" s="6">
        <f t="shared" si="20"/>
        <v>85</v>
      </c>
      <c r="M67" s="2">
        <f t="shared" ca="1" si="21"/>
        <v>7.6560765348023696E-2</v>
      </c>
      <c r="N67" s="2">
        <f t="shared" ca="1" si="22"/>
        <v>5.5170830009616645E-2</v>
      </c>
      <c r="O67" s="2">
        <f t="shared" ca="1" si="13"/>
        <v>0.9234392346519763</v>
      </c>
      <c r="P67" s="11">
        <f t="shared" ca="1" si="14"/>
        <v>0.94482916999038336</v>
      </c>
      <c r="Q67" s="33"/>
      <c r="S67" s="2">
        <f t="shared" ca="1" si="23"/>
        <v>6.6948597623668986</v>
      </c>
      <c r="U67" s="1"/>
    </row>
    <row r="68" spans="1:21" x14ac:dyDescent="0.45">
      <c r="A68" s="1">
        <f t="shared" si="18"/>
        <v>60</v>
      </c>
      <c r="B68" s="33"/>
      <c r="D68" s="44"/>
      <c r="E68" s="44"/>
      <c r="F68" s="44"/>
      <c r="J68" s="1"/>
      <c r="K68" s="6">
        <f t="shared" si="19"/>
        <v>89</v>
      </c>
      <c r="L68" s="6">
        <f t="shared" si="20"/>
        <v>86</v>
      </c>
      <c r="M68" s="2">
        <f t="shared" ca="1" si="21"/>
        <v>8.5323029856780419E-2</v>
      </c>
      <c r="N68" s="2">
        <f t="shared" ca="1" si="22"/>
        <v>6.1560863702698421E-2</v>
      </c>
      <c r="O68" s="2">
        <f t="shared" ca="1" si="13"/>
        <v>0.91467697014321958</v>
      </c>
      <c r="P68" s="11">
        <f t="shared" ca="1" si="14"/>
        <v>0.93843913629730158</v>
      </c>
      <c r="Q68" s="33"/>
      <c r="S68" s="2">
        <f t="shared" ca="1" si="23"/>
        <v>6.3890399871654626</v>
      </c>
      <c r="U68" s="1"/>
    </row>
    <row r="69" spans="1:21" x14ac:dyDescent="0.45">
      <c r="A69" s="1">
        <f t="shared" si="18"/>
        <v>61</v>
      </c>
      <c r="B69" s="33"/>
      <c r="D69" s="44"/>
      <c r="E69" s="44"/>
      <c r="F69" s="44"/>
      <c r="J69" s="1"/>
      <c r="K69" s="6">
        <f t="shared" si="19"/>
        <v>90</v>
      </c>
      <c r="L69" s="6">
        <f t="shared" si="20"/>
        <v>87</v>
      </c>
      <c r="M69" s="2">
        <f t="shared" ca="1" si="21"/>
        <v>9.503809657402662E-2</v>
      </c>
      <c r="N69" s="2">
        <f t="shared" ca="1" si="22"/>
        <v>6.8666408307707649E-2</v>
      </c>
      <c r="O69" s="2">
        <f t="shared" ca="1" si="13"/>
        <v>0.90496190342597338</v>
      </c>
      <c r="P69" s="11">
        <f t="shared" ca="1" si="14"/>
        <v>0.93133359169229235</v>
      </c>
      <c r="Q69" s="33"/>
      <c r="S69" s="2">
        <f t="shared" ca="1" si="23"/>
        <v>6.0871101443340523</v>
      </c>
      <c r="U69" s="1"/>
    </row>
    <row r="70" spans="1:21" x14ac:dyDescent="0.45">
      <c r="A70" s="1">
        <f t="shared" si="18"/>
        <v>62</v>
      </c>
      <c r="B70" s="33"/>
      <c r="D70" s="44"/>
      <c r="E70" s="44"/>
      <c r="F70" s="44"/>
      <c r="J70" s="1"/>
      <c r="K70" s="6">
        <f t="shared" si="19"/>
        <v>91</v>
      </c>
      <c r="L70" s="6">
        <f t="shared" si="20"/>
        <v>88</v>
      </c>
      <c r="M70" s="2">
        <f t="shared" ca="1" si="21"/>
        <v>0.10579652018489372</v>
      </c>
      <c r="N70" s="2">
        <f t="shared" ca="1" si="22"/>
        <v>7.6560765348023696E-2</v>
      </c>
      <c r="O70" s="2">
        <f t="shared" ca="1" si="13"/>
        <v>0.89420347981510628</v>
      </c>
      <c r="P70" s="11">
        <f t="shared" ca="1" si="14"/>
        <v>0.9234392346519763</v>
      </c>
      <c r="Q70" s="33"/>
      <c r="S70" s="2">
        <f t="shared" ca="1" si="23"/>
        <v>5.7899090090757683</v>
      </c>
      <c r="U70" s="1"/>
    </row>
    <row r="71" spans="1:21" x14ac:dyDescent="0.45">
      <c r="A71" s="1">
        <f t="shared" si="18"/>
        <v>63</v>
      </c>
      <c r="B71" s="33"/>
      <c r="D71" s="44"/>
      <c r="E71" s="44"/>
      <c r="F71" s="44"/>
      <c r="J71" s="1"/>
      <c r="K71" s="6">
        <f t="shared" si="19"/>
        <v>92</v>
      </c>
      <c r="L71" s="6">
        <f t="shared" si="20"/>
        <v>89</v>
      </c>
      <c r="M71" s="2">
        <f t="shared" ca="1" si="21"/>
        <v>0.117694185388868</v>
      </c>
      <c r="N71" s="2">
        <f t="shared" ca="1" si="22"/>
        <v>8.5323029856780419E-2</v>
      </c>
      <c r="O71" s="2">
        <f t="shared" ca="1" si="13"/>
        <v>0.882305814611132</v>
      </c>
      <c r="P71" s="11">
        <f t="shared" ca="1" si="14"/>
        <v>0.91467697014321958</v>
      </c>
      <c r="Q71" s="33"/>
      <c r="S71" s="2">
        <f t="shared" ca="1" si="23"/>
        <v>5.4982540908973156</v>
      </c>
      <c r="U71" s="1"/>
    </row>
    <row r="72" spans="1:21" x14ac:dyDescent="0.45">
      <c r="A72" s="1">
        <f t="shared" si="18"/>
        <v>64</v>
      </c>
      <c r="B72" s="33"/>
      <c r="D72" s="44"/>
      <c r="E72" s="44"/>
      <c r="F72" s="44"/>
      <c r="J72" s="1"/>
      <c r="K72" s="6">
        <f t="shared" si="19"/>
        <v>93</v>
      </c>
      <c r="L72" s="6">
        <f t="shared" si="20"/>
        <v>90</v>
      </c>
      <c r="M72" s="2">
        <f t="shared" ref="M72:M103" ca="1" si="24">OFFSET(qx,MIN(K72,121),0)</f>
        <v>0.1308317342833325</v>
      </c>
      <c r="N72" s="2">
        <f t="shared" ref="N72:N103" ca="1" si="25">OFFSET(qx,MIN(L72,121),0)</f>
        <v>9.503809657402662E-2</v>
      </c>
      <c r="O72" s="2">
        <f t="shared" ca="1" si="13"/>
        <v>0.8691682657166675</v>
      </c>
      <c r="P72" s="11">
        <f t="shared" ca="1" si="14"/>
        <v>0.90496190342597338</v>
      </c>
      <c r="Q72" s="33"/>
      <c r="S72" s="2">
        <f t="shared" ref="S72:S103" ca="1" si="26">1+DiscFactor*P72*S73</f>
        <v>5.2129325346461508</v>
      </c>
      <c r="U72" s="1"/>
    </row>
    <row r="73" spans="1:21" x14ac:dyDescent="0.45">
      <c r="A73" s="1">
        <f t="shared" si="18"/>
        <v>65</v>
      </c>
      <c r="B73" s="33"/>
      <c r="D73" s="44"/>
      <c r="E73" s="44"/>
      <c r="F73" s="44"/>
      <c r="J73" s="1"/>
      <c r="K73" s="6">
        <f t="shared" si="19"/>
        <v>94</v>
      </c>
      <c r="L73" s="6">
        <f t="shared" si="20"/>
        <v>91</v>
      </c>
      <c r="M73" s="2">
        <f t="shared" ca="1" si="24"/>
        <v>0.14531368973930858</v>
      </c>
      <c r="N73" s="2">
        <f t="shared" ca="1" si="25"/>
        <v>0.10579652018489372</v>
      </c>
      <c r="O73" s="2">
        <f t="shared" ref="O73:P129" ca="1" si="27">1-M73</f>
        <v>0.85468631026069142</v>
      </c>
      <c r="P73" s="11">
        <f t="shared" ca="1" si="27"/>
        <v>0.89420347981510628</v>
      </c>
      <c r="Q73" s="33"/>
      <c r="S73" s="2">
        <f t="shared" ca="1" si="26"/>
        <v>4.934692244854503</v>
      </c>
      <c r="U73" s="1"/>
    </row>
    <row r="74" spans="1:21" x14ac:dyDescent="0.45">
      <c r="A74" s="1">
        <f t="shared" ref="A74:A129" si="28">A73+1</f>
        <v>66</v>
      </c>
      <c r="B74" s="33"/>
      <c r="D74" s="44"/>
      <c r="E74" s="44"/>
      <c r="F74" s="44"/>
      <c r="J74" s="1"/>
      <c r="K74" s="6">
        <f t="shared" si="19"/>
        <v>95</v>
      </c>
      <c r="L74" s="6">
        <f t="shared" si="20"/>
        <v>92</v>
      </c>
      <c r="M74" s="2">
        <f t="shared" ca="1" si="24"/>
        <v>0.16124720458177588</v>
      </c>
      <c r="N74" s="2">
        <f t="shared" ca="1" si="25"/>
        <v>0.117694185388868</v>
      </c>
      <c r="O74" s="2">
        <f t="shared" ca="1" si="27"/>
        <v>0.83875279541822412</v>
      </c>
      <c r="P74" s="11">
        <f t="shared" ca="1" si="27"/>
        <v>0.882305814611132</v>
      </c>
      <c r="Q74" s="33"/>
      <c r="S74" s="2">
        <f t="shared" ca="1" si="26"/>
        <v>4.6642334476356107</v>
      </c>
      <c r="U74" s="1"/>
    </row>
    <row r="75" spans="1:21" x14ac:dyDescent="0.45">
      <c r="A75" s="1">
        <f t="shared" si="28"/>
        <v>67</v>
      </c>
      <c r="B75" s="33"/>
      <c r="D75" s="44"/>
      <c r="E75" s="44"/>
      <c r="F75" s="44"/>
      <c r="J75" s="1"/>
      <c r="K75" s="6">
        <f t="shared" si="19"/>
        <v>96</v>
      </c>
      <c r="L75" s="6">
        <f t="shared" si="20"/>
        <v>93</v>
      </c>
      <c r="M75" s="2">
        <f t="shared" ca="1" si="24"/>
        <v>0.17874035815933886</v>
      </c>
      <c r="N75" s="2">
        <f t="shared" ca="1" si="25"/>
        <v>0.1308317342833325</v>
      </c>
      <c r="O75" s="2">
        <f t="shared" ca="1" si="27"/>
        <v>0.82125964184066114</v>
      </c>
      <c r="P75" s="11">
        <f t="shared" ca="1" si="27"/>
        <v>0.8691682657166675</v>
      </c>
      <c r="Q75" s="33"/>
      <c r="S75" s="2">
        <f t="shared" ca="1" si="26"/>
        <v>4.4022009037825764</v>
      </c>
      <c r="U75" s="1"/>
    </row>
    <row r="76" spans="1:21" x14ac:dyDescent="0.45">
      <c r="A76" s="1">
        <f t="shared" si="28"/>
        <v>68</v>
      </c>
      <c r="B76" s="33"/>
      <c r="D76" s="44"/>
      <c r="E76" s="44"/>
      <c r="F76" s="44"/>
      <c r="J76" s="1"/>
      <c r="K76" s="6">
        <f t="shared" si="19"/>
        <v>97</v>
      </c>
      <c r="L76" s="6">
        <f t="shared" si="20"/>
        <v>94</v>
      </c>
      <c r="M76" s="2">
        <f t="shared" ca="1" si="24"/>
        <v>0.19789991534200291</v>
      </c>
      <c r="N76" s="2">
        <f t="shared" ca="1" si="25"/>
        <v>0.14531368973930858</v>
      </c>
      <c r="O76" s="2">
        <f t="shared" ca="1" si="27"/>
        <v>0.80210008465799709</v>
      </c>
      <c r="P76" s="11">
        <f t="shared" ca="1" si="27"/>
        <v>0.85468631026069142</v>
      </c>
      <c r="Q76" s="33"/>
      <c r="S76" s="2">
        <f t="shared" ca="1" si="26"/>
        <v>4.1491769778731529</v>
      </c>
      <c r="U76" s="1"/>
    </row>
    <row r="77" spans="1:21" x14ac:dyDescent="0.45">
      <c r="A77" s="1">
        <f t="shared" si="28"/>
        <v>69</v>
      </c>
      <c r="B77" s="33"/>
      <c r="D77" s="44"/>
      <c r="E77" s="44"/>
      <c r="F77" s="44"/>
      <c r="J77" s="1"/>
      <c r="K77" s="6">
        <f t="shared" si="19"/>
        <v>98</v>
      </c>
      <c r="L77" s="6">
        <f t="shared" si="20"/>
        <v>95</v>
      </c>
      <c r="M77" s="2">
        <f t="shared" ca="1" si="24"/>
        <v>0.21882845960679542</v>
      </c>
      <c r="N77" s="2">
        <f t="shared" ca="1" si="25"/>
        <v>0.16124720458177588</v>
      </c>
      <c r="O77" s="2">
        <f t="shared" ca="1" si="27"/>
        <v>0.78117154039320458</v>
      </c>
      <c r="P77" s="11">
        <f t="shared" ca="1" si="27"/>
        <v>0.83875279541822412</v>
      </c>
      <c r="Q77" s="33"/>
      <c r="S77" s="2">
        <f t="shared" ca="1" si="26"/>
        <v>3.9056757508229731</v>
      </c>
      <c r="U77" s="1"/>
    </row>
    <row r="78" spans="1:21" x14ac:dyDescent="0.45">
      <c r="A78" s="1">
        <f t="shared" si="28"/>
        <v>70</v>
      </c>
      <c r="B78" s="33"/>
      <c r="D78" s="44"/>
      <c r="E78" s="44"/>
      <c r="F78" s="44"/>
      <c r="J78" s="1"/>
      <c r="K78" s="6">
        <f t="shared" si="19"/>
        <v>99</v>
      </c>
      <c r="L78" s="6">
        <f t="shared" si="20"/>
        <v>96</v>
      </c>
      <c r="M78" s="2">
        <f t="shared" ca="1" si="24"/>
        <v>0.24162081368593424</v>
      </c>
      <c r="N78" s="2">
        <f t="shared" ca="1" si="25"/>
        <v>0.17874035815933886</v>
      </c>
      <c r="O78" s="2">
        <f t="shared" ca="1" si="27"/>
        <v>0.75837918631406576</v>
      </c>
      <c r="P78" s="11">
        <f t="shared" ca="1" si="27"/>
        <v>0.82125964184066114</v>
      </c>
      <c r="Q78" s="33"/>
      <c r="S78" s="2">
        <f t="shared" ca="1" si="26"/>
        <v>3.6721383376571342</v>
      </c>
      <c r="U78" s="1"/>
    </row>
    <row r="79" spans="1:21" x14ac:dyDescent="0.45">
      <c r="A79" s="1">
        <f t="shared" si="28"/>
        <v>71</v>
      </c>
      <c r="B79" s="33"/>
      <c r="D79" s="44"/>
      <c r="E79" s="44"/>
      <c r="F79" s="44"/>
      <c r="J79" s="1"/>
      <c r="K79" s="6">
        <f t="shared" si="19"/>
        <v>100</v>
      </c>
      <c r="L79" s="6">
        <f t="shared" si="20"/>
        <v>97</v>
      </c>
      <c r="M79" s="2">
        <f t="shared" ca="1" si="24"/>
        <v>0.26635967091810597</v>
      </c>
      <c r="N79" s="2">
        <f t="shared" ca="1" si="25"/>
        <v>0.19789991534200291</v>
      </c>
      <c r="O79" s="2">
        <f t="shared" ca="1" si="27"/>
        <v>0.73364032908189403</v>
      </c>
      <c r="P79" s="11">
        <f t="shared" ca="1" si="27"/>
        <v>0.80210008465799709</v>
      </c>
      <c r="Q79" s="33"/>
      <c r="S79" s="2">
        <f t="shared" ca="1" si="26"/>
        <v>3.4489295389802082</v>
      </c>
      <c r="U79" s="1"/>
    </row>
    <row r="80" spans="1:21" x14ac:dyDescent="0.45">
      <c r="A80" s="1">
        <f t="shared" si="28"/>
        <v>72</v>
      </c>
      <c r="B80" s="33"/>
      <c r="D80" s="44"/>
      <c r="E80" s="44"/>
      <c r="F80" s="44"/>
      <c r="J80" s="1"/>
      <c r="K80" s="6">
        <f t="shared" si="19"/>
        <v>101</v>
      </c>
      <c r="L80" s="6">
        <f t="shared" si="20"/>
        <v>98</v>
      </c>
      <c r="M80" s="2">
        <f t="shared" ca="1" si="24"/>
        <v>0.29311038129768985</v>
      </c>
      <c r="N80" s="2">
        <f t="shared" ca="1" si="25"/>
        <v>0.21882845960679542</v>
      </c>
      <c r="O80" s="2">
        <f t="shared" ca="1" si="27"/>
        <v>0.70688961870231015</v>
      </c>
      <c r="P80" s="11">
        <f t="shared" ca="1" si="27"/>
        <v>0.78117154039320458</v>
      </c>
      <c r="Q80" s="33"/>
      <c r="S80" s="2">
        <f t="shared" ca="1" si="26"/>
        <v>3.2363359148950308</v>
      </c>
      <c r="U80" s="1"/>
    </row>
    <row r="81" spans="1:21" x14ac:dyDescent="0.45">
      <c r="A81" s="1">
        <f t="shared" si="28"/>
        <v>73</v>
      </c>
      <c r="B81" s="33"/>
      <c r="D81" s="44"/>
      <c r="E81" s="44"/>
      <c r="F81" s="44"/>
      <c r="J81" s="1"/>
      <c r="K81" s="6">
        <f t="shared" si="19"/>
        <v>102</v>
      </c>
      <c r="L81" s="6">
        <f t="shared" si="20"/>
        <v>99</v>
      </c>
      <c r="M81" s="2">
        <f t="shared" ca="1" si="24"/>
        <v>0.32191487224944937</v>
      </c>
      <c r="N81" s="2">
        <f t="shared" ca="1" si="25"/>
        <v>0.24162081368593424</v>
      </c>
      <c r="O81" s="2">
        <f t="shared" ca="1" si="27"/>
        <v>0.67808512775055063</v>
      </c>
      <c r="P81" s="11">
        <f t="shared" ca="1" si="27"/>
        <v>0.75837918631406576</v>
      </c>
      <c r="Q81" s="33"/>
      <c r="S81" s="2">
        <f t="shared" ca="1" si="26"/>
        <v>3.0345653255564429</v>
      </c>
      <c r="U81" s="1"/>
    </row>
    <row r="82" spans="1:21" x14ac:dyDescent="0.45">
      <c r="A82" s="1">
        <f t="shared" si="28"/>
        <v>74</v>
      </c>
      <c r="B82" s="33"/>
      <c r="D82" s="44"/>
      <c r="E82" s="44"/>
      <c r="F82" s="44"/>
      <c r="J82" s="1"/>
      <c r="K82" s="6">
        <f t="shared" si="19"/>
        <v>103</v>
      </c>
      <c r="L82" s="6">
        <f t="shared" si="20"/>
        <v>100</v>
      </c>
      <c r="M82" s="2">
        <f t="shared" ca="1" si="24"/>
        <v>0.35278473984312797</v>
      </c>
      <c r="N82" s="2">
        <f t="shared" ca="1" si="25"/>
        <v>0.26635967091810597</v>
      </c>
      <c r="O82" s="2">
        <f t="shared" ca="1" si="27"/>
        <v>0.64721526015687203</v>
      </c>
      <c r="P82" s="11">
        <f t="shared" ca="1" si="27"/>
        <v>0.73364032908189403</v>
      </c>
      <c r="Q82" s="33"/>
      <c r="S82" s="2">
        <f t="shared" ca="1" si="26"/>
        <v>2.8437479350820496</v>
      </c>
      <c r="U82" s="1"/>
    </row>
    <row r="83" spans="1:21" x14ac:dyDescent="0.45">
      <c r="A83" s="1">
        <f t="shared" si="28"/>
        <v>75</v>
      </c>
      <c r="B83" s="33"/>
      <c r="D83" s="44"/>
      <c r="E83" s="44"/>
      <c r="F83" s="44"/>
      <c r="J83" s="1"/>
      <c r="K83" s="6">
        <f t="shared" si="19"/>
        <v>104</v>
      </c>
      <c r="L83" s="6">
        <f t="shared" si="20"/>
        <v>101</v>
      </c>
      <c r="M83" s="2">
        <f t="shared" ca="1" si="24"/>
        <v>0.38569362607797764</v>
      </c>
      <c r="N83" s="2">
        <f t="shared" ca="1" si="25"/>
        <v>0.29311038129768985</v>
      </c>
      <c r="O83" s="2">
        <f t="shared" ca="1" si="27"/>
        <v>0.61430637392202236</v>
      </c>
      <c r="P83" s="11">
        <f t="shared" ca="1" si="27"/>
        <v>0.70688961870231015</v>
      </c>
      <c r="Q83" s="33"/>
      <c r="S83" s="2">
        <f t="shared" ca="1" si="26"/>
        <v>2.663938627300861</v>
      </c>
      <c r="U83" s="1"/>
    </row>
    <row r="84" spans="1:21" x14ac:dyDescent="0.45">
      <c r="A84" s="1">
        <f t="shared" si="28"/>
        <v>76</v>
      </c>
      <c r="B84" s="33"/>
      <c r="D84" s="44"/>
      <c r="E84" s="44"/>
      <c r="F84" s="44"/>
      <c r="J84" s="1"/>
      <c r="K84" s="6">
        <f t="shared" si="19"/>
        <v>105</v>
      </c>
      <c r="L84" s="6">
        <f t="shared" si="20"/>
        <v>102</v>
      </c>
      <c r="M84" s="2">
        <f t="shared" ca="1" si="24"/>
        <v>0.42056910597570119</v>
      </c>
      <c r="N84" s="2">
        <f t="shared" ca="1" si="25"/>
        <v>0.32191487224944937</v>
      </c>
      <c r="O84" s="2">
        <f t="shared" ca="1" si="27"/>
        <v>0.57943089402429881</v>
      </c>
      <c r="P84" s="11">
        <f t="shared" ca="1" si="27"/>
        <v>0.67808512775055063</v>
      </c>
      <c r="Q84" s="33"/>
      <c r="S84" s="2">
        <f t="shared" ca="1" si="26"/>
        <v>2.4951207349413416</v>
      </c>
      <c r="U84" s="1"/>
    </row>
    <row r="85" spans="1:21" x14ac:dyDescent="0.45">
      <c r="A85" s="1">
        <f t="shared" si="28"/>
        <v>77</v>
      </c>
      <c r="B85" s="33"/>
      <c r="D85" s="44"/>
      <c r="E85" s="44"/>
      <c r="F85" s="44"/>
      <c r="J85" s="1"/>
      <c r="K85" s="6">
        <f t="shared" si="19"/>
        <v>106</v>
      </c>
      <c r="L85" s="6">
        <f t="shared" si="20"/>
        <v>103</v>
      </c>
      <c r="M85" s="2">
        <f t="shared" ca="1" si="24"/>
        <v>0.45728444673271396</v>
      </c>
      <c r="N85" s="2">
        <f t="shared" ca="1" si="25"/>
        <v>0.35278473984312797</v>
      </c>
      <c r="O85" s="2">
        <f t="shared" ca="1" si="27"/>
        <v>0.54271555326728604</v>
      </c>
      <c r="P85" s="11">
        <f t="shared" ca="1" si="27"/>
        <v>0.64721526015687203</v>
      </c>
      <c r="Q85" s="33"/>
      <c r="S85" s="2">
        <f t="shared" ca="1" si="26"/>
        <v>2.3372109403066545</v>
      </c>
      <c r="U85" s="1"/>
    </row>
    <row r="86" spans="1:21" x14ac:dyDescent="0.45">
      <c r="A86" s="1">
        <f t="shared" si="28"/>
        <v>78</v>
      </c>
      <c r="B86" s="33"/>
      <c r="D86" s="44"/>
      <c r="E86" s="44"/>
      <c r="F86" s="44"/>
      <c r="J86" s="1"/>
      <c r="K86" s="6">
        <f t="shared" si="19"/>
        <v>107</v>
      </c>
      <c r="L86" s="6">
        <f t="shared" si="20"/>
        <v>104</v>
      </c>
      <c r="M86" s="2">
        <f t="shared" ca="1" si="24"/>
        <v>0.49565076888260517</v>
      </c>
      <c r="N86" s="2">
        <f t="shared" ca="1" si="25"/>
        <v>0.38569362607797764</v>
      </c>
      <c r="O86" s="2">
        <f t="shared" ca="1" si="27"/>
        <v>0.50434923111739483</v>
      </c>
      <c r="P86" s="11">
        <f t="shared" ca="1" si="27"/>
        <v>0.61430637392202236</v>
      </c>
      <c r="Q86" s="33"/>
      <c r="S86" s="2">
        <f t="shared" ca="1" si="26"/>
        <v>2.1900651668526696</v>
      </c>
      <c r="U86" s="1"/>
    </row>
    <row r="87" spans="1:21" x14ac:dyDescent="0.45">
      <c r="A87" s="1">
        <f t="shared" si="28"/>
        <v>79</v>
      </c>
      <c r="B87" s="33"/>
      <c r="D87" s="44"/>
      <c r="E87" s="44"/>
      <c r="F87" s="44"/>
      <c r="J87" s="1"/>
      <c r="K87" s="6">
        <f t="shared" si="19"/>
        <v>108</v>
      </c>
      <c r="L87" s="6">
        <f t="shared" si="20"/>
        <v>105</v>
      </c>
      <c r="M87" s="2">
        <f t="shared" ca="1" si="24"/>
        <v>0.53541032941911704</v>
      </c>
      <c r="N87" s="2">
        <f t="shared" ca="1" si="25"/>
        <v>0.42056910597570119</v>
      </c>
      <c r="O87" s="2">
        <f t="shared" ca="1" si="27"/>
        <v>0.46458967058088296</v>
      </c>
      <c r="P87" s="11">
        <f t="shared" ca="1" si="27"/>
        <v>0.57943089402429881</v>
      </c>
      <c r="Q87" s="33"/>
      <c r="S87" s="2">
        <f t="shared" ca="1" si="26"/>
        <v>2.0534852484274495</v>
      </c>
      <c r="U87" s="1"/>
    </row>
    <row r="88" spans="1:21" x14ac:dyDescent="0.45">
      <c r="A88" s="1">
        <f t="shared" si="28"/>
        <v>80</v>
      </c>
      <c r="B88" s="33"/>
      <c r="D88" s="44"/>
      <c r="E88" s="44"/>
      <c r="F88" s="44"/>
      <c r="J88" s="1"/>
      <c r="K88" s="6">
        <f t="shared" si="19"/>
        <v>109</v>
      </c>
      <c r="L88" s="6">
        <f t="shared" si="20"/>
        <v>106</v>
      </c>
      <c r="M88" s="2">
        <f t="shared" ca="1" si="24"/>
        <v>0.57623184385325388</v>
      </c>
      <c r="N88" s="2">
        <f t="shared" ca="1" si="25"/>
        <v>0.45728444673271396</v>
      </c>
      <c r="O88" s="2">
        <f t="shared" ca="1" si="27"/>
        <v>0.42376815614674612</v>
      </c>
      <c r="P88" s="11">
        <f t="shared" ca="1" si="27"/>
        <v>0.54271555326728604</v>
      </c>
      <c r="Q88" s="33"/>
      <c r="S88" s="2">
        <f t="shared" ca="1" si="26"/>
        <v>1.9272261366275494</v>
      </c>
      <c r="U88" s="1"/>
    </row>
    <row r="89" spans="1:21" x14ac:dyDescent="0.45">
      <c r="A89" s="1">
        <f t="shared" si="28"/>
        <v>81</v>
      </c>
      <c r="B89" s="33"/>
      <c r="D89" s="44"/>
      <c r="E89" s="44"/>
      <c r="F89" s="44"/>
      <c r="J89" s="1"/>
      <c r="K89" s="6">
        <f t="shared" si="19"/>
        <v>110</v>
      </c>
      <c r="L89" s="6">
        <f t="shared" si="20"/>
        <v>107</v>
      </c>
      <c r="M89" s="2">
        <f t="shared" ca="1" si="24"/>
        <v>0.61770894171754365</v>
      </c>
      <c r="N89" s="2">
        <f t="shared" ca="1" si="25"/>
        <v>0.49565076888260517</v>
      </c>
      <c r="O89" s="2">
        <f t="shared" ca="1" si="27"/>
        <v>0.38229105828245635</v>
      </c>
      <c r="P89" s="11">
        <f t="shared" ca="1" si="27"/>
        <v>0.50434923111739483</v>
      </c>
      <c r="Q89" s="33"/>
      <c r="S89" s="2">
        <f t="shared" ca="1" si="26"/>
        <v>1.8110033864114201</v>
      </c>
      <c r="U89" s="1"/>
    </row>
    <row r="90" spans="1:21" x14ac:dyDescent="0.45">
      <c r="A90" s="1">
        <f t="shared" si="28"/>
        <v>82</v>
      </c>
      <c r="B90" s="33"/>
      <c r="D90" s="44"/>
      <c r="E90" s="44"/>
      <c r="F90" s="44"/>
      <c r="J90" s="1"/>
      <c r="K90" s="6">
        <f t="shared" si="19"/>
        <v>111</v>
      </c>
      <c r="L90" s="6">
        <f t="shared" si="20"/>
        <v>108</v>
      </c>
      <c r="M90" s="2">
        <f t="shared" ca="1" si="24"/>
        <v>0.65936296809376538</v>
      </c>
      <c r="N90" s="2">
        <f t="shared" ca="1" si="25"/>
        <v>0.53541032941911704</v>
      </c>
      <c r="O90" s="2">
        <f t="shared" ca="1" si="27"/>
        <v>0.34063703190623462</v>
      </c>
      <c r="P90" s="11">
        <f t="shared" ca="1" si="27"/>
        <v>0.46458967058088296</v>
      </c>
      <c r="Q90" s="33"/>
      <c r="S90" s="2">
        <f t="shared" ca="1" si="26"/>
        <v>1.7045006447050688</v>
      </c>
      <c r="U90" s="1"/>
    </row>
    <row r="91" spans="1:21" x14ac:dyDescent="0.45">
      <c r="A91" s="1">
        <f t="shared" si="28"/>
        <v>83</v>
      </c>
      <c r="B91" s="33"/>
      <c r="D91" s="44"/>
      <c r="E91" s="44"/>
      <c r="F91" s="44"/>
      <c r="J91" s="1"/>
      <c r="K91" s="6">
        <f t="shared" si="19"/>
        <v>112</v>
      </c>
      <c r="L91" s="6">
        <f t="shared" si="20"/>
        <v>109</v>
      </c>
      <c r="M91" s="2">
        <f t="shared" ca="1" si="24"/>
        <v>0.70065134841590604</v>
      </c>
      <c r="N91" s="2">
        <f t="shared" ca="1" si="25"/>
        <v>0.57623184385325388</v>
      </c>
      <c r="O91" s="2">
        <f t="shared" ca="1" si="27"/>
        <v>0.29934865158409396</v>
      </c>
      <c r="P91" s="11">
        <f t="shared" ca="1" si="27"/>
        <v>0.42376815614674612</v>
      </c>
      <c r="Q91" s="33"/>
      <c r="S91" s="2">
        <f t="shared" ca="1" si="26"/>
        <v>1.6073768546202825</v>
      </c>
      <c r="U91" s="1"/>
    </row>
    <row r="92" spans="1:21" x14ac:dyDescent="0.45">
      <c r="A92" s="1">
        <f t="shared" si="28"/>
        <v>84</v>
      </c>
      <c r="B92" s="33"/>
      <c r="D92" s="44"/>
      <c r="E92" s="44"/>
      <c r="F92" s="44"/>
      <c r="J92" s="1"/>
      <c r="K92" s="6">
        <f t="shared" si="19"/>
        <v>113</v>
      </c>
      <c r="L92" s="6">
        <f t="shared" si="20"/>
        <v>110</v>
      </c>
      <c r="M92" s="2">
        <f t="shared" ca="1" si="24"/>
        <v>0.74098256041187072</v>
      </c>
      <c r="N92" s="2">
        <f t="shared" ca="1" si="25"/>
        <v>0.61770894171754365</v>
      </c>
      <c r="O92" s="2">
        <f t="shared" ca="1" si="27"/>
        <v>0.25901743958812928</v>
      </c>
      <c r="P92" s="11">
        <f t="shared" ca="1" si="27"/>
        <v>0.38229105828245635</v>
      </c>
      <c r="Q92" s="33"/>
      <c r="S92" s="2">
        <f t="shared" ca="1" si="26"/>
        <v>1.519272877300748</v>
      </c>
      <c r="U92" s="1"/>
    </row>
    <row r="93" spans="1:21" x14ac:dyDescent="0.45">
      <c r="A93" s="1">
        <f t="shared" si="28"/>
        <v>85</v>
      </c>
      <c r="B93" s="33"/>
      <c r="D93" s="44"/>
      <c r="E93" s="44"/>
      <c r="F93" s="44"/>
      <c r="J93" s="1"/>
      <c r="K93" s="6">
        <f t="shared" ref="K93:K129" si="29">PAge+A93</f>
        <v>114</v>
      </c>
      <c r="L93" s="6">
        <f t="shared" ref="L93:L129" si="30">BAge+A93</f>
        <v>111</v>
      </c>
      <c r="M93" s="2">
        <f t="shared" ca="1" si="24"/>
        <v>0.77973833906041023</v>
      </c>
      <c r="N93" s="2">
        <f t="shared" ca="1" si="25"/>
        <v>0.65936296809376538</v>
      </c>
      <c r="O93" s="2">
        <f t="shared" ca="1" si="27"/>
        <v>0.22026166093958977</v>
      </c>
      <c r="P93" s="11">
        <f t="shared" ca="1" si="27"/>
        <v>0.34063703190623462</v>
      </c>
      <c r="Q93" s="33"/>
      <c r="S93" s="2">
        <f t="shared" ca="1" si="26"/>
        <v>1.4398172230649129</v>
      </c>
      <c r="U93" s="1"/>
    </row>
    <row r="94" spans="1:21" x14ac:dyDescent="0.45">
      <c r="A94" s="1">
        <f t="shared" si="28"/>
        <v>86</v>
      </c>
      <c r="B94" s="33"/>
      <c r="D94" s="44"/>
      <c r="E94" s="44"/>
      <c r="F94" s="44"/>
      <c r="J94" s="1"/>
      <c r="K94" s="6">
        <f t="shared" si="29"/>
        <v>115</v>
      </c>
      <c r="L94" s="6">
        <f t="shared" si="30"/>
        <v>112</v>
      </c>
      <c r="M94" s="2">
        <f t="shared" ca="1" si="24"/>
        <v>0.81630302611558303</v>
      </c>
      <c r="N94" s="2">
        <f t="shared" ca="1" si="25"/>
        <v>0.70065134841590604</v>
      </c>
      <c r="O94" s="2">
        <f t="shared" ca="1" si="27"/>
        <v>0.18369697388441697</v>
      </c>
      <c r="P94" s="11">
        <f t="shared" ca="1" si="27"/>
        <v>0.29934865158409396</v>
      </c>
      <c r="Q94" s="33"/>
      <c r="S94" s="2">
        <f t="shared" ca="1" si="26"/>
        <v>1.3686305738394817</v>
      </c>
      <c r="U94" s="1"/>
    </row>
    <row r="95" spans="1:21" x14ac:dyDescent="0.45">
      <c r="A95" s="1">
        <f t="shared" si="28"/>
        <v>87</v>
      </c>
      <c r="B95" s="33"/>
      <c r="D95" s="44"/>
      <c r="E95" s="44"/>
      <c r="F95" s="44"/>
      <c r="J95" s="1"/>
      <c r="K95" s="6">
        <f t="shared" si="29"/>
        <v>116</v>
      </c>
      <c r="L95" s="6">
        <f t="shared" si="30"/>
        <v>113</v>
      </c>
      <c r="M95" s="2">
        <f t="shared" ca="1" si="24"/>
        <v>0.85009895329952889</v>
      </c>
      <c r="N95" s="2">
        <f t="shared" ca="1" si="25"/>
        <v>0.74098256041187072</v>
      </c>
      <c r="O95" s="2">
        <f t="shared" ca="1" si="27"/>
        <v>0.14990104670047111</v>
      </c>
      <c r="P95" s="11">
        <f t="shared" ca="1" si="27"/>
        <v>0.25901743958812928</v>
      </c>
      <c r="Q95" s="33"/>
      <c r="S95" s="2">
        <f t="shared" ca="1" si="26"/>
        <v>1.3053287736627077</v>
      </c>
      <c r="U95" s="1"/>
    </row>
    <row r="96" spans="1:21" x14ac:dyDescent="0.45">
      <c r="A96" s="1">
        <f t="shared" si="28"/>
        <v>88</v>
      </c>
      <c r="B96" s="33"/>
      <c r="D96" s="44"/>
      <c r="E96" s="44"/>
      <c r="F96" s="44"/>
      <c r="J96" s="1"/>
      <c r="K96" s="6">
        <f t="shared" si="29"/>
        <v>117</v>
      </c>
      <c r="L96" s="6">
        <f t="shared" si="30"/>
        <v>114</v>
      </c>
      <c r="M96" s="2">
        <f t="shared" ca="1" si="24"/>
        <v>0.88062547726116036</v>
      </c>
      <c r="N96" s="2">
        <f t="shared" ca="1" si="25"/>
        <v>0.77973833906041023</v>
      </c>
      <c r="O96" s="2">
        <f t="shared" ca="1" si="27"/>
        <v>0.11937452273883964</v>
      </c>
      <c r="P96" s="11">
        <f t="shared" ca="1" si="27"/>
        <v>0.22026166093958977</v>
      </c>
      <c r="Q96" s="33"/>
      <c r="S96" s="2">
        <f t="shared" ca="1" si="26"/>
        <v>1.24952397258313</v>
      </c>
      <c r="U96" s="1"/>
    </row>
    <row r="97" spans="1:21" x14ac:dyDescent="0.45">
      <c r="A97" s="1">
        <f t="shared" si="28"/>
        <v>89</v>
      </c>
      <c r="B97" s="33"/>
      <c r="D97" s="44"/>
      <c r="E97" s="44"/>
      <c r="F97" s="44"/>
      <c r="J97" s="1"/>
      <c r="K97" s="6">
        <f t="shared" si="29"/>
        <v>118</v>
      </c>
      <c r="L97" s="6">
        <f t="shared" si="30"/>
        <v>115</v>
      </c>
      <c r="M97" s="2">
        <f t="shared" ca="1" si="24"/>
        <v>0.90749792622918357</v>
      </c>
      <c r="N97" s="2">
        <f t="shared" ca="1" si="25"/>
        <v>0.81630302611558303</v>
      </c>
      <c r="O97" s="2">
        <f t="shared" ca="1" si="27"/>
        <v>9.2502073770816429E-2</v>
      </c>
      <c r="P97" s="11">
        <f t="shared" ca="1" si="27"/>
        <v>0.18369697388441697</v>
      </c>
      <c r="Q97" s="33"/>
      <c r="S97" s="2">
        <f t="shared" ca="1" si="26"/>
        <v>1.2008236467928022</v>
      </c>
      <c r="U97" s="1"/>
    </row>
    <row r="98" spans="1:21" x14ac:dyDescent="0.45">
      <c r="A98" s="1">
        <f t="shared" si="28"/>
        <v>90</v>
      </c>
      <c r="B98" s="33"/>
      <c r="D98" s="44"/>
      <c r="E98" s="44"/>
      <c r="F98" s="44"/>
      <c r="J98" s="1"/>
      <c r="K98" s="6">
        <f t="shared" si="29"/>
        <v>119</v>
      </c>
      <c r="L98" s="6">
        <f t="shared" si="30"/>
        <v>116</v>
      </c>
      <c r="M98" s="2">
        <f t="shared" ca="1" si="24"/>
        <v>0.93048155190646331</v>
      </c>
      <c r="N98" s="2">
        <f t="shared" ca="1" si="25"/>
        <v>0.85009895329952889</v>
      </c>
      <c r="O98" s="2">
        <f t="shared" ca="1" si="27"/>
        <v>6.9518448093536689E-2</v>
      </c>
      <c r="P98" s="11">
        <f t="shared" ca="1" si="27"/>
        <v>0.14990104670047111</v>
      </c>
      <c r="Q98" s="33"/>
      <c r="S98" s="2">
        <f t="shared" ca="1" si="26"/>
        <v>1.1588272854963371</v>
      </c>
      <c r="U98" s="1"/>
    </row>
    <row r="99" spans="1:21" x14ac:dyDescent="0.45">
      <c r="A99" s="1">
        <f t="shared" si="28"/>
        <v>91</v>
      </c>
      <c r="B99" s="33"/>
      <c r="D99" s="44"/>
      <c r="E99" s="44"/>
      <c r="F99" s="44"/>
      <c r="J99" s="1"/>
      <c r="K99" s="6">
        <f t="shared" si="29"/>
        <v>120</v>
      </c>
      <c r="L99" s="6">
        <f t="shared" si="30"/>
        <v>117</v>
      </c>
      <c r="M99" s="2">
        <f t="shared" ca="1" si="24"/>
        <v>0.94951498381887522</v>
      </c>
      <c r="N99" s="2">
        <f t="shared" ca="1" si="25"/>
        <v>0.88062547726116036</v>
      </c>
      <c r="O99" s="2">
        <f t="shared" ca="1" si="27"/>
        <v>5.0485016181124776E-2</v>
      </c>
      <c r="P99" s="11">
        <f t="shared" ca="1" si="27"/>
        <v>0.11937452273883964</v>
      </c>
      <c r="Q99" s="33"/>
      <c r="S99" s="2">
        <f t="shared" ca="1" si="26"/>
        <v>1.123120393965789</v>
      </c>
      <c r="U99" s="1"/>
    </row>
    <row r="100" spans="1:21" x14ac:dyDescent="0.45">
      <c r="A100" s="1">
        <f t="shared" si="28"/>
        <v>92</v>
      </c>
      <c r="B100" s="33"/>
      <c r="D100" s="44"/>
      <c r="E100" s="44"/>
      <c r="F100" s="44"/>
      <c r="J100" s="1"/>
      <c r="K100" s="6">
        <f t="shared" si="29"/>
        <v>121</v>
      </c>
      <c r="L100" s="6">
        <f t="shared" si="30"/>
        <v>118</v>
      </c>
      <c r="M100" s="2">
        <f t="shared" ca="1" si="24"/>
        <v>1</v>
      </c>
      <c r="N100" s="2">
        <f t="shared" ca="1" si="25"/>
        <v>0.90749792622918357</v>
      </c>
      <c r="O100" s="2">
        <f t="shared" ca="1" si="27"/>
        <v>0</v>
      </c>
      <c r="P100" s="11">
        <f t="shared" ca="1" si="27"/>
        <v>9.2502073770816429E-2</v>
      </c>
      <c r="Q100" s="33"/>
      <c r="S100" s="2">
        <f t="shared" ca="1" si="26"/>
        <v>1.0932619005250646</v>
      </c>
      <c r="U100" s="1"/>
    </row>
    <row r="101" spans="1:21" x14ac:dyDescent="0.45">
      <c r="A101" s="1">
        <f t="shared" si="28"/>
        <v>93</v>
      </c>
      <c r="B101" s="33"/>
      <c r="D101" s="44"/>
      <c r="E101" s="44"/>
      <c r="F101" s="44"/>
      <c r="J101" s="1"/>
      <c r="K101" s="6">
        <f t="shared" si="29"/>
        <v>122</v>
      </c>
      <c r="L101" s="6">
        <f t="shared" si="30"/>
        <v>119</v>
      </c>
      <c r="M101" s="2">
        <f t="shared" ca="1" si="24"/>
        <v>1</v>
      </c>
      <c r="N101" s="2">
        <f t="shared" ca="1" si="25"/>
        <v>0.93048155190646331</v>
      </c>
      <c r="O101" s="2">
        <f t="shared" ca="1" si="27"/>
        <v>0</v>
      </c>
      <c r="P101" s="11">
        <f t="shared" ca="1" si="27"/>
        <v>6.9518448093536689E-2</v>
      </c>
      <c r="Q101" s="33"/>
      <c r="S101" s="2">
        <f t="shared" ca="1" si="26"/>
        <v>1.068707008682839</v>
      </c>
      <c r="U101" s="1"/>
    </row>
    <row r="102" spans="1:21" x14ac:dyDescent="0.45">
      <c r="A102" s="1">
        <f t="shared" si="28"/>
        <v>94</v>
      </c>
      <c r="B102" s="33"/>
      <c r="D102" s="44"/>
      <c r="E102" s="44"/>
      <c r="F102" s="44"/>
      <c r="J102" s="1"/>
      <c r="K102" s="6">
        <f t="shared" si="29"/>
        <v>123</v>
      </c>
      <c r="L102" s="6">
        <f t="shared" si="30"/>
        <v>120</v>
      </c>
      <c r="M102" s="2">
        <f t="shared" ca="1" si="24"/>
        <v>1</v>
      </c>
      <c r="N102" s="2">
        <f t="shared" ca="1" si="25"/>
        <v>0.94951498381887522</v>
      </c>
      <c r="O102" s="2">
        <f t="shared" ca="1" si="27"/>
        <v>0</v>
      </c>
      <c r="P102" s="11">
        <f t="shared" ca="1" si="27"/>
        <v>5.0485016181124776E-2</v>
      </c>
      <c r="Q102" s="33"/>
      <c r="S102" s="2">
        <f t="shared" ca="1" si="26"/>
        <v>1.0476273737557782</v>
      </c>
      <c r="U102" s="1"/>
    </row>
    <row r="103" spans="1:21" x14ac:dyDescent="0.45">
      <c r="A103" s="1">
        <f t="shared" si="28"/>
        <v>95</v>
      </c>
      <c r="B103" s="33"/>
      <c r="D103" s="44"/>
      <c r="E103" s="44"/>
      <c r="F103" s="44"/>
      <c r="J103" s="1"/>
      <c r="K103" s="6">
        <f t="shared" si="29"/>
        <v>124</v>
      </c>
      <c r="L103" s="6">
        <f t="shared" si="30"/>
        <v>121</v>
      </c>
      <c r="M103" s="2">
        <f t="shared" ca="1" si="24"/>
        <v>1</v>
      </c>
      <c r="N103" s="2">
        <f t="shared" ca="1" si="25"/>
        <v>1</v>
      </c>
      <c r="O103" s="2">
        <f t="shared" ca="1" si="27"/>
        <v>0</v>
      </c>
      <c r="P103" s="11">
        <f t="shared" ca="1" si="27"/>
        <v>0</v>
      </c>
      <c r="Q103" s="33"/>
      <c r="S103" s="2">
        <f t="shared" ca="1" si="26"/>
        <v>1</v>
      </c>
      <c r="U103" s="1"/>
    </row>
    <row r="104" spans="1:21" x14ac:dyDescent="0.45">
      <c r="A104" s="1">
        <f t="shared" si="28"/>
        <v>96</v>
      </c>
      <c r="B104" s="33"/>
      <c r="D104" s="44"/>
      <c r="E104" s="44"/>
      <c r="F104" s="44"/>
      <c r="J104" s="1"/>
      <c r="K104" s="6">
        <f t="shared" si="29"/>
        <v>125</v>
      </c>
      <c r="L104" s="6">
        <f t="shared" si="30"/>
        <v>122</v>
      </c>
      <c r="M104" s="2">
        <f t="shared" ref="M104:M129" ca="1" si="31">OFFSET(qx,MIN(K104,121),0)</f>
        <v>1</v>
      </c>
      <c r="N104" s="2">
        <f t="shared" ref="N104:N129" ca="1" si="32">OFFSET(qx,MIN(L104,121),0)</f>
        <v>1</v>
      </c>
      <c r="O104" s="2">
        <f t="shared" ca="1" si="27"/>
        <v>0</v>
      </c>
      <c r="P104" s="11">
        <f t="shared" ca="1" si="27"/>
        <v>0</v>
      </c>
      <c r="Q104" s="33"/>
      <c r="S104" s="2">
        <f t="shared" ref="S104:S128" ca="1" si="33">1+DiscFactor*P104*S105</f>
        <v>1</v>
      </c>
      <c r="U104" s="1"/>
    </row>
    <row r="105" spans="1:21" x14ac:dyDescent="0.45">
      <c r="A105" s="1">
        <f t="shared" si="28"/>
        <v>97</v>
      </c>
      <c r="B105" s="33"/>
      <c r="D105" s="44"/>
      <c r="E105" s="44"/>
      <c r="F105" s="44"/>
      <c r="J105" s="1"/>
      <c r="K105" s="6">
        <f t="shared" si="29"/>
        <v>126</v>
      </c>
      <c r="L105" s="6">
        <f t="shared" si="30"/>
        <v>123</v>
      </c>
      <c r="M105" s="2">
        <f t="shared" ca="1" si="31"/>
        <v>1</v>
      </c>
      <c r="N105" s="2">
        <f t="shared" ca="1" si="32"/>
        <v>1</v>
      </c>
      <c r="O105" s="2">
        <f t="shared" ca="1" si="27"/>
        <v>0</v>
      </c>
      <c r="P105" s="11">
        <f t="shared" ca="1" si="27"/>
        <v>0</v>
      </c>
      <c r="Q105" s="33"/>
      <c r="S105" s="2">
        <f t="shared" ca="1" si="33"/>
        <v>1</v>
      </c>
      <c r="U105" s="1"/>
    </row>
    <row r="106" spans="1:21" x14ac:dyDescent="0.45">
      <c r="A106" s="1">
        <f t="shared" si="28"/>
        <v>98</v>
      </c>
      <c r="B106" s="33"/>
      <c r="D106" s="44"/>
      <c r="E106" s="44"/>
      <c r="F106" s="44"/>
      <c r="J106" s="1"/>
      <c r="K106" s="6">
        <f t="shared" si="29"/>
        <v>127</v>
      </c>
      <c r="L106" s="6">
        <f t="shared" si="30"/>
        <v>124</v>
      </c>
      <c r="M106" s="2">
        <f t="shared" ca="1" si="31"/>
        <v>1</v>
      </c>
      <c r="N106" s="2">
        <f t="shared" ca="1" si="32"/>
        <v>1</v>
      </c>
      <c r="O106" s="2">
        <f t="shared" ca="1" si="27"/>
        <v>0</v>
      </c>
      <c r="P106" s="11">
        <f t="shared" ca="1" si="27"/>
        <v>0</v>
      </c>
      <c r="Q106" s="33"/>
      <c r="S106" s="2">
        <f t="shared" ca="1" si="33"/>
        <v>1</v>
      </c>
      <c r="U106" s="1"/>
    </row>
    <row r="107" spans="1:21" x14ac:dyDescent="0.45">
      <c r="A107" s="1">
        <f t="shared" si="28"/>
        <v>99</v>
      </c>
      <c r="B107" s="33"/>
      <c r="D107" s="44"/>
      <c r="E107" s="44"/>
      <c r="F107" s="44"/>
      <c r="J107" s="1"/>
      <c r="K107" s="6">
        <f t="shared" si="29"/>
        <v>128</v>
      </c>
      <c r="L107" s="6">
        <f t="shared" si="30"/>
        <v>125</v>
      </c>
      <c r="M107" s="2">
        <f t="shared" ca="1" si="31"/>
        <v>1</v>
      </c>
      <c r="N107" s="2">
        <f t="shared" ca="1" si="32"/>
        <v>1</v>
      </c>
      <c r="O107" s="2">
        <f t="shared" ca="1" si="27"/>
        <v>0</v>
      </c>
      <c r="P107" s="11">
        <f t="shared" ca="1" si="27"/>
        <v>0</v>
      </c>
      <c r="Q107" s="33"/>
      <c r="S107" s="2">
        <f t="shared" ca="1" si="33"/>
        <v>1</v>
      </c>
      <c r="U107" s="1"/>
    </row>
    <row r="108" spans="1:21" x14ac:dyDescent="0.45">
      <c r="A108" s="1">
        <f t="shared" si="28"/>
        <v>100</v>
      </c>
      <c r="B108" s="33"/>
      <c r="D108" s="44"/>
      <c r="E108" s="44"/>
      <c r="F108" s="44"/>
      <c r="J108" s="1"/>
      <c r="K108" s="6">
        <f t="shared" si="29"/>
        <v>129</v>
      </c>
      <c r="L108" s="6">
        <f t="shared" si="30"/>
        <v>126</v>
      </c>
      <c r="M108" s="2">
        <f t="shared" ca="1" si="31"/>
        <v>1</v>
      </c>
      <c r="N108" s="2">
        <f t="shared" ca="1" si="32"/>
        <v>1</v>
      </c>
      <c r="O108" s="2">
        <f t="shared" ca="1" si="27"/>
        <v>0</v>
      </c>
      <c r="P108" s="11">
        <f t="shared" ca="1" si="27"/>
        <v>0</v>
      </c>
      <c r="Q108" s="33"/>
      <c r="S108" s="2">
        <f t="shared" ca="1" si="33"/>
        <v>1</v>
      </c>
      <c r="U108" s="1"/>
    </row>
    <row r="109" spans="1:21" x14ac:dyDescent="0.45">
      <c r="A109" s="1">
        <f t="shared" si="28"/>
        <v>101</v>
      </c>
      <c r="B109" s="33"/>
      <c r="D109" s="44"/>
      <c r="E109" s="44"/>
      <c r="F109" s="44"/>
      <c r="J109" s="1"/>
      <c r="K109" s="6">
        <f t="shared" si="29"/>
        <v>130</v>
      </c>
      <c r="L109" s="6">
        <f t="shared" si="30"/>
        <v>127</v>
      </c>
      <c r="M109" s="2">
        <f t="shared" ca="1" si="31"/>
        <v>1</v>
      </c>
      <c r="N109" s="2">
        <f t="shared" ca="1" si="32"/>
        <v>1</v>
      </c>
      <c r="O109" s="2">
        <f t="shared" ca="1" si="27"/>
        <v>0</v>
      </c>
      <c r="P109" s="11">
        <f t="shared" ca="1" si="27"/>
        <v>0</v>
      </c>
      <c r="Q109" s="33"/>
      <c r="S109" s="2">
        <f t="shared" ca="1" si="33"/>
        <v>1</v>
      </c>
      <c r="U109" s="1"/>
    </row>
    <row r="110" spans="1:21" x14ac:dyDescent="0.45">
      <c r="A110" s="1">
        <f t="shared" si="28"/>
        <v>102</v>
      </c>
      <c r="B110" s="33"/>
      <c r="D110" s="44"/>
      <c r="E110" s="44"/>
      <c r="F110" s="44"/>
      <c r="J110" s="1"/>
      <c r="K110" s="6">
        <f t="shared" si="29"/>
        <v>131</v>
      </c>
      <c r="L110" s="6">
        <f t="shared" si="30"/>
        <v>128</v>
      </c>
      <c r="M110" s="2">
        <f t="shared" ca="1" si="31"/>
        <v>1</v>
      </c>
      <c r="N110" s="2">
        <f t="shared" ca="1" si="32"/>
        <v>1</v>
      </c>
      <c r="O110" s="2">
        <f t="shared" ca="1" si="27"/>
        <v>0</v>
      </c>
      <c r="P110" s="11">
        <f t="shared" ca="1" si="27"/>
        <v>0</v>
      </c>
      <c r="Q110" s="33"/>
      <c r="S110" s="2">
        <f t="shared" ca="1" si="33"/>
        <v>1</v>
      </c>
      <c r="U110" s="1"/>
    </row>
    <row r="111" spans="1:21" x14ac:dyDescent="0.45">
      <c r="A111" s="1">
        <f t="shared" si="28"/>
        <v>103</v>
      </c>
      <c r="B111" s="33"/>
      <c r="D111" s="44"/>
      <c r="E111" s="44"/>
      <c r="F111" s="44"/>
      <c r="J111" s="1"/>
      <c r="K111" s="6">
        <f t="shared" si="29"/>
        <v>132</v>
      </c>
      <c r="L111" s="6">
        <f t="shared" si="30"/>
        <v>129</v>
      </c>
      <c r="M111" s="2">
        <f t="shared" ca="1" si="31"/>
        <v>1</v>
      </c>
      <c r="N111" s="2">
        <f t="shared" ca="1" si="32"/>
        <v>1</v>
      </c>
      <c r="O111" s="2">
        <f t="shared" ca="1" si="27"/>
        <v>0</v>
      </c>
      <c r="P111" s="11">
        <f t="shared" ca="1" si="27"/>
        <v>0</v>
      </c>
      <c r="Q111" s="33"/>
      <c r="S111" s="2">
        <f t="shared" ca="1" si="33"/>
        <v>1</v>
      </c>
      <c r="U111" s="1"/>
    </row>
    <row r="112" spans="1:21" x14ac:dyDescent="0.45">
      <c r="A112" s="1">
        <f t="shared" si="28"/>
        <v>104</v>
      </c>
      <c r="B112" s="33"/>
      <c r="D112" s="44"/>
      <c r="E112" s="44"/>
      <c r="F112" s="44"/>
      <c r="J112" s="1"/>
      <c r="K112" s="6">
        <f t="shared" si="29"/>
        <v>133</v>
      </c>
      <c r="L112" s="6">
        <f t="shared" si="30"/>
        <v>130</v>
      </c>
      <c r="M112" s="2">
        <f t="shared" ca="1" si="31"/>
        <v>1</v>
      </c>
      <c r="N112" s="2">
        <f t="shared" ca="1" si="32"/>
        <v>1</v>
      </c>
      <c r="O112" s="2">
        <f t="shared" ca="1" si="27"/>
        <v>0</v>
      </c>
      <c r="P112" s="11">
        <f t="shared" ca="1" si="27"/>
        <v>0</v>
      </c>
      <c r="Q112" s="33"/>
      <c r="S112" s="2">
        <f t="shared" ca="1" si="33"/>
        <v>1</v>
      </c>
      <c r="U112" s="1"/>
    </row>
    <row r="113" spans="1:21" x14ac:dyDescent="0.45">
      <c r="A113" s="1">
        <f t="shared" si="28"/>
        <v>105</v>
      </c>
      <c r="B113" s="33"/>
      <c r="D113" s="44"/>
      <c r="E113" s="44"/>
      <c r="F113" s="44"/>
      <c r="J113" s="1"/>
      <c r="K113" s="6">
        <f t="shared" si="29"/>
        <v>134</v>
      </c>
      <c r="L113" s="6">
        <f t="shared" si="30"/>
        <v>131</v>
      </c>
      <c r="M113" s="2">
        <f t="shared" ca="1" si="31"/>
        <v>1</v>
      </c>
      <c r="N113" s="2">
        <f t="shared" ca="1" si="32"/>
        <v>1</v>
      </c>
      <c r="O113" s="2">
        <f t="shared" ca="1" si="27"/>
        <v>0</v>
      </c>
      <c r="P113" s="11">
        <f t="shared" ca="1" si="27"/>
        <v>0</v>
      </c>
      <c r="Q113" s="33"/>
      <c r="S113" s="2">
        <f t="shared" ca="1" si="33"/>
        <v>1</v>
      </c>
      <c r="U113" s="1"/>
    </row>
    <row r="114" spans="1:21" x14ac:dyDescent="0.45">
      <c r="A114" s="1">
        <f t="shared" si="28"/>
        <v>106</v>
      </c>
      <c r="B114" s="33"/>
      <c r="D114" s="44"/>
      <c r="E114" s="44"/>
      <c r="F114" s="44"/>
      <c r="J114" s="1"/>
      <c r="K114" s="6">
        <f t="shared" si="29"/>
        <v>135</v>
      </c>
      <c r="L114" s="6">
        <f t="shared" si="30"/>
        <v>132</v>
      </c>
      <c r="M114" s="2">
        <f t="shared" ca="1" si="31"/>
        <v>1</v>
      </c>
      <c r="N114" s="2">
        <f t="shared" ca="1" si="32"/>
        <v>1</v>
      </c>
      <c r="O114" s="2">
        <f t="shared" ca="1" si="27"/>
        <v>0</v>
      </c>
      <c r="P114" s="11">
        <f t="shared" ca="1" si="27"/>
        <v>0</v>
      </c>
      <c r="Q114" s="33"/>
      <c r="S114" s="2">
        <f t="shared" ca="1" si="33"/>
        <v>1</v>
      </c>
      <c r="U114" s="1"/>
    </row>
    <row r="115" spans="1:21" x14ac:dyDescent="0.45">
      <c r="A115" s="1">
        <f t="shared" si="28"/>
        <v>107</v>
      </c>
      <c r="B115" s="33"/>
      <c r="D115" s="44"/>
      <c r="E115" s="44"/>
      <c r="F115" s="44"/>
      <c r="J115" s="1"/>
      <c r="K115" s="6">
        <f t="shared" si="29"/>
        <v>136</v>
      </c>
      <c r="L115" s="6">
        <f t="shared" si="30"/>
        <v>133</v>
      </c>
      <c r="M115" s="2">
        <f t="shared" ca="1" si="31"/>
        <v>1</v>
      </c>
      <c r="N115" s="2">
        <f t="shared" ca="1" si="32"/>
        <v>1</v>
      </c>
      <c r="O115" s="2">
        <f t="shared" ca="1" si="27"/>
        <v>0</v>
      </c>
      <c r="P115" s="11">
        <f t="shared" ca="1" si="27"/>
        <v>0</v>
      </c>
      <c r="Q115" s="33"/>
      <c r="S115" s="2">
        <f t="shared" ca="1" si="33"/>
        <v>1</v>
      </c>
      <c r="U115" s="1"/>
    </row>
    <row r="116" spans="1:21" x14ac:dyDescent="0.45">
      <c r="A116" s="1">
        <f t="shared" si="28"/>
        <v>108</v>
      </c>
      <c r="B116" s="33"/>
      <c r="D116" s="44"/>
      <c r="E116" s="44"/>
      <c r="F116" s="44"/>
      <c r="J116" s="1"/>
      <c r="K116" s="6">
        <f t="shared" si="29"/>
        <v>137</v>
      </c>
      <c r="L116" s="6">
        <f t="shared" si="30"/>
        <v>134</v>
      </c>
      <c r="M116" s="2">
        <f t="shared" ca="1" si="31"/>
        <v>1</v>
      </c>
      <c r="N116" s="2">
        <f t="shared" ca="1" si="32"/>
        <v>1</v>
      </c>
      <c r="O116" s="2">
        <f t="shared" ca="1" si="27"/>
        <v>0</v>
      </c>
      <c r="P116" s="11">
        <f t="shared" ca="1" si="27"/>
        <v>0</v>
      </c>
      <c r="Q116" s="33"/>
      <c r="S116" s="2">
        <f t="shared" ca="1" si="33"/>
        <v>1</v>
      </c>
      <c r="U116" s="1"/>
    </row>
    <row r="117" spans="1:21" x14ac:dyDescent="0.45">
      <c r="A117" s="1">
        <f t="shared" si="28"/>
        <v>109</v>
      </c>
      <c r="B117" s="33"/>
      <c r="D117" s="44"/>
      <c r="E117" s="44"/>
      <c r="F117" s="44"/>
      <c r="J117" s="1"/>
      <c r="K117" s="6">
        <f t="shared" si="29"/>
        <v>138</v>
      </c>
      <c r="L117" s="6">
        <f t="shared" si="30"/>
        <v>135</v>
      </c>
      <c r="M117" s="2">
        <f t="shared" ca="1" si="31"/>
        <v>1</v>
      </c>
      <c r="N117" s="2">
        <f t="shared" ca="1" si="32"/>
        <v>1</v>
      </c>
      <c r="O117" s="2">
        <f t="shared" ca="1" si="27"/>
        <v>0</v>
      </c>
      <c r="P117" s="11">
        <f t="shared" ca="1" si="27"/>
        <v>0</v>
      </c>
      <c r="Q117" s="33"/>
      <c r="S117" s="2">
        <f t="shared" ca="1" si="33"/>
        <v>1</v>
      </c>
      <c r="U117" s="1"/>
    </row>
    <row r="118" spans="1:21" x14ac:dyDescent="0.45">
      <c r="A118" s="1">
        <f t="shared" si="28"/>
        <v>110</v>
      </c>
      <c r="B118" s="33"/>
      <c r="D118" s="44"/>
      <c r="E118" s="44"/>
      <c r="F118" s="44"/>
      <c r="J118" s="1"/>
      <c r="K118" s="6">
        <f t="shared" si="29"/>
        <v>139</v>
      </c>
      <c r="L118" s="6">
        <f t="shared" si="30"/>
        <v>136</v>
      </c>
      <c r="M118" s="2">
        <f t="shared" ca="1" si="31"/>
        <v>1</v>
      </c>
      <c r="N118" s="2">
        <f t="shared" ca="1" si="32"/>
        <v>1</v>
      </c>
      <c r="O118" s="2">
        <f t="shared" ca="1" si="27"/>
        <v>0</v>
      </c>
      <c r="P118" s="11">
        <f t="shared" ca="1" si="27"/>
        <v>0</v>
      </c>
      <c r="Q118" s="33"/>
      <c r="S118" s="2">
        <f t="shared" ca="1" si="33"/>
        <v>1</v>
      </c>
      <c r="U118" s="1"/>
    </row>
    <row r="119" spans="1:21" x14ac:dyDescent="0.45">
      <c r="A119" s="1">
        <f t="shared" si="28"/>
        <v>111</v>
      </c>
      <c r="B119" s="33"/>
      <c r="D119" s="44"/>
      <c r="E119" s="44"/>
      <c r="F119" s="44"/>
      <c r="J119" s="1"/>
      <c r="K119" s="6">
        <f t="shared" si="29"/>
        <v>140</v>
      </c>
      <c r="L119" s="6">
        <f t="shared" si="30"/>
        <v>137</v>
      </c>
      <c r="M119" s="2">
        <f t="shared" ca="1" si="31"/>
        <v>1</v>
      </c>
      <c r="N119" s="2">
        <f t="shared" ca="1" si="32"/>
        <v>1</v>
      </c>
      <c r="O119" s="2">
        <f t="shared" ca="1" si="27"/>
        <v>0</v>
      </c>
      <c r="P119" s="11">
        <f t="shared" ca="1" si="27"/>
        <v>0</v>
      </c>
      <c r="Q119" s="33"/>
      <c r="S119" s="2">
        <f t="shared" ca="1" si="33"/>
        <v>1</v>
      </c>
      <c r="U119" s="1"/>
    </row>
    <row r="120" spans="1:21" x14ac:dyDescent="0.45">
      <c r="A120" s="1">
        <f t="shared" si="28"/>
        <v>112</v>
      </c>
      <c r="B120" s="33"/>
      <c r="D120" s="44"/>
      <c r="E120" s="44"/>
      <c r="F120" s="44"/>
      <c r="J120" s="1"/>
      <c r="K120" s="6">
        <f t="shared" si="29"/>
        <v>141</v>
      </c>
      <c r="L120" s="6">
        <f t="shared" si="30"/>
        <v>138</v>
      </c>
      <c r="M120" s="2">
        <f t="shared" ca="1" si="31"/>
        <v>1</v>
      </c>
      <c r="N120" s="2">
        <f t="shared" ca="1" si="32"/>
        <v>1</v>
      </c>
      <c r="O120" s="2">
        <f t="shared" ca="1" si="27"/>
        <v>0</v>
      </c>
      <c r="P120" s="11">
        <f t="shared" ca="1" si="27"/>
        <v>0</v>
      </c>
      <c r="Q120" s="33"/>
      <c r="S120" s="2">
        <f t="shared" ca="1" si="33"/>
        <v>1</v>
      </c>
      <c r="U120" s="1"/>
    </row>
    <row r="121" spans="1:21" x14ac:dyDescent="0.45">
      <c r="A121" s="1">
        <f t="shared" si="28"/>
        <v>113</v>
      </c>
      <c r="B121" s="33"/>
      <c r="D121" s="44"/>
      <c r="E121" s="44"/>
      <c r="F121" s="44"/>
      <c r="J121" s="1"/>
      <c r="K121" s="6">
        <f t="shared" si="29"/>
        <v>142</v>
      </c>
      <c r="L121" s="6">
        <f t="shared" si="30"/>
        <v>139</v>
      </c>
      <c r="M121" s="2">
        <f t="shared" ca="1" si="31"/>
        <v>1</v>
      </c>
      <c r="N121" s="2">
        <f t="shared" ca="1" si="32"/>
        <v>1</v>
      </c>
      <c r="O121" s="2">
        <f t="shared" ca="1" si="27"/>
        <v>0</v>
      </c>
      <c r="P121" s="11">
        <f t="shared" ca="1" si="27"/>
        <v>0</v>
      </c>
      <c r="Q121" s="33"/>
      <c r="S121" s="2">
        <f t="shared" ca="1" si="33"/>
        <v>1</v>
      </c>
      <c r="U121" s="1"/>
    </row>
    <row r="122" spans="1:21" x14ac:dyDescent="0.45">
      <c r="A122" s="1">
        <f t="shared" si="28"/>
        <v>114</v>
      </c>
      <c r="B122" s="33"/>
      <c r="D122" s="44"/>
      <c r="E122" s="44"/>
      <c r="F122" s="44"/>
      <c r="J122" s="1"/>
      <c r="K122" s="6">
        <f t="shared" si="29"/>
        <v>143</v>
      </c>
      <c r="L122" s="6">
        <f t="shared" si="30"/>
        <v>140</v>
      </c>
      <c r="M122" s="2">
        <f t="shared" ca="1" si="31"/>
        <v>1</v>
      </c>
      <c r="N122" s="2">
        <f t="shared" ca="1" si="32"/>
        <v>1</v>
      </c>
      <c r="O122" s="2">
        <f t="shared" ca="1" si="27"/>
        <v>0</v>
      </c>
      <c r="P122" s="11">
        <f t="shared" ca="1" si="27"/>
        <v>0</v>
      </c>
      <c r="Q122" s="33"/>
      <c r="S122" s="2">
        <f t="shared" ca="1" si="33"/>
        <v>1</v>
      </c>
      <c r="U122" s="1"/>
    </row>
    <row r="123" spans="1:21" x14ac:dyDescent="0.45">
      <c r="A123" s="1">
        <f t="shared" si="28"/>
        <v>115</v>
      </c>
      <c r="B123" s="33"/>
      <c r="D123" s="44"/>
      <c r="E123" s="44"/>
      <c r="F123" s="44"/>
      <c r="J123" s="1"/>
      <c r="K123" s="6">
        <f t="shared" si="29"/>
        <v>144</v>
      </c>
      <c r="L123" s="6">
        <f t="shared" si="30"/>
        <v>141</v>
      </c>
      <c r="M123" s="2">
        <f t="shared" ca="1" si="31"/>
        <v>1</v>
      </c>
      <c r="N123" s="2">
        <f t="shared" ca="1" si="32"/>
        <v>1</v>
      </c>
      <c r="O123" s="2">
        <f t="shared" ca="1" si="27"/>
        <v>0</v>
      </c>
      <c r="P123" s="11">
        <f t="shared" ca="1" si="27"/>
        <v>0</v>
      </c>
      <c r="Q123" s="33"/>
      <c r="S123" s="2">
        <f t="shared" ca="1" si="33"/>
        <v>1</v>
      </c>
      <c r="U123" s="1"/>
    </row>
    <row r="124" spans="1:21" x14ac:dyDescent="0.45">
      <c r="A124" s="1">
        <f t="shared" si="28"/>
        <v>116</v>
      </c>
      <c r="B124" s="33"/>
      <c r="D124" s="44"/>
      <c r="E124" s="44"/>
      <c r="F124" s="44"/>
      <c r="J124" s="1"/>
      <c r="K124" s="6">
        <f t="shared" si="29"/>
        <v>145</v>
      </c>
      <c r="L124" s="6">
        <f t="shared" si="30"/>
        <v>142</v>
      </c>
      <c r="M124" s="2">
        <f t="shared" ca="1" si="31"/>
        <v>1</v>
      </c>
      <c r="N124" s="2">
        <f t="shared" ca="1" si="32"/>
        <v>1</v>
      </c>
      <c r="O124" s="2">
        <f t="shared" ca="1" si="27"/>
        <v>0</v>
      </c>
      <c r="P124" s="11">
        <f t="shared" ca="1" si="27"/>
        <v>0</v>
      </c>
      <c r="Q124" s="33"/>
      <c r="S124" s="2">
        <f t="shared" ca="1" si="33"/>
        <v>1</v>
      </c>
      <c r="U124" s="1"/>
    </row>
    <row r="125" spans="1:21" x14ac:dyDescent="0.45">
      <c r="A125" s="1">
        <f t="shared" si="28"/>
        <v>117</v>
      </c>
      <c r="B125" s="33"/>
      <c r="D125" s="44"/>
      <c r="E125" s="44"/>
      <c r="F125" s="44"/>
      <c r="J125" s="1"/>
      <c r="K125" s="6">
        <f t="shared" si="29"/>
        <v>146</v>
      </c>
      <c r="L125" s="6">
        <f t="shared" si="30"/>
        <v>143</v>
      </c>
      <c r="M125" s="2">
        <f t="shared" ca="1" si="31"/>
        <v>1</v>
      </c>
      <c r="N125" s="2">
        <f t="shared" ca="1" si="32"/>
        <v>1</v>
      </c>
      <c r="O125" s="2">
        <f t="shared" ca="1" si="27"/>
        <v>0</v>
      </c>
      <c r="P125" s="11">
        <f t="shared" ca="1" si="27"/>
        <v>0</v>
      </c>
      <c r="Q125" s="33"/>
      <c r="S125" s="2">
        <f t="shared" ca="1" si="33"/>
        <v>1</v>
      </c>
      <c r="U125" s="1"/>
    </row>
    <row r="126" spans="1:21" x14ac:dyDescent="0.45">
      <c r="A126" s="1">
        <f t="shared" si="28"/>
        <v>118</v>
      </c>
      <c r="B126" s="33"/>
      <c r="D126" s="44"/>
      <c r="E126" s="44"/>
      <c r="F126" s="44"/>
      <c r="J126" s="1"/>
      <c r="K126" s="6">
        <f t="shared" si="29"/>
        <v>147</v>
      </c>
      <c r="L126" s="6">
        <f t="shared" si="30"/>
        <v>144</v>
      </c>
      <c r="M126" s="2">
        <f t="shared" ca="1" si="31"/>
        <v>1</v>
      </c>
      <c r="N126" s="2">
        <f t="shared" ca="1" si="32"/>
        <v>1</v>
      </c>
      <c r="O126" s="2">
        <f t="shared" ca="1" si="27"/>
        <v>0</v>
      </c>
      <c r="P126" s="11">
        <f t="shared" ca="1" si="27"/>
        <v>0</v>
      </c>
      <c r="Q126" s="33"/>
      <c r="S126" s="2">
        <f t="shared" ca="1" si="33"/>
        <v>1</v>
      </c>
      <c r="U126" s="1"/>
    </row>
    <row r="127" spans="1:21" x14ac:dyDescent="0.45">
      <c r="A127" s="1">
        <f t="shared" si="28"/>
        <v>119</v>
      </c>
      <c r="B127" s="33"/>
      <c r="D127" s="44"/>
      <c r="E127" s="44"/>
      <c r="F127" s="44"/>
      <c r="J127" s="1"/>
      <c r="K127" s="6">
        <f t="shared" si="29"/>
        <v>148</v>
      </c>
      <c r="L127" s="6">
        <f t="shared" si="30"/>
        <v>145</v>
      </c>
      <c r="M127" s="2">
        <f t="shared" ca="1" si="31"/>
        <v>1</v>
      </c>
      <c r="N127" s="2">
        <f t="shared" ca="1" si="32"/>
        <v>1</v>
      </c>
      <c r="O127" s="2">
        <f t="shared" ca="1" si="27"/>
        <v>0</v>
      </c>
      <c r="P127" s="11">
        <f t="shared" ca="1" si="27"/>
        <v>0</v>
      </c>
      <c r="Q127" s="33"/>
      <c r="S127" s="2">
        <f t="shared" ca="1" si="33"/>
        <v>1</v>
      </c>
      <c r="U127" s="1"/>
    </row>
    <row r="128" spans="1:21" x14ac:dyDescent="0.45">
      <c r="A128" s="1">
        <f t="shared" si="28"/>
        <v>120</v>
      </c>
      <c r="B128" s="33"/>
      <c r="D128" s="44"/>
      <c r="E128" s="44"/>
      <c r="F128" s="44"/>
      <c r="J128" s="1"/>
      <c r="K128" s="6">
        <f t="shared" si="29"/>
        <v>149</v>
      </c>
      <c r="L128" s="6">
        <f t="shared" si="30"/>
        <v>146</v>
      </c>
      <c r="M128" s="2">
        <f t="shared" ca="1" si="31"/>
        <v>1</v>
      </c>
      <c r="N128" s="2">
        <f t="shared" ca="1" si="32"/>
        <v>1</v>
      </c>
      <c r="O128" s="2">
        <f t="shared" ca="1" si="27"/>
        <v>0</v>
      </c>
      <c r="P128" s="11">
        <f t="shared" ca="1" si="27"/>
        <v>0</v>
      </c>
      <c r="Q128" s="33"/>
      <c r="S128" s="2">
        <f t="shared" ca="1" si="33"/>
        <v>1</v>
      </c>
      <c r="U128" s="1"/>
    </row>
    <row r="129" spans="1:21" s="14" customFormat="1" x14ac:dyDescent="0.45">
      <c r="A129" s="13">
        <f t="shared" si="28"/>
        <v>121</v>
      </c>
      <c r="B129" s="46"/>
      <c r="D129" s="47"/>
      <c r="E129" s="47"/>
      <c r="F129" s="47"/>
      <c r="J129" s="13"/>
      <c r="K129" s="14">
        <f t="shared" si="29"/>
        <v>150</v>
      </c>
      <c r="L129" s="14">
        <f t="shared" si="30"/>
        <v>147</v>
      </c>
      <c r="M129" s="15">
        <f t="shared" ca="1" si="31"/>
        <v>1</v>
      </c>
      <c r="N129" s="15">
        <f t="shared" ca="1" si="32"/>
        <v>1</v>
      </c>
      <c r="O129" s="15">
        <f t="shared" ca="1" si="27"/>
        <v>0</v>
      </c>
      <c r="P129" s="17">
        <f t="shared" ca="1" si="27"/>
        <v>0</v>
      </c>
      <c r="Q129" s="46"/>
      <c r="S129" s="15">
        <f ca="1">1/(1-DiscFactor*P129)</f>
        <v>1</v>
      </c>
      <c r="U129" s="13"/>
    </row>
  </sheetData>
  <mergeCells count="3">
    <mergeCell ref="A6:A7"/>
    <mergeCell ref="B6:J6"/>
    <mergeCell ref="K6:U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1175-D46C-4454-A88F-12C92A2F19DD}">
  <sheetPr codeName="Sheet6"/>
  <dimension ref="A1:U129"/>
  <sheetViews>
    <sheetView workbookViewId="0">
      <pane xSplit="1" topLeftCell="B1" activePane="topRight" state="frozen"/>
      <selection pane="topRight" activeCell="E28" sqref="E28"/>
    </sheetView>
  </sheetViews>
  <sheetFormatPr defaultColWidth="20.73046875" defaultRowHeight="14.25" x14ac:dyDescent="0.45"/>
  <sheetData>
    <row r="1" spans="1:21" x14ac:dyDescent="0.45">
      <c r="B1" s="5" t="s">
        <v>23</v>
      </c>
      <c r="C1" s="6">
        <f>PAge</f>
        <v>29</v>
      </c>
      <c r="E1" s="5" t="s">
        <v>12</v>
      </c>
      <c r="F1" s="19">
        <f>Annuity</f>
        <v>100000</v>
      </c>
    </row>
    <row r="2" spans="1:21" x14ac:dyDescent="0.45">
      <c r="B2" s="5" t="s">
        <v>24</v>
      </c>
      <c r="C2" s="6">
        <f>BAge</f>
        <v>26</v>
      </c>
      <c r="E2" s="5" t="s">
        <v>13</v>
      </c>
      <c r="F2" s="19">
        <f>Endowment</f>
        <v>500000</v>
      </c>
    </row>
    <row r="3" spans="1:21" x14ac:dyDescent="0.45">
      <c r="B3" s="5" t="s">
        <v>2</v>
      </c>
      <c r="C3" s="57">
        <f>NewInterest</f>
        <v>0.06</v>
      </c>
      <c r="E3" s="5" t="s">
        <v>5</v>
      </c>
      <c r="F3" s="19">
        <f>Premium</f>
        <v>29458.507093768323</v>
      </c>
    </row>
    <row r="4" spans="1:21" x14ac:dyDescent="0.45">
      <c r="B4" s="5" t="s">
        <v>1</v>
      </c>
      <c r="C4" s="2">
        <f>1/(1+C3)</f>
        <v>0.94339622641509424</v>
      </c>
      <c r="M4" s="5"/>
      <c r="N4" s="3"/>
    </row>
    <row r="5" spans="1:21" x14ac:dyDescent="0.45">
      <c r="A5" s="5"/>
      <c r="K5" s="2"/>
      <c r="M5" s="5"/>
      <c r="N5" s="3"/>
    </row>
    <row r="6" spans="1:21" s="48" customFormat="1" x14ac:dyDescent="0.45">
      <c r="A6" s="83" t="s">
        <v>31</v>
      </c>
      <c r="B6" s="76" t="s">
        <v>54</v>
      </c>
      <c r="C6" s="81"/>
      <c r="D6" s="81"/>
      <c r="E6" s="81"/>
      <c r="F6" s="81"/>
      <c r="G6" s="81"/>
      <c r="H6" s="81"/>
      <c r="I6" s="81"/>
      <c r="J6" s="77"/>
      <c r="K6" s="76" t="s">
        <v>63</v>
      </c>
      <c r="L6" s="81"/>
      <c r="M6" s="81"/>
      <c r="N6" s="81"/>
      <c r="O6" s="81"/>
      <c r="P6" s="81"/>
      <c r="Q6" s="81"/>
      <c r="R6" s="81"/>
      <c r="S6" s="81"/>
      <c r="T6" s="81"/>
      <c r="U6" s="77"/>
    </row>
    <row r="7" spans="1:21" s="8" customFormat="1" ht="16.5" x14ac:dyDescent="0.55000000000000004">
      <c r="A7" s="85"/>
      <c r="B7" s="22" t="s">
        <v>32</v>
      </c>
      <c r="C7" s="8" t="s">
        <v>33</v>
      </c>
      <c r="D7" s="8" t="s">
        <v>50</v>
      </c>
      <c r="E7" s="8" t="s">
        <v>51</v>
      </c>
      <c r="F7" s="8" t="s">
        <v>52</v>
      </c>
      <c r="G7" s="8" t="s">
        <v>53</v>
      </c>
      <c r="H7" s="8" t="s">
        <v>56</v>
      </c>
      <c r="I7" s="8" t="s">
        <v>35</v>
      </c>
      <c r="J7" s="10" t="s">
        <v>64</v>
      </c>
      <c r="K7" s="16" t="s">
        <v>0</v>
      </c>
      <c r="L7" s="8" t="s">
        <v>18</v>
      </c>
      <c r="M7" s="8" t="s">
        <v>29</v>
      </c>
      <c r="N7" s="8" t="s">
        <v>30</v>
      </c>
      <c r="O7" s="8" t="s">
        <v>25</v>
      </c>
      <c r="P7" s="10" t="s">
        <v>26</v>
      </c>
      <c r="Q7" s="22" t="s">
        <v>3</v>
      </c>
      <c r="R7" s="8" t="s">
        <v>4</v>
      </c>
      <c r="S7" s="12" t="s">
        <v>27</v>
      </c>
      <c r="T7" s="12" t="s">
        <v>28</v>
      </c>
      <c r="U7" s="10" t="s">
        <v>34</v>
      </c>
    </row>
    <row r="8" spans="1:21" x14ac:dyDescent="0.45">
      <c r="A8" s="1">
        <v>0</v>
      </c>
      <c r="B8" s="45">
        <v>0</v>
      </c>
      <c r="C8" s="44">
        <f t="shared" ref="C8:C27" si="0">Premium</f>
        <v>29458.507093768323</v>
      </c>
      <c r="D8" s="44">
        <f t="shared" ref="D8:D27" si="1">Q8*C8+R8</f>
        <v>24566.805675014661</v>
      </c>
      <c r="E8" s="44">
        <f t="shared" ref="E8:E27" si="2">$C$3*(B8+C8-D8)</f>
        <v>293.50208512521971</v>
      </c>
      <c r="F8" s="44">
        <f t="shared" ref="F8:F27" ca="1" si="3">N8*MAX(B9,0)+P8*M8*12*Annuity*(1.03)^A8*T9</f>
        <v>5905.2339775828432</v>
      </c>
      <c r="G8" s="4">
        <f t="shared" ref="G8:G28" si="4">NewSettlement</f>
        <v>2500</v>
      </c>
      <c r="H8" s="4">
        <f t="shared" ref="H8:H27" ca="1" si="5">(B8+C8-D8+E8-F8-G8*(1-O8*P8))/(O8*P8)</f>
        <v>-721.86544552404439</v>
      </c>
      <c r="J8" s="1"/>
      <c r="K8" s="6">
        <f t="shared" ref="K8:K39" si="6">PAge+A8</f>
        <v>29</v>
      </c>
      <c r="L8" s="6">
        <f t="shared" ref="L8:L39" si="7">BAge+A8</f>
        <v>26</v>
      </c>
      <c r="M8" s="2">
        <f t="shared" ref="M8:M39" ca="1" si="8">MIN(MortFactor*OFFSET(qx,MIN(K8,121),0),1)</f>
        <v>2.9909142426443047E-4</v>
      </c>
      <c r="N8" s="2">
        <f t="shared" ref="N8:N39" ca="1" si="9">MIN(MortFactor*OFFSET(qx,MIN(L8,121),0),1)</f>
        <v>2.7052656235038164E-4</v>
      </c>
      <c r="O8" s="2">
        <f ca="1">1-M8</f>
        <v>0.99970090857573557</v>
      </c>
      <c r="P8" s="11">
        <f ca="1">1-N8</f>
        <v>0.99972947343764962</v>
      </c>
      <c r="Q8" s="49">
        <f>NewY1PercentPrem</f>
        <v>0.8</v>
      </c>
      <c r="R8" s="44">
        <f>NewY1PerPolicy</f>
        <v>1000</v>
      </c>
      <c r="S8" s="2">
        <f t="shared" ref="S8:S39" ca="1" si="10">1+NewDiscFactor*P8*S9</f>
        <v>16.954214302121962</v>
      </c>
      <c r="T8" s="2">
        <f ca="1">S8-11/24</f>
        <v>16.495880968788629</v>
      </c>
      <c r="U8" s="50">
        <f t="shared" ref="U8:U27" ca="1" si="11">((B8+C8-D8+E8)-(1-O8*P8)*G8-M8*P8*12*Annuity*(1.03)^A8*T9)</f>
        <v>-721.45431639006165</v>
      </c>
    </row>
    <row r="9" spans="1:21" x14ac:dyDescent="0.45">
      <c r="A9" s="1">
        <f>A8+1</f>
        <v>1</v>
      </c>
      <c r="B9" s="45">
        <f t="shared" ref="B9:B28" ca="1" si="12">U8/(O8*P8+IF(U8&gt;0,N8,0))</f>
        <v>-721.86544552404473</v>
      </c>
      <c r="C9" s="44">
        <f t="shared" si="0"/>
        <v>29458.507093768323</v>
      </c>
      <c r="D9" s="44">
        <f t="shared" si="1"/>
        <v>3045.8507093768326</v>
      </c>
      <c r="E9" s="44">
        <f t="shared" ca="1" si="2"/>
        <v>1541.4474563320468</v>
      </c>
      <c r="F9" s="44">
        <f t="shared" ca="1" si="3"/>
        <v>6314.5319327105799</v>
      </c>
      <c r="G9" s="4">
        <f t="shared" si="4"/>
        <v>2500</v>
      </c>
      <c r="H9" s="4">
        <f t="shared" ca="1" si="5"/>
        <v>20928.577280975023</v>
      </c>
      <c r="J9" s="1"/>
      <c r="K9" s="6">
        <f t="shared" si="6"/>
        <v>30</v>
      </c>
      <c r="L9" s="6">
        <f t="shared" si="7"/>
        <v>27</v>
      </c>
      <c r="M9" s="2">
        <f t="shared" ca="1" si="8"/>
        <v>3.1098413475438846E-4</v>
      </c>
      <c r="N9" s="2">
        <f t="shared" ca="1" si="9"/>
        <v>2.7899181515644855E-4</v>
      </c>
      <c r="O9" s="2">
        <f t="shared" ref="O9:P72" ca="1" si="13">1-M9</f>
        <v>0.99968901586524561</v>
      </c>
      <c r="P9" s="11">
        <f t="shared" ca="1" si="13"/>
        <v>0.99972100818484355</v>
      </c>
      <c r="Q9" s="49">
        <f t="shared" ref="Q9:Q27" si="14">NewY2PercentPrem</f>
        <v>0.1</v>
      </c>
      <c r="R9" s="44">
        <f t="shared" ref="R9:R27" si="15">NewY2PerPolicy</f>
        <v>100</v>
      </c>
      <c r="S9" s="2">
        <f t="shared" ca="1" si="10"/>
        <v>16.916043399318667</v>
      </c>
      <c r="T9" s="2">
        <f t="shared" ref="T9:T28" ca="1" si="16">S9-11/24</f>
        <v>16.457710065985335</v>
      </c>
      <c r="U9" s="50">
        <f t="shared" ca="1" si="11"/>
        <v>20922.07064128347</v>
      </c>
    </row>
    <row r="10" spans="1:21" x14ac:dyDescent="0.45">
      <c r="A10" s="1">
        <f t="shared" ref="A10:A73" si="17">A9+1</f>
        <v>2</v>
      </c>
      <c r="B10" s="45">
        <f t="shared" ca="1" si="12"/>
        <v>20928.57728097502</v>
      </c>
      <c r="C10" s="44">
        <f t="shared" si="0"/>
        <v>29458.507093768323</v>
      </c>
      <c r="D10" s="44">
        <f t="shared" si="1"/>
        <v>3045.8507093768326</v>
      </c>
      <c r="E10" s="44">
        <f t="shared" ca="1" si="2"/>
        <v>2840.47401992199</v>
      </c>
      <c r="F10" s="44">
        <f t="shared" ca="1" si="3"/>
        <v>6771.1479828671372</v>
      </c>
      <c r="G10" s="4">
        <f t="shared" si="4"/>
        <v>2500</v>
      </c>
      <c r="H10" s="4">
        <f t="shared" ca="1" si="5"/>
        <v>43435.640275887774</v>
      </c>
      <c r="J10" s="1"/>
      <c r="K10" s="6">
        <f t="shared" si="6"/>
        <v>31</v>
      </c>
      <c r="L10" s="6">
        <f t="shared" si="7"/>
        <v>28</v>
      </c>
      <c r="M10" s="2">
        <f t="shared" ca="1" si="8"/>
        <v>3.2430380253944957E-4</v>
      </c>
      <c r="N10" s="2">
        <f t="shared" ca="1" si="9"/>
        <v>2.8847281320099061E-4</v>
      </c>
      <c r="O10" s="2">
        <f t="shared" ca="1" si="13"/>
        <v>0.99967569619746055</v>
      </c>
      <c r="P10" s="11">
        <f t="shared" ca="1" si="13"/>
        <v>0.99971152718679901</v>
      </c>
      <c r="Q10" s="49">
        <f t="shared" si="14"/>
        <v>0.1</v>
      </c>
      <c r="R10" s="44">
        <f t="shared" si="15"/>
        <v>100</v>
      </c>
      <c r="S10" s="2">
        <f t="shared" ca="1" si="10"/>
        <v>16.875714189411557</v>
      </c>
      <c r="T10" s="2">
        <f t="shared" ca="1" si="16"/>
        <v>16.417380856078225</v>
      </c>
      <c r="U10" s="50">
        <f t="shared" ca="1" si="11"/>
        <v>43421.557996107651</v>
      </c>
    </row>
    <row r="11" spans="1:21" x14ac:dyDescent="0.45">
      <c r="A11" s="1">
        <f t="shared" si="17"/>
        <v>3</v>
      </c>
      <c r="B11" s="45">
        <f t="shared" ca="1" si="12"/>
        <v>43435.640275887774</v>
      </c>
      <c r="C11" s="44">
        <f t="shared" si="0"/>
        <v>29458.507093768323</v>
      </c>
      <c r="D11" s="44">
        <f t="shared" si="1"/>
        <v>3045.8507093768326</v>
      </c>
      <c r="E11" s="44">
        <f t="shared" ca="1" si="2"/>
        <v>4190.8977996167559</v>
      </c>
      <c r="F11" s="44">
        <f t="shared" ca="1" si="3"/>
        <v>7281.49103189163</v>
      </c>
      <c r="G11" s="4">
        <f t="shared" si="4"/>
        <v>2500</v>
      </c>
      <c r="H11" s="4">
        <f t="shared" ca="1" si="5"/>
        <v>66798.739628584808</v>
      </c>
      <c r="J11" s="1"/>
      <c r="K11" s="6">
        <f t="shared" si="6"/>
        <v>32</v>
      </c>
      <c r="L11" s="6">
        <f t="shared" si="7"/>
        <v>29</v>
      </c>
      <c r="M11" s="2">
        <f t="shared" ca="1" si="8"/>
        <v>3.3922161976795984E-4</v>
      </c>
      <c r="N11" s="2">
        <f t="shared" ca="1" si="9"/>
        <v>2.9909142426443047E-4</v>
      </c>
      <c r="O11" s="2">
        <f t="shared" ca="1" si="13"/>
        <v>0.99966077838023204</v>
      </c>
      <c r="P11" s="11">
        <f t="shared" ca="1" si="13"/>
        <v>0.99970090857573557</v>
      </c>
      <c r="Q11" s="49">
        <f t="shared" si="14"/>
        <v>0.1</v>
      </c>
      <c r="R11" s="44">
        <f t="shared" si="15"/>
        <v>100</v>
      </c>
      <c r="S11" s="2">
        <f t="shared" ca="1" si="10"/>
        <v>16.833112936219894</v>
      </c>
      <c r="T11" s="2">
        <f t="shared" ca="1" si="16"/>
        <v>16.374779602886562</v>
      </c>
      <c r="U11" s="50">
        <f t="shared" ca="1" si="11"/>
        <v>66776.08682921459</v>
      </c>
    </row>
    <row r="12" spans="1:21" x14ac:dyDescent="0.45">
      <c r="A12" s="1">
        <f t="shared" si="17"/>
        <v>4</v>
      </c>
      <c r="B12" s="45">
        <f t="shared" ca="1" si="12"/>
        <v>66798.739628584794</v>
      </c>
      <c r="C12" s="44">
        <f t="shared" si="0"/>
        <v>29458.507093768323</v>
      </c>
      <c r="D12" s="44">
        <f t="shared" si="1"/>
        <v>3045.8507093768326</v>
      </c>
      <c r="E12" s="44">
        <f t="shared" ca="1" si="2"/>
        <v>5592.6837607785765</v>
      </c>
      <c r="F12" s="44">
        <f t="shared" ca="1" si="3"/>
        <v>7853.1173490811889</v>
      </c>
      <c r="G12" s="4">
        <f t="shared" si="4"/>
        <v>2500</v>
      </c>
      <c r="H12" s="4">
        <f t="shared" ca="1" si="5"/>
        <v>91009.981124123675</v>
      </c>
      <c r="J12" s="1"/>
      <c r="K12" s="6">
        <f t="shared" si="6"/>
        <v>33</v>
      </c>
      <c r="L12" s="6">
        <f t="shared" si="7"/>
        <v>30</v>
      </c>
      <c r="M12" s="2">
        <f t="shared" ca="1" si="8"/>
        <v>3.5592931077732537E-4</v>
      </c>
      <c r="N12" s="2">
        <f t="shared" ca="1" si="9"/>
        <v>3.1098413475438846E-4</v>
      </c>
      <c r="O12" s="2">
        <f t="shared" ca="1" si="13"/>
        <v>0.99964407068922267</v>
      </c>
      <c r="P12" s="11">
        <f t="shared" ca="1" si="13"/>
        <v>0.99968901586524561</v>
      </c>
      <c r="Q12" s="49">
        <f t="shared" si="14"/>
        <v>0.1</v>
      </c>
      <c r="R12" s="44">
        <f t="shared" si="15"/>
        <v>100</v>
      </c>
      <c r="S12" s="2">
        <f t="shared" ca="1" si="10"/>
        <v>16.788120895382413</v>
      </c>
      <c r="T12" s="2">
        <f t="shared" ca="1" si="16"/>
        <v>16.329787562049081</v>
      </c>
      <c r="U12" s="50">
        <f t="shared" ca="1" si="11"/>
        <v>90977.598078014664</v>
      </c>
    </row>
    <row r="13" spans="1:21" x14ac:dyDescent="0.45">
      <c r="A13" s="1">
        <f t="shared" si="17"/>
        <v>5</v>
      </c>
      <c r="B13" s="52">
        <f t="shared" ca="1" si="12"/>
        <v>91009.981124123689</v>
      </c>
      <c r="C13" s="44">
        <f t="shared" si="0"/>
        <v>29458.507093768323</v>
      </c>
      <c r="D13" s="44">
        <f t="shared" si="1"/>
        <v>3045.8507093768326</v>
      </c>
      <c r="E13" s="44">
        <f t="shared" ca="1" si="2"/>
        <v>7045.3582505109107</v>
      </c>
      <c r="F13" s="44">
        <f t="shared" ca="1" si="3"/>
        <v>8494.6692431914926</v>
      </c>
      <c r="G13" s="4">
        <f t="shared" si="4"/>
        <v>2500</v>
      </c>
      <c r="H13" s="4">
        <f t="shared" ca="1" si="5"/>
        <v>116052.67984219464</v>
      </c>
      <c r="J13" s="1"/>
      <c r="K13" s="6">
        <f t="shared" si="6"/>
        <v>34</v>
      </c>
      <c r="L13" s="6">
        <f t="shared" si="7"/>
        <v>31</v>
      </c>
      <c r="M13" s="2">
        <f t="shared" ca="1" si="8"/>
        <v>3.7464159319233747E-4</v>
      </c>
      <c r="N13" s="2">
        <f t="shared" ca="1" si="9"/>
        <v>3.2430380253944957E-4</v>
      </c>
      <c r="O13" s="2">
        <f t="shared" ca="1" si="13"/>
        <v>0.99962535840680766</v>
      </c>
      <c r="P13" s="11">
        <f t="shared" ca="1" si="13"/>
        <v>0.99967569619746055</v>
      </c>
      <c r="Q13" s="49">
        <f t="shared" si="14"/>
        <v>0.1</v>
      </c>
      <c r="R13" s="44">
        <f t="shared" si="15"/>
        <v>100</v>
      </c>
      <c r="S13" s="2">
        <f t="shared" ca="1" si="10"/>
        <v>16.740614214532123</v>
      </c>
      <c r="T13" s="2">
        <f t="shared" ca="1" si="16"/>
        <v>16.28228088119879</v>
      </c>
      <c r="U13" s="50">
        <f t="shared" ca="1" si="11"/>
        <v>116009.21578145721</v>
      </c>
    </row>
    <row r="14" spans="1:21" x14ac:dyDescent="0.45">
      <c r="A14" s="1">
        <f t="shared" si="17"/>
        <v>6</v>
      </c>
      <c r="B14" s="45">
        <f t="shared" ca="1" si="12"/>
        <v>116052.67984219464</v>
      </c>
      <c r="C14" s="44">
        <f t="shared" si="0"/>
        <v>29458.507093768323</v>
      </c>
      <c r="D14" s="44">
        <f t="shared" si="1"/>
        <v>3045.8507093768326</v>
      </c>
      <c r="E14" s="44">
        <f t="shared" ca="1" si="2"/>
        <v>8547.9201735951683</v>
      </c>
      <c r="F14" s="44">
        <f t="shared" ca="1" si="3"/>
        <v>9216.0268453437839</v>
      </c>
      <c r="G14" s="4">
        <f t="shared" si="4"/>
        <v>2500</v>
      </c>
      <c r="H14" s="4">
        <f t="shared" ca="1" si="5"/>
        <v>141899.64457197397</v>
      </c>
      <c r="J14" s="1"/>
      <c r="K14" s="6">
        <f t="shared" si="6"/>
        <v>35</v>
      </c>
      <c r="L14" s="6">
        <f t="shared" si="7"/>
        <v>32</v>
      </c>
      <c r="M14" s="2">
        <f t="shared" ca="1" si="8"/>
        <v>3.9559893365193055E-4</v>
      </c>
      <c r="N14" s="2">
        <f t="shared" ca="1" si="9"/>
        <v>3.3922161976795984E-4</v>
      </c>
      <c r="O14" s="2">
        <f t="shared" ca="1" si="13"/>
        <v>0.99960440106634807</v>
      </c>
      <c r="P14" s="11">
        <f t="shared" ca="1" si="13"/>
        <v>0.99966077838023204</v>
      </c>
      <c r="Q14" s="49">
        <f t="shared" si="14"/>
        <v>0.1</v>
      </c>
      <c r="R14" s="44">
        <f t="shared" si="15"/>
        <v>100</v>
      </c>
      <c r="S14" s="2">
        <f t="shared" ca="1" si="10"/>
        <v>16.690463848296204</v>
      </c>
      <c r="T14" s="2">
        <f t="shared" ca="1" si="16"/>
        <v>16.232130514962872</v>
      </c>
      <c r="U14" s="50">
        <f t="shared" ca="1" si="11"/>
        <v>141843.52826621942</v>
      </c>
    </row>
    <row r="15" spans="1:21" x14ac:dyDescent="0.45">
      <c r="A15" s="1">
        <f t="shared" si="17"/>
        <v>7</v>
      </c>
      <c r="B15" s="45">
        <f t="shared" ca="1" si="12"/>
        <v>141899.64457197397</v>
      </c>
      <c r="C15" s="44">
        <f t="shared" si="0"/>
        <v>29458.507093768323</v>
      </c>
      <c r="D15" s="44">
        <f t="shared" si="1"/>
        <v>3045.8507093768326</v>
      </c>
      <c r="E15" s="44">
        <f t="shared" ca="1" si="2"/>
        <v>10098.738057381928</v>
      </c>
      <c r="F15" s="44">
        <f t="shared" ca="1" si="3"/>
        <v>10028.479841398172</v>
      </c>
      <c r="G15" s="4">
        <f t="shared" si="4"/>
        <v>2500</v>
      </c>
      <c r="H15" s="4">
        <f t="shared" ca="1" si="5"/>
        <v>168511.19307555576</v>
      </c>
      <c r="J15" s="1"/>
      <c r="K15" s="6">
        <f t="shared" si="6"/>
        <v>36</v>
      </c>
      <c r="L15" s="6">
        <f t="shared" si="7"/>
        <v>33</v>
      </c>
      <c r="M15" s="2">
        <f t="shared" ca="1" si="8"/>
        <v>4.1907063334145622E-4</v>
      </c>
      <c r="N15" s="2">
        <f t="shared" ca="1" si="9"/>
        <v>3.5592931077732537E-4</v>
      </c>
      <c r="O15" s="2">
        <f t="shared" ca="1" si="13"/>
        <v>0.99958092936665854</v>
      </c>
      <c r="P15" s="11">
        <f t="shared" ca="1" si="13"/>
        <v>0.99964407068922267</v>
      </c>
      <c r="Q15" s="49">
        <f t="shared" si="14"/>
        <v>0.1</v>
      </c>
      <c r="R15" s="44">
        <f t="shared" si="15"/>
        <v>100</v>
      </c>
      <c r="S15" s="2">
        <f t="shared" ca="1" si="10"/>
        <v>16.637535490932159</v>
      </c>
      <c r="T15" s="2">
        <f t="shared" ca="1" si="16"/>
        <v>16.179202157598827</v>
      </c>
      <c r="U15" s="50">
        <f t="shared" ca="1" si="11"/>
        <v>168440.60011819741</v>
      </c>
    </row>
    <row r="16" spans="1:21" x14ac:dyDescent="0.45">
      <c r="A16" s="1">
        <f t="shared" si="17"/>
        <v>8</v>
      </c>
      <c r="B16" s="45">
        <f t="shared" ca="1" si="12"/>
        <v>168511.19307555576</v>
      </c>
      <c r="C16" s="44">
        <f t="shared" si="0"/>
        <v>29458.507093768323</v>
      </c>
      <c r="D16" s="44">
        <f t="shared" si="1"/>
        <v>3045.8507093768326</v>
      </c>
      <c r="E16" s="44">
        <f t="shared" ca="1" si="2"/>
        <v>11695.430967596836</v>
      </c>
      <c r="F16" s="44">
        <f t="shared" ca="1" si="3"/>
        <v>10944.921469624051</v>
      </c>
      <c r="G16" s="4">
        <f t="shared" si="4"/>
        <v>2500</v>
      </c>
      <c r="H16" s="4">
        <f t="shared" ca="1" si="5"/>
        <v>195832.8596212753</v>
      </c>
      <c r="J16" s="1"/>
      <c r="K16" s="6">
        <f t="shared" si="6"/>
        <v>37</v>
      </c>
      <c r="L16" s="6">
        <f t="shared" si="7"/>
        <v>34</v>
      </c>
      <c r="M16" s="2">
        <f t="shared" ca="1" si="8"/>
        <v>4.4535828268243982E-4</v>
      </c>
      <c r="N16" s="2">
        <f t="shared" ca="1" si="9"/>
        <v>3.7464159319233747E-4</v>
      </c>
      <c r="O16" s="2">
        <f t="shared" ca="1" si="13"/>
        <v>0.99955464171731756</v>
      </c>
      <c r="P16" s="11">
        <f t="shared" ca="1" si="13"/>
        <v>0.99962535840680766</v>
      </c>
      <c r="Q16" s="49">
        <f t="shared" si="14"/>
        <v>0.1</v>
      </c>
      <c r="R16" s="44">
        <f t="shared" si="15"/>
        <v>100</v>
      </c>
      <c r="S16" s="2">
        <f t="shared" ca="1" si="10"/>
        <v>16.581689529713927</v>
      </c>
      <c r="T16" s="2">
        <f t="shared" ca="1" si="16"/>
        <v>16.123356196380595</v>
      </c>
      <c r="U16" s="50">
        <f t="shared" ca="1" si="11"/>
        <v>195745.67650988261</v>
      </c>
    </row>
    <row r="17" spans="1:21" x14ac:dyDescent="0.45">
      <c r="A17" s="1">
        <f t="shared" si="17"/>
        <v>9</v>
      </c>
      <c r="B17" s="45">
        <f t="shared" ca="1" si="12"/>
        <v>195832.8596212753</v>
      </c>
      <c r="C17" s="44">
        <f t="shared" si="0"/>
        <v>29458.507093768323</v>
      </c>
      <c r="D17" s="44">
        <f t="shared" si="1"/>
        <v>3045.8507093768326</v>
      </c>
      <c r="E17" s="44">
        <f t="shared" ca="1" si="2"/>
        <v>13334.730960340008</v>
      </c>
      <c r="F17" s="44">
        <f t="shared" ca="1" si="3"/>
        <v>11980.067291272986</v>
      </c>
      <c r="G17" s="4">
        <f t="shared" si="4"/>
        <v>2500</v>
      </c>
      <c r="H17" s="4">
        <f t="shared" ca="1" si="5"/>
        <v>223792.75100170719</v>
      </c>
      <c r="J17" s="1"/>
      <c r="K17" s="6">
        <f t="shared" si="6"/>
        <v>38</v>
      </c>
      <c r="L17" s="6">
        <f t="shared" si="7"/>
        <v>35</v>
      </c>
      <c r="M17" s="2">
        <f t="shared" ca="1" si="8"/>
        <v>4.7479962919805274E-4</v>
      </c>
      <c r="N17" s="2">
        <f t="shared" ca="1" si="9"/>
        <v>3.9559893365193055E-4</v>
      </c>
      <c r="O17" s="2">
        <f t="shared" ca="1" si="13"/>
        <v>0.99952520037080195</v>
      </c>
      <c r="P17" s="11">
        <f t="shared" ca="1" si="13"/>
        <v>0.99960440106634807</v>
      </c>
      <c r="Q17" s="49">
        <f t="shared" si="14"/>
        <v>0.1</v>
      </c>
      <c r="R17" s="44">
        <f t="shared" si="15"/>
        <v>100</v>
      </c>
      <c r="S17" s="2">
        <f t="shared" ca="1" si="10"/>
        <v>16.522781022503004</v>
      </c>
      <c r="T17" s="2">
        <f t="shared" ca="1" si="16"/>
        <v>16.064447689169672</v>
      </c>
      <c r="U17" s="50">
        <f t="shared" ca="1" si="11"/>
        <v>223686.53632155756</v>
      </c>
    </row>
    <row r="18" spans="1:21" x14ac:dyDescent="0.45">
      <c r="A18" s="1">
        <f t="shared" si="17"/>
        <v>10</v>
      </c>
      <c r="B18" s="52">
        <f t="shared" ca="1" si="12"/>
        <v>223792.75100170716</v>
      </c>
      <c r="C18" s="44">
        <f t="shared" si="0"/>
        <v>29458.507093768323</v>
      </c>
      <c r="D18" s="44">
        <f t="shared" si="1"/>
        <v>3045.8507093768326</v>
      </c>
      <c r="E18" s="44">
        <f t="shared" ca="1" si="2"/>
        <v>15012.324443165919</v>
      </c>
      <c r="F18" s="44">
        <f t="shared" ca="1" si="3"/>
        <v>13150.701427428075</v>
      </c>
      <c r="G18" s="4">
        <f t="shared" si="4"/>
        <v>2500</v>
      </c>
      <c r="H18" s="4">
        <f t="shared" ca="1" si="5"/>
        <v>252298.50137411631</v>
      </c>
      <c r="J18" s="1"/>
      <c r="K18" s="6">
        <f t="shared" si="6"/>
        <v>39</v>
      </c>
      <c r="L18" s="6">
        <f t="shared" si="7"/>
        <v>36</v>
      </c>
      <c r="M18" s="2">
        <f t="shared" ca="1" si="8"/>
        <v>5.0777290778170059E-4</v>
      </c>
      <c r="N18" s="2">
        <f t="shared" ca="1" si="9"/>
        <v>4.1907063334145622E-4</v>
      </c>
      <c r="O18" s="2">
        <f t="shared" ca="1" si="13"/>
        <v>0.9994922270922183</v>
      </c>
      <c r="P18" s="11">
        <f t="shared" ca="1" si="13"/>
        <v>0.99958092936665854</v>
      </c>
      <c r="Q18" s="49">
        <f t="shared" si="14"/>
        <v>0.1</v>
      </c>
      <c r="R18" s="44">
        <f t="shared" si="15"/>
        <v>100</v>
      </c>
      <c r="S18" s="2">
        <f t="shared" ca="1" si="10"/>
        <v>16.460659703279013</v>
      </c>
      <c r="T18" s="2">
        <f t="shared" ca="1" si="16"/>
        <v>16.002326369945681</v>
      </c>
      <c r="U18" s="50">
        <f t="shared" ca="1" si="11"/>
        <v>252170.44471772746</v>
      </c>
    </row>
    <row r="19" spans="1:21" x14ac:dyDescent="0.45">
      <c r="A19" s="1">
        <f t="shared" si="17"/>
        <v>11</v>
      </c>
      <c r="B19" s="45">
        <f t="shared" ca="1" si="12"/>
        <v>252298.50137411631</v>
      </c>
      <c r="C19" s="44">
        <f t="shared" si="0"/>
        <v>29458.507093768323</v>
      </c>
      <c r="D19" s="44">
        <f t="shared" si="1"/>
        <v>3045.8507093768326</v>
      </c>
      <c r="E19" s="44">
        <f t="shared" ca="1" si="2"/>
        <v>16722.669465510466</v>
      </c>
      <c r="F19" s="44">
        <f t="shared" ca="1" si="3"/>
        <v>14475.953126960419</v>
      </c>
      <c r="G19" s="4">
        <f t="shared" si="4"/>
        <v>2500</v>
      </c>
      <c r="H19" s="4">
        <f t="shared" ca="1" si="5"/>
        <v>281233.76962765667</v>
      </c>
      <c r="J19" s="1"/>
      <c r="K19" s="6">
        <f t="shared" si="6"/>
        <v>40</v>
      </c>
      <c r="L19" s="6">
        <f t="shared" si="7"/>
        <v>37</v>
      </c>
      <c r="M19" s="2">
        <f t="shared" ca="1" si="8"/>
        <v>5.4470168841602717E-4</v>
      </c>
      <c r="N19" s="2">
        <f t="shared" ca="1" si="9"/>
        <v>4.4535828268243982E-4</v>
      </c>
      <c r="O19" s="2">
        <f t="shared" ca="1" si="13"/>
        <v>0.99945529831158397</v>
      </c>
      <c r="P19" s="11">
        <f t="shared" ca="1" si="13"/>
        <v>0.99955464171731756</v>
      </c>
      <c r="Q19" s="49">
        <f t="shared" si="14"/>
        <v>0.1</v>
      </c>
      <c r="R19" s="44">
        <f t="shared" si="15"/>
        <v>100</v>
      </c>
      <c r="S19" s="2">
        <f t="shared" ca="1" si="10"/>
        <v>16.395170019759675</v>
      </c>
      <c r="T19" s="2">
        <f t="shared" ca="1" si="16"/>
        <v>15.936836686426341</v>
      </c>
      <c r="U19" s="50">
        <f t="shared" ca="1" si="11"/>
        <v>281080.64934227226</v>
      </c>
    </row>
    <row r="20" spans="1:21" x14ac:dyDescent="0.45">
      <c r="A20" s="1">
        <f t="shared" si="17"/>
        <v>12</v>
      </c>
      <c r="B20" s="45">
        <f t="shared" ca="1" si="12"/>
        <v>281233.76962765667</v>
      </c>
      <c r="C20" s="44">
        <f t="shared" si="0"/>
        <v>29458.507093768323</v>
      </c>
      <c r="D20" s="44">
        <f t="shared" si="1"/>
        <v>3045.8507093768326</v>
      </c>
      <c r="E20" s="44">
        <f t="shared" ca="1" si="2"/>
        <v>18458.785560722888</v>
      </c>
      <c r="F20" s="44">
        <f t="shared" ca="1" si="3"/>
        <v>15977.606676039608</v>
      </c>
      <c r="G20" s="4">
        <f t="shared" si="4"/>
        <v>2500</v>
      </c>
      <c r="H20" s="4">
        <f t="shared" ca="1" si="5"/>
        <v>310454.21549314866</v>
      </c>
      <c r="J20" s="1"/>
      <c r="K20" s="6">
        <f t="shared" si="6"/>
        <v>41</v>
      </c>
      <c r="L20" s="6">
        <f t="shared" si="7"/>
        <v>38</v>
      </c>
      <c r="M20" s="2">
        <f t="shared" ca="1" si="8"/>
        <v>5.8606030288033129E-4</v>
      </c>
      <c r="N20" s="2">
        <f t="shared" ca="1" si="9"/>
        <v>4.7479962919805274E-4</v>
      </c>
      <c r="O20" s="2">
        <f t="shared" ca="1" si="13"/>
        <v>0.99941393969711967</v>
      </c>
      <c r="P20" s="11">
        <f t="shared" ca="1" si="13"/>
        <v>0.99952520037080195</v>
      </c>
      <c r="Q20" s="49">
        <f t="shared" si="14"/>
        <v>0.1</v>
      </c>
      <c r="R20" s="44">
        <f t="shared" si="15"/>
        <v>100</v>
      </c>
      <c r="S20" s="2">
        <f t="shared" ca="1" si="10"/>
        <v>16.32615120760989</v>
      </c>
      <c r="T20" s="2">
        <f t="shared" ca="1" si="16"/>
        <v>15.867817874276556</v>
      </c>
      <c r="U20" s="50">
        <f t="shared" ca="1" si="11"/>
        <v>310272.35698895337</v>
      </c>
    </row>
    <row r="21" spans="1:21" x14ac:dyDescent="0.45">
      <c r="A21" s="1">
        <f t="shared" si="17"/>
        <v>13</v>
      </c>
      <c r="B21" s="45">
        <f t="shared" ca="1" si="12"/>
        <v>310454.21549314872</v>
      </c>
      <c r="C21" s="44">
        <f t="shared" si="0"/>
        <v>29458.507093768323</v>
      </c>
      <c r="D21" s="44">
        <f t="shared" si="1"/>
        <v>3045.8507093768326</v>
      </c>
      <c r="E21" s="44">
        <f t="shared" ca="1" si="2"/>
        <v>20212.012312652412</v>
      </c>
      <c r="F21" s="44">
        <f t="shared" ca="1" si="3"/>
        <v>17680.447764645996</v>
      </c>
      <c r="G21" s="4">
        <f t="shared" si="4"/>
        <v>2500</v>
      </c>
      <c r="H21" s="4">
        <f t="shared" ca="1" si="5"/>
        <v>339782.88215378532</v>
      </c>
      <c r="J21" s="1"/>
      <c r="K21" s="6">
        <f t="shared" si="6"/>
        <v>42</v>
      </c>
      <c r="L21" s="6">
        <f t="shared" si="7"/>
        <v>39</v>
      </c>
      <c r="M21" s="2">
        <f t="shared" ca="1" si="8"/>
        <v>6.3237991922981962E-4</v>
      </c>
      <c r="N21" s="2">
        <f t="shared" ca="1" si="9"/>
        <v>5.0777290778170059E-4</v>
      </c>
      <c r="O21" s="2">
        <f t="shared" ca="1" si="13"/>
        <v>0.99936762008077018</v>
      </c>
      <c r="P21" s="11">
        <f t="shared" ca="1" si="13"/>
        <v>0.9994922270922183</v>
      </c>
      <c r="Q21" s="49">
        <f t="shared" si="14"/>
        <v>0.1</v>
      </c>
      <c r="R21" s="44">
        <f t="shared" si="15"/>
        <v>100</v>
      </c>
      <c r="S21" s="2">
        <f t="shared" ca="1" si="10"/>
        <v>16.253437406120106</v>
      </c>
      <c r="T21" s="2">
        <f t="shared" ca="1" si="16"/>
        <v>15.795104072786772</v>
      </c>
      <c r="U21" s="50">
        <f t="shared" ca="1" si="11"/>
        <v>339568.11938832822</v>
      </c>
    </row>
    <row r="22" spans="1:21" x14ac:dyDescent="0.45">
      <c r="A22" s="1">
        <f t="shared" si="17"/>
        <v>14</v>
      </c>
      <c r="B22" s="45">
        <f t="shared" ca="1" si="12"/>
        <v>339782.88215378526</v>
      </c>
      <c r="C22" s="44">
        <f t="shared" si="0"/>
        <v>29458.507093768323</v>
      </c>
      <c r="D22" s="44">
        <f t="shared" si="1"/>
        <v>3045.8507093768326</v>
      </c>
      <c r="E22" s="44">
        <f t="shared" ca="1" si="2"/>
        <v>21971.732312290602</v>
      </c>
      <c r="F22" s="44">
        <f t="shared" ca="1" si="3"/>
        <v>19612.649470158616</v>
      </c>
      <c r="G22" s="4">
        <f t="shared" si="4"/>
        <v>2500</v>
      </c>
      <c r="H22" s="4">
        <f t="shared" ca="1" si="5"/>
        <v>369004.90355592535</v>
      </c>
      <c r="J22" s="1"/>
      <c r="K22" s="6">
        <f t="shared" si="6"/>
        <v>43</v>
      </c>
      <c r="L22" s="6">
        <f t="shared" si="7"/>
        <v>40</v>
      </c>
      <c r="M22" s="2">
        <f t="shared" ca="1" si="8"/>
        <v>6.8425534090654772E-4</v>
      </c>
      <c r="N22" s="2">
        <f t="shared" ca="1" si="9"/>
        <v>5.4470168841602717E-4</v>
      </c>
      <c r="O22" s="2">
        <f t="shared" ca="1" si="13"/>
        <v>0.99931574465909345</v>
      </c>
      <c r="P22" s="11">
        <f t="shared" ca="1" si="13"/>
        <v>0.99945529831158397</v>
      </c>
      <c r="Q22" s="49">
        <f t="shared" si="14"/>
        <v>0.1</v>
      </c>
      <c r="R22" s="44">
        <f t="shared" si="15"/>
        <v>100</v>
      </c>
      <c r="S22" s="2">
        <f t="shared" ca="1" si="10"/>
        <v>16.176857820621663</v>
      </c>
      <c r="T22" s="2">
        <f t="shared" ca="1" si="16"/>
        <v>15.718524487288329</v>
      </c>
      <c r="U22" s="50">
        <f t="shared" ca="1" si="11"/>
        <v>368752.54751352372</v>
      </c>
    </row>
    <row r="23" spans="1:21" x14ac:dyDescent="0.45">
      <c r="A23" s="1">
        <f t="shared" si="17"/>
        <v>15</v>
      </c>
      <c r="B23" s="52">
        <f t="shared" ca="1" si="12"/>
        <v>369004.90355592535</v>
      </c>
      <c r="C23" s="44">
        <f t="shared" si="0"/>
        <v>29458.507093768323</v>
      </c>
      <c r="D23" s="44">
        <f t="shared" si="1"/>
        <v>3045.8507093768326</v>
      </c>
      <c r="E23" s="44">
        <f t="shared" ca="1" si="2"/>
        <v>23725.053596419009</v>
      </c>
      <c r="F23" s="44">
        <f t="shared" ca="1" si="3"/>
        <v>21806.200977021716</v>
      </c>
      <c r="G23" s="4">
        <f t="shared" si="4"/>
        <v>2500</v>
      </c>
      <c r="H23" s="4">
        <f t="shared" ca="1" si="5"/>
        <v>397861.44380213035</v>
      </c>
      <c r="J23" s="1"/>
      <c r="K23" s="6">
        <f t="shared" si="6"/>
        <v>44</v>
      </c>
      <c r="L23" s="6">
        <f t="shared" si="7"/>
        <v>41</v>
      </c>
      <c r="M23" s="2">
        <f t="shared" ca="1" si="8"/>
        <v>7.4235261634392202E-4</v>
      </c>
      <c r="N23" s="2">
        <f t="shared" ca="1" si="9"/>
        <v>5.8606030288033129E-4</v>
      </c>
      <c r="O23" s="2">
        <f t="shared" ca="1" si="13"/>
        <v>0.99925764738365608</v>
      </c>
      <c r="P23" s="11">
        <f t="shared" ca="1" si="13"/>
        <v>0.99941393969711967</v>
      </c>
      <c r="Q23" s="49">
        <f t="shared" si="14"/>
        <v>0.1</v>
      </c>
      <c r="R23" s="44">
        <f t="shared" si="15"/>
        <v>100</v>
      </c>
      <c r="S23" s="2">
        <f t="shared" ca="1" si="10"/>
        <v>16.096236937295856</v>
      </c>
      <c r="T23" s="2">
        <f t="shared" ca="1" si="16"/>
        <v>15.637903603962522</v>
      </c>
      <c r="U23" s="50">
        <f t="shared" ca="1" si="11"/>
        <v>397566.26341333363</v>
      </c>
    </row>
    <row r="24" spans="1:21" x14ac:dyDescent="0.45">
      <c r="A24" s="1">
        <f t="shared" si="17"/>
        <v>16</v>
      </c>
      <c r="B24" s="45">
        <f t="shared" ca="1" si="12"/>
        <v>397861.44380213035</v>
      </c>
      <c r="C24" s="44">
        <f t="shared" si="0"/>
        <v>29458.507093768323</v>
      </c>
      <c r="D24" s="44">
        <f t="shared" si="1"/>
        <v>3045.8507093768326</v>
      </c>
      <c r="E24" s="44">
        <f t="shared" ca="1" si="2"/>
        <v>25456.44601119131</v>
      </c>
      <c r="F24" s="44">
        <f t="shared" ca="1" si="3"/>
        <v>24297.381991941667</v>
      </c>
      <c r="G24" s="4">
        <f t="shared" si="4"/>
        <v>2500</v>
      </c>
      <c r="H24" s="4">
        <f t="shared" ca="1" si="5"/>
        <v>426042.76374855562</v>
      </c>
      <c r="J24" s="1"/>
      <c r="K24" s="6">
        <f t="shared" si="6"/>
        <v>45</v>
      </c>
      <c r="L24" s="6">
        <f t="shared" si="7"/>
        <v>42</v>
      </c>
      <c r="M24" s="2">
        <f t="shared" ca="1" si="8"/>
        <v>8.0741755495084E-4</v>
      </c>
      <c r="N24" s="2">
        <f t="shared" ca="1" si="9"/>
        <v>6.3237991922981962E-4</v>
      </c>
      <c r="O24" s="2">
        <f t="shared" ca="1" si="13"/>
        <v>0.99919258244504916</v>
      </c>
      <c r="P24" s="11">
        <f t="shared" ca="1" si="13"/>
        <v>0.99936762008077018</v>
      </c>
      <c r="Q24" s="49">
        <f t="shared" si="14"/>
        <v>0.1</v>
      </c>
      <c r="R24" s="44">
        <f t="shared" si="15"/>
        <v>100</v>
      </c>
      <c r="S24" s="2">
        <f t="shared" ca="1" si="10"/>
        <v>16.011394796417534</v>
      </c>
      <c r="T24" s="2">
        <f t="shared" ca="1" si="16"/>
        <v>15.5530614630842</v>
      </c>
      <c r="U24" s="50">
        <f t="shared" ca="1" si="11"/>
        <v>425698.98687710037</v>
      </c>
    </row>
    <row r="25" spans="1:21" x14ac:dyDescent="0.45">
      <c r="A25" s="1">
        <f t="shared" si="17"/>
        <v>17</v>
      </c>
      <c r="B25" s="45">
        <f t="shared" ca="1" si="12"/>
        <v>426042.76374855562</v>
      </c>
      <c r="C25" s="44">
        <f t="shared" si="0"/>
        <v>29458.507093768323</v>
      </c>
      <c r="D25" s="44">
        <f t="shared" si="1"/>
        <v>3045.8507093768326</v>
      </c>
      <c r="E25" s="44">
        <f t="shared" ca="1" si="2"/>
        <v>27147.325207976824</v>
      </c>
      <c r="F25" s="44">
        <f t="shared" ca="1" si="3"/>
        <v>27127.285494363568</v>
      </c>
      <c r="G25" s="4">
        <f t="shared" si="4"/>
        <v>2500</v>
      </c>
      <c r="H25" s="4">
        <f t="shared" ca="1" si="5"/>
        <v>453180.29600339988</v>
      </c>
      <c r="J25" s="1"/>
      <c r="K25" s="6">
        <f t="shared" si="6"/>
        <v>46</v>
      </c>
      <c r="L25" s="6">
        <f t="shared" si="7"/>
        <v>43</v>
      </c>
      <c r="M25" s="2">
        <f t="shared" ca="1" si="8"/>
        <v>8.8028525652261713E-4</v>
      </c>
      <c r="N25" s="2">
        <f t="shared" ca="1" si="9"/>
        <v>6.8425534090654772E-4</v>
      </c>
      <c r="O25" s="2">
        <f t="shared" ca="1" si="13"/>
        <v>0.99911971474347738</v>
      </c>
      <c r="P25" s="11">
        <f t="shared" ca="1" si="13"/>
        <v>0.99931574465909345</v>
      </c>
      <c r="Q25" s="49">
        <f t="shared" si="14"/>
        <v>0.1</v>
      </c>
      <c r="R25" s="44">
        <f t="shared" si="15"/>
        <v>100</v>
      </c>
      <c r="S25" s="2">
        <f t="shared" ca="1" si="10"/>
        <v>15.92214733044538</v>
      </c>
      <c r="T25" s="2">
        <f t="shared" ca="1" si="16"/>
        <v>15.463813997112046</v>
      </c>
      <c r="U25" s="50">
        <f t="shared" ca="1" si="11"/>
        <v>452781.64103885042</v>
      </c>
    </row>
    <row r="26" spans="1:21" x14ac:dyDescent="0.45">
      <c r="A26" s="1">
        <f t="shared" si="17"/>
        <v>18</v>
      </c>
      <c r="B26" s="45">
        <f t="shared" ca="1" si="12"/>
        <v>453180.29600339988</v>
      </c>
      <c r="C26" s="44">
        <f t="shared" si="0"/>
        <v>29458.507093768323</v>
      </c>
      <c r="D26" s="44">
        <f t="shared" si="1"/>
        <v>3045.8507093768326</v>
      </c>
      <c r="E26" s="44">
        <f t="shared" ca="1" si="2"/>
        <v>28775.577143267481</v>
      </c>
      <c r="F26" s="44">
        <f t="shared" ca="1" si="3"/>
        <v>30342.39092850011</v>
      </c>
      <c r="G26" s="4">
        <f t="shared" si="4"/>
        <v>2500</v>
      </c>
      <c r="H26" s="4">
        <f t="shared" ca="1" si="5"/>
        <v>478837.59366326971</v>
      </c>
      <c r="J26" s="1"/>
      <c r="K26" s="6">
        <f t="shared" si="6"/>
        <v>47</v>
      </c>
      <c r="L26" s="6">
        <f t="shared" si="7"/>
        <v>44</v>
      </c>
      <c r="M26" s="2">
        <f t="shared" ca="1" si="8"/>
        <v>9.6189077352937247E-4</v>
      </c>
      <c r="N26" s="2">
        <f t="shared" ca="1" si="9"/>
        <v>7.4235261634392202E-4</v>
      </c>
      <c r="O26" s="2">
        <f t="shared" ca="1" si="13"/>
        <v>0.99903810922647063</v>
      </c>
      <c r="P26" s="11">
        <f t="shared" ca="1" si="13"/>
        <v>0.99925764738365608</v>
      </c>
      <c r="Q26" s="49">
        <f t="shared" si="14"/>
        <v>0.1</v>
      </c>
      <c r="R26" s="44">
        <f t="shared" si="15"/>
        <v>100</v>
      </c>
      <c r="S26" s="2">
        <f t="shared" ca="1" si="10"/>
        <v>15.828306773719529</v>
      </c>
      <c r="T26" s="2">
        <f t="shared" ca="1" si="16"/>
        <v>15.369973440386195</v>
      </c>
      <c r="U26" s="50">
        <f t="shared" ca="1" si="11"/>
        <v>478377.34611969918</v>
      </c>
    </row>
    <row r="27" spans="1:21" x14ac:dyDescent="0.45">
      <c r="A27" s="1">
        <f t="shared" si="17"/>
        <v>19</v>
      </c>
      <c r="B27" s="45">
        <f t="shared" ca="1" si="12"/>
        <v>478837.59366326971</v>
      </c>
      <c r="C27" s="44">
        <f t="shared" si="0"/>
        <v>29458.507093768323</v>
      </c>
      <c r="D27" s="44">
        <f t="shared" si="1"/>
        <v>3045.8507093768326</v>
      </c>
      <c r="E27" s="44">
        <f t="shared" ca="1" si="2"/>
        <v>30315.015002859669</v>
      </c>
      <c r="F27" s="44">
        <f t="shared" ca="1" si="3"/>
        <v>33995.18912895782</v>
      </c>
      <c r="G27" s="4">
        <f t="shared" si="4"/>
        <v>2500</v>
      </c>
      <c r="H27" s="4">
        <f t="shared" ca="1" si="5"/>
        <v>502500.00000000058</v>
      </c>
      <c r="J27" s="1"/>
      <c r="K27" s="6">
        <f t="shared" si="6"/>
        <v>48</v>
      </c>
      <c r="L27" s="6">
        <f t="shared" si="7"/>
        <v>45</v>
      </c>
      <c r="M27" s="2">
        <f t="shared" ca="1" si="8"/>
        <v>1.053281039525733E-3</v>
      </c>
      <c r="N27" s="2">
        <f t="shared" ca="1" si="9"/>
        <v>8.0741755495084E-4</v>
      </c>
      <c r="O27" s="2">
        <f t="shared" ca="1" si="13"/>
        <v>0.99894671896047427</v>
      </c>
      <c r="P27" s="11">
        <f t="shared" ca="1" si="13"/>
        <v>0.99919258244504916</v>
      </c>
      <c r="Q27" s="49">
        <f t="shared" si="14"/>
        <v>0.1</v>
      </c>
      <c r="R27" s="44">
        <f t="shared" si="15"/>
        <v>100</v>
      </c>
      <c r="S27" s="2">
        <f t="shared" ca="1" si="10"/>
        <v>15.729682150841638</v>
      </c>
      <c r="T27" s="2">
        <f t="shared" ca="1" si="16"/>
        <v>15.271348817508304</v>
      </c>
      <c r="U27" s="50">
        <f t="shared" ca="1" si="11"/>
        <v>501971.1536225336</v>
      </c>
    </row>
    <row r="28" spans="1:21" x14ac:dyDescent="0.45">
      <c r="A28" s="1">
        <f t="shared" si="17"/>
        <v>20</v>
      </c>
      <c r="B28" s="63">
        <f t="shared" ca="1" si="12"/>
        <v>502500.00000000052</v>
      </c>
      <c r="C28" s="44"/>
      <c r="D28" s="44"/>
      <c r="E28" s="44"/>
      <c r="F28" s="44"/>
      <c r="G28" s="4">
        <f t="shared" si="4"/>
        <v>2500</v>
      </c>
      <c r="H28" s="4"/>
      <c r="I28" s="44">
        <f>Endowment</f>
        <v>500000</v>
      </c>
      <c r="J28" s="64">
        <f ca="1">B28-G28-I28</f>
        <v>5.2386894822120667E-10</v>
      </c>
      <c r="K28" s="6">
        <f t="shared" si="6"/>
        <v>49</v>
      </c>
      <c r="L28" s="6">
        <f t="shared" si="7"/>
        <v>46</v>
      </c>
      <c r="M28" s="2">
        <f t="shared" ca="1" si="8"/>
        <v>1.1556282122219264E-3</v>
      </c>
      <c r="N28" s="2">
        <f t="shared" ca="1" si="9"/>
        <v>8.8028525652261713E-4</v>
      </c>
      <c r="O28" s="2">
        <f t="shared" ca="1" si="13"/>
        <v>0.99884437178777807</v>
      </c>
      <c r="P28" s="11">
        <f t="shared" ca="1" si="13"/>
        <v>0.99911971474347738</v>
      </c>
      <c r="Q28" s="51"/>
      <c r="R28" s="44"/>
      <c r="S28" s="2">
        <f t="shared" ca="1" si="10"/>
        <v>15.626079851078963</v>
      </c>
      <c r="T28" s="2">
        <f t="shared" ca="1" si="16"/>
        <v>15.167746517745629</v>
      </c>
      <c r="U28" s="1"/>
    </row>
    <row r="29" spans="1:21" x14ac:dyDescent="0.45">
      <c r="A29" s="1">
        <f t="shared" si="17"/>
        <v>21</v>
      </c>
      <c r="B29" s="33"/>
      <c r="D29" s="44"/>
      <c r="E29" s="44"/>
      <c r="F29" s="44"/>
      <c r="J29" s="1"/>
      <c r="K29" s="6">
        <f t="shared" si="6"/>
        <v>50</v>
      </c>
      <c r="L29" s="6">
        <f t="shared" si="7"/>
        <v>47</v>
      </c>
      <c r="M29" s="2">
        <f t="shared" ca="1" si="8"/>
        <v>1.2702445967273102E-3</v>
      </c>
      <c r="N29" s="2">
        <f t="shared" ca="1" si="9"/>
        <v>9.6189077352937247E-4</v>
      </c>
      <c r="O29" s="2">
        <f t="shared" ca="1" si="13"/>
        <v>0.99872975540327269</v>
      </c>
      <c r="P29" s="11">
        <f t="shared" ca="1" si="13"/>
        <v>0.99903810922647063</v>
      </c>
      <c r="Q29" s="33"/>
      <c r="S29" s="2">
        <f t="shared" ca="1" si="10"/>
        <v>15.517304296336741</v>
      </c>
      <c r="U29" s="1"/>
    </row>
    <row r="30" spans="1:21" x14ac:dyDescent="0.45">
      <c r="A30" s="1">
        <f t="shared" si="17"/>
        <v>22</v>
      </c>
      <c r="B30" s="33"/>
      <c r="D30" s="44"/>
      <c r="E30" s="44"/>
      <c r="F30" s="44"/>
      <c r="J30" s="1"/>
      <c r="K30" s="6">
        <f t="shared" si="6"/>
        <v>51</v>
      </c>
      <c r="L30" s="6">
        <f t="shared" si="7"/>
        <v>48</v>
      </c>
      <c r="M30" s="2">
        <f t="shared" ca="1" si="8"/>
        <v>1.3985993332544799E-3</v>
      </c>
      <c r="N30" s="2">
        <f t="shared" ca="1" si="9"/>
        <v>1.053281039525733E-3</v>
      </c>
      <c r="O30" s="2">
        <f t="shared" ca="1" si="13"/>
        <v>0.99860140066674552</v>
      </c>
      <c r="P30" s="11">
        <f t="shared" ca="1" si="13"/>
        <v>0.99894671896047427</v>
      </c>
      <c r="Q30" s="33"/>
      <c r="S30" s="2">
        <f t="shared" ca="1" si="10"/>
        <v>15.403158710363655</v>
      </c>
      <c r="U30" s="1"/>
    </row>
    <row r="31" spans="1:21" x14ac:dyDescent="0.45">
      <c r="A31" s="1">
        <f t="shared" si="17"/>
        <v>23</v>
      </c>
      <c r="B31" s="33"/>
      <c r="D31" s="44"/>
      <c r="E31" s="44"/>
      <c r="F31" s="44"/>
      <c r="J31" s="1"/>
      <c r="K31" s="6">
        <f t="shared" si="6"/>
        <v>52</v>
      </c>
      <c r="L31" s="6">
        <f t="shared" si="7"/>
        <v>49</v>
      </c>
      <c r="M31" s="2">
        <f t="shared" ca="1" si="8"/>
        <v>1.5423370543424797E-3</v>
      </c>
      <c r="N31" s="2">
        <f t="shared" ca="1" si="9"/>
        <v>1.1556282122219264E-3</v>
      </c>
      <c r="O31" s="2">
        <f t="shared" ca="1" si="13"/>
        <v>0.99845766294565752</v>
      </c>
      <c r="P31" s="11">
        <f t="shared" ca="1" si="13"/>
        <v>0.99884437178777807</v>
      </c>
      <c r="Q31" s="33"/>
      <c r="S31" s="2">
        <f t="shared" ca="1" si="10"/>
        <v>15.283445996872597</v>
      </c>
      <c r="U31" s="1"/>
    </row>
    <row r="32" spans="1:21" x14ac:dyDescent="0.45">
      <c r="A32" s="1">
        <f t="shared" si="17"/>
        <v>24</v>
      </c>
      <c r="B32" s="33"/>
      <c r="D32" s="44"/>
      <c r="E32" s="44"/>
      <c r="F32" s="44"/>
      <c r="J32" s="1"/>
      <c r="K32" s="6">
        <f t="shared" si="6"/>
        <v>53</v>
      </c>
      <c r="L32" s="6">
        <f t="shared" si="7"/>
        <v>50</v>
      </c>
      <c r="M32" s="2">
        <f t="shared" ca="1" si="8"/>
        <v>1.7032987395650956E-3</v>
      </c>
      <c r="N32" s="2">
        <f t="shared" ca="1" si="9"/>
        <v>1.2702445967273102E-3</v>
      </c>
      <c r="O32" s="2">
        <f t="shared" ca="1" si="13"/>
        <v>0.9982967012604349</v>
      </c>
      <c r="P32" s="11">
        <f t="shared" ca="1" si="13"/>
        <v>0.99872975540327269</v>
      </c>
      <c r="Q32" s="33"/>
      <c r="S32" s="2">
        <f t="shared" ca="1" si="10"/>
        <v>15.157969734149745</v>
      </c>
      <c r="U32" s="1"/>
    </row>
    <row r="33" spans="1:21" x14ac:dyDescent="0.45">
      <c r="A33" s="1">
        <f t="shared" si="17"/>
        <v>25</v>
      </c>
      <c r="B33" s="33"/>
      <c r="D33" s="44"/>
      <c r="E33" s="44"/>
      <c r="F33" s="44"/>
      <c r="J33" s="1"/>
      <c r="K33" s="6">
        <f t="shared" si="6"/>
        <v>54</v>
      </c>
      <c r="L33" s="6">
        <f t="shared" si="7"/>
        <v>51</v>
      </c>
      <c r="M33" s="2">
        <f t="shared" ca="1" si="8"/>
        <v>1.8835450209334637E-3</v>
      </c>
      <c r="N33" s="2">
        <f t="shared" ca="1" si="9"/>
        <v>1.3985993332544799E-3</v>
      </c>
      <c r="O33" s="2">
        <f t="shared" ca="1" si="13"/>
        <v>0.99811645497906654</v>
      </c>
      <c r="P33" s="11">
        <f t="shared" ca="1" si="13"/>
        <v>0.99860140066674552</v>
      </c>
      <c r="Q33" s="33"/>
      <c r="S33" s="2">
        <f t="shared" ca="1" si="10"/>
        <v>15.026535293462786</v>
      </c>
      <c r="U33" s="1"/>
    </row>
    <row r="34" spans="1:21" x14ac:dyDescent="0.45">
      <c r="A34" s="1">
        <f t="shared" si="17"/>
        <v>26</v>
      </c>
      <c r="B34" s="33"/>
      <c r="D34" s="44"/>
      <c r="E34" s="44"/>
      <c r="F34" s="44"/>
      <c r="J34" s="1"/>
      <c r="K34" s="6">
        <f t="shared" si="6"/>
        <v>55</v>
      </c>
      <c r="L34" s="6">
        <f t="shared" si="7"/>
        <v>52</v>
      </c>
      <c r="M34" s="2">
        <f t="shared" ca="1" si="8"/>
        <v>2.0853822199249361E-3</v>
      </c>
      <c r="N34" s="2">
        <f t="shared" ca="1" si="9"/>
        <v>1.5423370543424797E-3</v>
      </c>
      <c r="O34" s="2">
        <f t="shared" ca="1" si="13"/>
        <v>0.99791461778007506</v>
      </c>
      <c r="P34" s="11">
        <f t="shared" ca="1" si="13"/>
        <v>0.99845766294565752</v>
      </c>
      <c r="Q34" s="33"/>
      <c r="S34" s="2">
        <f t="shared" ca="1" si="10"/>
        <v>14.888951088135279</v>
      </c>
      <c r="U34" s="1"/>
    </row>
    <row r="35" spans="1:21" x14ac:dyDescent="0.45">
      <c r="A35" s="1">
        <f t="shared" si="17"/>
        <v>27</v>
      </c>
      <c r="B35" s="33"/>
      <c r="D35" s="44"/>
      <c r="E35" s="44"/>
      <c r="F35" s="44"/>
      <c r="J35" s="1"/>
      <c r="K35" s="6">
        <f t="shared" si="6"/>
        <v>56</v>
      </c>
      <c r="L35" s="6">
        <f t="shared" si="7"/>
        <v>53</v>
      </c>
      <c r="M35" s="2">
        <f t="shared" ca="1" si="8"/>
        <v>2.3113914274626168E-3</v>
      </c>
      <c r="N35" s="2">
        <f t="shared" ca="1" si="9"/>
        <v>1.7032987395650956E-3</v>
      </c>
      <c r="O35" s="2">
        <f t="shared" ca="1" si="13"/>
        <v>0.99768860857253738</v>
      </c>
      <c r="P35" s="11">
        <f t="shared" ca="1" si="13"/>
        <v>0.9982967012604349</v>
      </c>
      <c r="Q35" s="33"/>
      <c r="S35" s="2">
        <f t="shared" ca="1" si="10"/>
        <v>14.745029959497321</v>
      </c>
      <c r="U35" s="1"/>
    </row>
    <row r="36" spans="1:21" x14ac:dyDescent="0.45">
      <c r="A36" s="1">
        <f t="shared" si="17"/>
        <v>28</v>
      </c>
      <c r="B36" s="33"/>
      <c r="D36" s="44"/>
      <c r="E36" s="44"/>
      <c r="F36" s="44"/>
      <c r="J36" s="1"/>
      <c r="K36" s="6">
        <f t="shared" si="6"/>
        <v>57</v>
      </c>
      <c r="L36" s="6">
        <f t="shared" si="7"/>
        <v>54</v>
      </c>
      <c r="M36" s="2">
        <f t="shared" ca="1" si="8"/>
        <v>2.5644609713604272E-3</v>
      </c>
      <c r="N36" s="2">
        <f t="shared" ca="1" si="9"/>
        <v>1.8835450209334637E-3</v>
      </c>
      <c r="O36" s="2">
        <f t="shared" ca="1" si="13"/>
        <v>0.99743553902863957</v>
      </c>
      <c r="P36" s="11">
        <f t="shared" ca="1" si="13"/>
        <v>0.99811645497906654</v>
      </c>
      <c r="Q36" s="33"/>
      <c r="S36" s="2">
        <f t="shared" ca="1" si="10"/>
        <v>14.59459070501949</v>
      </c>
      <c r="U36" s="1"/>
    </row>
    <row r="37" spans="1:21" x14ac:dyDescent="0.45">
      <c r="A37" s="1">
        <f t="shared" si="17"/>
        <v>29</v>
      </c>
      <c r="B37" s="33"/>
      <c r="D37" s="44"/>
      <c r="E37" s="44"/>
      <c r="F37" s="44"/>
      <c r="J37" s="1"/>
      <c r="K37" s="6">
        <f t="shared" si="6"/>
        <v>58</v>
      </c>
      <c r="L37" s="6">
        <f t="shared" si="7"/>
        <v>55</v>
      </c>
      <c r="M37" s="2">
        <f t="shared" ca="1" si="8"/>
        <v>2.8478226518822147E-3</v>
      </c>
      <c r="N37" s="2">
        <f t="shared" ca="1" si="9"/>
        <v>2.0853822199249361E-3</v>
      </c>
      <c r="O37" s="2">
        <f t="shared" ca="1" si="13"/>
        <v>0.99715217734811779</v>
      </c>
      <c r="P37" s="11">
        <f t="shared" ca="1" si="13"/>
        <v>0.99791461778007506</v>
      </c>
      <c r="Q37" s="33"/>
      <c r="S37" s="2">
        <f t="shared" ca="1" si="10"/>
        <v>14.437459752752886</v>
      </c>
      <c r="U37" s="1"/>
    </row>
    <row r="38" spans="1:21" x14ac:dyDescent="0.45">
      <c r="A38" s="1">
        <f t="shared" si="17"/>
        <v>30</v>
      </c>
      <c r="B38" s="33"/>
      <c r="D38" s="44"/>
      <c r="E38" s="44"/>
      <c r="F38" s="44"/>
      <c r="J38" s="1"/>
      <c r="K38" s="6">
        <f t="shared" si="6"/>
        <v>59</v>
      </c>
      <c r="L38" s="6">
        <f t="shared" si="7"/>
        <v>56</v>
      </c>
      <c r="M38" s="2">
        <f t="shared" ca="1" si="8"/>
        <v>3.1650921652182085E-3</v>
      </c>
      <c r="N38" s="2">
        <f t="shared" ca="1" si="9"/>
        <v>2.3113914274626168E-3</v>
      </c>
      <c r="O38" s="2">
        <f t="shared" ca="1" si="13"/>
        <v>0.99683490783478179</v>
      </c>
      <c r="P38" s="11">
        <f t="shared" ca="1" si="13"/>
        <v>0.99768860857253738</v>
      </c>
      <c r="Q38" s="33"/>
      <c r="S38" s="2">
        <f t="shared" ca="1" si="10"/>
        <v>14.273472984696927</v>
      </c>
      <c r="U38" s="1"/>
    </row>
    <row r="39" spans="1:21" x14ac:dyDescent="0.45">
      <c r="A39" s="1">
        <f t="shared" si="17"/>
        <v>31</v>
      </c>
      <c r="B39" s="33"/>
      <c r="D39" s="44"/>
      <c r="E39" s="44"/>
      <c r="F39" s="44"/>
      <c r="J39" s="1"/>
      <c r="K39" s="6">
        <f t="shared" si="6"/>
        <v>60</v>
      </c>
      <c r="L39" s="6">
        <f t="shared" si="7"/>
        <v>57</v>
      </c>
      <c r="M39" s="2">
        <f t="shared" ca="1" si="8"/>
        <v>3.5203141768974655E-3</v>
      </c>
      <c r="N39" s="2">
        <f t="shared" ca="1" si="9"/>
        <v>2.5644609713604272E-3</v>
      </c>
      <c r="O39" s="2">
        <f t="shared" ca="1" si="13"/>
        <v>0.99647968582310253</v>
      </c>
      <c r="P39" s="11">
        <f t="shared" ca="1" si="13"/>
        <v>0.99743553902863957</v>
      </c>
      <c r="Q39" s="33"/>
      <c r="S39" s="2">
        <f t="shared" ca="1" si="10"/>
        <v>14.102477709863305</v>
      </c>
      <c r="U39" s="1"/>
    </row>
    <row r="40" spans="1:21" x14ac:dyDescent="0.45">
      <c r="A40" s="1">
        <f t="shared" si="17"/>
        <v>32</v>
      </c>
      <c r="B40" s="33"/>
      <c r="D40" s="44"/>
      <c r="E40" s="44"/>
      <c r="F40" s="44"/>
      <c r="J40" s="1"/>
      <c r="K40" s="6">
        <f t="shared" ref="K40:K71" si="18">PAge+A40</f>
        <v>61</v>
      </c>
      <c r="L40" s="6">
        <f t="shared" ref="L40:L71" si="19">BAge+A40</f>
        <v>58</v>
      </c>
      <c r="M40" s="2">
        <f t="shared" ref="M40:M71" ca="1" si="20">MIN(MortFactor*OFFSET(qx,MIN(K40,121),0),1)</f>
        <v>3.9180125523966547E-3</v>
      </c>
      <c r="N40" s="2">
        <f t="shared" ref="N40:N71" ca="1" si="21">MIN(MortFactor*OFFSET(qx,MIN(L40,121),0),1)</f>
        <v>2.8478226518822147E-3</v>
      </c>
      <c r="O40" s="2">
        <f t="shared" ca="1" si="13"/>
        <v>0.99608198744760335</v>
      </c>
      <c r="P40" s="11">
        <f t="shared" ca="1" si="13"/>
        <v>0.99715217734811779</v>
      </c>
      <c r="Q40" s="33"/>
      <c r="S40" s="2">
        <f t="shared" ref="S40:S71" ca="1" si="22">1+NewDiscFactor*P40*S41</f>
        <v>13.924334785564842</v>
      </c>
      <c r="U40" s="1"/>
    </row>
    <row r="41" spans="1:21" x14ac:dyDescent="0.45">
      <c r="A41" s="1">
        <f t="shared" si="17"/>
        <v>33</v>
      </c>
      <c r="B41" s="33"/>
      <c r="D41" s="44"/>
      <c r="E41" s="44"/>
      <c r="F41" s="44"/>
      <c r="J41" s="1"/>
      <c r="K41" s="6">
        <f t="shared" si="18"/>
        <v>62</v>
      </c>
      <c r="L41" s="6">
        <f t="shared" si="19"/>
        <v>59</v>
      </c>
      <c r="M41" s="2">
        <f t="shared" ca="1" si="20"/>
        <v>4.3632463003131505E-3</v>
      </c>
      <c r="N41" s="2">
        <f t="shared" ca="1" si="21"/>
        <v>3.1650921652182085E-3</v>
      </c>
      <c r="O41" s="2">
        <f t="shared" ca="1" si="13"/>
        <v>0.99563675369968685</v>
      </c>
      <c r="P41" s="11">
        <f t="shared" ca="1" si="13"/>
        <v>0.99683490783478179</v>
      </c>
      <c r="Q41" s="33"/>
      <c r="S41" s="2">
        <f t="shared" ca="1" si="22"/>
        <v>13.738920882801192</v>
      </c>
      <c r="U41" s="1"/>
    </row>
    <row r="42" spans="1:21" x14ac:dyDescent="0.45">
      <c r="A42" s="1">
        <f t="shared" si="17"/>
        <v>34</v>
      </c>
      <c r="B42" s="33"/>
      <c r="D42" s="44"/>
      <c r="E42" s="44"/>
      <c r="F42" s="44"/>
      <c r="J42" s="1"/>
      <c r="K42" s="6">
        <f t="shared" si="18"/>
        <v>63</v>
      </c>
      <c r="L42" s="6">
        <f t="shared" si="19"/>
        <v>60</v>
      </c>
      <c r="M42" s="2">
        <f t="shared" ca="1" si="20"/>
        <v>4.8616718341785159E-3</v>
      </c>
      <c r="N42" s="2">
        <f t="shared" ca="1" si="21"/>
        <v>3.5203141768974655E-3</v>
      </c>
      <c r="O42" s="2">
        <f t="shared" ca="1" si="13"/>
        <v>0.99513832816582148</v>
      </c>
      <c r="P42" s="11">
        <f t="shared" ca="1" si="13"/>
        <v>0.99647968582310253</v>
      </c>
      <c r="Q42" s="33"/>
      <c r="S42" s="2">
        <f t="shared" ca="1" si="22"/>
        <v>13.546130888513519</v>
      </c>
      <c r="U42" s="1"/>
    </row>
    <row r="43" spans="1:21" x14ac:dyDescent="0.45">
      <c r="A43" s="1">
        <f t="shared" si="17"/>
        <v>35</v>
      </c>
      <c r="B43" s="33"/>
      <c r="D43" s="44"/>
      <c r="E43" s="44"/>
      <c r="F43" s="44"/>
      <c r="J43" s="1"/>
      <c r="K43" s="6">
        <f t="shared" si="18"/>
        <v>64</v>
      </c>
      <c r="L43" s="6">
        <f t="shared" si="19"/>
        <v>61</v>
      </c>
      <c r="M43" s="2">
        <f t="shared" ca="1" si="20"/>
        <v>5.4196122117952106E-3</v>
      </c>
      <c r="N43" s="2">
        <f t="shared" ca="1" si="21"/>
        <v>3.9180125523966547E-3</v>
      </c>
      <c r="O43" s="2">
        <f t="shared" ca="1" si="13"/>
        <v>0.99458038778820479</v>
      </c>
      <c r="P43" s="11">
        <f t="shared" ca="1" si="13"/>
        <v>0.99608198744760335</v>
      </c>
      <c r="Q43" s="33"/>
      <c r="S43" s="2">
        <f t="shared" ca="1" si="22"/>
        <v>13.345880433919033</v>
      </c>
      <c r="U43" s="1"/>
    </row>
    <row r="44" spans="1:21" x14ac:dyDescent="0.45">
      <c r="A44" s="1">
        <f t="shared" si="17"/>
        <v>36</v>
      </c>
      <c r="B44" s="33"/>
      <c r="D44" s="44"/>
      <c r="E44" s="44"/>
      <c r="F44" s="44"/>
      <c r="J44" s="1"/>
      <c r="K44" s="6">
        <f t="shared" si="18"/>
        <v>65</v>
      </c>
      <c r="L44" s="6">
        <f t="shared" si="19"/>
        <v>62</v>
      </c>
      <c r="M44" s="2">
        <f t="shared" ca="1" si="20"/>
        <v>6.0441340651880004E-3</v>
      </c>
      <c r="N44" s="2">
        <f t="shared" ca="1" si="21"/>
        <v>4.3632463003131505E-3</v>
      </c>
      <c r="O44" s="2">
        <f t="shared" ca="1" si="13"/>
        <v>0.993955865934812</v>
      </c>
      <c r="P44" s="11">
        <f t="shared" ca="1" si="13"/>
        <v>0.99563675369968685</v>
      </c>
      <c r="Q44" s="33"/>
      <c r="S44" s="2">
        <f t="shared" ca="1" si="22"/>
        <v>13.138108534105552</v>
      </c>
      <c r="U44" s="1"/>
    </row>
    <row r="45" spans="1:21" x14ac:dyDescent="0.45">
      <c r="A45" s="1">
        <f t="shared" si="17"/>
        <v>37</v>
      </c>
      <c r="B45" s="33"/>
      <c r="D45" s="44"/>
      <c r="E45" s="44"/>
      <c r="F45" s="44"/>
      <c r="J45" s="1"/>
      <c r="K45" s="6">
        <f t="shared" si="18"/>
        <v>66</v>
      </c>
      <c r="L45" s="6">
        <f t="shared" si="19"/>
        <v>63</v>
      </c>
      <c r="M45" s="2">
        <f t="shared" ca="1" si="20"/>
        <v>6.743132988805578E-3</v>
      </c>
      <c r="N45" s="2">
        <f t="shared" ca="1" si="21"/>
        <v>4.8616718341785159E-3</v>
      </c>
      <c r="O45" s="2">
        <f t="shared" ca="1" si="13"/>
        <v>0.99325686701119442</v>
      </c>
      <c r="P45" s="11">
        <f t="shared" ca="1" si="13"/>
        <v>0.99513832816582148</v>
      </c>
      <c r="Q45" s="33"/>
      <c r="S45" s="2">
        <f t="shared" ca="1" si="22"/>
        <v>12.922780319571013</v>
      </c>
      <c r="U45" s="1"/>
    </row>
    <row r="46" spans="1:21" x14ac:dyDescent="0.45">
      <c r="A46" s="1">
        <f t="shared" si="17"/>
        <v>38</v>
      </c>
      <c r="B46" s="33"/>
      <c r="D46" s="44"/>
      <c r="E46" s="44"/>
      <c r="F46" s="44"/>
      <c r="J46" s="1"/>
      <c r="K46" s="6">
        <f t="shared" si="18"/>
        <v>67</v>
      </c>
      <c r="L46" s="6">
        <f t="shared" si="19"/>
        <v>64</v>
      </c>
      <c r="M46" s="2">
        <f t="shared" ca="1" si="20"/>
        <v>7.5254282070433831E-3</v>
      </c>
      <c r="N46" s="2">
        <f t="shared" ca="1" si="21"/>
        <v>5.4196122117952106E-3</v>
      </c>
      <c r="O46" s="2">
        <f t="shared" ca="1" si="13"/>
        <v>0.99247457179295662</v>
      </c>
      <c r="P46" s="11">
        <f t="shared" ca="1" si="13"/>
        <v>0.99458038778820479</v>
      </c>
      <c r="Q46" s="33"/>
      <c r="S46" s="2">
        <f t="shared" ca="1" si="22"/>
        <v>12.69988983545548</v>
      </c>
      <c r="U46" s="1"/>
    </row>
    <row r="47" spans="1:21" x14ac:dyDescent="0.45">
      <c r="A47" s="1">
        <f t="shared" si="17"/>
        <v>39</v>
      </c>
      <c r="B47" s="33"/>
      <c r="D47" s="44"/>
      <c r="E47" s="44"/>
      <c r="F47" s="44"/>
      <c r="J47" s="1"/>
      <c r="K47" s="6">
        <f t="shared" si="18"/>
        <v>68</v>
      </c>
      <c r="L47" s="6">
        <f t="shared" si="19"/>
        <v>65</v>
      </c>
      <c r="M47" s="2">
        <f t="shared" ca="1" si="20"/>
        <v>8.4008673924861332E-3</v>
      </c>
      <c r="N47" s="2">
        <f t="shared" ca="1" si="21"/>
        <v>6.0441340651880004E-3</v>
      </c>
      <c r="O47" s="2">
        <f t="shared" ca="1" si="13"/>
        <v>0.99159913260751387</v>
      </c>
      <c r="P47" s="11">
        <f t="shared" ca="1" si="13"/>
        <v>0.993955865934812</v>
      </c>
      <c r="Q47" s="33"/>
      <c r="S47" s="2">
        <f t="shared" ca="1" si="22"/>
        <v>12.469462878875692</v>
      </c>
      <c r="U47" s="1"/>
    </row>
    <row r="48" spans="1:21" x14ac:dyDescent="0.45">
      <c r="A48" s="1">
        <f t="shared" si="17"/>
        <v>40</v>
      </c>
      <c r="B48" s="33"/>
      <c r="D48" s="44"/>
      <c r="E48" s="44"/>
      <c r="F48" s="44"/>
      <c r="J48" s="1"/>
      <c r="K48" s="6">
        <f t="shared" si="18"/>
        <v>69</v>
      </c>
      <c r="L48" s="6">
        <f t="shared" si="19"/>
        <v>66</v>
      </c>
      <c r="M48" s="2">
        <f t="shared" ca="1" si="20"/>
        <v>9.380442550829371E-3</v>
      </c>
      <c r="N48" s="2">
        <f t="shared" ca="1" si="21"/>
        <v>6.743132988805578E-3</v>
      </c>
      <c r="O48" s="2">
        <f t="shared" ca="1" si="13"/>
        <v>0.99061955744917063</v>
      </c>
      <c r="P48" s="11">
        <f t="shared" ca="1" si="13"/>
        <v>0.99325686701119442</v>
      </c>
      <c r="Q48" s="33"/>
      <c r="S48" s="2">
        <f t="shared" ca="1" si="22"/>
        <v>12.231559839102138</v>
      </c>
      <c r="U48" s="1"/>
    </row>
    <row r="49" spans="1:21" x14ac:dyDescent="0.45">
      <c r="A49" s="1">
        <f t="shared" si="17"/>
        <v>41</v>
      </c>
      <c r="B49" s="33"/>
      <c r="D49" s="44"/>
      <c r="E49" s="44"/>
      <c r="F49" s="44"/>
      <c r="J49" s="1"/>
      <c r="K49" s="6">
        <f t="shared" si="18"/>
        <v>70</v>
      </c>
      <c r="L49" s="6">
        <f t="shared" si="19"/>
        <v>67</v>
      </c>
      <c r="M49" s="2">
        <f t="shared" ca="1" si="20"/>
        <v>1.0476417923719894E-2</v>
      </c>
      <c r="N49" s="2">
        <f t="shared" ca="1" si="21"/>
        <v>7.5254282070433831E-3</v>
      </c>
      <c r="O49" s="2">
        <f t="shared" ca="1" si="13"/>
        <v>0.98952358207628011</v>
      </c>
      <c r="P49" s="11">
        <f t="shared" ca="1" si="13"/>
        <v>0.99247457179295662</v>
      </c>
      <c r="Q49" s="33"/>
      <c r="S49" s="2">
        <f t="shared" ca="1" si="22"/>
        <v>11.986278499410654</v>
      </c>
      <c r="U49" s="1"/>
    </row>
    <row r="50" spans="1:21" x14ac:dyDescent="0.45">
      <c r="A50" s="1">
        <f t="shared" si="17"/>
        <v>42</v>
      </c>
      <c r="B50" s="33"/>
      <c r="D50" s="44"/>
      <c r="E50" s="44"/>
      <c r="F50" s="44"/>
      <c r="J50" s="1"/>
      <c r="K50" s="6">
        <f t="shared" si="18"/>
        <v>71</v>
      </c>
      <c r="L50" s="6">
        <f t="shared" si="19"/>
        <v>68</v>
      </c>
      <c r="M50" s="2">
        <f t="shared" ca="1" si="20"/>
        <v>1.1702470882168026E-2</v>
      </c>
      <c r="N50" s="2">
        <f t="shared" ca="1" si="21"/>
        <v>8.4008673924861332E-3</v>
      </c>
      <c r="O50" s="2">
        <f t="shared" ca="1" si="13"/>
        <v>0.98829752911783197</v>
      </c>
      <c r="P50" s="11">
        <f t="shared" ca="1" si="13"/>
        <v>0.99159913260751387</v>
      </c>
      <c r="Q50" s="33"/>
      <c r="S50" s="2">
        <f t="shared" ca="1" si="22"/>
        <v>11.733756753422082</v>
      </c>
      <c r="U50" s="1"/>
    </row>
    <row r="51" spans="1:21" x14ac:dyDescent="0.45">
      <c r="A51" s="1">
        <f t="shared" si="17"/>
        <v>43</v>
      </c>
      <c r="B51" s="33"/>
      <c r="D51" s="44"/>
      <c r="E51" s="44"/>
      <c r="F51" s="44"/>
      <c r="J51" s="1"/>
      <c r="K51" s="6">
        <f t="shared" si="18"/>
        <v>72</v>
      </c>
      <c r="L51" s="6">
        <f t="shared" si="19"/>
        <v>69</v>
      </c>
      <c r="M51" s="2">
        <f t="shared" ca="1" si="20"/>
        <v>1.3073846784822929E-2</v>
      </c>
      <c r="N51" s="2">
        <f t="shared" ca="1" si="21"/>
        <v>9.380442550829371E-3</v>
      </c>
      <c r="O51" s="2">
        <f t="shared" ca="1" si="13"/>
        <v>0.98692615321517707</v>
      </c>
      <c r="P51" s="11">
        <f t="shared" ca="1" si="13"/>
        <v>0.99061955744917063</v>
      </c>
      <c r="Q51" s="33"/>
      <c r="S51" s="2">
        <f t="shared" ca="1" si="22"/>
        <v>11.474175182776063</v>
      </c>
      <c r="U51" s="1"/>
    </row>
    <row r="52" spans="1:21" x14ac:dyDescent="0.45">
      <c r="A52" s="1">
        <f t="shared" si="17"/>
        <v>44</v>
      </c>
      <c r="B52" s="33"/>
      <c r="D52" s="44"/>
      <c r="E52" s="44"/>
      <c r="F52" s="44"/>
      <c r="J52" s="1"/>
      <c r="K52" s="6">
        <f t="shared" si="18"/>
        <v>73</v>
      </c>
      <c r="L52" s="6">
        <f t="shared" si="19"/>
        <v>70</v>
      </c>
      <c r="M52" s="2">
        <f t="shared" ca="1" si="20"/>
        <v>1.4607528749700172E-2</v>
      </c>
      <c r="N52" s="2">
        <f t="shared" ca="1" si="21"/>
        <v>1.0476417923719894E-2</v>
      </c>
      <c r="O52" s="2">
        <f t="shared" ca="1" si="13"/>
        <v>0.98539247125029983</v>
      </c>
      <c r="P52" s="11">
        <f t="shared" ca="1" si="13"/>
        <v>0.98952358207628011</v>
      </c>
      <c r="Q52" s="33"/>
      <c r="S52" s="2">
        <f t="shared" ca="1" si="22"/>
        <v>11.207759437267432</v>
      </c>
      <c r="U52" s="1"/>
    </row>
    <row r="53" spans="1:21" x14ac:dyDescent="0.45">
      <c r="A53" s="1">
        <f t="shared" si="17"/>
        <v>45</v>
      </c>
      <c r="B53" s="33"/>
      <c r="D53" s="44"/>
      <c r="E53" s="44"/>
      <c r="F53" s="44"/>
      <c r="J53" s="1"/>
      <c r="K53" s="6">
        <f t="shared" si="18"/>
        <v>74</v>
      </c>
      <c r="L53" s="6">
        <f t="shared" si="19"/>
        <v>71</v>
      </c>
      <c r="M53" s="2">
        <f t="shared" ca="1" si="20"/>
        <v>1.6322423225307414E-2</v>
      </c>
      <c r="N53" s="2">
        <f t="shared" ca="1" si="21"/>
        <v>1.1702470882168026E-2</v>
      </c>
      <c r="O53" s="2">
        <f t="shared" ca="1" si="13"/>
        <v>0.98367757677469259</v>
      </c>
      <c r="P53" s="11">
        <f t="shared" ca="1" si="13"/>
        <v>0.98829752911783197</v>
      </c>
      <c r="Q53" s="33"/>
      <c r="S53" s="2">
        <f t="shared" ca="1" si="22"/>
        <v>10.934782353342008</v>
      </c>
      <c r="U53" s="1"/>
    </row>
    <row r="54" spans="1:21" x14ac:dyDescent="0.45">
      <c r="A54" s="1">
        <f t="shared" si="17"/>
        <v>46</v>
      </c>
      <c r="B54" s="33"/>
      <c r="D54" s="44"/>
      <c r="E54" s="44"/>
      <c r="F54" s="44"/>
      <c r="J54" s="1"/>
      <c r="K54" s="6">
        <f t="shared" si="18"/>
        <v>75</v>
      </c>
      <c r="L54" s="6">
        <f t="shared" si="19"/>
        <v>72</v>
      </c>
      <c r="M54" s="2">
        <f t="shared" ca="1" si="20"/>
        <v>1.8239562135447418E-2</v>
      </c>
      <c r="N54" s="2">
        <f t="shared" ca="1" si="21"/>
        <v>1.3073846784822929E-2</v>
      </c>
      <c r="O54" s="2">
        <f t="shared" ca="1" si="13"/>
        <v>0.98176043786455258</v>
      </c>
      <c r="P54" s="11">
        <f t="shared" ca="1" si="13"/>
        <v>0.98692615321517707</v>
      </c>
      <c r="Q54" s="33"/>
      <c r="S54" s="2">
        <f t="shared" ca="1" si="22"/>
        <v>10.655565742375709</v>
      </c>
      <c r="U54" s="1"/>
    </row>
    <row r="55" spans="1:21" x14ac:dyDescent="0.45">
      <c r="A55" s="1">
        <f t="shared" si="17"/>
        <v>47</v>
      </c>
      <c r="B55" s="33"/>
      <c r="D55" s="44"/>
      <c r="E55" s="44"/>
      <c r="F55" s="44"/>
      <c r="J55" s="1"/>
      <c r="K55" s="6">
        <f t="shared" si="18"/>
        <v>76</v>
      </c>
      <c r="L55" s="6">
        <f t="shared" si="19"/>
        <v>73</v>
      </c>
      <c r="M55" s="2">
        <f t="shared" ca="1" si="20"/>
        <v>2.038232219618008E-2</v>
      </c>
      <c r="N55" s="2">
        <f t="shared" ca="1" si="21"/>
        <v>1.4607528749700172E-2</v>
      </c>
      <c r="O55" s="2">
        <f t="shared" ca="1" si="13"/>
        <v>0.97961767780381992</v>
      </c>
      <c r="P55" s="11">
        <f t="shared" ca="1" si="13"/>
        <v>0.98539247125029983</v>
      </c>
      <c r="Q55" s="33"/>
      <c r="S55" s="2">
        <f t="shared" ca="1" si="22"/>
        <v>10.37048177675231</v>
      </c>
      <c r="U55" s="1"/>
    </row>
    <row r="56" spans="1:21" x14ac:dyDescent="0.45">
      <c r="A56" s="1">
        <f t="shared" si="17"/>
        <v>48</v>
      </c>
      <c r="B56" s="33"/>
      <c r="D56" s="44"/>
      <c r="E56" s="44"/>
      <c r="F56" s="44"/>
      <c r="J56" s="1"/>
      <c r="K56" s="6">
        <f t="shared" si="18"/>
        <v>77</v>
      </c>
      <c r="L56" s="6">
        <f t="shared" si="19"/>
        <v>74</v>
      </c>
      <c r="M56" s="2">
        <f t="shared" ca="1" si="20"/>
        <v>2.277666174475057E-2</v>
      </c>
      <c r="N56" s="2">
        <f t="shared" ca="1" si="21"/>
        <v>1.6322423225307414E-2</v>
      </c>
      <c r="O56" s="2">
        <f t="shared" ca="1" si="13"/>
        <v>0.97722333825524943</v>
      </c>
      <c r="P56" s="11">
        <f t="shared" ca="1" si="13"/>
        <v>0.98367757677469259</v>
      </c>
      <c r="Q56" s="33"/>
      <c r="S56" s="2">
        <f t="shared" ca="1" si="22"/>
        <v>10.079953899743607</v>
      </c>
      <c r="U56" s="1"/>
    </row>
    <row r="57" spans="1:21" x14ac:dyDescent="0.45">
      <c r="A57" s="1">
        <f t="shared" si="17"/>
        <v>49</v>
      </c>
      <c r="B57" s="33"/>
      <c r="D57" s="44"/>
      <c r="E57" s="44"/>
      <c r="F57" s="44"/>
      <c r="J57" s="1"/>
      <c r="K57" s="6">
        <f t="shared" si="18"/>
        <v>78</v>
      </c>
      <c r="L57" s="6">
        <f t="shared" si="19"/>
        <v>75</v>
      </c>
      <c r="M57" s="2">
        <f t="shared" ca="1" si="20"/>
        <v>2.5451375055637215E-2</v>
      </c>
      <c r="N57" s="2">
        <f t="shared" ca="1" si="21"/>
        <v>1.8239562135447418E-2</v>
      </c>
      <c r="O57" s="2">
        <f t="shared" ca="1" si="13"/>
        <v>0.97454862494436278</v>
      </c>
      <c r="P57" s="11">
        <f t="shared" ca="1" si="13"/>
        <v>0.98176043786455258</v>
      </c>
      <c r="Q57" s="33"/>
      <c r="S57" s="2">
        <f t="shared" ca="1" si="22"/>
        <v>9.7844571849305613</v>
      </c>
      <c r="U57" s="1"/>
    </row>
    <row r="58" spans="1:21" x14ac:dyDescent="0.45">
      <c r="A58" s="1">
        <f t="shared" si="17"/>
        <v>50</v>
      </c>
      <c r="B58" s="33"/>
      <c r="D58" s="44"/>
      <c r="E58" s="44"/>
      <c r="F58" s="44"/>
      <c r="J58" s="1"/>
      <c r="K58" s="6">
        <f t="shared" si="18"/>
        <v>79</v>
      </c>
      <c r="L58" s="6">
        <f t="shared" si="19"/>
        <v>76</v>
      </c>
      <c r="M58" s="2">
        <f t="shared" ca="1" si="20"/>
        <v>2.8438363620053253E-2</v>
      </c>
      <c r="N58" s="2">
        <f t="shared" ca="1" si="21"/>
        <v>2.038232219618008E-2</v>
      </c>
      <c r="O58" s="2">
        <f t="shared" ca="1" si="13"/>
        <v>0.97156163637994675</v>
      </c>
      <c r="P58" s="11">
        <f t="shared" ca="1" si="13"/>
        <v>0.97961767780381992</v>
      </c>
      <c r="Q58" s="33"/>
      <c r="S58" s="2">
        <f t="shared" ca="1" si="22"/>
        <v>9.48451807273889</v>
      </c>
      <c r="U58" s="1"/>
    </row>
    <row r="59" spans="1:21" x14ac:dyDescent="0.45">
      <c r="A59" s="1">
        <f t="shared" si="17"/>
        <v>51</v>
      </c>
      <c r="B59" s="33"/>
      <c r="D59" s="44"/>
      <c r="E59" s="44"/>
      <c r="F59" s="44"/>
      <c r="J59" s="1"/>
      <c r="K59" s="6">
        <f t="shared" si="18"/>
        <v>80</v>
      </c>
      <c r="L59" s="6">
        <f t="shared" si="19"/>
        <v>77</v>
      </c>
      <c r="M59" s="2">
        <f t="shared" ca="1" si="20"/>
        <v>3.1772923198036707E-2</v>
      </c>
      <c r="N59" s="2">
        <f t="shared" ca="1" si="21"/>
        <v>2.277666174475057E-2</v>
      </c>
      <c r="O59" s="2">
        <f t="shared" ca="1" si="13"/>
        <v>0.96822707680196329</v>
      </c>
      <c r="P59" s="11">
        <f t="shared" ca="1" si="13"/>
        <v>0.97722333825524943</v>
      </c>
      <c r="Q59" s="33"/>
      <c r="S59" s="2">
        <f t="shared" ca="1" si="22"/>
        <v>9.1807134159376584</v>
      </c>
      <c r="U59" s="1"/>
    </row>
    <row r="60" spans="1:21" x14ac:dyDescent="0.45">
      <c r="A60" s="1">
        <f t="shared" si="17"/>
        <v>52</v>
      </c>
      <c r="B60" s="33"/>
      <c r="D60" s="44"/>
      <c r="E60" s="44"/>
      <c r="F60" s="44"/>
      <c r="J60" s="1"/>
      <c r="K60" s="6">
        <f t="shared" si="18"/>
        <v>81</v>
      </c>
      <c r="L60" s="6">
        <f t="shared" si="19"/>
        <v>78</v>
      </c>
      <c r="M60" s="2">
        <f t="shared" ca="1" si="20"/>
        <v>3.5494044575716144E-2</v>
      </c>
      <c r="N60" s="2">
        <f t="shared" ca="1" si="21"/>
        <v>2.5451375055637215E-2</v>
      </c>
      <c r="O60" s="2">
        <f t="shared" ca="1" si="13"/>
        <v>0.96450595542428386</v>
      </c>
      <c r="P60" s="11">
        <f t="shared" ca="1" si="13"/>
        <v>0.97454862494436278</v>
      </c>
      <c r="Q60" s="33"/>
      <c r="S60" s="2">
        <f t="shared" ca="1" si="22"/>
        <v>8.8736687729708308</v>
      </c>
      <c r="U60" s="1"/>
    </row>
    <row r="61" spans="1:21" x14ac:dyDescent="0.45">
      <c r="A61" s="1">
        <f t="shared" si="17"/>
        <v>53</v>
      </c>
      <c r="B61" s="33"/>
      <c r="D61" s="44"/>
      <c r="E61" s="44"/>
      <c r="F61" s="44"/>
      <c r="J61" s="1"/>
      <c r="K61" s="6">
        <f t="shared" si="18"/>
        <v>82</v>
      </c>
      <c r="L61" s="6">
        <f t="shared" si="19"/>
        <v>79</v>
      </c>
      <c r="M61" s="2">
        <f t="shared" ca="1" si="20"/>
        <v>3.9644724825760091E-2</v>
      </c>
      <c r="N61" s="2">
        <f t="shared" ca="1" si="21"/>
        <v>2.8438363620053253E-2</v>
      </c>
      <c r="O61" s="2">
        <f t="shared" ca="1" si="13"/>
        <v>0.96035527517423991</v>
      </c>
      <c r="P61" s="11">
        <f t="shared" ca="1" si="13"/>
        <v>0.97156163637994675</v>
      </c>
      <c r="Q61" s="33"/>
      <c r="S61" s="2">
        <f t="shared" ca="1" si="22"/>
        <v>8.5640558980066928</v>
      </c>
      <c r="U61" s="1"/>
    </row>
    <row r="62" spans="1:21" x14ac:dyDescent="0.45">
      <c r="A62" s="1">
        <f t="shared" si="17"/>
        <v>54</v>
      </c>
      <c r="B62" s="33"/>
      <c r="D62" s="44"/>
      <c r="E62" s="44"/>
      <c r="F62" s="44"/>
      <c r="J62" s="1"/>
      <c r="K62" s="6">
        <f t="shared" si="18"/>
        <v>83</v>
      </c>
      <c r="L62" s="6">
        <f t="shared" si="19"/>
        <v>80</v>
      </c>
      <c r="M62" s="2">
        <f t="shared" ca="1" si="20"/>
        <v>4.4272284419443531E-2</v>
      </c>
      <c r="N62" s="2">
        <f t="shared" ca="1" si="21"/>
        <v>3.1772923198036707E-2</v>
      </c>
      <c r="O62" s="2">
        <f t="shared" ca="1" si="13"/>
        <v>0.95572771558055647</v>
      </c>
      <c r="P62" s="11">
        <f t="shared" ca="1" si="13"/>
        <v>0.96822707680196329</v>
      </c>
      <c r="Q62" s="33"/>
      <c r="S62" s="2">
        <f t="shared" ca="1" si="22"/>
        <v>8.2525893897600877</v>
      </c>
      <c r="U62" s="1"/>
    </row>
    <row r="63" spans="1:21" x14ac:dyDescent="0.45">
      <c r="A63" s="1">
        <f t="shared" si="17"/>
        <v>55</v>
      </c>
      <c r="B63" s="33"/>
      <c r="D63" s="44"/>
      <c r="E63" s="44"/>
      <c r="F63" s="44"/>
      <c r="J63" s="1"/>
      <c r="K63" s="6">
        <f t="shared" si="18"/>
        <v>84</v>
      </c>
      <c r="L63" s="6">
        <f t="shared" si="19"/>
        <v>81</v>
      </c>
      <c r="M63" s="2">
        <f t="shared" ca="1" si="20"/>
        <v>4.9428683708490628E-2</v>
      </c>
      <c r="N63" s="2">
        <f t="shared" ca="1" si="21"/>
        <v>3.5494044575716144E-2</v>
      </c>
      <c r="O63" s="2">
        <f t="shared" ca="1" si="13"/>
        <v>0.95057131629150937</v>
      </c>
      <c r="P63" s="11">
        <f t="shared" ca="1" si="13"/>
        <v>0.96450595542428386</v>
      </c>
      <c r="Q63" s="33"/>
      <c r="S63" s="2">
        <f t="shared" ca="1" si="22"/>
        <v>7.9400224775144457</v>
      </c>
      <c r="U63" s="1"/>
    </row>
    <row r="64" spans="1:21" x14ac:dyDescent="0.45">
      <c r="A64" s="1">
        <f t="shared" si="17"/>
        <v>56</v>
      </c>
      <c r="B64" s="33"/>
      <c r="D64" s="44"/>
      <c r="E64" s="44"/>
      <c r="F64" s="44"/>
      <c r="J64" s="1"/>
      <c r="K64" s="6">
        <f t="shared" si="18"/>
        <v>85</v>
      </c>
      <c r="L64" s="6">
        <f t="shared" si="19"/>
        <v>82</v>
      </c>
      <c r="M64" s="2">
        <f t="shared" ca="1" si="20"/>
        <v>5.5170830009616645E-2</v>
      </c>
      <c r="N64" s="2">
        <f t="shared" ca="1" si="21"/>
        <v>3.9644724825760091E-2</v>
      </c>
      <c r="O64" s="2">
        <f t="shared" ca="1" si="13"/>
        <v>0.94482916999038336</v>
      </c>
      <c r="P64" s="11">
        <f t="shared" ca="1" si="13"/>
        <v>0.96035527517423991</v>
      </c>
      <c r="Q64" s="33"/>
      <c r="S64" s="2">
        <f t="shared" ca="1" si="22"/>
        <v>7.6271419422488069</v>
      </c>
      <c r="U64" s="1"/>
    </row>
    <row r="65" spans="1:21" x14ac:dyDescent="0.45">
      <c r="A65" s="1">
        <f t="shared" si="17"/>
        <v>57</v>
      </c>
      <c r="B65" s="33"/>
      <c r="D65" s="44"/>
      <c r="E65" s="44"/>
      <c r="F65" s="44"/>
      <c r="J65" s="1"/>
      <c r="K65" s="6">
        <f t="shared" si="18"/>
        <v>86</v>
      </c>
      <c r="L65" s="6">
        <f t="shared" si="19"/>
        <v>83</v>
      </c>
      <c r="M65" s="2">
        <f t="shared" ca="1" si="20"/>
        <v>6.1560863702698421E-2</v>
      </c>
      <c r="N65" s="2">
        <f t="shared" ca="1" si="21"/>
        <v>4.4272284419443531E-2</v>
      </c>
      <c r="O65" s="2">
        <f t="shared" ca="1" si="13"/>
        <v>0.93843913629730158</v>
      </c>
      <c r="P65" s="11">
        <f t="shared" ca="1" si="13"/>
        <v>0.95572771558055647</v>
      </c>
      <c r="Q65" s="33"/>
      <c r="S65" s="2">
        <f t="shared" ca="1" si="22"/>
        <v>7.3147621930948548</v>
      </c>
      <c r="U65" s="1"/>
    </row>
    <row r="66" spans="1:21" x14ac:dyDescent="0.45">
      <c r="A66" s="1">
        <f t="shared" si="17"/>
        <v>58</v>
      </c>
      <c r="B66" s="33"/>
      <c r="D66" s="44"/>
      <c r="E66" s="44"/>
      <c r="F66" s="44"/>
      <c r="J66" s="1"/>
      <c r="K66" s="6">
        <f t="shared" si="18"/>
        <v>87</v>
      </c>
      <c r="L66" s="6">
        <f t="shared" si="19"/>
        <v>84</v>
      </c>
      <c r="M66" s="2">
        <f t="shared" ca="1" si="20"/>
        <v>6.8666408307707649E-2</v>
      </c>
      <c r="N66" s="2">
        <f t="shared" ca="1" si="21"/>
        <v>4.9428683708490628E-2</v>
      </c>
      <c r="O66" s="2">
        <f t="shared" ca="1" si="13"/>
        <v>0.93133359169229235</v>
      </c>
      <c r="P66" s="11">
        <f t="shared" ca="1" si="13"/>
        <v>0.95057131629150937</v>
      </c>
      <c r="Q66" s="33"/>
      <c r="S66" s="2">
        <f t="shared" ca="1" si="22"/>
        <v>7.003718544056758</v>
      </c>
      <c r="U66" s="1"/>
    </row>
    <row r="67" spans="1:21" x14ac:dyDescent="0.45">
      <c r="A67" s="1">
        <f t="shared" si="17"/>
        <v>59</v>
      </c>
      <c r="B67" s="33"/>
      <c r="D67" s="44"/>
      <c r="E67" s="44"/>
      <c r="F67" s="44"/>
      <c r="J67" s="1"/>
      <c r="K67" s="6">
        <f t="shared" si="18"/>
        <v>88</v>
      </c>
      <c r="L67" s="6">
        <f t="shared" si="19"/>
        <v>85</v>
      </c>
      <c r="M67" s="2">
        <f t="shared" ca="1" si="20"/>
        <v>7.6560765348023696E-2</v>
      </c>
      <c r="N67" s="2">
        <f t="shared" ca="1" si="21"/>
        <v>5.5170830009616645E-2</v>
      </c>
      <c r="O67" s="2">
        <f t="shared" ca="1" si="13"/>
        <v>0.9234392346519763</v>
      </c>
      <c r="P67" s="11">
        <f t="shared" ca="1" si="13"/>
        <v>0.94482916999038336</v>
      </c>
      <c r="Q67" s="33"/>
      <c r="S67" s="2">
        <f t="shared" ca="1" si="22"/>
        <v>6.6948597623668986</v>
      </c>
      <c r="U67" s="1"/>
    </row>
    <row r="68" spans="1:21" x14ac:dyDescent="0.45">
      <c r="A68" s="1">
        <f t="shared" si="17"/>
        <v>60</v>
      </c>
      <c r="B68" s="33"/>
      <c r="D68" s="44"/>
      <c r="E68" s="44"/>
      <c r="F68" s="44"/>
      <c r="J68" s="1"/>
      <c r="K68" s="6">
        <f t="shared" si="18"/>
        <v>89</v>
      </c>
      <c r="L68" s="6">
        <f t="shared" si="19"/>
        <v>86</v>
      </c>
      <c r="M68" s="2">
        <f t="shared" ca="1" si="20"/>
        <v>8.5323029856780419E-2</v>
      </c>
      <c r="N68" s="2">
        <f t="shared" ca="1" si="21"/>
        <v>6.1560863702698421E-2</v>
      </c>
      <c r="O68" s="2">
        <f t="shared" ca="1" si="13"/>
        <v>0.91467697014321958</v>
      </c>
      <c r="P68" s="11">
        <f t="shared" ca="1" si="13"/>
        <v>0.93843913629730158</v>
      </c>
      <c r="Q68" s="33"/>
      <c r="S68" s="2">
        <f t="shared" ca="1" si="22"/>
        <v>6.3890399871654626</v>
      </c>
      <c r="U68" s="1"/>
    </row>
    <row r="69" spans="1:21" x14ac:dyDescent="0.45">
      <c r="A69" s="1">
        <f t="shared" si="17"/>
        <v>61</v>
      </c>
      <c r="B69" s="33"/>
      <c r="D69" s="44"/>
      <c r="E69" s="44"/>
      <c r="F69" s="44"/>
      <c r="J69" s="1"/>
      <c r="K69" s="6">
        <f t="shared" si="18"/>
        <v>90</v>
      </c>
      <c r="L69" s="6">
        <f t="shared" si="19"/>
        <v>87</v>
      </c>
      <c r="M69" s="2">
        <f t="shared" ca="1" si="20"/>
        <v>9.503809657402662E-2</v>
      </c>
      <c r="N69" s="2">
        <f t="shared" ca="1" si="21"/>
        <v>6.8666408307707649E-2</v>
      </c>
      <c r="O69" s="2">
        <f t="shared" ca="1" si="13"/>
        <v>0.90496190342597338</v>
      </c>
      <c r="P69" s="11">
        <f t="shared" ca="1" si="13"/>
        <v>0.93133359169229235</v>
      </c>
      <c r="Q69" s="33"/>
      <c r="S69" s="2">
        <f t="shared" ca="1" si="22"/>
        <v>6.0871101443340523</v>
      </c>
      <c r="U69" s="1"/>
    </row>
    <row r="70" spans="1:21" x14ac:dyDescent="0.45">
      <c r="A70" s="1">
        <f t="shared" si="17"/>
        <v>62</v>
      </c>
      <c r="B70" s="33"/>
      <c r="D70" s="44"/>
      <c r="E70" s="44"/>
      <c r="F70" s="44"/>
      <c r="J70" s="1"/>
      <c r="K70" s="6">
        <f t="shared" si="18"/>
        <v>91</v>
      </c>
      <c r="L70" s="6">
        <f t="shared" si="19"/>
        <v>88</v>
      </c>
      <c r="M70" s="2">
        <f t="shared" ca="1" si="20"/>
        <v>0.10579652018489372</v>
      </c>
      <c r="N70" s="2">
        <f t="shared" ca="1" si="21"/>
        <v>7.6560765348023696E-2</v>
      </c>
      <c r="O70" s="2">
        <f t="shared" ca="1" si="13"/>
        <v>0.89420347981510628</v>
      </c>
      <c r="P70" s="11">
        <f t="shared" ca="1" si="13"/>
        <v>0.9234392346519763</v>
      </c>
      <c r="Q70" s="33"/>
      <c r="S70" s="2">
        <f t="shared" ca="1" si="22"/>
        <v>5.7899090090757683</v>
      </c>
      <c r="U70" s="1"/>
    </row>
    <row r="71" spans="1:21" x14ac:dyDescent="0.45">
      <c r="A71" s="1">
        <f t="shared" si="17"/>
        <v>63</v>
      </c>
      <c r="B71" s="33"/>
      <c r="D71" s="44"/>
      <c r="E71" s="44"/>
      <c r="F71" s="44"/>
      <c r="J71" s="1"/>
      <c r="K71" s="6">
        <f t="shared" si="18"/>
        <v>92</v>
      </c>
      <c r="L71" s="6">
        <f t="shared" si="19"/>
        <v>89</v>
      </c>
      <c r="M71" s="2">
        <f t="shared" ca="1" si="20"/>
        <v>0.117694185388868</v>
      </c>
      <c r="N71" s="2">
        <f t="shared" ca="1" si="21"/>
        <v>8.5323029856780419E-2</v>
      </c>
      <c r="O71" s="2">
        <f t="shared" ca="1" si="13"/>
        <v>0.882305814611132</v>
      </c>
      <c r="P71" s="11">
        <f t="shared" ca="1" si="13"/>
        <v>0.91467697014321958</v>
      </c>
      <c r="Q71" s="33"/>
      <c r="S71" s="2">
        <f t="shared" ca="1" si="22"/>
        <v>5.4982540908973156</v>
      </c>
      <c r="U71" s="1"/>
    </row>
    <row r="72" spans="1:21" x14ac:dyDescent="0.45">
      <c r="A72" s="1">
        <f t="shared" si="17"/>
        <v>64</v>
      </c>
      <c r="B72" s="33"/>
      <c r="D72" s="44"/>
      <c r="E72" s="44"/>
      <c r="F72" s="44"/>
      <c r="J72" s="1"/>
      <c r="K72" s="6">
        <f t="shared" ref="K72:K103" si="23">PAge+A72</f>
        <v>93</v>
      </c>
      <c r="L72" s="6">
        <f t="shared" ref="L72:L103" si="24">BAge+A72</f>
        <v>90</v>
      </c>
      <c r="M72" s="2">
        <f t="shared" ref="M72:M103" ca="1" si="25">MIN(MortFactor*OFFSET(qx,MIN(K72,121),0),1)</f>
        <v>0.1308317342833325</v>
      </c>
      <c r="N72" s="2">
        <f t="shared" ref="N72:N103" ca="1" si="26">MIN(MortFactor*OFFSET(qx,MIN(L72,121),0),1)</f>
        <v>9.503809657402662E-2</v>
      </c>
      <c r="O72" s="2">
        <f t="shared" ca="1" si="13"/>
        <v>0.8691682657166675</v>
      </c>
      <c r="P72" s="11">
        <f t="shared" ca="1" si="13"/>
        <v>0.90496190342597338</v>
      </c>
      <c r="Q72" s="33"/>
      <c r="S72" s="2">
        <f t="shared" ref="S72:S103" ca="1" si="27">1+NewDiscFactor*P72*S73</f>
        <v>5.2129325346461508</v>
      </c>
      <c r="U72" s="1"/>
    </row>
    <row r="73" spans="1:21" x14ac:dyDescent="0.45">
      <c r="A73" s="1">
        <f t="shared" si="17"/>
        <v>65</v>
      </c>
      <c r="B73" s="33"/>
      <c r="D73" s="44"/>
      <c r="E73" s="44"/>
      <c r="F73" s="44"/>
      <c r="J73" s="1"/>
      <c r="K73" s="6">
        <f t="shared" si="23"/>
        <v>94</v>
      </c>
      <c r="L73" s="6">
        <f t="shared" si="24"/>
        <v>91</v>
      </c>
      <c r="M73" s="2">
        <f t="shared" ca="1" si="25"/>
        <v>0.14531368973930858</v>
      </c>
      <c r="N73" s="2">
        <f t="shared" ca="1" si="26"/>
        <v>0.10579652018489372</v>
      </c>
      <c r="O73" s="2">
        <f t="shared" ref="O73:P129" ca="1" si="28">1-M73</f>
        <v>0.85468631026069142</v>
      </c>
      <c r="P73" s="11">
        <f t="shared" ca="1" si="28"/>
        <v>0.89420347981510628</v>
      </c>
      <c r="Q73" s="33"/>
      <c r="S73" s="2">
        <f t="shared" ca="1" si="27"/>
        <v>4.934692244854503</v>
      </c>
      <c r="U73" s="1"/>
    </row>
    <row r="74" spans="1:21" x14ac:dyDescent="0.45">
      <c r="A74" s="1">
        <f t="shared" ref="A74:A129" si="29">A73+1</f>
        <v>66</v>
      </c>
      <c r="B74" s="33"/>
      <c r="D74" s="44"/>
      <c r="E74" s="44"/>
      <c r="F74" s="44"/>
      <c r="J74" s="1"/>
      <c r="K74" s="6">
        <f t="shared" si="23"/>
        <v>95</v>
      </c>
      <c r="L74" s="6">
        <f t="shared" si="24"/>
        <v>92</v>
      </c>
      <c r="M74" s="2">
        <f t="shared" ca="1" si="25"/>
        <v>0.16124720458177588</v>
      </c>
      <c r="N74" s="2">
        <f t="shared" ca="1" si="26"/>
        <v>0.117694185388868</v>
      </c>
      <c r="O74" s="2">
        <f t="shared" ca="1" si="28"/>
        <v>0.83875279541822412</v>
      </c>
      <c r="P74" s="11">
        <f t="shared" ca="1" si="28"/>
        <v>0.882305814611132</v>
      </c>
      <c r="Q74" s="33"/>
      <c r="S74" s="2">
        <f t="shared" ca="1" si="27"/>
        <v>4.6642334476356107</v>
      </c>
      <c r="U74" s="1"/>
    </row>
    <row r="75" spans="1:21" x14ac:dyDescent="0.45">
      <c r="A75" s="1">
        <f t="shared" si="29"/>
        <v>67</v>
      </c>
      <c r="B75" s="33"/>
      <c r="D75" s="44"/>
      <c r="E75" s="44"/>
      <c r="F75" s="44"/>
      <c r="J75" s="1"/>
      <c r="K75" s="6">
        <f t="shared" si="23"/>
        <v>96</v>
      </c>
      <c r="L75" s="6">
        <f t="shared" si="24"/>
        <v>93</v>
      </c>
      <c r="M75" s="2">
        <f t="shared" ca="1" si="25"/>
        <v>0.17874035815933886</v>
      </c>
      <c r="N75" s="2">
        <f t="shared" ca="1" si="26"/>
        <v>0.1308317342833325</v>
      </c>
      <c r="O75" s="2">
        <f t="shared" ca="1" si="28"/>
        <v>0.82125964184066114</v>
      </c>
      <c r="P75" s="11">
        <f t="shared" ca="1" si="28"/>
        <v>0.8691682657166675</v>
      </c>
      <c r="Q75" s="33"/>
      <c r="S75" s="2">
        <f t="shared" ca="1" si="27"/>
        <v>4.4022009037825764</v>
      </c>
      <c r="U75" s="1"/>
    </row>
    <row r="76" spans="1:21" x14ac:dyDescent="0.45">
      <c r="A76" s="1">
        <f t="shared" si="29"/>
        <v>68</v>
      </c>
      <c r="B76" s="33"/>
      <c r="D76" s="44"/>
      <c r="E76" s="44"/>
      <c r="F76" s="44"/>
      <c r="J76" s="1"/>
      <c r="K76" s="6">
        <f t="shared" si="23"/>
        <v>97</v>
      </c>
      <c r="L76" s="6">
        <f t="shared" si="24"/>
        <v>94</v>
      </c>
      <c r="M76" s="2">
        <f t="shared" ca="1" si="25"/>
        <v>0.19789991534200291</v>
      </c>
      <c r="N76" s="2">
        <f t="shared" ca="1" si="26"/>
        <v>0.14531368973930858</v>
      </c>
      <c r="O76" s="2">
        <f t="shared" ca="1" si="28"/>
        <v>0.80210008465799709</v>
      </c>
      <c r="P76" s="11">
        <f t="shared" ca="1" si="28"/>
        <v>0.85468631026069142</v>
      </c>
      <c r="Q76" s="33"/>
      <c r="S76" s="2">
        <f t="shared" ca="1" si="27"/>
        <v>4.1491769778731529</v>
      </c>
      <c r="U76" s="1"/>
    </row>
    <row r="77" spans="1:21" x14ac:dyDescent="0.45">
      <c r="A77" s="1">
        <f t="shared" si="29"/>
        <v>69</v>
      </c>
      <c r="B77" s="33"/>
      <c r="D77" s="44"/>
      <c r="E77" s="44"/>
      <c r="F77" s="44"/>
      <c r="J77" s="1"/>
      <c r="K77" s="6">
        <f t="shared" si="23"/>
        <v>98</v>
      </c>
      <c r="L77" s="6">
        <f t="shared" si="24"/>
        <v>95</v>
      </c>
      <c r="M77" s="2">
        <f t="shared" ca="1" si="25"/>
        <v>0.21882845960679542</v>
      </c>
      <c r="N77" s="2">
        <f t="shared" ca="1" si="26"/>
        <v>0.16124720458177588</v>
      </c>
      <c r="O77" s="2">
        <f t="shared" ca="1" si="28"/>
        <v>0.78117154039320458</v>
      </c>
      <c r="P77" s="11">
        <f t="shared" ca="1" si="28"/>
        <v>0.83875279541822412</v>
      </c>
      <c r="Q77" s="33"/>
      <c r="S77" s="2">
        <f t="shared" ca="1" si="27"/>
        <v>3.9056757508229731</v>
      </c>
      <c r="U77" s="1"/>
    </row>
    <row r="78" spans="1:21" x14ac:dyDescent="0.45">
      <c r="A78" s="1">
        <f t="shared" si="29"/>
        <v>70</v>
      </c>
      <c r="B78" s="33"/>
      <c r="D78" s="44"/>
      <c r="E78" s="44"/>
      <c r="F78" s="44"/>
      <c r="J78" s="1"/>
      <c r="K78" s="6">
        <f t="shared" si="23"/>
        <v>99</v>
      </c>
      <c r="L78" s="6">
        <f t="shared" si="24"/>
        <v>96</v>
      </c>
      <c r="M78" s="2">
        <f t="shared" ca="1" si="25"/>
        <v>0.24162081368593424</v>
      </c>
      <c r="N78" s="2">
        <f t="shared" ca="1" si="26"/>
        <v>0.17874035815933886</v>
      </c>
      <c r="O78" s="2">
        <f t="shared" ca="1" si="28"/>
        <v>0.75837918631406576</v>
      </c>
      <c r="P78" s="11">
        <f t="shared" ca="1" si="28"/>
        <v>0.82125964184066114</v>
      </c>
      <c r="Q78" s="33"/>
      <c r="S78" s="2">
        <f t="shared" ca="1" si="27"/>
        <v>3.6721383376571342</v>
      </c>
      <c r="U78" s="1"/>
    </row>
    <row r="79" spans="1:21" x14ac:dyDescent="0.45">
      <c r="A79" s="1">
        <f t="shared" si="29"/>
        <v>71</v>
      </c>
      <c r="B79" s="33"/>
      <c r="D79" s="44"/>
      <c r="E79" s="44"/>
      <c r="F79" s="44"/>
      <c r="J79" s="1"/>
      <c r="K79" s="6">
        <f t="shared" si="23"/>
        <v>100</v>
      </c>
      <c r="L79" s="6">
        <f t="shared" si="24"/>
        <v>97</v>
      </c>
      <c r="M79" s="2">
        <f t="shared" ca="1" si="25"/>
        <v>0.26635967091810597</v>
      </c>
      <c r="N79" s="2">
        <f t="shared" ca="1" si="26"/>
        <v>0.19789991534200291</v>
      </c>
      <c r="O79" s="2">
        <f t="shared" ca="1" si="28"/>
        <v>0.73364032908189403</v>
      </c>
      <c r="P79" s="11">
        <f t="shared" ca="1" si="28"/>
        <v>0.80210008465799709</v>
      </c>
      <c r="Q79" s="33"/>
      <c r="S79" s="2">
        <f t="shared" ca="1" si="27"/>
        <v>3.4489295389802082</v>
      </c>
      <c r="U79" s="1"/>
    </row>
    <row r="80" spans="1:21" x14ac:dyDescent="0.45">
      <c r="A80" s="1">
        <f t="shared" si="29"/>
        <v>72</v>
      </c>
      <c r="B80" s="33"/>
      <c r="D80" s="44"/>
      <c r="E80" s="44"/>
      <c r="F80" s="44"/>
      <c r="J80" s="1"/>
      <c r="K80" s="6">
        <f t="shared" si="23"/>
        <v>101</v>
      </c>
      <c r="L80" s="6">
        <f t="shared" si="24"/>
        <v>98</v>
      </c>
      <c r="M80" s="2">
        <f t="shared" ca="1" si="25"/>
        <v>0.29311038129768985</v>
      </c>
      <c r="N80" s="2">
        <f t="shared" ca="1" si="26"/>
        <v>0.21882845960679542</v>
      </c>
      <c r="O80" s="2">
        <f t="shared" ca="1" si="28"/>
        <v>0.70688961870231015</v>
      </c>
      <c r="P80" s="11">
        <f t="shared" ca="1" si="28"/>
        <v>0.78117154039320458</v>
      </c>
      <c r="Q80" s="33"/>
      <c r="S80" s="2">
        <f t="shared" ca="1" si="27"/>
        <v>3.2363359148950308</v>
      </c>
      <c r="U80" s="1"/>
    </row>
    <row r="81" spans="1:21" x14ac:dyDescent="0.45">
      <c r="A81" s="1">
        <f t="shared" si="29"/>
        <v>73</v>
      </c>
      <c r="B81" s="33"/>
      <c r="D81" s="44"/>
      <c r="E81" s="44"/>
      <c r="F81" s="44"/>
      <c r="J81" s="1"/>
      <c r="K81" s="6">
        <f t="shared" si="23"/>
        <v>102</v>
      </c>
      <c r="L81" s="6">
        <f t="shared" si="24"/>
        <v>99</v>
      </c>
      <c r="M81" s="2">
        <f t="shared" ca="1" si="25"/>
        <v>0.32191487224944937</v>
      </c>
      <c r="N81" s="2">
        <f t="shared" ca="1" si="26"/>
        <v>0.24162081368593424</v>
      </c>
      <c r="O81" s="2">
        <f t="shared" ca="1" si="28"/>
        <v>0.67808512775055063</v>
      </c>
      <c r="P81" s="11">
        <f t="shared" ca="1" si="28"/>
        <v>0.75837918631406576</v>
      </c>
      <c r="Q81" s="33"/>
      <c r="S81" s="2">
        <f t="shared" ca="1" si="27"/>
        <v>3.0345653255564429</v>
      </c>
      <c r="U81" s="1"/>
    </row>
    <row r="82" spans="1:21" x14ac:dyDescent="0.45">
      <c r="A82" s="1">
        <f t="shared" si="29"/>
        <v>74</v>
      </c>
      <c r="B82" s="33"/>
      <c r="D82" s="44"/>
      <c r="E82" s="44"/>
      <c r="F82" s="44"/>
      <c r="J82" s="1"/>
      <c r="K82" s="6">
        <f t="shared" si="23"/>
        <v>103</v>
      </c>
      <c r="L82" s="6">
        <f t="shared" si="24"/>
        <v>100</v>
      </c>
      <c r="M82" s="2">
        <f t="shared" ca="1" si="25"/>
        <v>0.35278473984312797</v>
      </c>
      <c r="N82" s="2">
        <f t="shared" ca="1" si="26"/>
        <v>0.26635967091810597</v>
      </c>
      <c r="O82" s="2">
        <f t="shared" ca="1" si="28"/>
        <v>0.64721526015687203</v>
      </c>
      <c r="P82" s="11">
        <f t="shared" ca="1" si="28"/>
        <v>0.73364032908189403</v>
      </c>
      <c r="Q82" s="33"/>
      <c r="S82" s="2">
        <f t="shared" ca="1" si="27"/>
        <v>2.8437479350820496</v>
      </c>
      <c r="U82" s="1"/>
    </row>
    <row r="83" spans="1:21" x14ac:dyDescent="0.45">
      <c r="A83" s="1">
        <f t="shared" si="29"/>
        <v>75</v>
      </c>
      <c r="B83" s="33"/>
      <c r="D83" s="44"/>
      <c r="E83" s="44"/>
      <c r="F83" s="44"/>
      <c r="J83" s="1"/>
      <c r="K83" s="6">
        <f t="shared" si="23"/>
        <v>104</v>
      </c>
      <c r="L83" s="6">
        <f t="shared" si="24"/>
        <v>101</v>
      </c>
      <c r="M83" s="2">
        <f t="shared" ca="1" si="25"/>
        <v>0.38569362607797764</v>
      </c>
      <c r="N83" s="2">
        <f t="shared" ca="1" si="26"/>
        <v>0.29311038129768985</v>
      </c>
      <c r="O83" s="2">
        <f t="shared" ca="1" si="28"/>
        <v>0.61430637392202236</v>
      </c>
      <c r="P83" s="11">
        <f t="shared" ca="1" si="28"/>
        <v>0.70688961870231015</v>
      </c>
      <c r="Q83" s="33"/>
      <c r="S83" s="2">
        <f t="shared" ca="1" si="27"/>
        <v>2.663938627300861</v>
      </c>
      <c r="U83" s="1"/>
    </row>
    <row r="84" spans="1:21" x14ac:dyDescent="0.45">
      <c r="A84" s="1">
        <f t="shared" si="29"/>
        <v>76</v>
      </c>
      <c r="B84" s="33"/>
      <c r="D84" s="44"/>
      <c r="E84" s="44"/>
      <c r="F84" s="44"/>
      <c r="J84" s="1"/>
      <c r="K84" s="6">
        <f t="shared" si="23"/>
        <v>105</v>
      </c>
      <c r="L84" s="6">
        <f t="shared" si="24"/>
        <v>102</v>
      </c>
      <c r="M84" s="2">
        <f t="shared" ca="1" si="25"/>
        <v>0.42056910597570119</v>
      </c>
      <c r="N84" s="2">
        <f t="shared" ca="1" si="26"/>
        <v>0.32191487224944937</v>
      </c>
      <c r="O84" s="2">
        <f t="shared" ca="1" si="28"/>
        <v>0.57943089402429881</v>
      </c>
      <c r="P84" s="11">
        <f t="shared" ca="1" si="28"/>
        <v>0.67808512775055063</v>
      </c>
      <c r="Q84" s="33"/>
      <c r="S84" s="2">
        <f t="shared" ca="1" si="27"/>
        <v>2.4951207349413416</v>
      </c>
      <c r="U84" s="1"/>
    </row>
    <row r="85" spans="1:21" x14ac:dyDescent="0.45">
      <c r="A85" s="1">
        <f t="shared" si="29"/>
        <v>77</v>
      </c>
      <c r="B85" s="33"/>
      <c r="D85" s="44"/>
      <c r="E85" s="44"/>
      <c r="F85" s="44"/>
      <c r="J85" s="1"/>
      <c r="K85" s="6">
        <f t="shared" si="23"/>
        <v>106</v>
      </c>
      <c r="L85" s="6">
        <f t="shared" si="24"/>
        <v>103</v>
      </c>
      <c r="M85" s="2">
        <f t="shared" ca="1" si="25"/>
        <v>0.45728444673271396</v>
      </c>
      <c r="N85" s="2">
        <f t="shared" ca="1" si="26"/>
        <v>0.35278473984312797</v>
      </c>
      <c r="O85" s="2">
        <f t="shared" ca="1" si="28"/>
        <v>0.54271555326728604</v>
      </c>
      <c r="P85" s="11">
        <f t="shared" ca="1" si="28"/>
        <v>0.64721526015687203</v>
      </c>
      <c r="Q85" s="33"/>
      <c r="S85" s="2">
        <f t="shared" ca="1" si="27"/>
        <v>2.3372109403066545</v>
      </c>
      <c r="U85" s="1"/>
    </row>
    <row r="86" spans="1:21" x14ac:dyDescent="0.45">
      <c r="A86" s="1">
        <f t="shared" si="29"/>
        <v>78</v>
      </c>
      <c r="B86" s="33"/>
      <c r="D86" s="44"/>
      <c r="E86" s="44"/>
      <c r="F86" s="44"/>
      <c r="J86" s="1"/>
      <c r="K86" s="6">
        <f t="shared" si="23"/>
        <v>107</v>
      </c>
      <c r="L86" s="6">
        <f t="shared" si="24"/>
        <v>104</v>
      </c>
      <c r="M86" s="2">
        <f t="shared" ca="1" si="25"/>
        <v>0.49565076888260517</v>
      </c>
      <c r="N86" s="2">
        <f t="shared" ca="1" si="26"/>
        <v>0.38569362607797764</v>
      </c>
      <c r="O86" s="2">
        <f t="shared" ca="1" si="28"/>
        <v>0.50434923111739483</v>
      </c>
      <c r="P86" s="11">
        <f t="shared" ca="1" si="28"/>
        <v>0.61430637392202236</v>
      </c>
      <c r="Q86" s="33"/>
      <c r="S86" s="2">
        <f t="shared" ca="1" si="27"/>
        <v>2.1900651668526696</v>
      </c>
      <c r="U86" s="1"/>
    </row>
    <row r="87" spans="1:21" x14ac:dyDescent="0.45">
      <c r="A87" s="1">
        <f t="shared" si="29"/>
        <v>79</v>
      </c>
      <c r="B87" s="33"/>
      <c r="D87" s="44"/>
      <c r="E87" s="44"/>
      <c r="F87" s="44"/>
      <c r="J87" s="1"/>
      <c r="K87" s="6">
        <f t="shared" si="23"/>
        <v>108</v>
      </c>
      <c r="L87" s="6">
        <f t="shared" si="24"/>
        <v>105</v>
      </c>
      <c r="M87" s="2">
        <f t="shared" ca="1" si="25"/>
        <v>0.53541032941911704</v>
      </c>
      <c r="N87" s="2">
        <f t="shared" ca="1" si="26"/>
        <v>0.42056910597570119</v>
      </c>
      <c r="O87" s="2">
        <f t="shared" ca="1" si="28"/>
        <v>0.46458967058088296</v>
      </c>
      <c r="P87" s="11">
        <f t="shared" ca="1" si="28"/>
        <v>0.57943089402429881</v>
      </c>
      <c r="Q87" s="33"/>
      <c r="S87" s="2">
        <f t="shared" ca="1" si="27"/>
        <v>2.0534852484274495</v>
      </c>
      <c r="U87" s="1"/>
    </row>
    <row r="88" spans="1:21" x14ac:dyDescent="0.45">
      <c r="A88" s="1">
        <f t="shared" si="29"/>
        <v>80</v>
      </c>
      <c r="B88" s="33"/>
      <c r="D88" s="44"/>
      <c r="E88" s="44"/>
      <c r="F88" s="44"/>
      <c r="J88" s="1"/>
      <c r="K88" s="6">
        <f t="shared" si="23"/>
        <v>109</v>
      </c>
      <c r="L88" s="6">
        <f t="shared" si="24"/>
        <v>106</v>
      </c>
      <c r="M88" s="2">
        <f t="shared" ca="1" si="25"/>
        <v>0.57623184385325388</v>
      </c>
      <c r="N88" s="2">
        <f t="shared" ca="1" si="26"/>
        <v>0.45728444673271396</v>
      </c>
      <c r="O88" s="2">
        <f t="shared" ca="1" si="28"/>
        <v>0.42376815614674612</v>
      </c>
      <c r="P88" s="11">
        <f t="shared" ca="1" si="28"/>
        <v>0.54271555326728604</v>
      </c>
      <c r="Q88" s="33"/>
      <c r="S88" s="2">
        <f t="shared" ca="1" si="27"/>
        <v>1.9272261366275494</v>
      </c>
      <c r="U88" s="1"/>
    </row>
    <row r="89" spans="1:21" x14ac:dyDescent="0.45">
      <c r="A89" s="1">
        <f t="shared" si="29"/>
        <v>81</v>
      </c>
      <c r="B89" s="33"/>
      <c r="D89" s="44"/>
      <c r="E89" s="44"/>
      <c r="F89" s="44"/>
      <c r="J89" s="1"/>
      <c r="K89" s="6">
        <f t="shared" si="23"/>
        <v>110</v>
      </c>
      <c r="L89" s="6">
        <f t="shared" si="24"/>
        <v>107</v>
      </c>
      <c r="M89" s="2">
        <f t="shared" ca="1" si="25"/>
        <v>0.61770894171754365</v>
      </c>
      <c r="N89" s="2">
        <f t="shared" ca="1" si="26"/>
        <v>0.49565076888260517</v>
      </c>
      <c r="O89" s="2">
        <f t="shared" ca="1" si="28"/>
        <v>0.38229105828245635</v>
      </c>
      <c r="P89" s="11">
        <f t="shared" ca="1" si="28"/>
        <v>0.50434923111739483</v>
      </c>
      <c r="Q89" s="33"/>
      <c r="S89" s="2">
        <f t="shared" ca="1" si="27"/>
        <v>1.8110033864114201</v>
      </c>
      <c r="U89" s="1"/>
    </row>
    <row r="90" spans="1:21" x14ac:dyDescent="0.45">
      <c r="A90" s="1">
        <f t="shared" si="29"/>
        <v>82</v>
      </c>
      <c r="B90" s="33"/>
      <c r="D90" s="44"/>
      <c r="E90" s="44"/>
      <c r="F90" s="44"/>
      <c r="J90" s="1"/>
      <c r="K90" s="6">
        <f t="shared" si="23"/>
        <v>111</v>
      </c>
      <c r="L90" s="6">
        <f t="shared" si="24"/>
        <v>108</v>
      </c>
      <c r="M90" s="2">
        <f t="shared" ca="1" si="25"/>
        <v>0.65936296809376538</v>
      </c>
      <c r="N90" s="2">
        <f t="shared" ca="1" si="26"/>
        <v>0.53541032941911704</v>
      </c>
      <c r="O90" s="2">
        <f t="shared" ca="1" si="28"/>
        <v>0.34063703190623462</v>
      </c>
      <c r="P90" s="11">
        <f t="shared" ca="1" si="28"/>
        <v>0.46458967058088296</v>
      </c>
      <c r="Q90" s="33"/>
      <c r="S90" s="2">
        <f t="shared" ca="1" si="27"/>
        <v>1.7045006447050688</v>
      </c>
      <c r="U90" s="1"/>
    </row>
    <row r="91" spans="1:21" x14ac:dyDescent="0.45">
      <c r="A91" s="1">
        <f t="shared" si="29"/>
        <v>83</v>
      </c>
      <c r="B91" s="33"/>
      <c r="D91" s="44"/>
      <c r="E91" s="44"/>
      <c r="F91" s="44"/>
      <c r="J91" s="1"/>
      <c r="K91" s="6">
        <f t="shared" si="23"/>
        <v>112</v>
      </c>
      <c r="L91" s="6">
        <f t="shared" si="24"/>
        <v>109</v>
      </c>
      <c r="M91" s="2">
        <f t="shared" ca="1" si="25"/>
        <v>0.70065134841590604</v>
      </c>
      <c r="N91" s="2">
        <f t="shared" ca="1" si="26"/>
        <v>0.57623184385325388</v>
      </c>
      <c r="O91" s="2">
        <f t="shared" ca="1" si="28"/>
        <v>0.29934865158409396</v>
      </c>
      <c r="P91" s="11">
        <f t="shared" ca="1" si="28"/>
        <v>0.42376815614674612</v>
      </c>
      <c r="Q91" s="33"/>
      <c r="S91" s="2">
        <f t="shared" ca="1" si="27"/>
        <v>1.6073768546202825</v>
      </c>
      <c r="U91" s="1"/>
    </row>
    <row r="92" spans="1:21" x14ac:dyDescent="0.45">
      <c r="A92" s="1">
        <f t="shared" si="29"/>
        <v>84</v>
      </c>
      <c r="B92" s="33"/>
      <c r="D92" s="44"/>
      <c r="E92" s="44"/>
      <c r="F92" s="44"/>
      <c r="J92" s="1"/>
      <c r="K92" s="6">
        <f t="shared" si="23"/>
        <v>113</v>
      </c>
      <c r="L92" s="6">
        <f t="shared" si="24"/>
        <v>110</v>
      </c>
      <c r="M92" s="2">
        <f t="shared" ca="1" si="25"/>
        <v>0.74098256041187072</v>
      </c>
      <c r="N92" s="2">
        <f t="shared" ca="1" si="26"/>
        <v>0.61770894171754365</v>
      </c>
      <c r="O92" s="2">
        <f t="shared" ca="1" si="28"/>
        <v>0.25901743958812928</v>
      </c>
      <c r="P92" s="11">
        <f t="shared" ca="1" si="28"/>
        <v>0.38229105828245635</v>
      </c>
      <c r="Q92" s="33"/>
      <c r="S92" s="2">
        <f t="shared" ca="1" si="27"/>
        <v>1.519272877300748</v>
      </c>
      <c r="U92" s="1"/>
    </row>
    <row r="93" spans="1:21" x14ac:dyDescent="0.45">
      <c r="A93" s="1">
        <f t="shared" si="29"/>
        <v>85</v>
      </c>
      <c r="B93" s="33"/>
      <c r="D93" s="44"/>
      <c r="E93" s="44"/>
      <c r="F93" s="44"/>
      <c r="J93" s="1"/>
      <c r="K93" s="6">
        <f t="shared" si="23"/>
        <v>114</v>
      </c>
      <c r="L93" s="6">
        <f t="shared" si="24"/>
        <v>111</v>
      </c>
      <c r="M93" s="2">
        <f t="shared" ca="1" si="25"/>
        <v>0.77973833906041023</v>
      </c>
      <c r="N93" s="2">
        <f t="shared" ca="1" si="26"/>
        <v>0.65936296809376538</v>
      </c>
      <c r="O93" s="2">
        <f t="shared" ca="1" si="28"/>
        <v>0.22026166093958977</v>
      </c>
      <c r="P93" s="11">
        <f t="shared" ca="1" si="28"/>
        <v>0.34063703190623462</v>
      </c>
      <c r="Q93" s="33"/>
      <c r="S93" s="2">
        <f t="shared" ca="1" si="27"/>
        <v>1.4398172230649129</v>
      </c>
      <c r="U93" s="1"/>
    </row>
    <row r="94" spans="1:21" x14ac:dyDescent="0.45">
      <c r="A94" s="1">
        <f t="shared" si="29"/>
        <v>86</v>
      </c>
      <c r="B94" s="33"/>
      <c r="D94" s="44"/>
      <c r="E94" s="44"/>
      <c r="F94" s="44"/>
      <c r="J94" s="1"/>
      <c r="K94" s="6">
        <f t="shared" si="23"/>
        <v>115</v>
      </c>
      <c r="L94" s="6">
        <f t="shared" si="24"/>
        <v>112</v>
      </c>
      <c r="M94" s="2">
        <f t="shared" ca="1" si="25"/>
        <v>0.81630302611558303</v>
      </c>
      <c r="N94" s="2">
        <f t="shared" ca="1" si="26"/>
        <v>0.70065134841590604</v>
      </c>
      <c r="O94" s="2">
        <f t="shared" ca="1" si="28"/>
        <v>0.18369697388441697</v>
      </c>
      <c r="P94" s="11">
        <f t="shared" ca="1" si="28"/>
        <v>0.29934865158409396</v>
      </c>
      <c r="Q94" s="33"/>
      <c r="S94" s="2">
        <f t="shared" ca="1" si="27"/>
        <v>1.3686305738394817</v>
      </c>
      <c r="U94" s="1"/>
    </row>
    <row r="95" spans="1:21" x14ac:dyDescent="0.45">
      <c r="A95" s="1">
        <f t="shared" si="29"/>
        <v>87</v>
      </c>
      <c r="B95" s="33"/>
      <c r="D95" s="44"/>
      <c r="E95" s="44"/>
      <c r="F95" s="44"/>
      <c r="J95" s="1"/>
      <c r="K95" s="6">
        <f t="shared" si="23"/>
        <v>116</v>
      </c>
      <c r="L95" s="6">
        <f t="shared" si="24"/>
        <v>113</v>
      </c>
      <c r="M95" s="2">
        <f t="shared" ca="1" si="25"/>
        <v>0.85009895329952889</v>
      </c>
      <c r="N95" s="2">
        <f t="shared" ca="1" si="26"/>
        <v>0.74098256041187072</v>
      </c>
      <c r="O95" s="2">
        <f t="shared" ca="1" si="28"/>
        <v>0.14990104670047111</v>
      </c>
      <c r="P95" s="11">
        <f t="shared" ca="1" si="28"/>
        <v>0.25901743958812928</v>
      </c>
      <c r="Q95" s="33"/>
      <c r="S95" s="2">
        <f t="shared" ca="1" si="27"/>
        <v>1.3053287736627077</v>
      </c>
      <c r="U95" s="1"/>
    </row>
    <row r="96" spans="1:21" x14ac:dyDescent="0.45">
      <c r="A96" s="1">
        <f t="shared" si="29"/>
        <v>88</v>
      </c>
      <c r="B96" s="33"/>
      <c r="D96" s="44"/>
      <c r="E96" s="44"/>
      <c r="F96" s="44"/>
      <c r="J96" s="1"/>
      <c r="K96" s="6">
        <f t="shared" si="23"/>
        <v>117</v>
      </c>
      <c r="L96" s="6">
        <f t="shared" si="24"/>
        <v>114</v>
      </c>
      <c r="M96" s="2">
        <f t="shared" ca="1" si="25"/>
        <v>0.88062547726116036</v>
      </c>
      <c r="N96" s="2">
        <f t="shared" ca="1" si="26"/>
        <v>0.77973833906041023</v>
      </c>
      <c r="O96" s="2">
        <f t="shared" ca="1" si="28"/>
        <v>0.11937452273883964</v>
      </c>
      <c r="P96" s="11">
        <f t="shared" ca="1" si="28"/>
        <v>0.22026166093958977</v>
      </c>
      <c r="Q96" s="33"/>
      <c r="S96" s="2">
        <f t="shared" ca="1" si="27"/>
        <v>1.24952397258313</v>
      </c>
      <c r="U96" s="1"/>
    </row>
    <row r="97" spans="1:21" x14ac:dyDescent="0.45">
      <c r="A97" s="1">
        <f t="shared" si="29"/>
        <v>89</v>
      </c>
      <c r="B97" s="33"/>
      <c r="D97" s="44"/>
      <c r="E97" s="44"/>
      <c r="F97" s="44"/>
      <c r="J97" s="1"/>
      <c r="K97" s="6">
        <f t="shared" si="23"/>
        <v>118</v>
      </c>
      <c r="L97" s="6">
        <f t="shared" si="24"/>
        <v>115</v>
      </c>
      <c r="M97" s="2">
        <f t="shared" ca="1" si="25"/>
        <v>0.90749792622918357</v>
      </c>
      <c r="N97" s="2">
        <f t="shared" ca="1" si="26"/>
        <v>0.81630302611558303</v>
      </c>
      <c r="O97" s="2">
        <f t="shared" ca="1" si="28"/>
        <v>9.2502073770816429E-2</v>
      </c>
      <c r="P97" s="11">
        <f t="shared" ca="1" si="28"/>
        <v>0.18369697388441697</v>
      </c>
      <c r="Q97" s="33"/>
      <c r="S97" s="2">
        <f t="shared" ca="1" si="27"/>
        <v>1.2008236467928022</v>
      </c>
      <c r="U97" s="1"/>
    </row>
    <row r="98" spans="1:21" x14ac:dyDescent="0.45">
      <c r="A98" s="1">
        <f t="shared" si="29"/>
        <v>90</v>
      </c>
      <c r="B98" s="33"/>
      <c r="D98" s="44"/>
      <c r="E98" s="44"/>
      <c r="F98" s="44"/>
      <c r="J98" s="1"/>
      <c r="K98" s="6">
        <f t="shared" si="23"/>
        <v>119</v>
      </c>
      <c r="L98" s="6">
        <f t="shared" si="24"/>
        <v>116</v>
      </c>
      <c r="M98" s="2">
        <f t="shared" ca="1" si="25"/>
        <v>0.93048155190646331</v>
      </c>
      <c r="N98" s="2">
        <f t="shared" ca="1" si="26"/>
        <v>0.85009895329952889</v>
      </c>
      <c r="O98" s="2">
        <f t="shared" ca="1" si="28"/>
        <v>6.9518448093536689E-2</v>
      </c>
      <c r="P98" s="11">
        <f t="shared" ca="1" si="28"/>
        <v>0.14990104670047111</v>
      </c>
      <c r="Q98" s="33"/>
      <c r="S98" s="2">
        <f t="shared" ca="1" si="27"/>
        <v>1.1588272854963371</v>
      </c>
      <c r="U98" s="1"/>
    </row>
    <row r="99" spans="1:21" x14ac:dyDescent="0.45">
      <c r="A99" s="1">
        <f t="shared" si="29"/>
        <v>91</v>
      </c>
      <c r="B99" s="33"/>
      <c r="D99" s="44"/>
      <c r="E99" s="44"/>
      <c r="F99" s="44"/>
      <c r="J99" s="1"/>
      <c r="K99" s="6">
        <f t="shared" si="23"/>
        <v>120</v>
      </c>
      <c r="L99" s="6">
        <f t="shared" si="24"/>
        <v>117</v>
      </c>
      <c r="M99" s="2">
        <f t="shared" ca="1" si="25"/>
        <v>0.94951498381887522</v>
      </c>
      <c r="N99" s="2">
        <f t="shared" ca="1" si="26"/>
        <v>0.88062547726116036</v>
      </c>
      <c r="O99" s="2">
        <f t="shared" ca="1" si="28"/>
        <v>5.0485016181124776E-2</v>
      </c>
      <c r="P99" s="11">
        <f t="shared" ca="1" si="28"/>
        <v>0.11937452273883964</v>
      </c>
      <c r="Q99" s="33"/>
      <c r="S99" s="2">
        <f t="shared" ca="1" si="27"/>
        <v>1.123120393965789</v>
      </c>
      <c r="U99" s="1"/>
    </row>
    <row r="100" spans="1:21" x14ac:dyDescent="0.45">
      <c r="A100" s="1">
        <f t="shared" si="29"/>
        <v>92</v>
      </c>
      <c r="B100" s="33"/>
      <c r="D100" s="44"/>
      <c r="E100" s="44"/>
      <c r="F100" s="44"/>
      <c r="J100" s="1"/>
      <c r="K100" s="6">
        <f t="shared" si="23"/>
        <v>121</v>
      </c>
      <c r="L100" s="6">
        <f t="shared" si="24"/>
        <v>118</v>
      </c>
      <c r="M100" s="2">
        <f t="shared" ca="1" si="25"/>
        <v>1</v>
      </c>
      <c r="N100" s="2">
        <f t="shared" ca="1" si="26"/>
        <v>0.90749792622918357</v>
      </c>
      <c r="O100" s="2">
        <f t="shared" ca="1" si="28"/>
        <v>0</v>
      </c>
      <c r="P100" s="11">
        <f t="shared" ca="1" si="28"/>
        <v>9.2502073770816429E-2</v>
      </c>
      <c r="Q100" s="33"/>
      <c r="S100" s="2">
        <f t="shared" ca="1" si="27"/>
        <v>1.0932619005250646</v>
      </c>
      <c r="U100" s="1"/>
    </row>
    <row r="101" spans="1:21" x14ac:dyDescent="0.45">
      <c r="A101" s="1">
        <f t="shared" si="29"/>
        <v>93</v>
      </c>
      <c r="B101" s="33"/>
      <c r="D101" s="44"/>
      <c r="E101" s="44"/>
      <c r="F101" s="44"/>
      <c r="J101" s="1"/>
      <c r="K101" s="6">
        <f t="shared" si="23"/>
        <v>122</v>
      </c>
      <c r="L101" s="6">
        <f t="shared" si="24"/>
        <v>119</v>
      </c>
      <c r="M101" s="2">
        <f t="shared" ca="1" si="25"/>
        <v>1</v>
      </c>
      <c r="N101" s="2">
        <f t="shared" ca="1" si="26"/>
        <v>0.93048155190646331</v>
      </c>
      <c r="O101" s="2">
        <f t="shared" ca="1" si="28"/>
        <v>0</v>
      </c>
      <c r="P101" s="11">
        <f t="shared" ca="1" si="28"/>
        <v>6.9518448093536689E-2</v>
      </c>
      <c r="Q101" s="33"/>
      <c r="S101" s="2">
        <f t="shared" ca="1" si="27"/>
        <v>1.068707008682839</v>
      </c>
      <c r="U101" s="1"/>
    </row>
    <row r="102" spans="1:21" x14ac:dyDescent="0.45">
      <c r="A102" s="1">
        <f t="shared" si="29"/>
        <v>94</v>
      </c>
      <c r="B102" s="33"/>
      <c r="D102" s="44"/>
      <c r="E102" s="44"/>
      <c r="F102" s="44"/>
      <c r="J102" s="1"/>
      <c r="K102" s="6">
        <f t="shared" si="23"/>
        <v>123</v>
      </c>
      <c r="L102" s="6">
        <f t="shared" si="24"/>
        <v>120</v>
      </c>
      <c r="M102" s="2">
        <f t="shared" ca="1" si="25"/>
        <v>1</v>
      </c>
      <c r="N102" s="2">
        <f t="shared" ca="1" si="26"/>
        <v>0.94951498381887522</v>
      </c>
      <c r="O102" s="2">
        <f t="shared" ca="1" si="28"/>
        <v>0</v>
      </c>
      <c r="P102" s="11">
        <f t="shared" ca="1" si="28"/>
        <v>5.0485016181124776E-2</v>
      </c>
      <c r="Q102" s="33"/>
      <c r="S102" s="2">
        <f t="shared" ca="1" si="27"/>
        <v>1.0476273737557782</v>
      </c>
      <c r="U102" s="1"/>
    </row>
    <row r="103" spans="1:21" x14ac:dyDescent="0.45">
      <c r="A103" s="1">
        <f t="shared" si="29"/>
        <v>95</v>
      </c>
      <c r="B103" s="33"/>
      <c r="D103" s="44"/>
      <c r="E103" s="44"/>
      <c r="F103" s="44"/>
      <c r="J103" s="1"/>
      <c r="K103" s="6">
        <f t="shared" si="23"/>
        <v>124</v>
      </c>
      <c r="L103" s="6">
        <f t="shared" si="24"/>
        <v>121</v>
      </c>
      <c r="M103" s="2">
        <f t="shared" ca="1" si="25"/>
        <v>1</v>
      </c>
      <c r="N103" s="2">
        <f t="shared" ca="1" si="26"/>
        <v>1</v>
      </c>
      <c r="O103" s="2">
        <f t="shared" ca="1" si="28"/>
        <v>0</v>
      </c>
      <c r="P103" s="11">
        <f t="shared" ca="1" si="28"/>
        <v>0</v>
      </c>
      <c r="Q103" s="33"/>
      <c r="S103" s="2">
        <f t="shared" ca="1" si="27"/>
        <v>1</v>
      </c>
      <c r="U103" s="1"/>
    </row>
    <row r="104" spans="1:21" x14ac:dyDescent="0.45">
      <c r="A104" s="1">
        <f t="shared" si="29"/>
        <v>96</v>
      </c>
      <c r="B104" s="33"/>
      <c r="D104" s="44"/>
      <c r="E104" s="44"/>
      <c r="F104" s="44"/>
      <c r="J104" s="1"/>
      <c r="K104" s="6">
        <f t="shared" ref="K104:K129" si="30">PAge+A104</f>
        <v>125</v>
      </c>
      <c r="L104" s="6">
        <f t="shared" ref="L104:L129" si="31">BAge+A104</f>
        <v>122</v>
      </c>
      <c r="M104" s="2">
        <f t="shared" ref="M104:M129" ca="1" si="32">MIN(MortFactor*OFFSET(qx,MIN(K104,121),0),1)</f>
        <v>1</v>
      </c>
      <c r="N104" s="2">
        <f t="shared" ref="N104:N129" ca="1" si="33">MIN(MortFactor*OFFSET(qx,MIN(L104,121),0),1)</f>
        <v>1</v>
      </c>
      <c r="O104" s="2">
        <f t="shared" ca="1" si="28"/>
        <v>0</v>
      </c>
      <c r="P104" s="11">
        <f t="shared" ca="1" si="28"/>
        <v>0</v>
      </c>
      <c r="Q104" s="33"/>
      <c r="S104" s="2">
        <f t="shared" ref="S104:S128" ca="1" si="34">1+NewDiscFactor*P104*S105</f>
        <v>1</v>
      </c>
      <c r="U104" s="1"/>
    </row>
    <row r="105" spans="1:21" x14ac:dyDescent="0.45">
      <c r="A105" s="1">
        <f t="shared" si="29"/>
        <v>97</v>
      </c>
      <c r="B105" s="33"/>
      <c r="D105" s="44"/>
      <c r="E105" s="44"/>
      <c r="F105" s="44"/>
      <c r="J105" s="1"/>
      <c r="K105" s="6">
        <f t="shared" si="30"/>
        <v>126</v>
      </c>
      <c r="L105" s="6">
        <f t="shared" si="31"/>
        <v>123</v>
      </c>
      <c r="M105" s="2">
        <f t="shared" ca="1" si="32"/>
        <v>1</v>
      </c>
      <c r="N105" s="2">
        <f t="shared" ca="1" si="33"/>
        <v>1</v>
      </c>
      <c r="O105" s="2">
        <f t="shared" ca="1" si="28"/>
        <v>0</v>
      </c>
      <c r="P105" s="11">
        <f t="shared" ca="1" si="28"/>
        <v>0</v>
      </c>
      <c r="Q105" s="33"/>
      <c r="S105" s="2">
        <f t="shared" ca="1" si="34"/>
        <v>1</v>
      </c>
      <c r="U105" s="1"/>
    </row>
    <row r="106" spans="1:21" x14ac:dyDescent="0.45">
      <c r="A106" s="1">
        <f t="shared" si="29"/>
        <v>98</v>
      </c>
      <c r="B106" s="33"/>
      <c r="D106" s="44"/>
      <c r="E106" s="44"/>
      <c r="F106" s="44"/>
      <c r="J106" s="1"/>
      <c r="K106" s="6">
        <f t="shared" si="30"/>
        <v>127</v>
      </c>
      <c r="L106" s="6">
        <f t="shared" si="31"/>
        <v>124</v>
      </c>
      <c r="M106" s="2">
        <f t="shared" ca="1" si="32"/>
        <v>1</v>
      </c>
      <c r="N106" s="2">
        <f t="shared" ca="1" si="33"/>
        <v>1</v>
      </c>
      <c r="O106" s="2">
        <f t="shared" ca="1" si="28"/>
        <v>0</v>
      </c>
      <c r="P106" s="11">
        <f t="shared" ca="1" si="28"/>
        <v>0</v>
      </c>
      <c r="Q106" s="33"/>
      <c r="S106" s="2">
        <f t="shared" ca="1" si="34"/>
        <v>1</v>
      </c>
      <c r="U106" s="1"/>
    </row>
    <row r="107" spans="1:21" x14ac:dyDescent="0.45">
      <c r="A107" s="1">
        <f t="shared" si="29"/>
        <v>99</v>
      </c>
      <c r="B107" s="33"/>
      <c r="D107" s="44"/>
      <c r="E107" s="44"/>
      <c r="F107" s="44"/>
      <c r="J107" s="1"/>
      <c r="K107" s="6">
        <f t="shared" si="30"/>
        <v>128</v>
      </c>
      <c r="L107" s="6">
        <f t="shared" si="31"/>
        <v>125</v>
      </c>
      <c r="M107" s="2">
        <f t="shared" ca="1" si="32"/>
        <v>1</v>
      </c>
      <c r="N107" s="2">
        <f t="shared" ca="1" si="33"/>
        <v>1</v>
      </c>
      <c r="O107" s="2">
        <f t="shared" ca="1" si="28"/>
        <v>0</v>
      </c>
      <c r="P107" s="11">
        <f t="shared" ca="1" si="28"/>
        <v>0</v>
      </c>
      <c r="Q107" s="33"/>
      <c r="S107" s="2">
        <f t="shared" ca="1" si="34"/>
        <v>1</v>
      </c>
      <c r="U107" s="1"/>
    </row>
    <row r="108" spans="1:21" x14ac:dyDescent="0.45">
      <c r="A108" s="1">
        <f t="shared" si="29"/>
        <v>100</v>
      </c>
      <c r="B108" s="33"/>
      <c r="D108" s="44"/>
      <c r="E108" s="44"/>
      <c r="F108" s="44"/>
      <c r="J108" s="1"/>
      <c r="K108" s="6">
        <f t="shared" si="30"/>
        <v>129</v>
      </c>
      <c r="L108" s="6">
        <f t="shared" si="31"/>
        <v>126</v>
      </c>
      <c r="M108" s="2">
        <f t="shared" ca="1" si="32"/>
        <v>1</v>
      </c>
      <c r="N108" s="2">
        <f t="shared" ca="1" si="33"/>
        <v>1</v>
      </c>
      <c r="O108" s="2">
        <f t="shared" ca="1" si="28"/>
        <v>0</v>
      </c>
      <c r="P108" s="11">
        <f t="shared" ca="1" si="28"/>
        <v>0</v>
      </c>
      <c r="Q108" s="33"/>
      <c r="S108" s="2">
        <f t="shared" ca="1" si="34"/>
        <v>1</v>
      </c>
      <c r="U108" s="1"/>
    </row>
    <row r="109" spans="1:21" x14ac:dyDescent="0.45">
      <c r="A109" s="1">
        <f t="shared" si="29"/>
        <v>101</v>
      </c>
      <c r="B109" s="33"/>
      <c r="D109" s="44"/>
      <c r="E109" s="44"/>
      <c r="F109" s="44"/>
      <c r="J109" s="1"/>
      <c r="K109" s="6">
        <f t="shared" si="30"/>
        <v>130</v>
      </c>
      <c r="L109" s="6">
        <f t="shared" si="31"/>
        <v>127</v>
      </c>
      <c r="M109" s="2">
        <f t="shared" ca="1" si="32"/>
        <v>1</v>
      </c>
      <c r="N109" s="2">
        <f t="shared" ca="1" si="33"/>
        <v>1</v>
      </c>
      <c r="O109" s="2">
        <f t="shared" ca="1" si="28"/>
        <v>0</v>
      </c>
      <c r="P109" s="11">
        <f t="shared" ca="1" si="28"/>
        <v>0</v>
      </c>
      <c r="Q109" s="33"/>
      <c r="S109" s="2">
        <f t="shared" ca="1" si="34"/>
        <v>1</v>
      </c>
      <c r="U109" s="1"/>
    </row>
    <row r="110" spans="1:21" x14ac:dyDescent="0.45">
      <c r="A110" s="1">
        <f t="shared" si="29"/>
        <v>102</v>
      </c>
      <c r="B110" s="33"/>
      <c r="D110" s="44"/>
      <c r="E110" s="44"/>
      <c r="F110" s="44"/>
      <c r="J110" s="1"/>
      <c r="K110" s="6">
        <f t="shared" si="30"/>
        <v>131</v>
      </c>
      <c r="L110" s="6">
        <f t="shared" si="31"/>
        <v>128</v>
      </c>
      <c r="M110" s="2">
        <f t="shared" ca="1" si="32"/>
        <v>1</v>
      </c>
      <c r="N110" s="2">
        <f t="shared" ca="1" si="33"/>
        <v>1</v>
      </c>
      <c r="O110" s="2">
        <f t="shared" ca="1" si="28"/>
        <v>0</v>
      </c>
      <c r="P110" s="11">
        <f t="shared" ca="1" si="28"/>
        <v>0</v>
      </c>
      <c r="Q110" s="33"/>
      <c r="S110" s="2">
        <f t="shared" ca="1" si="34"/>
        <v>1</v>
      </c>
      <c r="U110" s="1"/>
    </row>
    <row r="111" spans="1:21" x14ac:dyDescent="0.45">
      <c r="A111" s="1">
        <f t="shared" si="29"/>
        <v>103</v>
      </c>
      <c r="B111" s="33"/>
      <c r="D111" s="44"/>
      <c r="E111" s="44"/>
      <c r="F111" s="44"/>
      <c r="J111" s="1"/>
      <c r="K111" s="6">
        <f t="shared" si="30"/>
        <v>132</v>
      </c>
      <c r="L111" s="6">
        <f t="shared" si="31"/>
        <v>129</v>
      </c>
      <c r="M111" s="2">
        <f t="shared" ca="1" si="32"/>
        <v>1</v>
      </c>
      <c r="N111" s="2">
        <f t="shared" ca="1" si="33"/>
        <v>1</v>
      </c>
      <c r="O111" s="2">
        <f t="shared" ca="1" si="28"/>
        <v>0</v>
      </c>
      <c r="P111" s="11">
        <f t="shared" ca="1" si="28"/>
        <v>0</v>
      </c>
      <c r="Q111" s="33"/>
      <c r="S111" s="2">
        <f t="shared" ca="1" si="34"/>
        <v>1</v>
      </c>
      <c r="U111" s="1"/>
    </row>
    <row r="112" spans="1:21" x14ac:dyDescent="0.45">
      <c r="A112" s="1">
        <f t="shared" si="29"/>
        <v>104</v>
      </c>
      <c r="B112" s="33"/>
      <c r="D112" s="44"/>
      <c r="E112" s="44"/>
      <c r="F112" s="44"/>
      <c r="J112" s="1"/>
      <c r="K112" s="6">
        <f t="shared" si="30"/>
        <v>133</v>
      </c>
      <c r="L112" s="6">
        <f t="shared" si="31"/>
        <v>130</v>
      </c>
      <c r="M112" s="2">
        <f t="shared" ca="1" si="32"/>
        <v>1</v>
      </c>
      <c r="N112" s="2">
        <f t="shared" ca="1" si="33"/>
        <v>1</v>
      </c>
      <c r="O112" s="2">
        <f t="shared" ca="1" si="28"/>
        <v>0</v>
      </c>
      <c r="P112" s="11">
        <f t="shared" ca="1" si="28"/>
        <v>0</v>
      </c>
      <c r="Q112" s="33"/>
      <c r="S112" s="2">
        <f t="shared" ca="1" si="34"/>
        <v>1</v>
      </c>
      <c r="U112" s="1"/>
    </row>
    <row r="113" spans="1:21" x14ac:dyDescent="0.45">
      <c r="A113" s="1">
        <f t="shared" si="29"/>
        <v>105</v>
      </c>
      <c r="B113" s="33"/>
      <c r="D113" s="44"/>
      <c r="E113" s="44"/>
      <c r="F113" s="44"/>
      <c r="J113" s="1"/>
      <c r="K113" s="6">
        <f t="shared" si="30"/>
        <v>134</v>
      </c>
      <c r="L113" s="6">
        <f t="shared" si="31"/>
        <v>131</v>
      </c>
      <c r="M113" s="2">
        <f t="shared" ca="1" si="32"/>
        <v>1</v>
      </c>
      <c r="N113" s="2">
        <f t="shared" ca="1" si="33"/>
        <v>1</v>
      </c>
      <c r="O113" s="2">
        <f t="shared" ca="1" si="28"/>
        <v>0</v>
      </c>
      <c r="P113" s="11">
        <f t="shared" ca="1" si="28"/>
        <v>0</v>
      </c>
      <c r="Q113" s="33"/>
      <c r="S113" s="2">
        <f t="shared" ca="1" si="34"/>
        <v>1</v>
      </c>
      <c r="U113" s="1"/>
    </row>
    <row r="114" spans="1:21" x14ac:dyDescent="0.45">
      <c r="A114" s="1">
        <f t="shared" si="29"/>
        <v>106</v>
      </c>
      <c r="B114" s="33"/>
      <c r="D114" s="44"/>
      <c r="E114" s="44"/>
      <c r="F114" s="44"/>
      <c r="J114" s="1"/>
      <c r="K114" s="6">
        <f t="shared" si="30"/>
        <v>135</v>
      </c>
      <c r="L114" s="6">
        <f t="shared" si="31"/>
        <v>132</v>
      </c>
      <c r="M114" s="2">
        <f t="shared" ca="1" si="32"/>
        <v>1</v>
      </c>
      <c r="N114" s="2">
        <f t="shared" ca="1" si="33"/>
        <v>1</v>
      </c>
      <c r="O114" s="2">
        <f t="shared" ca="1" si="28"/>
        <v>0</v>
      </c>
      <c r="P114" s="11">
        <f t="shared" ca="1" si="28"/>
        <v>0</v>
      </c>
      <c r="Q114" s="33"/>
      <c r="S114" s="2">
        <f t="shared" ca="1" si="34"/>
        <v>1</v>
      </c>
      <c r="U114" s="1"/>
    </row>
    <row r="115" spans="1:21" x14ac:dyDescent="0.45">
      <c r="A115" s="1">
        <f t="shared" si="29"/>
        <v>107</v>
      </c>
      <c r="B115" s="33"/>
      <c r="D115" s="44"/>
      <c r="E115" s="44"/>
      <c r="F115" s="44"/>
      <c r="J115" s="1"/>
      <c r="K115" s="6">
        <f t="shared" si="30"/>
        <v>136</v>
      </c>
      <c r="L115" s="6">
        <f t="shared" si="31"/>
        <v>133</v>
      </c>
      <c r="M115" s="2">
        <f t="shared" ca="1" si="32"/>
        <v>1</v>
      </c>
      <c r="N115" s="2">
        <f t="shared" ca="1" si="33"/>
        <v>1</v>
      </c>
      <c r="O115" s="2">
        <f t="shared" ca="1" si="28"/>
        <v>0</v>
      </c>
      <c r="P115" s="11">
        <f t="shared" ca="1" si="28"/>
        <v>0</v>
      </c>
      <c r="Q115" s="33"/>
      <c r="S115" s="2">
        <f t="shared" ca="1" si="34"/>
        <v>1</v>
      </c>
      <c r="U115" s="1"/>
    </row>
    <row r="116" spans="1:21" x14ac:dyDescent="0.45">
      <c r="A116" s="1">
        <f t="shared" si="29"/>
        <v>108</v>
      </c>
      <c r="B116" s="33"/>
      <c r="D116" s="44"/>
      <c r="E116" s="44"/>
      <c r="F116" s="44"/>
      <c r="J116" s="1"/>
      <c r="K116" s="6">
        <f t="shared" si="30"/>
        <v>137</v>
      </c>
      <c r="L116" s="6">
        <f t="shared" si="31"/>
        <v>134</v>
      </c>
      <c r="M116" s="2">
        <f t="shared" ca="1" si="32"/>
        <v>1</v>
      </c>
      <c r="N116" s="2">
        <f t="shared" ca="1" si="33"/>
        <v>1</v>
      </c>
      <c r="O116" s="2">
        <f t="shared" ca="1" si="28"/>
        <v>0</v>
      </c>
      <c r="P116" s="11">
        <f t="shared" ca="1" si="28"/>
        <v>0</v>
      </c>
      <c r="Q116" s="33"/>
      <c r="S116" s="2">
        <f t="shared" ca="1" si="34"/>
        <v>1</v>
      </c>
      <c r="U116" s="1"/>
    </row>
    <row r="117" spans="1:21" x14ac:dyDescent="0.45">
      <c r="A117" s="1">
        <f t="shared" si="29"/>
        <v>109</v>
      </c>
      <c r="B117" s="33"/>
      <c r="D117" s="44"/>
      <c r="E117" s="44"/>
      <c r="F117" s="44"/>
      <c r="J117" s="1"/>
      <c r="K117" s="6">
        <f t="shared" si="30"/>
        <v>138</v>
      </c>
      <c r="L117" s="6">
        <f t="shared" si="31"/>
        <v>135</v>
      </c>
      <c r="M117" s="2">
        <f t="shared" ca="1" si="32"/>
        <v>1</v>
      </c>
      <c r="N117" s="2">
        <f t="shared" ca="1" si="33"/>
        <v>1</v>
      </c>
      <c r="O117" s="2">
        <f t="shared" ca="1" si="28"/>
        <v>0</v>
      </c>
      <c r="P117" s="11">
        <f t="shared" ca="1" si="28"/>
        <v>0</v>
      </c>
      <c r="Q117" s="33"/>
      <c r="S117" s="2">
        <f t="shared" ca="1" si="34"/>
        <v>1</v>
      </c>
      <c r="U117" s="1"/>
    </row>
    <row r="118" spans="1:21" x14ac:dyDescent="0.45">
      <c r="A118" s="1">
        <f t="shared" si="29"/>
        <v>110</v>
      </c>
      <c r="B118" s="33"/>
      <c r="D118" s="44"/>
      <c r="E118" s="44"/>
      <c r="F118" s="44"/>
      <c r="J118" s="1"/>
      <c r="K118" s="6">
        <f t="shared" si="30"/>
        <v>139</v>
      </c>
      <c r="L118" s="6">
        <f t="shared" si="31"/>
        <v>136</v>
      </c>
      <c r="M118" s="2">
        <f t="shared" ca="1" si="32"/>
        <v>1</v>
      </c>
      <c r="N118" s="2">
        <f t="shared" ca="1" si="33"/>
        <v>1</v>
      </c>
      <c r="O118" s="2">
        <f t="shared" ca="1" si="28"/>
        <v>0</v>
      </c>
      <c r="P118" s="11">
        <f t="shared" ca="1" si="28"/>
        <v>0</v>
      </c>
      <c r="Q118" s="33"/>
      <c r="S118" s="2">
        <f t="shared" ca="1" si="34"/>
        <v>1</v>
      </c>
      <c r="U118" s="1"/>
    </row>
    <row r="119" spans="1:21" x14ac:dyDescent="0.45">
      <c r="A119" s="1">
        <f t="shared" si="29"/>
        <v>111</v>
      </c>
      <c r="B119" s="33"/>
      <c r="D119" s="44"/>
      <c r="E119" s="44"/>
      <c r="F119" s="44"/>
      <c r="J119" s="1"/>
      <c r="K119" s="6">
        <f t="shared" si="30"/>
        <v>140</v>
      </c>
      <c r="L119" s="6">
        <f t="shared" si="31"/>
        <v>137</v>
      </c>
      <c r="M119" s="2">
        <f t="shared" ca="1" si="32"/>
        <v>1</v>
      </c>
      <c r="N119" s="2">
        <f t="shared" ca="1" si="33"/>
        <v>1</v>
      </c>
      <c r="O119" s="2">
        <f t="shared" ca="1" si="28"/>
        <v>0</v>
      </c>
      <c r="P119" s="11">
        <f t="shared" ca="1" si="28"/>
        <v>0</v>
      </c>
      <c r="Q119" s="33"/>
      <c r="S119" s="2">
        <f t="shared" ca="1" si="34"/>
        <v>1</v>
      </c>
      <c r="U119" s="1"/>
    </row>
    <row r="120" spans="1:21" x14ac:dyDescent="0.45">
      <c r="A120" s="1">
        <f t="shared" si="29"/>
        <v>112</v>
      </c>
      <c r="B120" s="33"/>
      <c r="D120" s="44"/>
      <c r="E120" s="44"/>
      <c r="F120" s="44"/>
      <c r="J120" s="1"/>
      <c r="K120" s="6">
        <f t="shared" si="30"/>
        <v>141</v>
      </c>
      <c r="L120" s="6">
        <f t="shared" si="31"/>
        <v>138</v>
      </c>
      <c r="M120" s="2">
        <f t="shared" ca="1" si="32"/>
        <v>1</v>
      </c>
      <c r="N120" s="2">
        <f t="shared" ca="1" si="33"/>
        <v>1</v>
      </c>
      <c r="O120" s="2">
        <f t="shared" ca="1" si="28"/>
        <v>0</v>
      </c>
      <c r="P120" s="11">
        <f t="shared" ca="1" si="28"/>
        <v>0</v>
      </c>
      <c r="Q120" s="33"/>
      <c r="S120" s="2">
        <f t="shared" ca="1" si="34"/>
        <v>1</v>
      </c>
      <c r="U120" s="1"/>
    </row>
    <row r="121" spans="1:21" x14ac:dyDescent="0.45">
      <c r="A121" s="1">
        <f t="shared" si="29"/>
        <v>113</v>
      </c>
      <c r="B121" s="33"/>
      <c r="D121" s="44"/>
      <c r="E121" s="44"/>
      <c r="F121" s="44"/>
      <c r="J121" s="1"/>
      <c r="K121" s="6">
        <f t="shared" si="30"/>
        <v>142</v>
      </c>
      <c r="L121" s="6">
        <f t="shared" si="31"/>
        <v>139</v>
      </c>
      <c r="M121" s="2">
        <f t="shared" ca="1" si="32"/>
        <v>1</v>
      </c>
      <c r="N121" s="2">
        <f t="shared" ca="1" si="33"/>
        <v>1</v>
      </c>
      <c r="O121" s="2">
        <f t="shared" ca="1" si="28"/>
        <v>0</v>
      </c>
      <c r="P121" s="11">
        <f t="shared" ca="1" si="28"/>
        <v>0</v>
      </c>
      <c r="Q121" s="33"/>
      <c r="S121" s="2">
        <f t="shared" ca="1" si="34"/>
        <v>1</v>
      </c>
      <c r="U121" s="1"/>
    </row>
    <row r="122" spans="1:21" x14ac:dyDescent="0.45">
      <c r="A122" s="1">
        <f t="shared" si="29"/>
        <v>114</v>
      </c>
      <c r="B122" s="33"/>
      <c r="D122" s="44"/>
      <c r="E122" s="44"/>
      <c r="F122" s="44"/>
      <c r="J122" s="1"/>
      <c r="K122" s="6">
        <f t="shared" si="30"/>
        <v>143</v>
      </c>
      <c r="L122" s="6">
        <f t="shared" si="31"/>
        <v>140</v>
      </c>
      <c r="M122" s="2">
        <f t="shared" ca="1" si="32"/>
        <v>1</v>
      </c>
      <c r="N122" s="2">
        <f t="shared" ca="1" si="33"/>
        <v>1</v>
      </c>
      <c r="O122" s="2">
        <f t="shared" ca="1" si="28"/>
        <v>0</v>
      </c>
      <c r="P122" s="11">
        <f t="shared" ca="1" si="28"/>
        <v>0</v>
      </c>
      <c r="Q122" s="33"/>
      <c r="S122" s="2">
        <f t="shared" ca="1" si="34"/>
        <v>1</v>
      </c>
      <c r="U122" s="1"/>
    </row>
    <row r="123" spans="1:21" x14ac:dyDescent="0.45">
      <c r="A123" s="1">
        <f t="shared" si="29"/>
        <v>115</v>
      </c>
      <c r="B123" s="33"/>
      <c r="D123" s="44"/>
      <c r="E123" s="44"/>
      <c r="F123" s="44"/>
      <c r="J123" s="1"/>
      <c r="K123" s="6">
        <f t="shared" si="30"/>
        <v>144</v>
      </c>
      <c r="L123" s="6">
        <f t="shared" si="31"/>
        <v>141</v>
      </c>
      <c r="M123" s="2">
        <f t="shared" ca="1" si="32"/>
        <v>1</v>
      </c>
      <c r="N123" s="2">
        <f t="shared" ca="1" si="33"/>
        <v>1</v>
      </c>
      <c r="O123" s="2">
        <f t="shared" ca="1" si="28"/>
        <v>0</v>
      </c>
      <c r="P123" s="11">
        <f t="shared" ca="1" si="28"/>
        <v>0</v>
      </c>
      <c r="Q123" s="33"/>
      <c r="S123" s="2">
        <f t="shared" ca="1" si="34"/>
        <v>1</v>
      </c>
      <c r="U123" s="1"/>
    </row>
    <row r="124" spans="1:21" x14ac:dyDescent="0.45">
      <c r="A124" s="1">
        <f t="shared" si="29"/>
        <v>116</v>
      </c>
      <c r="B124" s="33"/>
      <c r="D124" s="44"/>
      <c r="E124" s="44"/>
      <c r="F124" s="44"/>
      <c r="J124" s="1"/>
      <c r="K124" s="6">
        <f t="shared" si="30"/>
        <v>145</v>
      </c>
      <c r="L124" s="6">
        <f t="shared" si="31"/>
        <v>142</v>
      </c>
      <c r="M124" s="2">
        <f t="shared" ca="1" si="32"/>
        <v>1</v>
      </c>
      <c r="N124" s="2">
        <f t="shared" ca="1" si="33"/>
        <v>1</v>
      </c>
      <c r="O124" s="2">
        <f t="shared" ca="1" si="28"/>
        <v>0</v>
      </c>
      <c r="P124" s="11">
        <f t="shared" ca="1" si="28"/>
        <v>0</v>
      </c>
      <c r="Q124" s="33"/>
      <c r="S124" s="2">
        <f t="shared" ca="1" si="34"/>
        <v>1</v>
      </c>
      <c r="U124" s="1"/>
    </row>
    <row r="125" spans="1:21" x14ac:dyDescent="0.45">
      <c r="A125" s="1">
        <f t="shared" si="29"/>
        <v>117</v>
      </c>
      <c r="B125" s="33"/>
      <c r="D125" s="44"/>
      <c r="E125" s="44"/>
      <c r="F125" s="44"/>
      <c r="J125" s="1"/>
      <c r="K125" s="6">
        <f t="shared" si="30"/>
        <v>146</v>
      </c>
      <c r="L125" s="6">
        <f t="shared" si="31"/>
        <v>143</v>
      </c>
      <c r="M125" s="2">
        <f t="shared" ca="1" si="32"/>
        <v>1</v>
      </c>
      <c r="N125" s="2">
        <f t="shared" ca="1" si="33"/>
        <v>1</v>
      </c>
      <c r="O125" s="2">
        <f t="shared" ca="1" si="28"/>
        <v>0</v>
      </c>
      <c r="P125" s="11">
        <f t="shared" ca="1" si="28"/>
        <v>0</v>
      </c>
      <c r="Q125" s="33"/>
      <c r="S125" s="2">
        <f t="shared" ca="1" si="34"/>
        <v>1</v>
      </c>
      <c r="U125" s="1"/>
    </row>
    <row r="126" spans="1:21" x14ac:dyDescent="0.45">
      <c r="A126" s="1">
        <f t="shared" si="29"/>
        <v>118</v>
      </c>
      <c r="B126" s="33"/>
      <c r="D126" s="44"/>
      <c r="E126" s="44"/>
      <c r="F126" s="44"/>
      <c r="J126" s="1"/>
      <c r="K126" s="6">
        <f t="shared" si="30"/>
        <v>147</v>
      </c>
      <c r="L126" s="6">
        <f t="shared" si="31"/>
        <v>144</v>
      </c>
      <c r="M126" s="2">
        <f t="shared" ca="1" si="32"/>
        <v>1</v>
      </c>
      <c r="N126" s="2">
        <f t="shared" ca="1" si="33"/>
        <v>1</v>
      </c>
      <c r="O126" s="2">
        <f t="shared" ca="1" si="28"/>
        <v>0</v>
      </c>
      <c r="P126" s="11">
        <f t="shared" ca="1" si="28"/>
        <v>0</v>
      </c>
      <c r="Q126" s="33"/>
      <c r="S126" s="2">
        <f t="shared" ca="1" si="34"/>
        <v>1</v>
      </c>
      <c r="U126" s="1"/>
    </row>
    <row r="127" spans="1:21" x14ac:dyDescent="0.45">
      <c r="A127" s="1">
        <f t="shared" si="29"/>
        <v>119</v>
      </c>
      <c r="B127" s="33"/>
      <c r="D127" s="44"/>
      <c r="E127" s="44"/>
      <c r="F127" s="44"/>
      <c r="J127" s="1"/>
      <c r="K127" s="6">
        <f t="shared" si="30"/>
        <v>148</v>
      </c>
      <c r="L127" s="6">
        <f t="shared" si="31"/>
        <v>145</v>
      </c>
      <c r="M127" s="2">
        <f t="shared" ca="1" si="32"/>
        <v>1</v>
      </c>
      <c r="N127" s="2">
        <f t="shared" ca="1" si="33"/>
        <v>1</v>
      </c>
      <c r="O127" s="2">
        <f t="shared" ca="1" si="28"/>
        <v>0</v>
      </c>
      <c r="P127" s="11">
        <f t="shared" ca="1" si="28"/>
        <v>0</v>
      </c>
      <c r="Q127" s="33"/>
      <c r="S127" s="2">
        <f t="shared" ca="1" si="34"/>
        <v>1</v>
      </c>
      <c r="U127" s="1"/>
    </row>
    <row r="128" spans="1:21" x14ac:dyDescent="0.45">
      <c r="A128" s="1">
        <f t="shared" si="29"/>
        <v>120</v>
      </c>
      <c r="B128" s="33"/>
      <c r="D128" s="44"/>
      <c r="E128" s="44"/>
      <c r="F128" s="44"/>
      <c r="J128" s="1"/>
      <c r="K128" s="6">
        <f t="shared" si="30"/>
        <v>149</v>
      </c>
      <c r="L128" s="6">
        <f t="shared" si="31"/>
        <v>146</v>
      </c>
      <c r="M128" s="2">
        <f t="shared" ca="1" si="32"/>
        <v>1</v>
      </c>
      <c r="N128" s="2">
        <f t="shared" ca="1" si="33"/>
        <v>1</v>
      </c>
      <c r="O128" s="2">
        <f t="shared" ca="1" si="28"/>
        <v>0</v>
      </c>
      <c r="P128" s="11">
        <f t="shared" ca="1" si="28"/>
        <v>0</v>
      </c>
      <c r="Q128" s="33"/>
      <c r="S128" s="2">
        <f t="shared" ca="1" si="34"/>
        <v>1</v>
      </c>
      <c r="U128" s="1"/>
    </row>
    <row r="129" spans="1:21" s="14" customFormat="1" x14ac:dyDescent="0.45">
      <c r="A129" s="13">
        <f t="shared" si="29"/>
        <v>121</v>
      </c>
      <c r="B129" s="46"/>
      <c r="D129" s="47"/>
      <c r="E129" s="47"/>
      <c r="F129" s="47"/>
      <c r="J129" s="13"/>
      <c r="K129" s="14">
        <f t="shared" si="30"/>
        <v>150</v>
      </c>
      <c r="L129" s="14">
        <f t="shared" si="31"/>
        <v>147</v>
      </c>
      <c r="M129" s="15">
        <f t="shared" ca="1" si="32"/>
        <v>1</v>
      </c>
      <c r="N129" s="15">
        <f t="shared" ca="1" si="33"/>
        <v>1</v>
      </c>
      <c r="O129" s="15">
        <f t="shared" ca="1" si="28"/>
        <v>0</v>
      </c>
      <c r="P129" s="17">
        <f t="shared" ca="1" si="28"/>
        <v>0</v>
      </c>
      <c r="Q129" s="46"/>
      <c r="S129" s="15">
        <f ca="1">1/(1-NewDiscFactor*P129)</f>
        <v>1</v>
      </c>
      <c r="U129" s="13"/>
    </row>
  </sheetData>
  <mergeCells count="3">
    <mergeCell ref="A6:A7"/>
    <mergeCell ref="B6:J6"/>
    <mergeCell ref="K6:U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D540-E62C-47C5-B8D8-7EAD3C6A1518}">
  <sheetPr codeName="Sheet2"/>
  <dimension ref="A1:D129"/>
  <sheetViews>
    <sheetView workbookViewId="0">
      <pane ySplit="7" topLeftCell="A8" activePane="bottomLeft" state="frozen"/>
      <selection pane="bottomLeft" activeCell="D8" sqref="D8"/>
    </sheetView>
  </sheetViews>
  <sheetFormatPr defaultColWidth="16.73046875" defaultRowHeight="14.25" x14ac:dyDescent="0.45"/>
  <sheetData>
    <row r="1" spans="1:4" x14ac:dyDescent="0.45">
      <c r="A1" s="5" t="s">
        <v>20</v>
      </c>
      <c r="B1" s="56">
        <f>MakehamA</f>
        <v>2.0000000000000001E-4</v>
      </c>
    </row>
    <row r="2" spans="1:4" x14ac:dyDescent="0.45">
      <c r="A2" s="5" t="s">
        <v>21</v>
      </c>
      <c r="B2" s="56">
        <f>MakehamB</f>
        <v>3.4999999999999999E-6</v>
      </c>
    </row>
    <row r="3" spans="1:4" x14ac:dyDescent="0.45">
      <c r="A3" s="5" t="s">
        <v>22</v>
      </c>
      <c r="B3" s="56">
        <f>Makehamc</f>
        <v>1.1200000000000001</v>
      </c>
      <c r="D3" s="5"/>
    </row>
    <row r="4" spans="1:4" x14ac:dyDescent="0.45">
      <c r="A4" s="5"/>
      <c r="B4" s="57"/>
      <c r="D4" s="5"/>
    </row>
    <row r="5" spans="1:4" x14ac:dyDescent="0.45">
      <c r="A5" s="5"/>
      <c r="B5" s="2"/>
      <c r="D5" s="5"/>
    </row>
    <row r="7" spans="1:4" s="9" customFormat="1" ht="15.75" x14ac:dyDescent="0.55000000000000004">
      <c r="A7" s="10" t="s">
        <v>0</v>
      </c>
      <c r="B7" s="7" t="s">
        <v>49</v>
      </c>
      <c r="C7" s="8" t="s">
        <v>25</v>
      </c>
      <c r="D7" s="10" t="s">
        <v>29</v>
      </c>
    </row>
    <row r="8" spans="1:4" x14ac:dyDescent="0.45">
      <c r="A8" s="1">
        <v>0</v>
      </c>
      <c r="B8" s="2">
        <f t="shared" ref="B8:B39" si="0">MakehamA+MakehamB*Makehamc^A8</f>
        <v>2.0350000000000001E-4</v>
      </c>
      <c r="C8" s="2">
        <f t="shared" ref="C8:C39" si="1">EXP(-MakehamA-MakehamB/LN(Makehamc)*Makehamc^A8*(Makehamc-1))</f>
        <v>0.99979631471232067</v>
      </c>
      <c r="D8" s="11">
        <f>1-C8</f>
        <v>2.036852876793338E-4</v>
      </c>
    </row>
    <row r="9" spans="1:4" x14ac:dyDescent="0.45">
      <c r="A9" s="1">
        <f>A8+1</f>
        <v>1</v>
      </c>
      <c r="B9" s="2">
        <f t="shared" si="0"/>
        <v>2.0392000000000001E-4</v>
      </c>
      <c r="C9" s="2">
        <f t="shared" si="1"/>
        <v>0.99979587007888193</v>
      </c>
      <c r="D9" s="11">
        <f t="shared" ref="D9:D72" si="2">1-C9</f>
        <v>2.0412992111806805E-4</v>
      </c>
    </row>
    <row r="10" spans="1:4" x14ac:dyDescent="0.45">
      <c r="A10" s="1">
        <f t="shared" ref="A10:A73" si="3">A9+1</f>
        <v>2</v>
      </c>
      <c r="B10" s="2">
        <f t="shared" si="0"/>
        <v>2.0439040000000001E-4</v>
      </c>
      <c r="C10" s="2">
        <f t="shared" si="1"/>
        <v>0.99979537208966529</v>
      </c>
      <c r="D10" s="11">
        <f t="shared" si="2"/>
        <v>2.0462791033470928E-4</v>
      </c>
    </row>
    <row r="11" spans="1:4" x14ac:dyDescent="0.45">
      <c r="A11" s="1">
        <f t="shared" si="3"/>
        <v>3</v>
      </c>
      <c r="B11" s="2">
        <f t="shared" si="0"/>
        <v>2.04917248E-4</v>
      </c>
      <c r="C11" s="2">
        <f t="shared" si="1"/>
        <v>0.9997948143420371</v>
      </c>
      <c r="D11" s="11">
        <f t="shared" si="2"/>
        <v>2.05185657962903E-4</v>
      </c>
    </row>
    <row r="12" spans="1:4" x14ac:dyDescent="0.45">
      <c r="A12" s="1">
        <f t="shared" si="3"/>
        <v>4</v>
      </c>
      <c r="B12" s="2">
        <f t="shared" si="0"/>
        <v>2.0550731776000002E-4</v>
      </c>
      <c r="C12" s="2">
        <f t="shared" si="1"/>
        <v>0.99979418966506295</v>
      </c>
      <c r="D12" s="11">
        <f t="shared" si="2"/>
        <v>2.0581033493705103E-4</v>
      </c>
    </row>
    <row r="13" spans="1:4" x14ac:dyDescent="0.45">
      <c r="A13" s="1">
        <f t="shared" si="3"/>
        <v>5</v>
      </c>
      <c r="B13" s="2">
        <f t="shared" si="0"/>
        <v>2.061681958912E-4</v>
      </c>
      <c r="C13" s="2">
        <f t="shared" si="1"/>
        <v>0.99979349002731521</v>
      </c>
      <c r="D13" s="11">
        <f t="shared" si="2"/>
        <v>2.0650997268478744E-4</v>
      </c>
    </row>
    <row r="14" spans="1:4" x14ac:dyDescent="0.45">
      <c r="A14" s="1">
        <f t="shared" si="3"/>
        <v>6</v>
      </c>
      <c r="B14" s="2">
        <f t="shared" si="0"/>
        <v>2.0690837939814401E-4</v>
      </c>
      <c r="C14" s="2">
        <f t="shared" si="1"/>
        <v>0.99979270643361906</v>
      </c>
      <c r="D14" s="11">
        <f t="shared" si="2"/>
        <v>2.0729356638093943E-4</v>
      </c>
    </row>
    <row r="15" spans="1:4" x14ac:dyDescent="0.45">
      <c r="A15" s="1">
        <f t="shared" si="3"/>
        <v>7</v>
      </c>
      <c r="B15" s="2">
        <f t="shared" si="0"/>
        <v>2.0773738492592129E-4</v>
      </c>
      <c r="C15" s="2">
        <f t="shared" si="1"/>
        <v>0.99979182880940853</v>
      </c>
      <c r="D15" s="11">
        <f t="shared" si="2"/>
        <v>2.0817119059146627E-4</v>
      </c>
    </row>
    <row r="16" spans="1:4" x14ac:dyDescent="0.45">
      <c r="A16" s="1">
        <f t="shared" si="3"/>
        <v>8</v>
      </c>
      <c r="B16" s="2">
        <f t="shared" si="0"/>
        <v>2.0866587111703186E-4</v>
      </c>
      <c r="C16" s="2">
        <f t="shared" si="1"/>
        <v>0.99979084587120726</v>
      </c>
      <c r="D16" s="11">
        <f t="shared" si="2"/>
        <v>2.0915412879274342E-4</v>
      </c>
    </row>
    <row r="17" spans="1:4" x14ac:dyDescent="0.45">
      <c r="A17" s="1">
        <f t="shared" si="3"/>
        <v>9</v>
      </c>
      <c r="B17" s="2">
        <f t="shared" si="0"/>
        <v>2.0970577565107568E-4</v>
      </c>
      <c r="C17" s="2">
        <f t="shared" si="1"/>
        <v>0.99978974498156914</v>
      </c>
      <c r="D17" s="11">
        <f t="shared" si="2"/>
        <v>2.1025501843086047E-4</v>
      </c>
    </row>
    <row r="18" spans="1:4" x14ac:dyDescent="0.45">
      <c r="A18" s="1">
        <f t="shared" si="3"/>
        <v>10</v>
      </c>
      <c r="B18" s="2">
        <f t="shared" si="0"/>
        <v>2.1087046872920475E-4</v>
      </c>
      <c r="C18" s="2">
        <f t="shared" si="1"/>
        <v>0.99978851198661356</v>
      </c>
      <c r="D18" s="11">
        <f t="shared" si="2"/>
        <v>2.1148801338644052E-4</v>
      </c>
    </row>
    <row r="19" spans="1:4" x14ac:dyDescent="0.45">
      <c r="A19" s="1">
        <f t="shared" si="3"/>
        <v>11</v>
      </c>
      <c r="B19" s="2">
        <f t="shared" si="0"/>
        <v>2.1217492497670933E-4</v>
      </c>
      <c r="C19" s="2">
        <f t="shared" si="1"/>
        <v>0.99978713103406858</v>
      </c>
      <c r="D19" s="11">
        <f t="shared" si="2"/>
        <v>2.1286896593142313E-4</v>
      </c>
    </row>
    <row r="20" spans="1:4" x14ac:dyDescent="0.45">
      <c r="A20" s="1">
        <f t="shared" si="3"/>
        <v>12</v>
      </c>
      <c r="B20" s="2">
        <f t="shared" si="0"/>
        <v>2.1363591597391444E-4</v>
      </c>
      <c r="C20" s="2">
        <f t="shared" si="1"/>
        <v>0.99978558436948273</v>
      </c>
      <c r="D20" s="11">
        <f t="shared" si="2"/>
        <v>2.1441563051727286E-4</v>
      </c>
    </row>
    <row r="21" spans="1:4" x14ac:dyDescent="0.45">
      <c r="A21" s="1">
        <f t="shared" si="3"/>
        <v>13</v>
      </c>
      <c r="B21" s="2">
        <f t="shared" si="0"/>
        <v>2.1527222589078418E-4</v>
      </c>
      <c r="C21" s="2">
        <f t="shared" si="1"/>
        <v>0.99978385210798715</v>
      </c>
      <c r="D21" s="11">
        <f t="shared" si="2"/>
        <v>2.1614789201285234E-4</v>
      </c>
    </row>
    <row r="22" spans="1:4" x14ac:dyDescent="0.45">
      <c r="A22" s="1">
        <f t="shared" si="3"/>
        <v>14</v>
      </c>
      <c r="B22" s="2">
        <f t="shared" si="0"/>
        <v>2.1710489299767827E-4</v>
      </c>
      <c r="C22" s="2">
        <f t="shared" si="1"/>
        <v>0.99978191197867539</v>
      </c>
      <c r="D22" s="11">
        <f t="shared" si="2"/>
        <v>2.1808802132461391E-4</v>
      </c>
    </row>
    <row r="23" spans="1:4" x14ac:dyDescent="0.45">
      <c r="A23" s="1">
        <f t="shared" si="3"/>
        <v>15</v>
      </c>
      <c r="B23" s="2">
        <f t="shared" si="0"/>
        <v>2.1915748015739967E-4</v>
      </c>
      <c r="C23" s="2">
        <f t="shared" si="1"/>
        <v>0.99977973903831585</v>
      </c>
      <c r="D23" s="11">
        <f t="shared" si="2"/>
        <v>2.2026096168414888E-4</v>
      </c>
    </row>
    <row r="24" spans="1:4" x14ac:dyDescent="0.45">
      <c r="A24" s="1">
        <f t="shared" si="3"/>
        <v>16</v>
      </c>
      <c r="B24" s="2">
        <f t="shared" si="0"/>
        <v>2.2145637777628763E-4</v>
      </c>
      <c r="C24" s="2">
        <f t="shared" si="1"/>
        <v>0.99977730535071996</v>
      </c>
      <c r="D24" s="11">
        <f t="shared" si="2"/>
        <v>2.226946492800419E-4</v>
      </c>
    </row>
    <row r="25" spans="1:4" x14ac:dyDescent="0.45">
      <c r="A25" s="1">
        <f t="shared" si="3"/>
        <v>17</v>
      </c>
      <c r="B25" s="2">
        <f t="shared" si="0"/>
        <v>2.2403114310944213E-4</v>
      </c>
      <c r="C25" s="2">
        <f t="shared" si="1"/>
        <v>0.9997745796276456</v>
      </c>
      <c r="D25" s="11">
        <f t="shared" si="2"/>
        <v>2.2542037235440127E-4</v>
      </c>
    </row>
    <row r="26" spans="1:4" x14ac:dyDescent="0.45">
      <c r="A26" s="1">
        <f t="shared" si="3"/>
        <v>18</v>
      </c>
      <c r="B26" s="2">
        <f t="shared" si="0"/>
        <v>2.269148802825752E-4</v>
      </c>
      <c r="C26" s="2">
        <f t="shared" si="1"/>
        <v>0.99977152682662485</v>
      </c>
      <c r="D26" s="11">
        <f t="shared" si="2"/>
        <v>2.2847317337515438E-4</v>
      </c>
    </row>
    <row r="27" spans="1:4" x14ac:dyDescent="0.45">
      <c r="A27" s="1">
        <f t="shared" si="3"/>
        <v>19</v>
      </c>
      <c r="B27" s="2">
        <f t="shared" si="0"/>
        <v>2.3014466591648422E-4</v>
      </c>
      <c r="C27" s="2">
        <f t="shared" si="1"/>
        <v>0.99976810770054825</v>
      </c>
      <c r="D27" s="11">
        <f t="shared" si="2"/>
        <v>2.3189229945175249E-4</v>
      </c>
    </row>
    <row r="28" spans="1:4" x14ac:dyDescent="0.45">
      <c r="A28" s="1">
        <f t="shared" si="3"/>
        <v>20</v>
      </c>
      <c r="B28" s="2">
        <f t="shared" si="0"/>
        <v>2.3376202582646232E-4</v>
      </c>
      <c r="C28" s="2">
        <f t="shared" si="1"/>
        <v>0.99976427829322445</v>
      </c>
      <c r="D28" s="11">
        <f t="shared" si="2"/>
        <v>2.3572170677554904E-4</v>
      </c>
    </row>
    <row r="29" spans="1:4" x14ac:dyDescent="0.45">
      <c r="A29" s="1">
        <f t="shared" si="3"/>
        <v>21</v>
      </c>
      <c r="B29" s="2">
        <f t="shared" si="0"/>
        <v>2.3781346892563782E-4</v>
      </c>
      <c r="C29" s="2">
        <f t="shared" si="1"/>
        <v>0.99975998937443544</v>
      </c>
      <c r="D29" s="11">
        <f t="shared" si="2"/>
        <v>2.4001062556455732E-4</v>
      </c>
    </row>
    <row r="30" spans="1:4" x14ac:dyDescent="0.45">
      <c r="A30" s="1">
        <f t="shared" si="3"/>
        <v>22</v>
      </c>
      <c r="B30" s="2">
        <f t="shared" si="0"/>
        <v>2.4235108519671435E-4</v>
      </c>
      <c r="C30" s="2">
        <f t="shared" si="1"/>
        <v>0.9997551858072351</v>
      </c>
      <c r="D30" s="11">
        <f t="shared" si="2"/>
        <v>2.4481419276489724E-4</v>
      </c>
    </row>
    <row r="31" spans="1:4" x14ac:dyDescent="0.45">
      <c r="A31" s="1">
        <f t="shared" si="3"/>
        <v>23</v>
      </c>
      <c r="B31" s="2">
        <f t="shared" si="0"/>
        <v>2.4743321542032006E-4</v>
      </c>
      <c r="C31" s="2">
        <f t="shared" si="1"/>
        <v>0.99974980583937112</v>
      </c>
      <c r="D31" s="11">
        <f t="shared" si="2"/>
        <v>2.5019416062888045E-4</v>
      </c>
    </row>
    <row r="32" spans="1:4" x14ac:dyDescent="0.45">
      <c r="A32" s="1">
        <f t="shared" si="3"/>
        <v>24</v>
      </c>
      <c r="B32" s="2">
        <f t="shared" si="0"/>
        <v>2.5312520127075846E-4</v>
      </c>
      <c r="C32" s="2">
        <f t="shared" si="1"/>
        <v>0.99974378030973432</v>
      </c>
      <c r="D32" s="11">
        <f t="shared" si="2"/>
        <v>2.5621969026567992E-4</v>
      </c>
    </row>
    <row r="33" spans="1:4" x14ac:dyDescent="0.45">
      <c r="A33" s="1">
        <f t="shared" si="3"/>
        <v>25</v>
      </c>
      <c r="B33" s="2">
        <f t="shared" si="0"/>
        <v>2.5950022542324948E-4</v>
      </c>
      <c r="C33" s="2">
        <f t="shared" si="1"/>
        <v>0.99973703175965556</v>
      </c>
      <c r="D33" s="11">
        <f t="shared" si="2"/>
        <v>2.6296824034444111E-4</v>
      </c>
    </row>
    <row r="34" spans="1:4" x14ac:dyDescent="0.45">
      <c r="A34" s="1">
        <f t="shared" si="3"/>
        <v>26</v>
      </c>
      <c r="B34" s="2">
        <f t="shared" si="0"/>
        <v>2.6664025247403946E-4</v>
      </c>
      <c r="C34" s="2">
        <f t="shared" si="1"/>
        <v>0.99972947343764962</v>
      </c>
      <c r="D34" s="11">
        <f t="shared" si="2"/>
        <v>2.7052656235038164E-4</v>
      </c>
    </row>
    <row r="35" spans="1:4" x14ac:dyDescent="0.45">
      <c r="A35" s="1">
        <f t="shared" si="3"/>
        <v>27</v>
      </c>
      <c r="B35" s="2">
        <f t="shared" si="0"/>
        <v>2.7463708277092417E-4</v>
      </c>
      <c r="C35" s="2">
        <f t="shared" si="1"/>
        <v>0.99972100818484355</v>
      </c>
      <c r="D35" s="11">
        <f t="shared" si="2"/>
        <v>2.7899181515644855E-4</v>
      </c>
    </row>
    <row r="36" spans="1:4" x14ac:dyDescent="0.45">
      <c r="A36" s="1">
        <f t="shared" si="3"/>
        <v>28</v>
      </c>
      <c r="B36" s="2">
        <f t="shared" si="0"/>
        <v>2.8359353270343508E-4</v>
      </c>
      <c r="C36" s="2">
        <f t="shared" si="1"/>
        <v>0.99971152718679901</v>
      </c>
      <c r="D36" s="11">
        <f t="shared" si="2"/>
        <v>2.8847281320099061E-4</v>
      </c>
    </row>
    <row r="37" spans="1:4" x14ac:dyDescent="0.45">
      <c r="A37" s="1">
        <f t="shared" si="3"/>
        <v>29</v>
      </c>
      <c r="B37" s="2">
        <f t="shared" si="0"/>
        <v>2.9362475662784732E-4</v>
      </c>
      <c r="C37" s="2">
        <f t="shared" si="1"/>
        <v>0.99970090857573557</v>
      </c>
      <c r="D37" s="11">
        <f t="shared" si="2"/>
        <v>2.9909142426443047E-4</v>
      </c>
    </row>
    <row r="38" spans="1:4" x14ac:dyDescent="0.45">
      <c r="A38" s="1">
        <f t="shared" si="3"/>
        <v>30</v>
      </c>
      <c r="B38" s="2">
        <f t="shared" si="0"/>
        <v>3.0485972742318895E-4</v>
      </c>
      <c r="C38" s="2">
        <f t="shared" si="1"/>
        <v>0.99968901586524561</v>
      </c>
      <c r="D38" s="11">
        <f t="shared" si="2"/>
        <v>3.1098413475438846E-4</v>
      </c>
    </row>
    <row r="39" spans="1:4" x14ac:dyDescent="0.45">
      <c r="A39" s="1">
        <f t="shared" si="3"/>
        <v>31</v>
      </c>
      <c r="B39" s="2">
        <f t="shared" si="0"/>
        <v>3.1744289471397167E-4</v>
      </c>
      <c r="C39" s="2">
        <f t="shared" si="1"/>
        <v>0.99967569619746055</v>
      </c>
      <c r="D39" s="11">
        <f t="shared" si="2"/>
        <v>3.2430380253944957E-4</v>
      </c>
    </row>
    <row r="40" spans="1:4" x14ac:dyDescent="0.45">
      <c r="A40" s="1">
        <f t="shared" si="3"/>
        <v>32</v>
      </c>
      <c r="B40" s="2">
        <f t="shared" ref="B40:B71" si="4">MakehamA+MakehamB*Makehamc^A40</f>
        <v>3.3153604207964826E-4</v>
      </c>
      <c r="C40" s="2">
        <f t="shared" ref="C40:C71" si="5">EXP(-MakehamA-MakehamB/LN(Makehamc)*Makehamc^A40*(Makehamc-1))</f>
        <v>0.99966077838023204</v>
      </c>
      <c r="D40" s="11">
        <f t="shared" si="2"/>
        <v>3.3922161976795984E-4</v>
      </c>
    </row>
    <row r="41" spans="1:4" x14ac:dyDescent="0.45">
      <c r="A41" s="1">
        <f t="shared" si="3"/>
        <v>33</v>
      </c>
      <c r="B41" s="2">
        <f t="shared" si="4"/>
        <v>3.4732036712920608E-4</v>
      </c>
      <c r="C41" s="2">
        <f t="shared" si="5"/>
        <v>0.99964407068922267</v>
      </c>
      <c r="D41" s="11">
        <f t="shared" si="2"/>
        <v>3.5592931077732537E-4</v>
      </c>
    </row>
    <row r="42" spans="1:4" x14ac:dyDescent="0.45">
      <c r="A42" s="1">
        <f t="shared" si="3"/>
        <v>34</v>
      </c>
      <c r="B42" s="2">
        <f t="shared" si="4"/>
        <v>3.6499881118471082E-4</v>
      </c>
      <c r="C42" s="2">
        <f t="shared" si="5"/>
        <v>0.99962535840680766</v>
      </c>
      <c r="D42" s="11">
        <f t="shared" si="2"/>
        <v>3.7464159319233747E-4</v>
      </c>
    </row>
    <row r="43" spans="1:4" x14ac:dyDescent="0.45">
      <c r="A43" s="1">
        <f t="shared" si="3"/>
        <v>35</v>
      </c>
      <c r="B43" s="2">
        <f t="shared" si="4"/>
        <v>3.8479866852687611E-4</v>
      </c>
      <c r="C43" s="2">
        <f t="shared" si="5"/>
        <v>0.99960440106634807</v>
      </c>
      <c r="D43" s="11">
        <f t="shared" si="2"/>
        <v>3.9559893365193055E-4</v>
      </c>
    </row>
    <row r="44" spans="1:4" x14ac:dyDescent="0.45">
      <c r="A44" s="1">
        <f t="shared" si="3"/>
        <v>36</v>
      </c>
      <c r="B44" s="2">
        <f t="shared" si="4"/>
        <v>4.0697450875010123E-4</v>
      </c>
      <c r="C44" s="2">
        <f t="shared" si="5"/>
        <v>0.99958092936665854</v>
      </c>
      <c r="D44" s="11">
        <f t="shared" si="2"/>
        <v>4.1907063334145622E-4</v>
      </c>
    </row>
    <row r="45" spans="1:4" x14ac:dyDescent="0.45">
      <c r="A45" s="1">
        <f t="shared" si="3"/>
        <v>37</v>
      </c>
      <c r="B45" s="2">
        <f t="shared" si="4"/>
        <v>4.3181144980011343E-4</v>
      </c>
      <c r="C45" s="2">
        <f t="shared" si="5"/>
        <v>0.99955464171731756</v>
      </c>
      <c r="D45" s="11">
        <f t="shared" si="2"/>
        <v>4.4535828268243982E-4</v>
      </c>
    </row>
    <row r="46" spans="1:4" x14ac:dyDescent="0.45">
      <c r="A46" s="1">
        <f t="shared" si="3"/>
        <v>38</v>
      </c>
      <c r="B46" s="2">
        <f t="shared" si="4"/>
        <v>4.5962882377612708E-4</v>
      </c>
      <c r="C46" s="2">
        <f t="shared" si="5"/>
        <v>0.99952520037080195</v>
      </c>
      <c r="D46" s="11">
        <f t="shared" si="2"/>
        <v>4.7479962919805274E-4</v>
      </c>
    </row>
    <row r="47" spans="1:4" x14ac:dyDescent="0.45">
      <c r="A47" s="1">
        <f t="shared" si="3"/>
        <v>39</v>
      </c>
      <c r="B47" s="2">
        <f t="shared" si="4"/>
        <v>4.907842826292623E-4</v>
      </c>
      <c r="C47" s="2">
        <f t="shared" si="5"/>
        <v>0.9994922270922183</v>
      </c>
      <c r="D47" s="11">
        <f t="shared" si="2"/>
        <v>5.0777290778170059E-4</v>
      </c>
    </row>
    <row r="48" spans="1:4" x14ac:dyDescent="0.45">
      <c r="A48" s="1">
        <f t="shared" si="3"/>
        <v>40</v>
      </c>
      <c r="B48" s="2">
        <f t="shared" si="4"/>
        <v>5.2567839654477381E-4</v>
      </c>
      <c r="C48" s="2">
        <f t="shared" si="5"/>
        <v>0.99945529831158397</v>
      </c>
      <c r="D48" s="11">
        <f t="shared" si="2"/>
        <v>5.4470168841602717E-4</v>
      </c>
    </row>
    <row r="49" spans="1:4" x14ac:dyDescent="0.45">
      <c r="A49" s="1">
        <f t="shared" si="3"/>
        <v>41</v>
      </c>
      <c r="B49" s="2">
        <f t="shared" si="4"/>
        <v>5.6475980413014666E-4</v>
      </c>
      <c r="C49" s="2">
        <f t="shared" si="5"/>
        <v>0.99941393969711967</v>
      </c>
      <c r="D49" s="11">
        <f t="shared" si="2"/>
        <v>5.8606030288033129E-4</v>
      </c>
    </row>
    <row r="50" spans="1:4" x14ac:dyDescent="0.45">
      <c r="A50" s="1">
        <f t="shared" si="3"/>
        <v>42</v>
      </c>
      <c r="B50" s="2">
        <f t="shared" si="4"/>
        <v>6.0853098062576432E-4</v>
      </c>
      <c r="C50" s="2">
        <f t="shared" si="5"/>
        <v>0.99936762008077018</v>
      </c>
      <c r="D50" s="11">
        <f t="shared" si="2"/>
        <v>6.3237991922981962E-4</v>
      </c>
    </row>
    <row r="51" spans="1:4" x14ac:dyDescent="0.45">
      <c r="A51" s="1">
        <f t="shared" si="3"/>
        <v>43</v>
      </c>
      <c r="B51" s="2">
        <f t="shared" si="4"/>
        <v>6.5755469830085613E-4</v>
      </c>
      <c r="C51" s="2">
        <f t="shared" si="5"/>
        <v>0.99931574465909345</v>
      </c>
      <c r="D51" s="11">
        <f t="shared" si="2"/>
        <v>6.8425534090654772E-4</v>
      </c>
    </row>
    <row r="52" spans="1:4" x14ac:dyDescent="0.45">
      <c r="A52" s="1">
        <f t="shared" si="3"/>
        <v>44</v>
      </c>
      <c r="B52" s="2">
        <f t="shared" si="4"/>
        <v>7.1246126209695878E-4</v>
      </c>
      <c r="C52" s="2">
        <f t="shared" si="5"/>
        <v>0.99925764738365608</v>
      </c>
      <c r="D52" s="11">
        <f t="shared" si="2"/>
        <v>7.4235261634392202E-4</v>
      </c>
    </row>
    <row r="53" spans="1:4" x14ac:dyDescent="0.45">
      <c r="A53" s="1">
        <f t="shared" si="3"/>
        <v>45</v>
      </c>
      <c r="B53" s="2">
        <f t="shared" si="4"/>
        <v>7.73956613548594E-4</v>
      </c>
      <c r="C53" s="2">
        <f t="shared" si="5"/>
        <v>0.99919258244504916</v>
      </c>
      <c r="D53" s="11">
        <f t="shared" si="2"/>
        <v>8.0741755495084E-4</v>
      </c>
    </row>
    <row r="54" spans="1:4" x14ac:dyDescent="0.45">
      <c r="A54" s="1">
        <f t="shared" si="3"/>
        <v>46</v>
      </c>
      <c r="B54" s="2">
        <f t="shared" si="4"/>
        <v>8.428314071744253E-4</v>
      </c>
      <c r="C54" s="2">
        <f t="shared" si="5"/>
        <v>0.99911971474347738</v>
      </c>
      <c r="D54" s="11">
        <f t="shared" si="2"/>
        <v>8.8028525652261713E-4</v>
      </c>
    </row>
    <row r="55" spans="1:4" x14ac:dyDescent="0.45">
      <c r="A55" s="1">
        <f t="shared" si="3"/>
        <v>47</v>
      </c>
      <c r="B55" s="2">
        <f t="shared" si="4"/>
        <v>9.1997117603535622E-4</v>
      </c>
      <c r="C55" s="2">
        <f t="shared" si="5"/>
        <v>0.99903810922647063</v>
      </c>
      <c r="D55" s="11">
        <f t="shared" si="2"/>
        <v>9.6189077352937247E-4</v>
      </c>
    </row>
    <row r="56" spans="1:4" x14ac:dyDescent="0.45">
      <c r="A56" s="1">
        <f t="shared" si="3"/>
        <v>48</v>
      </c>
      <c r="B56" s="2">
        <f t="shared" si="4"/>
        <v>1.0063677171595993E-3</v>
      </c>
      <c r="C56" s="2">
        <f t="shared" si="5"/>
        <v>0.99894671896047427</v>
      </c>
      <c r="D56" s="11">
        <f t="shared" si="2"/>
        <v>1.053281039525733E-3</v>
      </c>
    </row>
    <row r="57" spans="1:4" x14ac:dyDescent="0.45">
      <c r="A57" s="1">
        <f t="shared" si="3"/>
        <v>49</v>
      </c>
      <c r="B57" s="2">
        <f t="shared" si="4"/>
        <v>1.1031318432187511E-3</v>
      </c>
      <c r="C57" s="2">
        <f t="shared" si="5"/>
        <v>0.99884437178777807</v>
      </c>
      <c r="D57" s="11">
        <f t="shared" si="2"/>
        <v>1.1556282122219264E-3</v>
      </c>
    </row>
    <row r="58" spans="1:4" x14ac:dyDescent="0.45">
      <c r="A58" s="1">
        <f t="shared" si="3"/>
        <v>50</v>
      </c>
      <c r="B58" s="2">
        <f t="shared" si="4"/>
        <v>1.2115076644050016E-3</v>
      </c>
      <c r="C58" s="2">
        <f t="shared" si="5"/>
        <v>0.99872975540327269</v>
      </c>
      <c r="D58" s="11">
        <f t="shared" si="2"/>
        <v>1.2702445967273102E-3</v>
      </c>
    </row>
    <row r="59" spans="1:4" x14ac:dyDescent="0.45">
      <c r="A59" s="1">
        <f t="shared" si="3"/>
        <v>51</v>
      </c>
      <c r="B59" s="2">
        <f t="shared" si="4"/>
        <v>1.3328885841336017E-3</v>
      </c>
      <c r="C59" s="2">
        <f t="shared" si="5"/>
        <v>0.99860140066674552</v>
      </c>
      <c r="D59" s="11">
        <f t="shared" si="2"/>
        <v>1.3985993332544799E-3</v>
      </c>
    </row>
    <row r="60" spans="1:4" x14ac:dyDescent="0.45">
      <c r="A60" s="1">
        <f t="shared" si="3"/>
        <v>52</v>
      </c>
      <c r="B60" s="2">
        <f t="shared" si="4"/>
        <v>1.468835214229634E-3</v>
      </c>
      <c r="C60" s="2">
        <f t="shared" si="5"/>
        <v>0.99845766294565752</v>
      </c>
      <c r="D60" s="11">
        <f t="shared" si="2"/>
        <v>1.5423370543424797E-3</v>
      </c>
    </row>
    <row r="61" spans="1:4" x14ac:dyDescent="0.45">
      <c r="A61" s="1">
        <f t="shared" si="3"/>
        <v>53</v>
      </c>
      <c r="B61" s="2">
        <f t="shared" si="4"/>
        <v>1.6210954399371901E-3</v>
      </c>
      <c r="C61" s="2">
        <f t="shared" si="5"/>
        <v>0.9982967012604349</v>
      </c>
      <c r="D61" s="11">
        <f t="shared" si="2"/>
        <v>1.7032987395650956E-3</v>
      </c>
    </row>
    <row r="62" spans="1:4" x14ac:dyDescent="0.45">
      <c r="A62" s="1">
        <f t="shared" si="3"/>
        <v>54</v>
      </c>
      <c r="B62" s="2">
        <f t="shared" si="4"/>
        <v>1.7916268927296532E-3</v>
      </c>
      <c r="C62" s="2">
        <f t="shared" si="5"/>
        <v>0.99811645497906654</v>
      </c>
      <c r="D62" s="11">
        <f t="shared" si="2"/>
        <v>1.8835450209334637E-3</v>
      </c>
    </row>
    <row r="63" spans="1:4" x14ac:dyDescent="0.45">
      <c r="A63" s="1">
        <f t="shared" si="3"/>
        <v>55</v>
      </c>
      <c r="B63" s="2">
        <f t="shared" si="4"/>
        <v>1.9826221198572113E-3</v>
      </c>
      <c r="C63" s="2">
        <f t="shared" si="5"/>
        <v>0.99791461778007506</v>
      </c>
      <c r="D63" s="11">
        <f t="shared" si="2"/>
        <v>2.0853822199249361E-3</v>
      </c>
    </row>
    <row r="64" spans="1:4" x14ac:dyDescent="0.45">
      <c r="A64" s="1">
        <f t="shared" si="3"/>
        <v>56</v>
      </c>
      <c r="B64" s="2">
        <f t="shared" si="4"/>
        <v>2.1965367742400768E-3</v>
      </c>
      <c r="C64" s="2">
        <f t="shared" si="5"/>
        <v>0.99768860857253738</v>
      </c>
      <c r="D64" s="11">
        <f t="shared" si="2"/>
        <v>2.3113914274626168E-3</v>
      </c>
    </row>
    <row r="65" spans="1:4" x14ac:dyDescent="0.45">
      <c r="A65" s="1">
        <f t="shared" si="3"/>
        <v>57</v>
      </c>
      <c r="B65" s="2">
        <f t="shared" si="4"/>
        <v>2.4361211871488865E-3</v>
      </c>
      <c r="C65" s="2">
        <f t="shared" si="5"/>
        <v>0.99743553902863957</v>
      </c>
      <c r="D65" s="11">
        <f t="shared" si="2"/>
        <v>2.5644609713604272E-3</v>
      </c>
    </row>
    <row r="66" spans="1:4" x14ac:dyDescent="0.45">
      <c r="A66" s="1">
        <f t="shared" si="3"/>
        <v>58</v>
      </c>
      <c r="B66" s="2">
        <f t="shared" si="4"/>
        <v>2.7044557296067528E-3</v>
      </c>
      <c r="C66" s="2">
        <f t="shared" si="5"/>
        <v>0.99715217734811779</v>
      </c>
      <c r="D66" s="11">
        <f t="shared" si="2"/>
        <v>2.8478226518822147E-3</v>
      </c>
    </row>
    <row r="67" spans="1:4" x14ac:dyDescent="0.45">
      <c r="A67" s="1">
        <f t="shared" si="3"/>
        <v>59</v>
      </c>
      <c r="B67" s="2">
        <f t="shared" si="4"/>
        <v>3.0049904171595638E-3</v>
      </c>
      <c r="C67" s="2">
        <f t="shared" si="5"/>
        <v>0.99683490783478179</v>
      </c>
      <c r="D67" s="11">
        <f t="shared" si="2"/>
        <v>3.1650921652182085E-3</v>
      </c>
    </row>
    <row r="68" spans="1:4" x14ac:dyDescent="0.45">
      <c r="A68" s="1">
        <f t="shared" si="3"/>
        <v>60</v>
      </c>
      <c r="B68" s="2">
        <f t="shared" si="4"/>
        <v>3.341589267218711E-3</v>
      </c>
      <c r="C68" s="2">
        <f t="shared" si="5"/>
        <v>0.99647968582310253</v>
      </c>
      <c r="D68" s="11">
        <f t="shared" si="2"/>
        <v>3.5203141768974655E-3</v>
      </c>
    </row>
    <row r="69" spans="1:4" x14ac:dyDescent="0.45">
      <c r="A69" s="1">
        <f t="shared" si="3"/>
        <v>61</v>
      </c>
      <c r="B69" s="2">
        <f t="shared" si="4"/>
        <v>3.718579979284957E-3</v>
      </c>
      <c r="C69" s="2">
        <f t="shared" si="5"/>
        <v>0.99608198744760335</v>
      </c>
      <c r="D69" s="11">
        <f t="shared" si="2"/>
        <v>3.9180125523966547E-3</v>
      </c>
    </row>
    <row r="70" spans="1:4" x14ac:dyDescent="0.45">
      <c r="A70" s="1">
        <f t="shared" si="3"/>
        <v>62</v>
      </c>
      <c r="B70" s="2">
        <f t="shared" si="4"/>
        <v>4.1408095767991515E-3</v>
      </c>
      <c r="C70" s="2">
        <f t="shared" si="5"/>
        <v>0.99563675369968685</v>
      </c>
      <c r="D70" s="11">
        <f t="shared" si="2"/>
        <v>4.3632463003131505E-3</v>
      </c>
    </row>
    <row r="71" spans="1:4" x14ac:dyDescent="0.45">
      <c r="A71" s="1">
        <f t="shared" si="3"/>
        <v>63</v>
      </c>
      <c r="B71" s="2">
        <f t="shared" si="4"/>
        <v>4.6137067260150497E-3</v>
      </c>
      <c r="C71" s="2">
        <f t="shared" si="5"/>
        <v>0.99513832816582148</v>
      </c>
      <c r="D71" s="11">
        <f t="shared" si="2"/>
        <v>4.8616718341785159E-3</v>
      </c>
    </row>
    <row r="72" spans="1:4" x14ac:dyDescent="0.45">
      <c r="A72" s="1">
        <f t="shared" si="3"/>
        <v>64</v>
      </c>
      <c r="B72" s="2">
        <f t="shared" ref="B72:B103" si="6">MakehamA+MakehamB*Makehamc^A72</f>
        <v>5.1433515331368567E-3</v>
      </c>
      <c r="C72" s="2">
        <f t="shared" ref="C72:C103" si="7">EXP(-MakehamA-MakehamB/LN(Makehamc)*Makehamc^A72*(Makehamc-1))</f>
        <v>0.99458038778820479</v>
      </c>
      <c r="D72" s="11">
        <f t="shared" si="2"/>
        <v>5.4196122117952106E-3</v>
      </c>
    </row>
    <row r="73" spans="1:4" x14ac:dyDescent="0.45">
      <c r="A73" s="1">
        <f t="shared" si="3"/>
        <v>65</v>
      </c>
      <c r="B73" s="2">
        <f t="shared" si="6"/>
        <v>5.7365537171132804E-3</v>
      </c>
      <c r="C73" s="2">
        <f t="shared" si="7"/>
        <v>0.993955865934812</v>
      </c>
      <c r="D73" s="11">
        <f t="shared" ref="D73:D128" si="8">1-C73</f>
        <v>6.0441340651880004E-3</v>
      </c>
    </row>
    <row r="74" spans="1:4" x14ac:dyDescent="0.45">
      <c r="A74" s="1">
        <f t="shared" ref="A74:A129" si="9">A73+1</f>
        <v>66</v>
      </c>
      <c r="B74" s="2">
        <f t="shared" si="6"/>
        <v>6.400940163166874E-3</v>
      </c>
      <c r="C74" s="2">
        <f t="shared" si="7"/>
        <v>0.99325686701119442</v>
      </c>
      <c r="D74" s="11">
        <f t="shared" si="8"/>
        <v>6.743132988805578E-3</v>
      </c>
    </row>
    <row r="75" spans="1:4" x14ac:dyDescent="0.45">
      <c r="A75" s="1">
        <f t="shared" si="9"/>
        <v>67</v>
      </c>
      <c r="B75" s="2">
        <f t="shared" si="6"/>
        <v>7.1450529827468993E-3</v>
      </c>
      <c r="C75" s="2">
        <f t="shared" si="7"/>
        <v>0.99247457179295662</v>
      </c>
      <c r="D75" s="11">
        <f t="shared" si="8"/>
        <v>7.5254282070433831E-3</v>
      </c>
    </row>
    <row r="76" spans="1:4" x14ac:dyDescent="0.45">
      <c r="A76" s="1">
        <f t="shared" si="9"/>
        <v>68</v>
      </c>
      <c r="B76" s="2">
        <f t="shared" si="6"/>
        <v>7.9784593406765272E-3</v>
      </c>
      <c r="C76" s="2">
        <f t="shared" si="7"/>
        <v>0.99159913260751387</v>
      </c>
      <c r="D76" s="11">
        <f t="shared" si="8"/>
        <v>8.4008673924861332E-3</v>
      </c>
    </row>
    <row r="77" spans="1:4" x14ac:dyDescent="0.45">
      <c r="A77" s="1">
        <f t="shared" si="9"/>
        <v>69</v>
      </c>
      <c r="B77" s="2">
        <f t="shared" si="6"/>
        <v>8.9118744615577124E-3</v>
      </c>
      <c r="C77" s="2">
        <f t="shared" si="7"/>
        <v>0.99061955744917063</v>
      </c>
      <c r="D77" s="11">
        <f t="shared" si="8"/>
        <v>9.380442550829371E-3</v>
      </c>
    </row>
    <row r="78" spans="1:4" x14ac:dyDescent="0.45">
      <c r="A78" s="1">
        <f t="shared" si="9"/>
        <v>70</v>
      </c>
      <c r="B78" s="2">
        <f t="shared" si="6"/>
        <v>9.9572993969446379E-3</v>
      </c>
      <c r="C78" s="2">
        <f t="shared" si="7"/>
        <v>0.98952358207628011</v>
      </c>
      <c r="D78" s="11">
        <f t="shared" si="8"/>
        <v>1.0476417923719894E-2</v>
      </c>
    </row>
    <row r="79" spans="1:4" x14ac:dyDescent="0.45">
      <c r="A79" s="1">
        <f t="shared" si="9"/>
        <v>71</v>
      </c>
      <c r="B79" s="2">
        <f t="shared" si="6"/>
        <v>1.1128175324577995E-2</v>
      </c>
      <c r="C79" s="2">
        <f t="shared" si="7"/>
        <v>0.98829752911783197</v>
      </c>
      <c r="D79" s="11">
        <f t="shared" si="8"/>
        <v>1.1702470882168026E-2</v>
      </c>
    </row>
    <row r="80" spans="1:4" x14ac:dyDescent="0.45">
      <c r="A80" s="1">
        <f t="shared" si="9"/>
        <v>72</v>
      </c>
      <c r="B80" s="2">
        <f t="shared" si="6"/>
        <v>1.2439556363527357E-2</v>
      </c>
      <c r="C80" s="2">
        <f t="shared" si="7"/>
        <v>0.98692615321517707</v>
      </c>
      <c r="D80" s="11">
        <f t="shared" si="8"/>
        <v>1.3073846784822929E-2</v>
      </c>
    </row>
    <row r="81" spans="1:4" x14ac:dyDescent="0.45">
      <c r="A81" s="1">
        <f t="shared" si="9"/>
        <v>73</v>
      </c>
      <c r="B81" s="2">
        <f t="shared" si="6"/>
        <v>1.3908303127150639E-2</v>
      </c>
      <c r="C81" s="2">
        <f t="shared" si="7"/>
        <v>0.98539247125029983</v>
      </c>
      <c r="D81" s="11">
        <f t="shared" si="8"/>
        <v>1.4607528749700172E-2</v>
      </c>
    </row>
    <row r="82" spans="1:4" x14ac:dyDescent="0.45">
      <c r="A82" s="1">
        <f t="shared" si="9"/>
        <v>74</v>
      </c>
      <c r="B82" s="2">
        <f t="shared" si="6"/>
        <v>1.5553299502408717E-2</v>
      </c>
      <c r="C82" s="2">
        <f t="shared" si="7"/>
        <v>0.98367757677469259</v>
      </c>
      <c r="D82" s="11">
        <f t="shared" si="8"/>
        <v>1.6322423225307414E-2</v>
      </c>
    </row>
    <row r="83" spans="1:4" x14ac:dyDescent="0.45">
      <c r="A83" s="1">
        <f t="shared" si="9"/>
        <v>75</v>
      </c>
      <c r="B83" s="2">
        <f t="shared" si="6"/>
        <v>1.7395695442697767E-2</v>
      </c>
      <c r="C83" s="2">
        <f t="shared" si="7"/>
        <v>0.98176043786455258</v>
      </c>
      <c r="D83" s="11">
        <f t="shared" si="8"/>
        <v>1.8239562135447418E-2</v>
      </c>
    </row>
    <row r="84" spans="1:4" x14ac:dyDescent="0.45">
      <c r="A84" s="1">
        <f t="shared" si="9"/>
        <v>76</v>
      </c>
      <c r="B84" s="2">
        <f t="shared" si="6"/>
        <v>1.9459178895821494E-2</v>
      </c>
      <c r="C84" s="2">
        <f t="shared" si="7"/>
        <v>0.97961767780381992</v>
      </c>
      <c r="D84" s="11">
        <f t="shared" si="8"/>
        <v>2.038232219618008E-2</v>
      </c>
    </row>
    <row r="85" spans="1:4" x14ac:dyDescent="0.45">
      <c r="A85" s="1">
        <f t="shared" si="9"/>
        <v>77</v>
      </c>
      <c r="B85" s="2">
        <f t="shared" si="6"/>
        <v>2.1770280363320078E-2</v>
      </c>
      <c r="C85" s="2">
        <f t="shared" si="7"/>
        <v>0.97722333825524943</v>
      </c>
      <c r="D85" s="11">
        <f t="shared" si="8"/>
        <v>2.277666174475057E-2</v>
      </c>
    </row>
    <row r="86" spans="1:4" x14ac:dyDescent="0.45">
      <c r="A86" s="1">
        <f t="shared" si="9"/>
        <v>78</v>
      </c>
      <c r="B86" s="2">
        <f t="shared" si="6"/>
        <v>2.4358714006918487E-2</v>
      </c>
      <c r="C86" s="2">
        <f t="shared" si="7"/>
        <v>0.97454862494436278</v>
      </c>
      <c r="D86" s="11">
        <f t="shared" si="8"/>
        <v>2.5451375055637215E-2</v>
      </c>
    </row>
    <row r="87" spans="1:4" x14ac:dyDescent="0.45">
      <c r="A87" s="1">
        <f t="shared" si="9"/>
        <v>79</v>
      </c>
      <c r="B87" s="2">
        <f t="shared" si="6"/>
        <v>2.7257759687748708E-2</v>
      </c>
      <c r="C87" s="2">
        <f t="shared" si="7"/>
        <v>0.97156163637994675</v>
      </c>
      <c r="D87" s="11">
        <f t="shared" si="8"/>
        <v>2.8438363620053253E-2</v>
      </c>
    </row>
    <row r="88" spans="1:4" x14ac:dyDescent="0.45">
      <c r="A88" s="1">
        <f t="shared" si="9"/>
        <v>80</v>
      </c>
      <c r="B88" s="2">
        <f t="shared" si="6"/>
        <v>3.0504690850278553E-2</v>
      </c>
      <c r="C88" s="2">
        <f t="shared" si="7"/>
        <v>0.96822707680196329</v>
      </c>
      <c r="D88" s="11">
        <f t="shared" si="8"/>
        <v>3.1772923198036707E-2</v>
      </c>
    </row>
    <row r="89" spans="1:4" x14ac:dyDescent="0.45">
      <c r="A89" s="1">
        <f t="shared" si="9"/>
        <v>81</v>
      </c>
      <c r="B89" s="2">
        <f t="shared" si="6"/>
        <v>3.4141253752311987E-2</v>
      </c>
      <c r="C89" s="2">
        <f t="shared" si="7"/>
        <v>0.96450595542428386</v>
      </c>
      <c r="D89" s="11">
        <f t="shared" si="8"/>
        <v>3.5494044575716144E-2</v>
      </c>
    </row>
    <row r="90" spans="1:4" x14ac:dyDescent="0.45">
      <c r="A90" s="1">
        <f t="shared" si="9"/>
        <v>82</v>
      </c>
      <c r="B90" s="2">
        <f t="shared" si="6"/>
        <v>3.8214204202589426E-2</v>
      </c>
      <c r="C90" s="2">
        <f t="shared" si="7"/>
        <v>0.96035527517423991</v>
      </c>
      <c r="D90" s="11">
        <f t="shared" si="8"/>
        <v>3.9644724825760091E-2</v>
      </c>
    </row>
    <row r="91" spans="1:4" x14ac:dyDescent="0.45">
      <c r="A91" s="1">
        <f t="shared" si="9"/>
        <v>83</v>
      </c>
      <c r="B91" s="2">
        <f t="shared" si="6"/>
        <v>4.2775908706900165E-2</v>
      </c>
      <c r="C91" s="2">
        <f t="shared" si="7"/>
        <v>0.95572771558055647</v>
      </c>
      <c r="D91" s="11">
        <f t="shared" si="8"/>
        <v>4.4272284419443531E-2</v>
      </c>
    </row>
    <row r="92" spans="1:4" x14ac:dyDescent="0.45">
      <c r="A92" s="1">
        <f t="shared" si="9"/>
        <v>84</v>
      </c>
      <c r="B92" s="2">
        <f t="shared" si="6"/>
        <v>4.7885017751728182E-2</v>
      </c>
      <c r="C92" s="2">
        <f t="shared" si="7"/>
        <v>0.95057131629150937</v>
      </c>
      <c r="D92" s="11">
        <f t="shared" si="8"/>
        <v>4.9428683708490628E-2</v>
      </c>
    </row>
    <row r="93" spans="1:4" x14ac:dyDescent="0.45">
      <c r="A93" s="1">
        <f t="shared" si="9"/>
        <v>85</v>
      </c>
      <c r="B93" s="2">
        <f t="shared" si="6"/>
        <v>5.3607219881935564E-2</v>
      </c>
      <c r="C93" s="2">
        <f t="shared" si="7"/>
        <v>0.94482916999038336</v>
      </c>
      <c r="D93" s="11">
        <f t="shared" si="8"/>
        <v>5.5170830009616645E-2</v>
      </c>
    </row>
    <row r="94" spans="1:4" x14ac:dyDescent="0.45">
      <c r="A94" s="1">
        <f t="shared" si="9"/>
        <v>86</v>
      </c>
      <c r="B94" s="2">
        <f t="shared" si="6"/>
        <v>6.0016086267767846E-2</v>
      </c>
      <c r="C94" s="2">
        <f t="shared" si="7"/>
        <v>0.93843913629730158</v>
      </c>
      <c r="D94" s="11">
        <f t="shared" si="8"/>
        <v>6.1560863702698421E-2</v>
      </c>
    </row>
    <row r="95" spans="1:4" x14ac:dyDescent="0.45">
      <c r="A95" s="1">
        <f t="shared" si="9"/>
        <v>87</v>
      </c>
      <c r="B95" s="2">
        <f t="shared" si="6"/>
        <v>6.7194016619899988E-2</v>
      </c>
      <c r="C95" s="2">
        <f t="shared" si="7"/>
        <v>0.93133359169229235</v>
      </c>
      <c r="D95" s="11">
        <f t="shared" si="8"/>
        <v>6.8666408307707649E-2</v>
      </c>
    </row>
    <row r="96" spans="1:4" x14ac:dyDescent="0.45">
      <c r="A96" s="1">
        <f t="shared" si="9"/>
        <v>88</v>
      </c>
      <c r="B96" s="2">
        <f t="shared" si="6"/>
        <v>7.5233298614287999E-2</v>
      </c>
      <c r="C96" s="2">
        <f t="shared" si="7"/>
        <v>0.9234392346519763</v>
      </c>
      <c r="D96" s="11">
        <f t="shared" si="8"/>
        <v>7.6560765348023696E-2</v>
      </c>
    </row>
    <row r="97" spans="1:4" x14ac:dyDescent="0.45">
      <c r="A97" s="1">
        <f t="shared" si="9"/>
        <v>89</v>
      </c>
      <c r="B97" s="2">
        <f t="shared" si="6"/>
        <v>8.423729444800257E-2</v>
      </c>
      <c r="C97" s="2">
        <f t="shared" si="7"/>
        <v>0.91467697014321958</v>
      </c>
      <c r="D97" s="11">
        <f t="shared" si="8"/>
        <v>8.5323029856780419E-2</v>
      </c>
    </row>
    <row r="98" spans="1:4" x14ac:dyDescent="0.45">
      <c r="A98" s="1">
        <f t="shared" si="9"/>
        <v>90</v>
      </c>
      <c r="B98" s="2">
        <f t="shared" si="6"/>
        <v>9.4321769781762863E-2</v>
      </c>
      <c r="C98" s="2">
        <f t="shared" si="7"/>
        <v>0.90496190342597338</v>
      </c>
      <c r="D98" s="11">
        <f t="shared" si="8"/>
        <v>9.503809657402662E-2</v>
      </c>
    </row>
    <row r="99" spans="1:4" x14ac:dyDescent="0.45">
      <c r="A99" s="1">
        <f t="shared" si="9"/>
        <v>91</v>
      </c>
      <c r="B99" s="2">
        <f t="shared" si="6"/>
        <v>0.10561638215557444</v>
      </c>
      <c r="C99" s="2">
        <f t="shared" si="7"/>
        <v>0.89420347981510628</v>
      </c>
      <c r="D99" s="11">
        <f t="shared" si="8"/>
        <v>0.10579652018489372</v>
      </c>
    </row>
    <row r="100" spans="1:4" x14ac:dyDescent="0.45">
      <c r="A100" s="1">
        <f t="shared" si="9"/>
        <v>92</v>
      </c>
      <c r="B100" s="2">
        <f t="shared" si="6"/>
        <v>0.11826634801424336</v>
      </c>
      <c r="C100" s="2">
        <f t="shared" si="7"/>
        <v>0.882305814611132</v>
      </c>
      <c r="D100" s="11">
        <f t="shared" si="8"/>
        <v>0.117694185388868</v>
      </c>
    </row>
    <row r="101" spans="1:4" x14ac:dyDescent="0.45">
      <c r="A101" s="1">
        <f t="shared" si="9"/>
        <v>93</v>
      </c>
      <c r="B101" s="2">
        <f t="shared" si="6"/>
        <v>0.13243430977595258</v>
      </c>
      <c r="C101" s="2">
        <f t="shared" si="7"/>
        <v>0.8691682657166675</v>
      </c>
      <c r="D101" s="11">
        <f t="shared" si="8"/>
        <v>0.1308317342833325</v>
      </c>
    </row>
    <row r="102" spans="1:4" x14ac:dyDescent="0.45">
      <c r="A102" s="1">
        <f t="shared" si="9"/>
        <v>94</v>
      </c>
      <c r="B102" s="2">
        <f t="shared" si="6"/>
        <v>0.1483024269490669</v>
      </c>
      <c r="C102" s="2">
        <f t="shared" si="7"/>
        <v>0.85468631026069142</v>
      </c>
      <c r="D102" s="11">
        <f t="shared" si="8"/>
        <v>0.14531368973930858</v>
      </c>
    </row>
    <row r="103" spans="1:4" x14ac:dyDescent="0.45">
      <c r="A103" s="1">
        <f t="shared" si="9"/>
        <v>95</v>
      </c>
      <c r="B103" s="2">
        <f t="shared" si="6"/>
        <v>0.16607471818295491</v>
      </c>
      <c r="C103" s="2">
        <f t="shared" si="7"/>
        <v>0.83875279541822412</v>
      </c>
      <c r="D103" s="11">
        <f t="shared" si="8"/>
        <v>0.16124720458177588</v>
      </c>
    </row>
    <row r="104" spans="1:4" x14ac:dyDescent="0.45">
      <c r="A104" s="1">
        <f t="shared" si="9"/>
        <v>96</v>
      </c>
      <c r="B104" s="2">
        <f t="shared" ref="B104:B128" si="10">MakehamA+MakehamB*Makehamc^A104</f>
        <v>0.18597968436490955</v>
      </c>
      <c r="C104" s="2">
        <f t="shared" ref="C104:C128" si="11">EXP(-MakehamA-MakehamB/LN(Makehamc)*Makehamc^A104*(Makehamc-1))</f>
        <v>0.82125964184066114</v>
      </c>
      <c r="D104" s="11">
        <f t="shared" si="8"/>
        <v>0.17874035815933886</v>
      </c>
    </row>
    <row r="105" spans="1:4" x14ac:dyDescent="0.45">
      <c r="A105" s="1">
        <f t="shared" si="9"/>
        <v>97</v>
      </c>
      <c r="B105" s="2">
        <f t="shared" si="10"/>
        <v>0.20827324648869872</v>
      </c>
      <c r="C105" s="2">
        <f t="shared" si="11"/>
        <v>0.80210008465799709</v>
      </c>
      <c r="D105" s="11">
        <f t="shared" si="8"/>
        <v>0.19789991534200291</v>
      </c>
    </row>
    <row r="106" spans="1:4" x14ac:dyDescent="0.45">
      <c r="A106" s="1">
        <f t="shared" si="9"/>
        <v>98</v>
      </c>
      <c r="B106" s="2">
        <f t="shared" si="10"/>
        <v>0.23324203606734256</v>
      </c>
      <c r="C106" s="2">
        <f t="shared" si="11"/>
        <v>0.78117154039320458</v>
      </c>
      <c r="D106" s="11">
        <f t="shared" si="8"/>
        <v>0.21882845960679542</v>
      </c>
    </row>
    <row r="107" spans="1:4" x14ac:dyDescent="0.45">
      <c r="A107" s="1">
        <f t="shared" si="9"/>
        <v>99</v>
      </c>
      <c r="B107" s="2">
        <f t="shared" si="10"/>
        <v>0.26120708039542367</v>
      </c>
      <c r="C107" s="2">
        <f t="shared" si="11"/>
        <v>0.75837918631406576</v>
      </c>
      <c r="D107" s="11">
        <f t="shared" si="8"/>
        <v>0.24162081368593424</v>
      </c>
    </row>
    <row r="108" spans="1:4" x14ac:dyDescent="0.45">
      <c r="A108" s="1">
        <f t="shared" si="9"/>
        <v>100</v>
      </c>
      <c r="B108" s="2">
        <f t="shared" si="10"/>
        <v>0.29252793004287453</v>
      </c>
      <c r="C108" s="2">
        <f t="shared" si="11"/>
        <v>0.73364032908189403</v>
      </c>
      <c r="D108" s="11">
        <f t="shared" si="8"/>
        <v>0.26635967091810597</v>
      </c>
    </row>
    <row r="109" spans="1:4" x14ac:dyDescent="0.45">
      <c r="A109" s="1">
        <f t="shared" si="9"/>
        <v>101</v>
      </c>
      <c r="B109" s="2">
        <f t="shared" si="10"/>
        <v>0.3276072816480195</v>
      </c>
      <c r="C109" s="2">
        <f t="shared" si="11"/>
        <v>0.70688961870231015</v>
      </c>
      <c r="D109" s="11">
        <f t="shared" si="8"/>
        <v>0.29311038129768985</v>
      </c>
    </row>
    <row r="110" spans="1:4" x14ac:dyDescent="0.45">
      <c r="A110" s="1">
        <f t="shared" si="9"/>
        <v>102</v>
      </c>
      <c r="B110" s="2">
        <f t="shared" si="10"/>
        <v>0.36689615544578186</v>
      </c>
      <c r="C110" s="2">
        <f t="shared" si="11"/>
        <v>0.67808512775055063</v>
      </c>
      <c r="D110" s="11">
        <f t="shared" si="8"/>
        <v>0.32191487224944937</v>
      </c>
    </row>
    <row r="111" spans="1:4" x14ac:dyDescent="0.45">
      <c r="A111" s="1">
        <f t="shared" si="9"/>
        <v>103</v>
      </c>
      <c r="B111" s="2">
        <f t="shared" si="10"/>
        <v>0.41089969409927568</v>
      </c>
      <c r="C111" s="2">
        <f t="shared" si="11"/>
        <v>0.64721526015687203</v>
      </c>
      <c r="D111" s="11">
        <f t="shared" si="8"/>
        <v>0.35278473984312797</v>
      </c>
    </row>
    <row r="112" spans="1:4" x14ac:dyDescent="0.45">
      <c r="A112" s="1">
        <f t="shared" si="9"/>
        <v>104</v>
      </c>
      <c r="B112" s="2">
        <f t="shared" si="10"/>
        <v>0.46018365739118888</v>
      </c>
      <c r="C112" s="2">
        <f t="shared" si="11"/>
        <v>0.61430637392202236</v>
      </c>
      <c r="D112" s="11">
        <f t="shared" si="8"/>
        <v>0.38569362607797764</v>
      </c>
    </row>
    <row r="113" spans="1:4" x14ac:dyDescent="0.45">
      <c r="A113" s="1">
        <f t="shared" si="9"/>
        <v>105</v>
      </c>
      <c r="B113" s="2">
        <f t="shared" si="10"/>
        <v>0.51538169627813146</v>
      </c>
      <c r="C113" s="2">
        <f t="shared" si="11"/>
        <v>0.57943089402429881</v>
      </c>
      <c r="D113" s="11">
        <f t="shared" si="8"/>
        <v>0.42056910597570119</v>
      </c>
    </row>
    <row r="114" spans="1:4" x14ac:dyDescent="0.45">
      <c r="A114" s="1">
        <f t="shared" si="9"/>
        <v>106</v>
      </c>
      <c r="B114" s="2">
        <f t="shared" si="10"/>
        <v>0.57720349983150732</v>
      </c>
      <c r="C114" s="2">
        <f t="shared" si="11"/>
        <v>0.54271555326728604</v>
      </c>
      <c r="D114" s="11">
        <f t="shared" si="8"/>
        <v>0.45728444673271396</v>
      </c>
    </row>
    <row r="115" spans="1:4" x14ac:dyDescent="0.45">
      <c r="A115" s="1">
        <f t="shared" si="9"/>
        <v>107</v>
      </c>
      <c r="B115" s="2">
        <f t="shared" si="10"/>
        <v>0.64644391981128835</v>
      </c>
      <c r="C115" s="2">
        <f t="shared" si="11"/>
        <v>0.50434923111739483</v>
      </c>
      <c r="D115" s="11">
        <f t="shared" si="8"/>
        <v>0.49565076888260517</v>
      </c>
    </row>
    <row r="116" spans="1:4" x14ac:dyDescent="0.45">
      <c r="A116" s="1">
        <f t="shared" si="9"/>
        <v>108</v>
      </c>
      <c r="B116" s="2">
        <f t="shared" si="10"/>
        <v>0.72399319018864283</v>
      </c>
      <c r="C116" s="2">
        <f t="shared" si="11"/>
        <v>0.46458967058088296</v>
      </c>
      <c r="D116" s="11">
        <f t="shared" si="8"/>
        <v>0.53541032941911704</v>
      </c>
    </row>
    <row r="117" spans="1:4" x14ac:dyDescent="0.45">
      <c r="A117" s="1">
        <f t="shared" si="9"/>
        <v>109</v>
      </c>
      <c r="B117" s="2">
        <f t="shared" si="10"/>
        <v>0.81084837301128021</v>
      </c>
      <c r="C117" s="2">
        <f t="shared" si="11"/>
        <v>0.42376815614674612</v>
      </c>
      <c r="D117" s="11">
        <f t="shared" si="8"/>
        <v>0.57623184385325388</v>
      </c>
    </row>
    <row r="118" spans="1:4" x14ac:dyDescent="0.45">
      <c r="A118" s="1">
        <f t="shared" si="9"/>
        <v>110</v>
      </c>
      <c r="B118" s="2">
        <f t="shared" si="10"/>
        <v>0.90812617777263382</v>
      </c>
      <c r="C118" s="2">
        <f t="shared" si="11"/>
        <v>0.38229105828245635</v>
      </c>
      <c r="D118" s="11">
        <f t="shared" si="8"/>
        <v>0.61770894171754365</v>
      </c>
    </row>
    <row r="119" spans="1:4" x14ac:dyDescent="0.45">
      <c r="A119" s="1">
        <f t="shared" si="9"/>
        <v>111</v>
      </c>
      <c r="B119" s="2">
        <f t="shared" si="10"/>
        <v>1.0170773191053499</v>
      </c>
      <c r="C119" s="2">
        <f t="shared" si="11"/>
        <v>0.34063703190623468</v>
      </c>
      <c r="D119" s="11">
        <f t="shared" si="8"/>
        <v>0.65936296809376538</v>
      </c>
    </row>
    <row r="120" spans="1:4" x14ac:dyDescent="0.45">
      <c r="A120" s="1">
        <f t="shared" si="9"/>
        <v>112</v>
      </c>
      <c r="B120" s="2">
        <f t="shared" si="10"/>
        <v>1.139102597397992</v>
      </c>
      <c r="C120" s="2">
        <f t="shared" si="11"/>
        <v>0.29934865158409396</v>
      </c>
      <c r="D120" s="11">
        <f t="shared" si="8"/>
        <v>0.70065134841590604</v>
      </c>
    </row>
    <row r="121" spans="1:4" x14ac:dyDescent="0.45">
      <c r="A121" s="1">
        <f t="shared" si="9"/>
        <v>113</v>
      </c>
      <c r="B121" s="2">
        <f t="shared" si="10"/>
        <v>1.2757709090857512</v>
      </c>
      <c r="C121" s="2">
        <f t="shared" si="11"/>
        <v>0.25901743958812928</v>
      </c>
      <c r="D121" s="11">
        <f t="shared" si="8"/>
        <v>0.74098256041187072</v>
      </c>
    </row>
    <row r="122" spans="1:4" x14ac:dyDescent="0.45">
      <c r="A122" s="1">
        <f t="shared" si="9"/>
        <v>114</v>
      </c>
      <c r="B122" s="2">
        <f t="shared" si="10"/>
        <v>1.4288394181760415</v>
      </c>
      <c r="C122" s="2">
        <f t="shared" si="11"/>
        <v>0.22026166093958974</v>
      </c>
      <c r="D122" s="11">
        <f t="shared" si="8"/>
        <v>0.77973833906041023</v>
      </c>
    </row>
    <row r="123" spans="1:4" x14ac:dyDescent="0.45">
      <c r="A123" s="1">
        <f t="shared" si="9"/>
        <v>115</v>
      </c>
      <c r="B123" s="2">
        <f t="shared" si="10"/>
        <v>1.6002761483571666</v>
      </c>
      <c r="C123" s="2">
        <f t="shared" si="11"/>
        <v>0.18369697388441697</v>
      </c>
      <c r="D123" s="11">
        <f t="shared" si="8"/>
        <v>0.81630302611558303</v>
      </c>
    </row>
    <row r="124" spans="1:4" x14ac:dyDescent="0.45">
      <c r="A124" s="1">
        <f t="shared" si="9"/>
        <v>116</v>
      </c>
      <c r="B124" s="2">
        <f t="shared" si="10"/>
        <v>1.7922852861600267</v>
      </c>
      <c r="C124" s="2">
        <f t="shared" si="11"/>
        <v>0.14990104670047114</v>
      </c>
      <c r="D124" s="11">
        <f t="shared" si="8"/>
        <v>0.85009895329952889</v>
      </c>
    </row>
    <row r="125" spans="1:4" x14ac:dyDescent="0.45">
      <c r="A125" s="1">
        <f t="shared" si="9"/>
        <v>117</v>
      </c>
      <c r="B125" s="2">
        <f t="shared" si="10"/>
        <v>2.0073355204992303</v>
      </c>
      <c r="C125" s="2">
        <f t="shared" si="11"/>
        <v>0.11937452273883969</v>
      </c>
      <c r="D125" s="11">
        <f t="shared" si="8"/>
        <v>0.88062547726116036</v>
      </c>
    </row>
    <row r="126" spans="1:4" x14ac:dyDescent="0.45">
      <c r="A126" s="1">
        <f t="shared" si="9"/>
        <v>118</v>
      </c>
      <c r="B126" s="2">
        <f t="shared" si="10"/>
        <v>2.2481917829591378</v>
      </c>
      <c r="C126" s="2">
        <f t="shared" si="11"/>
        <v>9.2502073770816443E-2</v>
      </c>
      <c r="D126" s="11">
        <f t="shared" si="8"/>
        <v>0.90749792622918357</v>
      </c>
    </row>
    <row r="127" spans="1:4" x14ac:dyDescent="0.45">
      <c r="A127" s="1">
        <f t="shared" si="9"/>
        <v>119</v>
      </c>
      <c r="B127" s="2">
        <f t="shared" si="10"/>
        <v>2.5179507969142341</v>
      </c>
      <c r="C127" s="2">
        <f t="shared" si="11"/>
        <v>6.9518448093536703E-2</v>
      </c>
      <c r="D127" s="11">
        <f t="shared" si="8"/>
        <v>0.93048155190646331</v>
      </c>
    </row>
    <row r="128" spans="1:4" x14ac:dyDescent="0.45">
      <c r="A128" s="1">
        <f t="shared" si="9"/>
        <v>120</v>
      </c>
      <c r="B128" s="2">
        <f t="shared" si="10"/>
        <v>2.8200808925439422</v>
      </c>
      <c r="C128" s="2">
        <f t="shared" si="11"/>
        <v>5.0485016181124782E-2</v>
      </c>
      <c r="D128" s="11">
        <f t="shared" si="8"/>
        <v>0.94951498381887522</v>
      </c>
    </row>
    <row r="129" spans="1:4" s="14" customFormat="1" x14ac:dyDescent="0.45">
      <c r="A129" s="13">
        <f t="shared" si="9"/>
        <v>121</v>
      </c>
      <c r="D129" s="17">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E4352-6951-4771-925D-429BBEBCF710}">
  <dimension ref="A1:L129"/>
  <sheetViews>
    <sheetView workbookViewId="0">
      <selection activeCell="I123" sqref="I123"/>
    </sheetView>
  </sheetViews>
  <sheetFormatPr defaultColWidth="15.73046875" defaultRowHeight="14.25" x14ac:dyDescent="0.45"/>
  <sheetData>
    <row r="1" spans="1:12" x14ac:dyDescent="0.45">
      <c r="A1" s="5" t="s">
        <v>23</v>
      </c>
      <c r="B1" s="6">
        <f>PAge</f>
        <v>29</v>
      </c>
    </row>
    <row r="2" spans="1:12" x14ac:dyDescent="0.45">
      <c r="A2" s="5" t="s">
        <v>24</v>
      </c>
      <c r="B2" s="6">
        <f>BAge</f>
        <v>26</v>
      </c>
    </row>
    <row r="3" spans="1:12" x14ac:dyDescent="0.45">
      <c r="A3" s="5" t="s">
        <v>2</v>
      </c>
      <c r="B3" s="57">
        <f>Interest</f>
        <v>0.06</v>
      </c>
    </row>
    <row r="4" spans="1:12" x14ac:dyDescent="0.45">
      <c r="A4" s="5" t="s">
        <v>1</v>
      </c>
      <c r="B4" s="2">
        <f>1/(1+B3)</f>
        <v>0.94339622641509424</v>
      </c>
      <c r="D4" s="5"/>
      <c r="E4" s="3"/>
    </row>
    <row r="5" spans="1:12" x14ac:dyDescent="0.45">
      <c r="A5" s="5"/>
      <c r="B5" s="2"/>
      <c r="D5" s="5"/>
      <c r="E5" s="3"/>
    </row>
    <row r="6" spans="1:12" x14ac:dyDescent="0.45">
      <c r="A6" s="83" t="s">
        <v>31</v>
      </c>
      <c r="B6" s="76" t="s">
        <v>87</v>
      </c>
      <c r="C6" s="81"/>
      <c r="D6" s="81"/>
      <c r="E6" s="81"/>
      <c r="F6" s="81"/>
      <c r="G6" s="81"/>
      <c r="H6" s="81"/>
      <c r="I6" s="76" t="s">
        <v>89</v>
      </c>
      <c r="J6" s="81"/>
      <c r="K6" s="81"/>
      <c r="L6" s="77"/>
    </row>
    <row r="7" spans="1:12" ht="15.75" x14ac:dyDescent="0.55000000000000004">
      <c r="A7" s="85"/>
      <c r="B7" s="16" t="s">
        <v>0</v>
      </c>
      <c r="C7" s="8" t="s">
        <v>18</v>
      </c>
      <c r="D7" s="8" t="s">
        <v>29</v>
      </c>
      <c r="E7" s="8" t="s">
        <v>30</v>
      </c>
      <c r="F7" s="8" t="s">
        <v>25</v>
      </c>
      <c r="G7" s="8" t="s">
        <v>26</v>
      </c>
      <c r="H7" s="8" t="s">
        <v>86</v>
      </c>
      <c r="I7" s="72" t="s">
        <v>88</v>
      </c>
      <c r="J7" s="12" t="s">
        <v>27</v>
      </c>
      <c r="K7" s="12" t="s">
        <v>90</v>
      </c>
      <c r="L7" s="10" t="s">
        <v>91</v>
      </c>
    </row>
    <row r="8" spans="1:12" x14ac:dyDescent="0.45">
      <c r="A8" s="1">
        <v>0</v>
      </c>
      <c r="B8" s="6">
        <f t="shared" ref="B8:B39" si="0">PAge+A8</f>
        <v>29</v>
      </c>
      <c r="C8" s="6">
        <f t="shared" ref="C8:C39" si="1">BAge+A8</f>
        <v>26</v>
      </c>
      <c r="D8" s="2">
        <f t="shared" ref="D8:E39" ca="1" si="2">OFFSET(qx,MIN(B8,121),0)</f>
        <v>2.9909142426443047E-4</v>
      </c>
      <c r="E8" s="2">
        <f t="shared" ca="1" si="2"/>
        <v>2.7052656235038164E-4</v>
      </c>
      <c r="F8" s="2">
        <f ca="1">1-D8</f>
        <v>0.99970090857573557</v>
      </c>
      <c r="G8" s="2">
        <f ca="1">1-E8</f>
        <v>0.99972947343764962</v>
      </c>
      <c r="H8" s="2">
        <f ca="1">F8*G8</f>
        <v>0.99943046292556004</v>
      </c>
      <c r="I8" s="73">
        <f t="shared" ref="I8:I39" ca="1" si="3">1+DiscFactor*F8*I9</f>
        <v>16.833112936219894</v>
      </c>
      <c r="J8" s="2">
        <f t="shared" ref="J8:J39" ca="1" si="4">1+DiscFactor*G8*J9</f>
        <v>16.954214302121962</v>
      </c>
      <c r="K8" s="2">
        <f t="shared" ref="K8:K39" ca="1" si="5">1+DiscFactor*H8*K9</f>
        <v>16.550056670742251</v>
      </c>
      <c r="L8" s="11">
        <f ca="1">I8+J8-K8</f>
        <v>17.237270567599609</v>
      </c>
    </row>
    <row r="9" spans="1:12" x14ac:dyDescent="0.45">
      <c r="A9" s="1">
        <f>A8+1</f>
        <v>1</v>
      </c>
      <c r="B9" s="6">
        <f t="shared" si="0"/>
        <v>30</v>
      </c>
      <c r="C9" s="6">
        <f t="shared" si="1"/>
        <v>27</v>
      </c>
      <c r="D9" s="2">
        <f t="shared" ca="1" si="2"/>
        <v>3.1098413475438846E-4</v>
      </c>
      <c r="E9" s="2">
        <f t="shared" ca="1" si="2"/>
        <v>2.7899181515644855E-4</v>
      </c>
      <c r="F9" s="2">
        <f t="shared" ref="F9:G72" ca="1" si="6">1-D9</f>
        <v>0.99968901586524561</v>
      </c>
      <c r="G9" s="2">
        <f t="shared" ca="1" si="6"/>
        <v>0.99972100818484355</v>
      </c>
      <c r="H9" s="2">
        <f t="shared" ref="H9:H72" ca="1" si="7">F9*G9</f>
        <v>0.99941011081211739</v>
      </c>
      <c r="I9" s="73">
        <f t="shared" ca="1" si="3"/>
        <v>16.788120895382413</v>
      </c>
      <c r="J9" s="2">
        <f t="shared" ca="1" si="4"/>
        <v>16.916043399318667</v>
      </c>
      <c r="K9" s="2">
        <f t="shared" ca="1" si="5"/>
        <v>16.492453134495349</v>
      </c>
      <c r="L9" s="11">
        <f t="shared" ref="L9:L72" ca="1" si="8">I9+J9-K9</f>
        <v>17.211711160205731</v>
      </c>
    </row>
    <row r="10" spans="1:12" x14ac:dyDescent="0.45">
      <c r="A10" s="1">
        <f t="shared" ref="A10:A73" si="9">A9+1</f>
        <v>2</v>
      </c>
      <c r="B10" s="6">
        <f t="shared" si="0"/>
        <v>31</v>
      </c>
      <c r="C10" s="6">
        <f t="shared" si="1"/>
        <v>28</v>
      </c>
      <c r="D10" s="2">
        <f t="shared" ca="1" si="2"/>
        <v>3.2430380253944957E-4</v>
      </c>
      <c r="E10" s="2">
        <f t="shared" ca="1" si="2"/>
        <v>2.8847281320099061E-4</v>
      </c>
      <c r="F10" s="2">
        <f t="shared" ca="1" si="6"/>
        <v>0.99967569619746055</v>
      </c>
      <c r="G10" s="2">
        <f t="shared" ca="1" si="6"/>
        <v>0.99971152718679901</v>
      </c>
      <c r="H10" s="2">
        <f t="shared" ca="1" si="7"/>
        <v>0.99938731693708982</v>
      </c>
      <c r="I10" s="73">
        <f t="shared" ca="1" si="3"/>
        <v>16.740614214532123</v>
      </c>
      <c r="J10" s="2">
        <f t="shared" ca="1" si="4"/>
        <v>16.875714189411557</v>
      </c>
      <c r="K10" s="2">
        <f t="shared" ca="1" si="5"/>
        <v>16.431693200722783</v>
      </c>
      <c r="L10" s="11">
        <f t="shared" ca="1" si="8"/>
        <v>17.1846352032209</v>
      </c>
    </row>
    <row r="11" spans="1:12" x14ac:dyDescent="0.45">
      <c r="A11" s="1">
        <f t="shared" si="9"/>
        <v>3</v>
      </c>
      <c r="B11" s="6">
        <f t="shared" si="0"/>
        <v>32</v>
      </c>
      <c r="C11" s="6">
        <f t="shared" si="1"/>
        <v>29</v>
      </c>
      <c r="D11" s="2">
        <f t="shared" ca="1" si="2"/>
        <v>3.3922161976795984E-4</v>
      </c>
      <c r="E11" s="2">
        <f t="shared" ca="1" si="2"/>
        <v>2.9909142426443047E-4</v>
      </c>
      <c r="F11" s="2">
        <f t="shared" ca="1" si="6"/>
        <v>0.99966077838023204</v>
      </c>
      <c r="G11" s="2">
        <f t="shared" ca="1" si="6"/>
        <v>0.99970090857573557</v>
      </c>
      <c r="H11" s="2">
        <f t="shared" ca="1" si="7"/>
        <v>0.99936178841424506</v>
      </c>
      <c r="I11" s="73">
        <f t="shared" ca="1" si="3"/>
        <v>16.690463848296204</v>
      </c>
      <c r="J11" s="2">
        <f t="shared" ca="1" si="4"/>
        <v>16.833112936219894</v>
      </c>
      <c r="K11" s="2">
        <f t="shared" ca="1" si="5"/>
        <v>16.367622958132699</v>
      </c>
      <c r="L11" s="11">
        <f t="shared" ca="1" si="8"/>
        <v>17.155953826383396</v>
      </c>
    </row>
    <row r="12" spans="1:12" x14ac:dyDescent="0.45">
      <c r="A12" s="1">
        <f t="shared" si="9"/>
        <v>4</v>
      </c>
      <c r="B12" s="6">
        <f t="shared" si="0"/>
        <v>33</v>
      </c>
      <c r="C12" s="6">
        <f t="shared" si="1"/>
        <v>30</v>
      </c>
      <c r="D12" s="2">
        <f t="shared" ca="1" si="2"/>
        <v>3.5592931077732537E-4</v>
      </c>
      <c r="E12" s="2">
        <f t="shared" ca="1" si="2"/>
        <v>3.1098413475438846E-4</v>
      </c>
      <c r="F12" s="2">
        <f t="shared" ca="1" si="6"/>
        <v>0.99964407068922267</v>
      </c>
      <c r="G12" s="2">
        <f t="shared" ca="1" si="6"/>
        <v>0.99968901586524561</v>
      </c>
      <c r="H12" s="2">
        <f t="shared" ca="1" si="7"/>
        <v>0.99933319724283698</v>
      </c>
      <c r="I12" s="73">
        <f t="shared" ca="1" si="3"/>
        <v>16.637535490932159</v>
      </c>
      <c r="J12" s="2">
        <f t="shared" ca="1" si="4"/>
        <v>16.788120895382413</v>
      </c>
      <c r="K12" s="2">
        <f t="shared" ca="1" si="5"/>
        <v>16.300083237591664</v>
      </c>
      <c r="L12" s="11">
        <f t="shared" ca="1" si="8"/>
        <v>17.125573148722907</v>
      </c>
    </row>
    <row r="13" spans="1:12" x14ac:dyDescent="0.45">
      <c r="A13" s="1">
        <f t="shared" si="9"/>
        <v>5</v>
      </c>
      <c r="B13" s="6">
        <f t="shared" si="0"/>
        <v>34</v>
      </c>
      <c r="C13" s="6">
        <f t="shared" si="1"/>
        <v>31</v>
      </c>
      <c r="D13" s="2">
        <f t="shared" ca="1" si="2"/>
        <v>3.7464159319233747E-4</v>
      </c>
      <c r="E13" s="2">
        <f t="shared" ca="1" si="2"/>
        <v>3.2430380253944957E-4</v>
      </c>
      <c r="F13" s="2">
        <f t="shared" ca="1" si="6"/>
        <v>0.99962535840680766</v>
      </c>
      <c r="G13" s="2">
        <f t="shared" ca="1" si="6"/>
        <v>0.99967569619746055</v>
      </c>
      <c r="H13" s="2">
        <f t="shared" ca="1" si="7"/>
        <v>0.99930117610196145</v>
      </c>
      <c r="I13" s="73">
        <f t="shared" ca="1" si="3"/>
        <v>16.581689529713927</v>
      </c>
      <c r="J13" s="2">
        <f t="shared" ca="1" si="4"/>
        <v>16.740614214532123</v>
      </c>
      <c r="K13" s="2">
        <f t="shared" ca="1" si="5"/>
        <v>16.228909713589935</v>
      </c>
      <c r="L13" s="11">
        <f t="shared" ca="1" si="8"/>
        <v>17.093394030656114</v>
      </c>
    </row>
    <row r="14" spans="1:12" x14ac:dyDescent="0.45">
      <c r="A14" s="1">
        <f t="shared" si="9"/>
        <v>6</v>
      </c>
      <c r="B14" s="6">
        <f t="shared" si="0"/>
        <v>35</v>
      </c>
      <c r="C14" s="6">
        <f t="shared" si="1"/>
        <v>32</v>
      </c>
      <c r="D14" s="2">
        <f t="shared" ca="1" si="2"/>
        <v>3.9559893365193055E-4</v>
      </c>
      <c r="E14" s="2">
        <f t="shared" ca="1" si="2"/>
        <v>3.3922161976795984E-4</v>
      </c>
      <c r="F14" s="2">
        <f t="shared" ca="1" si="6"/>
        <v>0.99960440106634807</v>
      </c>
      <c r="G14" s="2">
        <f t="shared" ca="1" si="6"/>
        <v>0.99966077838023204</v>
      </c>
      <c r="H14" s="2">
        <f t="shared" ca="1" si="7"/>
        <v>0.99926531364229121</v>
      </c>
      <c r="I14" s="73">
        <f t="shared" ca="1" si="3"/>
        <v>16.522781022503004</v>
      </c>
      <c r="J14" s="2">
        <f t="shared" ca="1" si="4"/>
        <v>16.690463848296204</v>
      </c>
      <c r="K14" s="2">
        <f t="shared" ca="1" si="5"/>
        <v>16.153933050868595</v>
      </c>
      <c r="L14" s="11">
        <f t="shared" ca="1" si="8"/>
        <v>17.059311819930613</v>
      </c>
    </row>
    <row r="15" spans="1:12" x14ac:dyDescent="0.45">
      <c r="A15" s="1">
        <f t="shared" si="9"/>
        <v>7</v>
      </c>
      <c r="B15" s="6">
        <f t="shared" si="0"/>
        <v>36</v>
      </c>
      <c r="C15" s="6">
        <f t="shared" si="1"/>
        <v>33</v>
      </c>
      <c r="D15" s="2">
        <f t="shared" ca="1" si="2"/>
        <v>4.1907063334145622E-4</v>
      </c>
      <c r="E15" s="2">
        <f t="shared" ca="1" si="2"/>
        <v>3.5592931077732537E-4</v>
      </c>
      <c r="F15" s="2">
        <f t="shared" ca="1" si="6"/>
        <v>0.99958092936665854</v>
      </c>
      <c r="G15" s="2">
        <f t="shared" ca="1" si="6"/>
        <v>0.99964407068922267</v>
      </c>
      <c r="H15" s="2">
        <f t="shared" ca="1" si="7"/>
        <v>0.99922514921540295</v>
      </c>
      <c r="I15" s="73">
        <f t="shared" ca="1" si="3"/>
        <v>16.460659703279013</v>
      </c>
      <c r="J15" s="2">
        <f t="shared" ca="1" si="4"/>
        <v>16.637535490932159</v>
      </c>
      <c r="K15" s="2">
        <f t="shared" ca="1" si="5"/>
        <v>16.074979101767234</v>
      </c>
      <c r="L15" s="11">
        <f t="shared" ca="1" si="8"/>
        <v>17.023216092443938</v>
      </c>
    </row>
    <row r="16" spans="1:12" x14ac:dyDescent="0.45">
      <c r="A16" s="1">
        <f t="shared" si="9"/>
        <v>8</v>
      </c>
      <c r="B16" s="6">
        <f t="shared" si="0"/>
        <v>37</v>
      </c>
      <c r="C16" s="6">
        <f t="shared" si="1"/>
        <v>34</v>
      </c>
      <c r="D16" s="2">
        <f t="shared" ca="1" si="2"/>
        <v>4.4535828268243982E-4</v>
      </c>
      <c r="E16" s="2">
        <f t="shared" ca="1" si="2"/>
        <v>3.7464159319233747E-4</v>
      </c>
      <c r="F16" s="2">
        <f t="shared" ca="1" si="6"/>
        <v>0.99955464171731756</v>
      </c>
      <c r="G16" s="2">
        <f t="shared" ca="1" si="6"/>
        <v>0.99962535840680766</v>
      </c>
      <c r="H16" s="2">
        <f t="shared" ca="1" si="7"/>
        <v>0.99918016697386181</v>
      </c>
      <c r="I16" s="73">
        <f t="shared" ca="1" si="3"/>
        <v>16.395170019759675</v>
      </c>
      <c r="J16" s="2">
        <f t="shared" ca="1" si="4"/>
        <v>16.581689529713927</v>
      </c>
      <c r="K16" s="2">
        <f t="shared" ca="1" si="5"/>
        <v>15.991869160239252</v>
      </c>
      <c r="L16" s="11">
        <f t="shared" ca="1" si="8"/>
        <v>16.984990389234348</v>
      </c>
    </row>
    <row r="17" spans="1:12" x14ac:dyDescent="0.45">
      <c r="A17" s="1">
        <f t="shared" si="9"/>
        <v>9</v>
      </c>
      <c r="B17" s="6">
        <f t="shared" si="0"/>
        <v>38</v>
      </c>
      <c r="C17" s="6">
        <f t="shared" si="1"/>
        <v>35</v>
      </c>
      <c r="D17" s="2">
        <f t="shared" ca="1" si="2"/>
        <v>4.7479962919805274E-4</v>
      </c>
      <c r="E17" s="2">
        <f t="shared" ca="1" si="2"/>
        <v>3.9559893365193055E-4</v>
      </c>
      <c r="F17" s="2">
        <f t="shared" ca="1" si="6"/>
        <v>0.99952520037080195</v>
      </c>
      <c r="G17" s="2">
        <f t="shared" ca="1" si="6"/>
        <v>0.99960440106634807</v>
      </c>
      <c r="H17" s="2">
        <f t="shared" ca="1" si="7"/>
        <v>0.99912978926737706</v>
      </c>
      <c r="I17" s="73">
        <f t="shared" ca="1" si="3"/>
        <v>16.32615120760989</v>
      </c>
      <c r="J17" s="2">
        <f t="shared" ca="1" si="4"/>
        <v>16.522781022503004</v>
      </c>
      <c r="K17" s="2">
        <f t="shared" ca="1" si="5"/>
        <v>15.904420278859801</v>
      </c>
      <c r="L17" s="11">
        <f t="shared" ca="1" si="8"/>
        <v>16.944511951253091</v>
      </c>
    </row>
    <row r="18" spans="1:12" x14ac:dyDescent="0.45">
      <c r="A18" s="1">
        <f t="shared" si="9"/>
        <v>10</v>
      </c>
      <c r="B18" s="6">
        <f t="shared" si="0"/>
        <v>39</v>
      </c>
      <c r="C18" s="6">
        <f t="shared" si="1"/>
        <v>36</v>
      </c>
      <c r="D18" s="2">
        <f t="shared" ca="1" si="2"/>
        <v>5.0777290778170059E-4</v>
      </c>
      <c r="E18" s="2">
        <f t="shared" ca="1" si="2"/>
        <v>4.1907063334145622E-4</v>
      </c>
      <c r="F18" s="2">
        <f t="shared" ca="1" si="6"/>
        <v>0.9994922270922183</v>
      </c>
      <c r="G18" s="2">
        <f t="shared" ca="1" si="6"/>
        <v>0.99958092936665854</v>
      </c>
      <c r="H18" s="2">
        <f t="shared" ca="1" si="7"/>
        <v>0.99907336925159085</v>
      </c>
      <c r="I18" s="73">
        <f t="shared" ca="1" si="3"/>
        <v>16.253437406120106</v>
      </c>
      <c r="J18" s="2">
        <f t="shared" ca="1" si="4"/>
        <v>16.460659703279013</v>
      </c>
      <c r="K18" s="2">
        <f t="shared" ca="1" si="5"/>
        <v>15.812445655509832</v>
      </c>
      <c r="L18" s="11">
        <f t="shared" ca="1" si="8"/>
        <v>16.901651453889286</v>
      </c>
    </row>
    <row r="19" spans="1:12" x14ac:dyDescent="0.45">
      <c r="A19" s="1">
        <f t="shared" si="9"/>
        <v>11</v>
      </c>
      <c r="B19" s="6">
        <f t="shared" si="0"/>
        <v>40</v>
      </c>
      <c r="C19" s="6">
        <f t="shared" si="1"/>
        <v>37</v>
      </c>
      <c r="D19" s="2">
        <f t="shared" ca="1" si="2"/>
        <v>5.4470168841602717E-4</v>
      </c>
      <c r="E19" s="2">
        <f t="shared" ca="1" si="2"/>
        <v>4.4535828268243982E-4</v>
      </c>
      <c r="F19" s="2">
        <f t="shared" ca="1" si="6"/>
        <v>0.99945529831158397</v>
      </c>
      <c r="G19" s="2">
        <f t="shared" ca="1" si="6"/>
        <v>0.99955464171731756</v>
      </c>
      <c r="H19" s="2">
        <f t="shared" ca="1" si="7"/>
        <v>0.99901018261631003</v>
      </c>
      <c r="I19" s="73">
        <f t="shared" ca="1" si="3"/>
        <v>16.176857820621663</v>
      </c>
      <c r="J19" s="2">
        <f t="shared" ca="1" si="4"/>
        <v>16.395170019759675</v>
      </c>
      <c r="K19" s="2">
        <f t="shared" ca="1" si="5"/>
        <v>15.715755096747538</v>
      </c>
      <c r="L19" s="11">
        <f t="shared" ca="1" si="8"/>
        <v>16.856272743633802</v>
      </c>
    </row>
    <row r="20" spans="1:12" x14ac:dyDescent="0.45">
      <c r="A20" s="1">
        <f t="shared" si="9"/>
        <v>12</v>
      </c>
      <c r="B20" s="6">
        <f t="shared" si="0"/>
        <v>41</v>
      </c>
      <c r="C20" s="6">
        <f t="shared" si="1"/>
        <v>38</v>
      </c>
      <c r="D20" s="2">
        <f t="shared" ca="1" si="2"/>
        <v>5.8606030288033129E-4</v>
      </c>
      <c r="E20" s="2">
        <f t="shared" ca="1" si="2"/>
        <v>4.7479962919805274E-4</v>
      </c>
      <c r="F20" s="2">
        <f t="shared" ca="1" si="6"/>
        <v>0.99941393969711967</v>
      </c>
      <c r="G20" s="2">
        <f t="shared" ca="1" si="6"/>
        <v>0.99952520037080195</v>
      </c>
      <c r="H20" s="2">
        <f t="shared" ca="1" si="7"/>
        <v>0.99893941832913613</v>
      </c>
      <c r="I20" s="73">
        <f t="shared" ca="1" si="3"/>
        <v>16.096236937295856</v>
      </c>
      <c r="J20" s="2">
        <f t="shared" ca="1" si="4"/>
        <v>16.32615120760989</v>
      </c>
      <c r="K20" s="2">
        <f t="shared" ca="1" si="5"/>
        <v>15.614155565162427</v>
      </c>
      <c r="L20" s="11">
        <f t="shared" ca="1" si="8"/>
        <v>16.808232579743319</v>
      </c>
    </row>
    <row r="21" spans="1:12" x14ac:dyDescent="0.45">
      <c r="A21" s="1">
        <f t="shared" si="9"/>
        <v>13</v>
      </c>
      <c r="B21" s="6">
        <f t="shared" si="0"/>
        <v>42</v>
      </c>
      <c r="C21" s="6">
        <f t="shared" si="1"/>
        <v>39</v>
      </c>
      <c r="D21" s="2">
        <f t="shared" ca="1" si="2"/>
        <v>6.3237991922981962E-4</v>
      </c>
      <c r="E21" s="2">
        <f t="shared" ca="1" si="2"/>
        <v>5.0777290778170059E-4</v>
      </c>
      <c r="F21" s="2">
        <f t="shared" ca="1" si="6"/>
        <v>0.99936762008077018</v>
      </c>
      <c r="G21" s="2">
        <f t="shared" ca="1" si="6"/>
        <v>0.9994922270922183</v>
      </c>
      <c r="H21" s="2">
        <f t="shared" ca="1" si="7"/>
        <v>0.99886016827837887</v>
      </c>
      <c r="I21" s="73">
        <f t="shared" ca="1" si="3"/>
        <v>16.011394796417534</v>
      </c>
      <c r="J21" s="2">
        <f t="shared" ca="1" si="4"/>
        <v>16.253437406120106</v>
      </c>
      <c r="K21" s="2">
        <f t="shared" ca="1" si="5"/>
        <v>15.507451818232397</v>
      </c>
      <c r="L21" s="11">
        <f t="shared" ca="1" si="8"/>
        <v>16.757380384305243</v>
      </c>
    </row>
    <row r="22" spans="1:12" x14ac:dyDescent="0.45">
      <c r="A22" s="1">
        <f t="shared" si="9"/>
        <v>14</v>
      </c>
      <c r="B22" s="6">
        <f t="shared" si="0"/>
        <v>43</v>
      </c>
      <c r="C22" s="6">
        <f t="shared" si="1"/>
        <v>40</v>
      </c>
      <c r="D22" s="2">
        <f t="shared" ca="1" si="2"/>
        <v>6.8425534090654772E-4</v>
      </c>
      <c r="E22" s="2">
        <f t="shared" ca="1" si="2"/>
        <v>5.4470168841602717E-4</v>
      </c>
      <c r="F22" s="2">
        <f t="shared" ca="1" si="6"/>
        <v>0.99931574465909345</v>
      </c>
      <c r="G22" s="2">
        <f t="shared" ca="1" si="6"/>
        <v>0.99945529831158397</v>
      </c>
      <c r="H22" s="2">
        <f t="shared" ca="1" si="7"/>
        <v>0.99877141568571692</v>
      </c>
      <c r="I22" s="73">
        <f t="shared" ca="1" si="3"/>
        <v>15.92214733044538</v>
      </c>
      <c r="J22" s="2">
        <f t="shared" ca="1" si="4"/>
        <v>16.176857820621663</v>
      </c>
      <c r="K22" s="2">
        <f t="shared" ca="1" si="5"/>
        <v>15.395447146352296</v>
      </c>
      <c r="L22" s="11">
        <f t="shared" ca="1" si="8"/>
        <v>16.70355800471475</v>
      </c>
    </row>
    <row r="23" spans="1:12" x14ac:dyDescent="0.45">
      <c r="A23" s="1">
        <f t="shared" si="9"/>
        <v>15</v>
      </c>
      <c r="B23" s="6">
        <f t="shared" si="0"/>
        <v>44</v>
      </c>
      <c r="C23" s="6">
        <f t="shared" si="1"/>
        <v>41</v>
      </c>
      <c r="D23" s="2">
        <f t="shared" ca="1" si="2"/>
        <v>7.4235261634392202E-4</v>
      </c>
      <c r="E23" s="2">
        <f t="shared" ca="1" si="2"/>
        <v>5.8606030288033129E-4</v>
      </c>
      <c r="F23" s="2">
        <f t="shared" ca="1" si="6"/>
        <v>0.99925764738365608</v>
      </c>
      <c r="G23" s="2">
        <f t="shared" ca="1" si="6"/>
        <v>0.99941393969711967</v>
      </c>
      <c r="H23" s="2">
        <f t="shared" ca="1" si="7"/>
        <v>0.99867202214417494</v>
      </c>
      <c r="I23" s="73">
        <f t="shared" ca="1" si="3"/>
        <v>15.828306773719529</v>
      </c>
      <c r="J23" s="2">
        <f t="shared" ca="1" si="4"/>
        <v>16.096236937295856</v>
      </c>
      <c r="K23" s="2">
        <f t="shared" ca="1" si="5"/>
        <v>15.277944217753859</v>
      </c>
      <c r="L23" s="11">
        <f t="shared" ca="1" si="8"/>
        <v>16.646599493261526</v>
      </c>
    </row>
    <row r="24" spans="1:12" x14ac:dyDescent="0.45">
      <c r="A24" s="1">
        <f t="shared" si="9"/>
        <v>16</v>
      </c>
      <c r="B24" s="6">
        <f t="shared" si="0"/>
        <v>45</v>
      </c>
      <c r="C24" s="6">
        <f t="shared" si="1"/>
        <v>42</v>
      </c>
      <c r="D24" s="2">
        <f t="shared" ca="1" si="2"/>
        <v>8.0741755495084E-4</v>
      </c>
      <c r="E24" s="2">
        <f t="shared" ca="1" si="2"/>
        <v>6.3237991922981962E-4</v>
      </c>
      <c r="F24" s="2">
        <f t="shared" ca="1" si="6"/>
        <v>0.99919258244504916</v>
      </c>
      <c r="G24" s="2">
        <f t="shared" ca="1" si="6"/>
        <v>0.99936762008077018</v>
      </c>
      <c r="H24" s="2">
        <f t="shared" ca="1" si="7"/>
        <v>0.99856071312046757</v>
      </c>
      <c r="I24" s="73">
        <f t="shared" ca="1" si="3"/>
        <v>15.729682150841638</v>
      </c>
      <c r="J24" s="2">
        <f t="shared" ca="1" si="4"/>
        <v>16.011394796417534</v>
      </c>
      <c r="K24" s="2">
        <f t="shared" ca="1" si="5"/>
        <v>15.154746037968167</v>
      </c>
      <c r="L24" s="11">
        <f t="shared" ca="1" si="8"/>
        <v>16.586330909291007</v>
      </c>
    </row>
    <row r="25" spans="1:12" x14ac:dyDescent="0.45">
      <c r="A25" s="1">
        <f t="shared" si="9"/>
        <v>17</v>
      </c>
      <c r="B25" s="6">
        <f t="shared" si="0"/>
        <v>46</v>
      </c>
      <c r="C25" s="6">
        <f t="shared" si="1"/>
        <v>43</v>
      </c>
      <c r="D25" s="2">
        <f t="shared" ca="1" si="2"/>
        <v>8.8028525652261713E-4</v>
      </c>
      <c r="E25" s="2">
        <f t="shared" ca="1" si="2"/>
        <v>6.8425534090654772E-4</v>
      </c>
      <c r="F25" s="2">
        <f t="shared" ca="1" si="6"/>
        <v>0.99911971474347738</v>
      </c>
      <c r="G25" s="2">
        <f t="shared" ca="1" si="6"/>
        <v>0.99931574465909345</v>
      </c>
      <c r="H25" s="2">
        <f t="shared" ca="1" si="7"/>
        <v>0.99843606174245914</v>
      </c>
      <c r="I25" s="73">
        <f t="shared" ca="1" si="3"/>
        <v>15.626079851078963</v>
      </c>
      <c r="J25" s="2">
        <f t="shared" ca="1" si="4"/>
        <v>15.92214733044538</v>
      </c>
      <c r="K25" s="2">
        <f t="shared" ca="1" si="5"/>
        <v>15.025657031267716</v>
      </c>
      <c r="L25" s="11">
        <f t="shared" ca="1" si="8"/>
        <v>16.522570150256627</v>
      </c>
    </row>
    <row r="26" spans="1:12" x14ac:dyDescent="0.45">
      <c r="A26" s="1">
        <f t="shared" si="9"/>
        <v>18</v>
      </c>
      <c r="B26" s="6">
        <f t="shared" si="0"/>
        <v>47</v>
      </c>
      <c r="C26" s="6">
        <f t="shared" si="1"/>
        <v>44</v>
      </c>
      <c r="D26" s="2">
        <f t="shared" ca="1" si="2"/>
        <v>9.6189077352937247E-4</v>
      </c>
      <c r="E26" s="2">
        <f t="shared" ca="1" si="2"/>
        <v>7.4235261634392202E-4</v>
      </c>
      <c r="F26" s="2">
        <f t="shared" ca="1" si="6"/>
        <v>0.99903810922647063</v>
      </c>
      <c r="G26" s="2">
        <f t="shared" ca="1" si="6"/>
        <v>0.99925764738365608</v>
      </c>
      <c r="H26" s="2">
        <f t="shared" ca="1" si="7"/>
        <v>0.99829647067225902</v>
      </c>
      <c r="I26" s="73">
        <f t="shared" ca="1" si="3"/>
        <v>15.517304296336741</v>
      </c>
      <c r="J26" s="2">
        <f t="shared" ca="1" si="4"/>
        <v>15.828306773719529</v>
      </c>
      <c r="K26" s="2">
        <f t="shared" ca="1" si="5"/>
        <v>14.890484251137444</v>
      </c>
      <c r="L26" s="11">
        <f t="shared" ca="1" si="8"/>
        <v>16.455126818918828</v>
      </c>
    </row>
    <row r="27" spans="1:12" x14ac:dyDescent="0.45">
      <c r="A27" s="1">
        <f t="shared" si="9"/>
        <v>19</v>
      </c>
      <c r="B27" s="6">
        <f t="shared" si="0"/>
        <v>48</v>
      </c>
      <c r="C27" s="6">
        <f t="shared" si="1"/>
        <v>45</v>
      </c>
      <c r="D27" s="2">
        <f t="shared" ca="1" si="2"/>
        <v>1.053281039525733E-3</v>
      </c>
      <c r="E27" s="2">
        <f t="shared" ca="1" si="2"/>
        <v>8.0741755495084E-4</v>
      </c>
      <c r="F27" s="2">
        <f t="shared" ca="1" si="6"/>
        <v>0.99894671896047427</v>
      </c>
      <c r="G27" s="2">
        <f t="shared" ca="1" si="6"/>
        <v>0.99919258244504916</v>
      </c>
      <c r="H27" s="2">
        <f t="shared" ca="1" si="7"/>
        <v>0.99814015184312499</v>
      </c>
      <c r="I27" s="73">
        <f t="shared" ca="1" si="3"/>
        <v>15.403158710363655</v>
      </c>
      <c r="J27" s="2">
        <f t="shared" ca="1" si="4"/>
        <v>15.729682150841638</v>
      </c>
      <c r="K27" s="2">
        <f t="shared" ca="1" si="5"/>
        <v>14.749038726231815</v>
      </c>
      <c r="L27" s="11">
        <f t="shared" ca="1" si="8"/>
        <v>16.383802134973479</v>
      </c>
    </row>
    <row r="28" spans="1:12" x14ac:dyDescent="0.45">
      <c r="A28" s="1">
        <f t="shared" si="9"/>
        <v>20</v>
      </c>
      <c r="B28" s="6">
        <f t="shared" si="0"/>
        <v>49</v>
      </c>
      <c r="C28" s="6">
        <f t="shared" si="1"/>
        <v>46</v>
      </c>
      <c r="D28" s="2">
        <f t="shared" ca="1" si="2"/>
        <v>1.1556282122219264E-3</v>
      </c>
      <c r="E28" s="2">
        <f t="shared" ca="1" si="2"/>
        <v>8.8028525652261713E-4</v>
      </c>
      <c r="F28" s="2">
        <f t="shared" ca="1" si="6"/>
        <v>0.99884437178777807</v>
      </c>
      <c r="G28" s="2">
        <f t="shared" ca="1" si="6"/>
        <v>0.99911971474347738</v>
      </c>
      <c r="H28" s="2">
        <f t="shared" ca="1" si="7"/>
        <v>0.99796510381373271</v>
      </c>
      <c r="I28" s="73">
        <f t="shared" ca="1" si="3"/>
        <v>15.283445996872597</v>
      </c>
      <c r="J28" s="2">
        <f t="shared" ca="1" si="4"/>
        <v>15.626079851078963</v>
      </c>
      <c r="K28" s="2">
        <f t="shared" ca="1" si="5"/>
        <v>14.601136947445713</v>
      </c>
      <c r="L28" s="11">
        <f t="shared" ca="1" si="8"/>
        <v>16.308388900505847</v>
      </c>
    </row>
    <row r="29" spans="1:12" x14ac:dyDescent="0.45">
      <c r="A29" s="1">
        <f t="shared" si="9"/>
        <v>21</v>
      </c>
      <c r="B29" s="6">
        <f t="shared" si="0"/>
        <v>50</v>
      </c>
      <c r="C29" s="6">
        <f t="shared" si="1"/>
        <v>47</v>
      </c>
      <c r="D29" s="2">
        <f t="shared" ca="1" si="2"/>
        <v>1.2702445967273102E-3</v>
      </c>
      <c r="E29" s="2">
        <f t="shared" ca="1" si="2"/>
        <v>9.6189077352937247E-4</v>
      </c>
      <c r="F29" s="2">
        <f t="shared" ca="1" si="6"/>
        <v>0.99872975540327269</v>
      </c>
      <c r="G29" s="2">
        <f t="shared" ca="1" si="6"/>
        <v>0.99903810922647063</v>
      </c>
      <c r="H29" s="2">
        <f t="shared" ca="1" si="7"/>
        <v>0.99776908646630103</v>
      </c>
      <c r="I29" s="73">
        <f t="shared" ca="1" si="3"/>
        <v>15.157969734149745</v>
      </c>
      <c r="J29" s="2">
        <f t="shared" ca="1" si="4"/>
        <v>15.517304296336741</v>
      </c>
      <c r="K29" s="2">
        <f t="shared" ca="1" si="5"/>
        <v>14.446602500625501</v>
      </c>
      <c r="L29" s="11">
        <f t="shared" ca="1" si="8"/>
        <v>16.228671529860982</v>
      </c>
    </row>
    <row r="30" spans="1:12" x14ac:dyDescent="0.45">
      <c r="A30" s="1">
        <f t="shared" si="9"/>
        <v>22</v>
      </c>
      <c r="B30" s="6">
        <f t="shared" si="0"/>
        <v>51</v>
      </c>
      <c r="C30" s="6">
        <f t="shared" si="1"/>
        <v>48</v>
      </c>
      <c r="D30" s="2">
        <f t="shared" ca="1" si="2"/>
        <v>1.3985993332544799E-3</v>
      </c>
      <c r="E30" s="2">
        <f t="shared" ca="1" si="2"/>
        <v>1.053281039525733E-3</v>
      </c>
      <c r="F30" s="2">
        <f t="shared" ca="1" si="6"/>
        <v>0.99860140066674552</v>
      </c>
      <c r="G30" s="2">
        <f t="shared" ca="1" si="6"/>
        <v>0.99894671896047427</v>
      </c>
      <c r="H30" s="2">
        <f t="shared" ca="1" si="7"/>
        <v>0.99754959274537935</v>
      </c>
      <c r="I30" s="73">
        <f t="shared" ca="1" si="3"/>
        <v>15.026535293462786</v>
      </c>
      <c r="J30" s="2">
        <f t="shared" ca="1" si="4"/>
        <v>15.403158710363655</v>
      </c>
      <c r="K30" s="2">
        <f t="shared" ca="1" si="5"/>
        <v>14.285267848037734</v>
      </c>
      <c r="L30" s="11">
        <f t="shared" ca="1" si="8"/>
        <v>16.144426155788707</v>
      </c>
    </row>
    <row r="31" spans="1:12" x14ac:dyDescent="0.45">
      <c r="A31" s="1">
        <f t="shared" si="9"/>
        <v>23</v>
      </c>
      <c r="B31" s="6">
        <f t="shared" si="0"/>
        <v>52</v>
      </c>
      <c r="C31" s="6">
        <f t="shared" si="1"/>
        <v>49</v>
      </c>
      <c r="D31" s="2">
        <f t="shared" ca="1" si="2"/>
        <v>1.5423370543424797E-3</v>
      </c>
      <c r="E31" s="2">
        <f t="shared" ca="1" si="2"/>
        <v>1.1556282122219264E-3</v>
      </c>
      <c r="F31" s="2">
        <f t="shared" ca="1" si="6"/>
        <v>0.99845766294565752</v>
      </c>
      <c r="G31" s="2">
        <f t="shared" ca="1" si="6"/>
        <v>0.99884437178777807</v>
      </c>
      <c r="H31" s="2">
        <f t="shared" ca="1" si="7"/>
        <v>0.99730381710164839</v>
      </c>
      <c r="I31" s="73">
        <f t="shared" ca="1" si="3"/>
        <v>14.888951088135279</v>
      </c>
      <c r="J31" s="2">
        <f t="shared" ca="1" si="4"/>
        <v>15.283445996872597</v>
      </c>
      <c r="K31" s="2">
        <f t="shared" ca="1" si="5"/>
        <v>14.116976259960714</v>
      </c>
      <c r="L31" s="11">
        <f t="shared" ca="1" si="8"/>
        <v>16.055420825047165</v>
      </c>
    </row>
    <row r="32" spans="1:12" x14ac:dyDescent="0.45">
      <c r="A32" s="1">
        <f t="shared" si="9"/>
        <v>24</v>
      </c>
      <c r="B32" s="6">
        <f t="shared" si="0"/>
        <v>53</v>
      </c>
      <c r="C32" s="6">
        <f t="shared" si="1"/>
        <v>50</v>
      </c>
      <c r="D32" s="2">
        <f t="shared" ca="1" si="2"/>
        <v>1.7032987395650956E-3</v>
      </c>
      <c r="E32" s="2">
        <f t="shared" ca="1" si="2"/>
        <v>1.2702445967273102E-3</v>
      </c>
      <c r="F32" s="2">
        <f t="shared" ca="1" si="6"/>
        <v>0.9982967012604349</v>
      </c>
      <c r="G32" s="2">
        <f t="shared" ca="1" si="6"/>
        <v>0.99872975540327269</v>
      </c>
      <c r="H32" s="2">
        <f t="shared" ca="1" si="7"/>
        <v>0.99702862026972816</v>
      </c>
      <c r="I32" s="73">
        <f t="shared" ca="1" si="3"/>
        <v>14.745029959497321</v>
      </c>
      <c r="J32" s="2">
        <f t="shared" ca="1" si="4"/>
        <v>15.157969734149745</v>
      </c>
      <c r="K32" s="2">
        <f t="shared" ca="1" si="5"/>
        <v>13.941583895633698</v>
      </c>
      <c r="L32" s="11">
        <f t="shared" ca="1" si="8"/>
        <v>15.96141579801337</v>
      </c>
    </row>
    <row r="33" spans="1:12" x14ac:dyDescent="0.45">
      <c r="A33" s="1">
        <f t="shared" si="9"/>
        <v>25</v>
      </c>
      <c r="B33" s="6">
        <f t="shared" si="0"/>
        <v>54</v>
      </c>
      <c r="C33" s="6">
        <f t="shared" si="1"/>
        <v>51</v>
      </c>
      <c r="D33" s="2">
        <f t="shared" ca="1" si="2"/>
        <v>1.8835450209334637E-3</v>
      </c>
      <c r="E33" s="2">
        <f t="shared" ca="1" si="2"/>
        <v>1.3985993332544799E-3</v>
      </c>
      <c r="F33" s="2">
        <f t="shared" ca="1" si="6"/>
        <v>0.99811645497906654</v>
      </c>
      <c r="G33" s="2">
        <f t="shared" ca="1" si="6"/>
        <v>0.99860140066674552</v>
      </c>
      <c r="H33" s="2">
        <f t="shared" ca="1" si="7"/>
        <v>0.99672048997062246</v>
      </c>
      <c r="I33" s="73">
        <f t="shared" ca="1" si="3"/>
        <v>14.59459070501949</v>
      </c>
      <c r="J33" s="2">
        <f t="shared" ca="1" si="4"/>
        <v>15.026535293462786</v>
      </c>
      <c r="K33" s="2">
        <f t="shared" ca="1" si="5"/>
        <v>13.75896203025801</v>
      </c>
      <c r="L33" s="11">
        <f t="shared" ca="1" si="8"/>
        <v>15.862163968224268</v>
      </c>
    </row>
    <row r="34" spans="1:12" x14ac:dyDescent="0.45">
      <c r="A34" s="1">
        <f t="shared" si="9"/>
        <v>26</v>
      </c>
      <c r="B34" s="6">
        <f t="shared" si="0"/>
        <v>55</v>
      </c>
      <c r="C34" s="6">
        <f t="shared" si="1"/>
        <v>52</v>
      </c>
      <c r="D34" s="2">
        <f t="shared" ca="1" si="2"/>
        <v>2.0853822199249361E-3</v>
      </c>
      <c r="E34" s="2">
        <f t="shared" ca="1" si="2"/>
        <v>1.5423370543424797E-3</v>
      </c>
      <c r="F34" s="2">
        <f t="shared" ca="1" si="6"/>
        <v>0.99791461778007506</v>
      </c>
      <c r="G34" s="2">
        <f t="shared" ca="1" si="6"/>
        <v>0.99845766294565752</v>
      </c>
      <c r="H34" s="2">
        <f t="shared" ca="1" si="7"/>
        <v>0.99637549708800288</v>
      </c>
      <c r="I34" s="73">
        <f t="shared" ca="1" si="3"/>
        <v>14.437459752752886</v>
      </c>
      <c r="J34" s="2">
        <f t="shared" ca="1" si="4"/>
        <v>14.888951088135279</v>
      </c>
      <c r="K34" s="2">
        <f t="shared" ca="1" si="5"/>
        <v>13.568999421765792</v>
      </c>
      <c r="L34" s="11">
        <f t="shared" ca="1" si="8"/>
        <v>15.757411419122374</v>
      </c>
    </row>
    <row r="35" spans="1:12" x14ac:dyDescent="0.45">
      <c r="A35" s="1">
        <f t="shared" si="9"/>
        <v>27</v>
      </c>
      <c r="B35" s="6">
        <f t="shared" si="0"/>
        <v>56</v>
      </c>
      <c r="C35" s="6">
        <f t="shared" si="1"/>
        <v>53</v>
      </c>
      <c r="D35" s="2">
        <f t="shared" ca="1" si="2"/>
        <v>2.3113914274626168E-3</v>
      </c>
      <c r="E35" s="2">
        <f t="shared" ca="1" si="2"/>
        <v>1.7032987395650956E-3</v>
      </c>
      <c r="F35" s="2">
        <f t="shared" ca="1" si="6"/>
        <v>0.99768860857253738</v>
      </c>
      <c r="G35" s="2">
        <f t="shared" ca="1" si="6"/>
        <v>0.9982967012604349</v>
      </c>
      <c r="H35" s="2">
        <f t="shared" ca="1" si="7"/>
        <v>0.99598924682307732</v>
      </c>
      <c r="I35" s="73">
        <f t="shared" ca="1" si="3"/>
        <v>14.273472984696927</v>
      </c>
      <c r="J35" s="2">
        <f t="shared" ca="1" si="4"/>
        <v>14.745029959497321</v>
      </c>
      <c r="K35" s="2">
        <f t="shared" ca="1" si="5"/>
        <v>13.371604807635089</v>
      </c>
      <c r="L35" s="11">
        <f t="shared" ca="1" si="8"/>
        <v>15.646898136559157</v>
      </c>
    </row>
    <row r="36" spans="1:12" x14ac:dyDescent="0.45">
      <c r="A36" s="1">
        <f t="shared" si="9"/>
        <v>28</v>
      </c>
      <c r="B36" s="6">
        <f t="shared" si="0"/>
        <v>57</v>
      </c>
      <c r="C36" s="6">
        <f t="shared" si="1"/>
        <v>54</v>
      </c>
      <c r="D36" s="2">
        <f t="shared" ca="1" si="2"/>
        <v>2.5644609713604272E-3</v>
      </c>
      <c r="E36" s="2">
        <f t="shared" ca="1" si="2"/>
        <v>1.8835450209334637E-3</v>
      </c>
      <c r="F36" s="2">
        <f t="shared" ca="1" si="6"/>
        <v>0.99743553902863957</v>
      </c>
      <c r="G36" s="2">
        <f t="shared" ca="1" si="6"/>
        <v>0.99811645497906654</v>
      </c>
      <c r="H36" s="2">
        <f t="shared" ca="1" si="7"/>
        <v>0.99555682428540004</v>
      </c>
      <c r="I36" s="73">
        <f t="shared" ca="1" si="3"/>
        <v>14.102477709863305</v>
      </c>
      <c r="J36" s="2">
        <f t="shared" ca="1" si="4"/>
        <v>14.59459070501949</v>
      </c>
      <c r="K36" s="2">
        <f t="shared" ca="1" si="5"/>
        <v>13.166709518122625</v>
      </c>
      <c r="L36" s="11">
        <f t="shared" ca="1" si="8"/>
        <v>15.530358896760168</v>
      </c>
    </row>
    <row r="37" spans="1:12" x14ac:dyDescent="0.45">
      <c r="A37" s="1">
        <f t="shared" si="9"/>
        <v>29</v>
      </c>
      <c r="B37" s="6">
        <f t="shared" si="0"/>
        <v>58</v>
      </c>
      <c r="C37" s="6">
        <f t="shared" si="1"/>
        <v>55</v>
      </c>
      <c r="D37" s="2">
        <f t="shared" ca="1" si="2"/>
        <v>2.8478226518822147E-3</v>
      </c>
      <c r="E37" s="2">
        <f t="shared" ca="1" si="2"/>
        <v>2.0853822199249361E-3</v>
      </c>
      <c r="F37" s="2">
        <f t="shared" ca="1" si="6"/>
        <v>0.99715217734811779</v>
      </c>
      <c r="G37" s="2">
        <f t="shared" ca="1" si="6"/>
        <v>0.99791461778007506</v>
      </c>
      <c r="H37" s="2">
        <f t="shared" ca="1" si="7"/>
        <v>0.99507273392691653</v>
      </c>
      <c r="I37" s="73">
        <f t="shared" ca="1" si="3"/>
        <v>13.924334785564842</v>
      </c>
      <c r="J37" s="2">
        <f t="shared" ca="1" si="4"/>
        <v>14.437459752752886</v>
      </c>
      <c r="K37" s="2">
        <f t="shared" ca="1" si="5"/>
        <v>12.954270187909268</v>
      </c>
      <c r="L37" s="11">
        <f t="shared" ca="1" si="8"/>
        <v>15.40752435040846</v>
      </c>
    </row>
    <row r="38" spans="1:12" x14ac:dyDescent="0.45">
      <c r="A38" s="1">
        <f t="shared" si="9"/>
        <v>30</v>
      </c>
      <c r="B38" s="6">
        <f t="shared" si="0"/>
        <v>59</v>
      </c>
      <c r="C38" s="6">
        <f t="shared" si="1"/>
        <v>56</v>
      </c>
      <c r="D38" s="2">
        <f t="shared" ca="1" si="2"/>
        <v>3.1650921652182085E-3</v>
      </c>
      <c r="E38" s="2">
        <f t="shared" ca="1" si="2"/>
        <v>2.3113914274626168E-3</v>
      </c>
      <c r="F38" s="2">
        <f t="shared" ca="1" si="6"/>
        <v>0.99683490783478179</v>
      </c>
      <c r="G38" s="2">
        <f t="shared" ca="1" si="6"/>
        <v>0.99768860857253738</v>
      </c>
      <c r="H38" s="2">
        <f t="shared" ca="1" si="7"/>
        <v>0.99453083217421701</v>
      </c>
      <c r="I38" s="73">
        <f t="shared" ca="1" si="3"/>
        <v>13.738920882801192</v>
      </c>
      <c r="J38" s="2">
        <f t="shared" ca="1" si="4"/>
        <v>14.273472984696927</v>
      </c>
      <c r="K38" s="2">
        <f t="shared" ca="1" si="5"/>
        <v>12.734271543324681</v>
      </c>
      <c r="L38" s="11">
        <f t="shared" ca="1" si="8"/>
        <v>15.278122324173438</v>
      </c>
    </row>
    <row r="39" spans="1:12" x14ac:dyDescent="0.45">
      <c r="A39" s="1">
        <f t="shared" si="9"/>
        <v>31</v>
      </c>
      <c r="B39" s="6">
        <f t="shared" si="0"/>
        <v>60</v>
      </c>
      <c r="C39" s="6">
        <f t="shared" si="1"/>
        <v>57</v>
      </c>
      <c r="D39" s="2">
        <f t="shared" ca="1" si="2"/>
        <v>3.5203141768974655E-3</v>
      </c>
      <c r="E39" s="2">
        <f t="shared" ca="1" si="2"/>
        <v>2.5644609713604272E-3</v>
      </c>
      <c r="F39" s="2">
        <f t="shared" ca="1" si="6"/>
        <v>0.99647968582310253</v>
      </c>
      <c r="G39" s="2">
        <f t="shared" ca="1" si="6"/>
        <v>0.99743553902863957</v>
      </c>
      <c r="H39" s="2">
        <f t="shared" ca="1" si="7"/>
        <v>0.99392425256005568</v>
      </c>
      <c r="I39" s="73">
        <f t="shared" ca="1" si="3"/>
        <v>13.546130888513519</v>
      </c>
      <c r="J39" s="2">
        <f t="shared" ca="1" si="4"/>
        <v>14.102477709863305</v>
      </c>
      <c r="K39" s="2">
        <f t="shared" ca="1" si="5"/>
        <v>12.506729237073344</v>
      </c>
      <c r="L39" s="11">
        <f t="shared" ca="1" si="8"/>
        <v>15.141879361303481</v>
      </c>
    </row>
    <row r="40" spans="1:12" x14ac:dyDescent="0.45">
      <c r="A40" s="1">
        <f t="shared" si="9"/>
        <v>32</v>
      </c>
      <c r="B40" s="6">
        <f t="shared" ref="B40:B71" si="10">PAge+A40</f>
        <v>61</v>
      </c>
      <c r="C40" s="6">
        <f t="shared" ref="C40:C71" si="11">BAge+A40</f>
        <v>58</v>
      </c>
      <c r="D40" s="2">
        <f t="shared" ref="D40:E71" ca="1" si="12">OFFSET(qx,MIN(B40,121),0)</f>
        <v>3.9180125523966547E-3</v>
      </c>
      <c r="E40" s="2">
        <f t="shared" ca="1" si="12"/>
        <v>2.8478226518822147E-3</v>
      </c>
      <c r="F40" s="2">
        <f t="shared" ca="1" si="6"/>
        <v>0.99608198744760335</v>
      </c>
      <c r="G40" s="2">
        <f t="shared" ca="1" si="6"/>
        <v>0.99715217734811779</v>
      </c>
      <c r="H40" s="2">
        <f t="shared" ca="1" si="7"/>
        <v>0.99324532260061815</v>
      </c>
      <c r="I40" s="73">
        <f t="shared" ref="I40:I71" ca="1" si="13">1+DiscFactor*F40*I41</f>
        <v>13.345880433919033</v>
      </c>
      <c r="J40" s="2">
        <f t="shared" ref="J40:J71" ca="1" si="14">1+DiscFactor*G40*J41</f>
        <v>13.924334785564842</v>
      </c>
      <c r="K40" s="2">
        <f t="shared" ref="K40:K71" ca="1" si="15">1+DiscFactor*H40*K41</f>
        <v>12.271692696784013</v>
      </c>
      <c r="L40" s="11">
        <f t="shared" ca="1" si="8"/>
        <v>14.99852252269986</v>
      </c>
    </row>
    <row r="41" spans="1:12" x14ac:dyDescent="0.45">
      <c r="A41" s="1">
        <f t="shared" si="9"/>
        <v>33</v>
      </c>
      <c r="B41" s="6">
        <f t="shared" si="10"/>
        <v>62</v>
      </c>
      <c r="C41" s="6">
        <f t="shared" si="11"/>
        <v>59</v>
      </c>
      <c r="D41" s="2">
        <f t="shared" ca="1" si="12"/>
        <v>4.3632463003131505E-3</v>
      </c>
      <c r="E41" s="2">
        <f t="shared" ca="1" si="12"/>
        <v>3.1650921652182085E-3</v>
      </c>
      <c r="F41" s="2">
        <f t="shared" ca="1" si="6"/>
        <v>0.99563675369968685</v>
      </c>
      <c r="G41" s="2">
        <f t="shared" ca="1" si="6"/>
        <v>0.99683490783478179</v>
      </c>
      <c r="H41" s="2">
        <f t="shared" ca="1" si="7"/>
        <v>0.99248547161114864</v>
      </c>
      <c r="I41" s="73">
        <f t="shared" ca="1" si="13"/>
        <v>13.138108534105552</v>
      </c>
      <c r="J41" s="2">
        <f t="shared" ca="1" si="14"/>
        <v>13.738920882801192</v>
      </c>
      <c r="K41" s="2">
        <f t="shared" ca="1" si="15"/>
        <v>12.029247947835863</v>
      </c>
      <c r="L41" s="11">
        <f t="shared" ca="1" si="8"/>
        <v>14.847781469070881</v>
      </c>
    </row>
    <row r="42" spans="1:12" x14ac:dyDescent="0.45">
      <c r="A42" s="1">
        <f t="shared" si="9"/>
        <v>34</v>
      </c>
      <c r="B42" s="6">
        <f t="shared" si="10"/>
        <v>63</v>
      </c>
      <c r="C42" s="6">
        <f t="shared" si="11"/>
        <v>60</v>
      </c>
      <c r="D42" s="2">
        <f t="shared" ca="1" si="12"/>
        <v>4.8616718341785159E-3</v>
      </c>
      <c r="E42" s="2">
        <f t="shared" ca="1" si="12"/>
        <v>3.5203141768974655E-3</v>
      </c>
      <c r="F42" s="2">
        <f t="shared" ca="1" si="6"/>
        <v>0.99513832816582148</v>
      </c>
      <c r="G42" s="2">
        <f t="shared" ca="1" si="6"/>
        <v>0.99647968582310253</v>
      </c>
      <c r="H42" s="2">
        <f t="shared" ca="1" si="7"/>
        <v>0.99163512860120528</v>
      </c>
      <c r="I42" s="73">
        <f t="shared" ca="1" si="13"/>
        <v>12.922780319571013</v>
      </c>
      <c r="J42" s="2">
        <f t="shared" ca="1" si="14"/>
        <v>13.546130888513519</v>
      </c>
      <c r="K42" s="2">
        <f t="shared" ca="1" si="15"/>
        <v>11.779520364895072</v>
      </c>
      <c r="L42" s="11">
        <f t="shared" ca="1" si="8"/>
        <v>14.689390843189459</v>
      </c>
    </row>
    <row r="43" spans="1:12" x14ac:dyDescent="0.45">
      <c r="A43" s="1">
        <f t="shared" si="9"/>
        <v>35</v>
      </c>
      <c r="B43" s="6">
        <f t="shared" si="10"/>
        <v>64</v>
      </c>
      <c r="C43" s="6">
        <f t="shared" si="11"/>
        <v>61</v>
      </c>
      <c r="D43" s="2">
        <f t="shared" ca="1" si="12"/>
        <v>5.4196122117952106E-3</v>
      </c>
      <c r="E43" s="2">
        <f t="shared" ca="1" si="12"/>
        <v>3.9180125523966547E-3</v>
      </c>
      <c r="F43" s="2">
        <f t="shared" ca="1" si="6"/>
        <v>0.99458038778820479</v>
      </c>
      <c r="G43" s="2">
        <f t="shared" ca="1" si="6"/>
        <v>0.99608198744760335</v>
      </c>
      <c r="H43" s="2">
        <f t="shared" ca="1" si="7"/>
        <v>0.99068360934448307</v>
      </c>
      <c r="I43" s="73">
        <f t="shared" ca="1" si="13"/>
        <v>12.69988983545548</v>
      </c>
      <c r="J43" s="2">
        <f t="shared" ca="1" si="14"/>
        <v>13.345880433919033</v>
      </c>
      <c r="K43" s="2">
        <f t="shared" ca="1" si="15"/>
        <v>11.522677300577923</v>
      </c>
      <c r="L43" s="11">
        <f t="shared" ca="1" si="8"/>
        <v>14.523092968796592</v>
      </c>
    </row>
    <row r="44" spans="1:12" x14ac:dyDescent="0.45">
      <c r="A44" s="1">
        <f t="shared" si="9"/>
        <v>36</v>
      </c>
      <c r="B44" s="6">
        <f t="shared" si="10"/>
        <v>65</v>
      </c>
      <c r="C44" s="6">
        <f t="shared" si="11"/>
        <v>62</v>
      </c>
      <c r="D44" s="2">
        <f t="shared" ca="1" si="12"/>
        <v>6.0441340651880004E-3</v>
      </c>
      <c r="E44" s="2">
        <f t="shared" ca="1" si="12"/>
        <v>4.3632463003131505E-3</v>
      </c>
      <c r="F44" s="2">
        <f t="shared" ca="1" si="6"/>
        <v>0.993955865934812</v>
      </c>
      <c r="G44" s="2">
        <f t="shared" ca="1" si="6"/>
        <v>0.99563675369968685</v>
      </c>
      <c r="H44" s="2">
        <f t="shared" ca="1" si="7"/>
        <v>0.98961899168009737</v>
      </c>
      <c r="I44" s="73">
        <f t="shared" ca="1" si="13"/>
        <v>12.469462878875692</v>
      </c>
      <c r="J44" s="2">
        <f t="shared" ca="1" si="14"/>
        <v>13.138108534105552</v>
      </c>
      <c r="K44" s="2">
        <f t="shared" ca="1" si="15"/>
        <v>11.25893053382908</v>
      </c>
      <c r="L44" s="11">
        <f t="shared" ca="1" si="8"/>
        <v>14.348640879152164</v>
      </c>
    </row>
    <row r="45" spans="1:12" x14ac:dyDescent="0.45">
      <c r="A45" s="1">
        <f t="shared" si="9"/>
        <v>37</v>
      </c>
      <c r="B45" s="6">
        <f t="shared" si="10"/>
        <v>66</v>
      </c>
      <c r="C45" s="6">
        <f t="shared" si="11"/>
        <v>63</v>
      </c>
      <c r="D45" s="2">
        <f t="shared" ca="1" si="12"/>
        <v>6.743132988805578E-3</v>
      </c>
      <c r="E45" s="2">
        <f t="shared" ca="1" si="12"/>
        <v>4.8616718341785159E-3</v>
      </c>
      <c r="F45" s="2">
        <f t="shared" ca="1" si="6"/>
        <v>0.99325686701119442</v>
      </c>
      <c r="G45" s="2">
        <f t="shared" ca="1" si="6"/>
        <v>0.99513832816582148</v>
      </c>
      <c r="H45" s="2">
        <f t="shared" ca="1" si="7"/>
        <v>0.98842797807674165</v>
      </c>
      <c r="I45" s="73">
        <f t="shared" ca="1" si="13"/>
        <v>12.231559839102138</v>
      </c>
      <c r="J45" s="2">
        <f t="shared" ca="1" si="14"/>
        <v>12.922780319571013</v>
      </c>
      <c r="K45" s="2">
        <f t="shared" ca="1" si="15"/>
        <v>10.988538475193378</v>
      </c>
      <c r="L45" s="11">
        <f t="shared" ca="1" si="8"/>
        <v>14.165801683479772</v>
      </c>
    </row>
    <row r="46" spans="1:12" x14ac:dyDescent="0.45">
      <c r="A46" s="1">
        <f t="shared" si="9"/>
        <v>38</v>
      </c>
      <c r="B46" s="6">
        <f t="shared" si="10"/>
        <v>67</v>
      </c>
      <c r="C46" s="6">
        <f t="shared" si="11"/>
        <v>64</v>
      </c>
      <c r="D46" s="2">
        <f t="shared" ca="1" si="12"/>
        <v>7.5254282070433831E-3</v>
      </c>
      <c r="E46" s="2">
        <f t="shared" ca="1" si="12"/>
        <v>5.4196122117952106E-3</v>
      </c>
      <c r="F46" s="2">
        <f t="shared" ca="1" si="6"/>
        <v>0.99247457179295662</v>
      </c>
      <c r="G46" s="2">
        <f t="shared" ca="1" si="6"/>
        <v>0.99458038778820479</v>
      </c>
      <c r="H46" s="2">
        <f t="shared" ca="1" si="7"/>
        <v>0.98709574448377124</v>
      </c>
      <c r="I46" s="73">
        <f t="shared" ca="1" si="13"/>
        <v>11.986278499410654</v>
      </c>
      <c r="J46" s="2">
        <f t="shared" ca="1" si="14"/>
        <v>12.69988983545548</v>
      </c>
      <c r="K46" s="2">
        <f t="shared" ca="1" si="15"/>
        <v>10.711808061429581</v>
      </c>
      <c r="L46" s="11">
        <f t="shared" ca="1" si="8"/>
        <v>13.974360273436551</v>
      </c>
    </row>
    <row r="47" spans="1:12" x14ac:dyDescent="0.45">
      <c r="A47" s="1">
        <f t="shared" si="9"/>
        <v>39</v>
      </c>
      <c r="B47" s="6">
        <f t="shared" si="10"/>
        <v>68</v>
      </c>
      <c r="C47" s="6">
        <f t="shared" si="11"/>
        <v>65</v>
      </c>
      <c r="D47" s="2">
        <f t="shared" ca="1" si="12"/>
        <v>8.4008673924861332E-3</v>
      </c>
      <c r="E47" s="2">
        <f t="shared" ca="1" si="12"/>
        <v>6.0441340651880004E-3</v>
      </c>
      <c r="F47" s="2">
        <f t="shared" ca="1" si="6"/>
        <v>0.99159913260751387</v>
      </c>
      <c r="G47" s="2">
        <f t="shared" ca="1" si="6"/>
        <v>0.993955865934812</v>
      </c>
      <c r="H47" s="2">
        <f t="shared" ca="1" si="7"/>
        <v>0.98560577451110987</v>
      </c>
      <c r="I47" s="73">
        <f t="shared" ca="1" si="13"/>
        <v>11.733756753422082</v>
      </c>
      <c r="J47" s="2">
        <f t="shared" ca="1" si="14"/>
        <v>12.469462878875692</v>
      </c>
      <c r="K47" s="2">
        <f t="shared" ca="1" si="15"/>
        <v>10.429096268163082</v>
      </c>
      <c r="L47" s="11">
        <f t="shared" ca="1" si="8"/>
        <v>13.774123364134692</v>
      </c>
    </row>
    <row r="48" spans="1:12" x14ac:dyDescent="0.45">
      <c r="A48" s="1">
        <f t="shared" si="9"/>
        <v>40</v>
      </c>
      <c r="B48" s="6">
        <f t="shared" si="10"/>
        <v>69</v>
      </c>
      <c r="C48" s="6">
        <f t="shared" si="11"/>
        <v>66</v>
      </c>
      <c r="D48" s="2">
        <f t="shared" ca="1" si="12"/>
        <v>9.380442550829371E-3</v>
      </c>
      <c r="E48" s="2">
        <f t="shared" ca="1" si="12"/>
        <v>6.743132988805578E-3</v>
      </c>
      <c r="F48" s="2">
        <f t="shared" ca="1" si="6"/>
        <v>0.99061955744917063</v>
      </c>
      <c r="G48" s="2">
        <f t="shared" ca="1" si="6"/>
        <v>0.99325686701119442</v>
      </c>
      <c r="H48" s="2">
        <f t="shared" ca="1" si="7"/>
        <v>0.98393967803197913</v>
      </c>
      <c r="I48" s="73">
        <f t="shared" ca="1" si="13"/>
        <v>11.474175182776063</v>
      </c>
      <c r="J48" s="2">
        <f t="shared" ca="1" si="14"/>
        <v>12.231559839102138</v>
      </c>
      <c r="K48" s="2">
        <f t="shared" ca="1" si="15"/>
        <v>10.140811166828453</v>
      </c>
      <c r="L48" s="11">
        <f t="shared" ca="1" si="8"/>
        <v>13.564923855049749</v>
      </c>
    </row>
    <row r="49" spans="1:12" x14ac:dyDescent="0.45">
      <c r="A49" s="1">
        <f t="shared" si="9"/>
        <v>41</v>
      </c>
      <c r="B49" s="6">
        <f t="shared" si="10"/>
        <v>70</v>
      </c>
      <c r="C49" s="6">
        <f t="shared" si="11"/>
        <v>67</v>
      </c>
      <c r="D49" s="2">
        <f t="shared" ca="1" si="12"/>
        <v>1.0476417923719894E-2</v>
      </c>
      <c r="E49" s="2">
        <f t="shared" ca="1" si="12"/>
        <v>7.5254282070433831E-3</v>
      </c>
      <c r="F49" s="2">
        <f t="shared" ca="1" si="6"/>
        <v>0.98952358207628011</v>
      </c>
      <c r="G49" s="2">
        <f t="shared" ca="1" si="6"/>
        <v>0.99247457179295662</v>
      </c>
      <c r="H49" s="2">
        <f t="shared" ca="1" si="7"/>
        <v>0.98207699340018861</v>
      </c>
      <c r="I49" s="73">
        <f t="shared" ca="1" si="13"/>
        <v>11.207759437267432</v>
      </c>
      <c r="J49" s="2">
        <f t="shared" ca="1" si="14"/>
        <v>11.986278499410654</v>
      </c>
      <c r="K49" s="2">
        <f t="shared" ca="1" si="15"/>
        <v>9.8474124513588812</v>
      </c>
      <c r="L49" s="11">
        <f t="shared" ca="1" si="8"/>
        <v>13.346625485319205</v>
      </c>
    </row>
    <row r="50" spans="1:12" x14ac:dyDescent="0.45">
      <c r="A50" s="1">
        <f t="shared" si="9"/>
        <v>42</v>
      </c>
      <c r="B50" s="6">
        <f t="shared" si="10"/>
        <v>71</v>
      </c>
      <c r="C50" s="6">
        <f t="shared" si="11"/>
        <v>68</v>
      </c>
      <c r="D50" s="2">
        <f t="shared" ca="1" si="12"/>
        <v>1.1702470882168026E-2</v>
      </c>
      <c r="E50" s="2">
        <f t="shared" ca="1" si="12"/>
        <v>8.4008673924861332E-3</v>
      </c>
      <c r="F50" s="2">
        <f t="shared" ca="1" si="6"/>
        <v>0.98829752911783197</v>
      </c>
      <c r="G50" s="2">
        <f t="shared" ca="1" si="6"/>
        <v>0.99159913260751387</v>
      </c>
      <c r="H50" s="2">
        <f t="shared" ca="1" si="7"/>
        <v>0.97999497263139135</v>
      </c>
      <c r="I50" s="73">
        <f t="shared" ca="1" si="13"/>
        <v>10.934782353342008</v>
      </c>
      <c r="J50" s="2">
        <f t="shared" ca="1" si="14"/>
        <v>11.733756753422082</v>
      </c>
      <c r="K50" s="2">
        <f t="shared" ca="1" si="15"/>
        <v>9.5494113612931866</v>
      </c>
      <c r="L50" s="11">
        <f t="shared" ca="1" si="8"/>
        <v>13.119127745470903</v>
      </c>
    </row>
    <row r="51" spans="1:12" x14ac:dyDescent="0.45">
      <c r="A51" s="1">
        <f t="shared" si="9"/>
        <v>43</v>
      </c>
      <c r="B51" s="6">
        <f t="shared" si="10"/>
        <v>72</v>
      </c>
      <c r="C51" s="6">
        <f t="shared" si="11"/>
        <v>69</v>
      </c>
      <c r="D51" s="2">
        <f t="shared" ca="1" si="12"/>
        <v>1.3073846784822929E-2</v>
      </c>
      <c r="E51" s="2">
        <f t="shared" ca="1" si="12"/>
        <v>9.380442550829371E-3</v>
      </c>
      <c r="F51" s="2">
        <f t="shared" ca="1" si="6"/>
        <v>0.98692615321517707</v>
      </c>
      <c r="G51" s="2">
        <f t="shared" ca="1" si="6"/>
        <v>0.99061955744917063</v>
      </c>
      <c r="H51" s="2">
        <f t="shared" ca="1" si="7"/>
        <v>0.97766834913303102</v>
      </c>
      <c r="I51" s="73">
        <f t="shared" ca="1" si="13"/>
        <v>10.655565742375709</v>
      </c>
      <c r="J51" s="2">
        <f t="shared" ca="1" si="14"/>
        <v>11.474175182776063</v>
      </c>
      <c r="K51" s="2">
        <f t="shared" ca="1" si="15"/>
        <v>9.2473699315388629</v>
      </c>
      <c r="L51" s="11">
        <f t="shared" ca="1" si="8"/>
        <v>12.882370993612909</v>
      </c>
    </row>
    <row r="52" spans="1:12" x14ac:dyDescent="0.45">
      <c r="A52" s="1">
        <f t="shared" si="9"/>
        <v>44</v>
      </c>
      <c r="B52" s="6">
        <f t="shared" si="10"/>
        <v>73</v>
      </c>
      <c r="C52" s="6">
        <f t="shared" si="11"/>
        <v>70</v>
      </c>
      <c r="D52" s="2">
        <f t="shared" ca="1" si="12"/>
        <v>1.4607528749700172E-2</v>
      </c>
      <c r="E52" s="2">
        <f t="shared" ca="1" si="12"/>
        <v>1.0476417923719894E-2</v>
      </c>
      <c r="F52" s="2">
        <f t="shared" ca="1" si="6"/>
        <v>0.98539247125029983</v>
      </c>
      <c r="G52" s="2">
        <f t="shared" ca="1" si="6"/>
        <v>0.98952358207628011</v>
      </c>
      <c r="H52" s="2">
        <f t="shared" ca="1" si="7"/>
        <v>0.9750690879025945</v>
      </c>
      <c r="I52" s="73">
        <f t="shared" ca="1" si="13"/>
        <v>10.37048177675231</v>
      </c>
      <c r="J52" s="2">
        <f t="shared" ca="1" si="14"/>
        <v>11.207759437267432</v>
      </c>
      <c r="K52" s="2">
        <f t="shared" ca="1" si="15"/>
        <v>8.9418995052704169</v>
      </c>
      <c r="L52" s="11">
        <f t="shared" ca="1" si="8"/>
        <v>12.636341708749324</v>
      </c>
    </row>
    <row r="53" spans="1:12" x14ac:dyDescent="0.45">
      <c r="A53" s="1">
        <f t="shared" si="9"/>
        <v>45</v>
      </c>
      <c r="B53" s="6">
        <f t="shared" si="10"/>
        <v>74</v>
      </c>
      <c r="C53" s="6">
        <f t="shared" si="11"/>
        <v>71</v>
      </c>
      <c r="D53" s="2">
        <f t="shared" ca="1" si="12"/>
        <v>1.6322423225307414E-2</v>
      </c>
      <c r="E53" s="2">
        <f t="shared" ca="1" si="12"/>
        <v>1.1702470882168026E-2</v>
      </c>
      <c r="F53" s="2">
        <f t="shared" ca="1" si="6"/>
        <v>0.98367757677469259</v>
      </c>
      <c r="G53" s="2">
        <f t="shared" ca="1" si="6"/>
        <v>0.98829752911783197</v>
      </c>
      <c r="H53" s="2">
        <f t="shared" ca="1" si="7"/>
        <v>0.97216611857504509</v>
      </c>
      <c r="I53" s="73">
        <f t="shared" ca="1" si="13"/>
        <v>10.079953899743607</v>
      </c>
      <c r="J53" s="2">
        <f t="shared" ca="1" si="14"/>
        <v>10.934782353342008</v>
      </c>
      <c r="K53" s="2">
        <f t="shared" ca="1" si="15"/>
        <v>8.6336584556227969</v>
      </c>
      <c r="L53" s="11">
        <f t="shared" ca="1" si="8"/>
        <v>12.381077797462819</v>
      </c>
    </row>
    <row r="54" spans="1:12" x14ac:dyDescent="0.45">
      <c r="A54" s="1">
        <f t="shared" si="9"/>
        <v>46</v>
      </c>
      <c r="B54" s="6">
        <f t="shared" si="10"/>
        <v>75</v>
      </c>
      <c r="C54" s="6">
        <f t="shared" si="11"/>
        <v>72</v>
      </c>
      <c r="D54" s="2">
        <f t="shared" ca="1" si="12"/>
        <v>1.8239562135447418E-2</v>
      </c>
      <c r="E54" s="2">
        <f t="shared" ca="1" si="12"/>
        <v>1.3073846784822929E-2</v>
      </c>
      <c r="F54" s="2">
        <f t="shared" ca="1" si="6"/>
        <v>0.98176043786455258</v>
      </c>
      <c r="G54" s="2">
        <f t="shared" ca="1" si="6"/>
        <v>0.98692615321517707</v>
      </c>
      <c r="H54" s="2">
        <f t="shared" ca="1" si="7"/>
        <v>0.96892505232051074</v>
      </c>
      <c r="I54" s="73">
        <f t="shared" ca="1" si="13"/>
        <v>9.7844571849305613</v>
      </c>
      <c r="J54" s="2">
        <f t="shared" ca="1" si="14"/>
        <v>10.655565742375709</v>
      </c>
      <c r="K54" s="2">
        <f t="shared" ca="1" si="15"/>
        <v>8.3233490741485241</v>
      </c>
      <c r="L54" s="11">
        <f t="shared" ca="1" si="8"/>
        <v>12.116673853157746</v>
      </c>
    </row>
    <row r="55" spans="1:12" x14ac:dyDescent="0.45">
      <c r="A55" s="1">
        <f t="shared" si="9"/>
        <v>47</v>
      </c>
      <c r="B55" s="6">
        <f t="shared" si="10"/>
        <v>76</v>
      </c>
      <c r="C55" s="6">
        <f t="shared" si="11"/>
        <v>73</v>
      </c>
      <c r="D55" s="2">
        <f t="shared" ca="1" si="12"/>
        <v>2.038232219618008E-2</v>
      </c>
      <c r="E55" s="2">
        <f t="shared" ca="1" si="12"/>
        <v>1.4607528749700172E-2</v>
      </c>
      <c r="F55" s="2">
        <f t="shared" ca="1" si="6"/>
        <v>0.97961767780381992</v>
      </c>
      <c r="G55" s="2">
        <f t="shared" ca="1" si="6"/>
        <v>0.98539247125029983</v>
      </c>
      <c r="H55" s="2">
        <f t="shared" ca="1" si="7"/>
        <v>0.9653078844115861</v>
      </c>
      <c r="I55" s="73">
        <f t="shared" ca="1" si="13"/>
        <v>9.48451807273889</v>
      </c>
      <c r="J55" s="2">
        <f t="shared" ca="1" si="14"/>
        <v>10.37048177675231</v>
      </c>
      <c r="K55" s="2">
        <f t="shared" ca="1" si="15"/>
        <v>8.011713599525752</v>
      </c>
      <c r="L55" s="11">
        <f t="shared" ca="1" si="8"/>
        <v>11.843286249965448</v>
      </c>
    </row>
    <row r="56" spans="1:12" x14ac:dyDescent="0.45">
      <c r="A56" s="1">
        <f t="shared" si="9"/>
        <v>48</v>
      </c>
      <c r="B56" s="6">
        <f t="shared" si="10"/>
        <v>77</v>
      </c>
      <c r="C56" s="6">
        <f t="shared" si="11"/>
        <v>74</v>
      </c>
      <c r="D56" s="2">
        <f t="shared" ca="1" si="12"/>
        <v>2.277666174475057E-2</v>
      </c>
      <c r="E56" s="2">
        <f t="shared" ca="1" si="12"/>
        <v>1.6322423225307414E-2</v>
      </c>
      <c r="F56" s="2">
        <f t="shared" ca="1" si="6"/>
        <v>0.97722333825524943</v>
      </c>
      <c r="G56" s="2">
        <f t="shared" ca="1" si="6"/>
        <v>0.98367757677469259</v>
      </c>
      <c r="H56" s="2">
        <f t="shared" ca="1" si="7"/>
        <v>0.96127268534259946</v>
      </c>
      <c r="I56" s="73">
        <f t="shared" ca="1" si="13"/>
        <v>9.1807134159376584</v>
      </c>
      <c r="J56" s="2">
        <f t="shared" ca="1" si="14"/>
        <v>10.079953899743607</v>
      </c>
      <c r="K56" s="2">
        <f t="shared" ca="1" si="15"/>
        <v>7.699529378678811</v>
      </c>
      <c r="L56" s="11">
        <f t="shared" ca="1" si="8"/>
        <v>11.561137937002457</v>
      </c>
    </row>
    <row r="57" spans="1:12" x14ac:dyDescent="0.45">
      <c r="A57" s="1">
        <f t="shared" si="9"/>
        <v>49</v>
      </c>
      <c r="B57" s="6">
        <f t="shared" si="10"/>
        <v>78</v>
      </c>
      <c r="C57" s="6">
        <f t="shared" si="11"/>
        <v>75</v>
      </c>
      <c r="D57" s="2">
        <f t="shared" ca="1" si="12"/>
        <v>2.5451375055637215E-2</v>
      </c>
      <c r="E57" s="2">
        <f t="shared" ca="1" si="12"/>
        <v>1.8239562135447418E-2</v>
      </c>
      <c r="F57" s="2">
        <f t="shared" ca="1" si="6"/>
        <v>0.97454862494436278</v>
      </c>
      <c r="G57" s="2">
        <f t="shared" ca="1" si="6"/>
        <v>0.98176043786455258</v>
      </c>
      <c r="H57" s="2">
        <f t="shared" ca="1" si="7"/>
        <v>0.95677328474567525</v>
      </c>
      <c r="I57" s="73">
        <f t="shared" ca="1" si="13"/>
        <v>8.8736687729708308</v>
      </c>
      <c r="J57" s="2">
        <f t="shared" ca="1" si="14"/>
        <v>9.7844571849305613</v>
      </c>
      <c r="K57" s="2">
        <f t="shared" ca="1" si="15"/>
        <v>7.3876031740863954</v>
      </c>
      <c r="L57" s="11">
        <f t="shared" ca="1" si="8"/>
        <v>11.270522783814995</v>
      </c>
    </row>
    <row r="58" spans="1:12" x14ac:dyDescent="0.45">
      <c r="A58" s="1">
        <f t="shared" si="9"/>
        <v>50</v>
      </c>
      <c r="B58" s="6">
        <f t="shared" si="10"/>
        <v>79</v>
      </c>
      <c r="C58" s="6">
        <f t="shared" si="11"/>
        <v>76</v>
      </c>
      <c r="D58" s="2">
        <f t="shared" ca="1" si="12"/>
        <v>2.8438363620053253E-2</v>
      </c>
      <c r="E58" s="2">
        <f t="shared" ca="1" si="12"/>
        <v>2.038232219618008E-2</v>
      </c>
      <c r="F58" s="2">
        <f t="shared" ca="1" si="6"/>
        <v>0.97156163637994675</v>
      </c>
      <c r="G58" s="2">
        <f t="shared" ca="1" si="6"/>
        <v>0.97961767780381992</v>
      </c>
      <c r="H58" s="2">
        <f t="shared" ca="1" si="7"/>
        <v>0.95175895407380273</v>
      </c>
      <c r="I58" s="73">
        <f t="shared" ca="1" si="13"/>
        <v>8.5640558980066928</v>
      </c>
      <c r="J58" s="2">
        <f t="shared" ca="1" si="14"/>
        <v>9.48451807273889</v>
      </c>
      <c r="K58" s="2">
        <f t="shared" ca="1" si="15"/>
        <v>7.0767646552039505</v>
      </c>
      <c r="L58" s="11">
        <f t="shared" ca="1" si="8"/>
        <v>10.971809315541632</v>
      </c>
    </row>
    <row r="59" spans="1:12" x14ac:dyDescent="0.45">
      <c r="A59" s="1">
        <f t="shared" si="9"/>
        <v>51</v>
      </c>
      <c r="B59" s="6">
        <f t="shared" si="10"/>
        <v>80</v>
      </c>
      <c r="C59" s="6">
        <f t="shared" si="11"/>
        <v>77</v>
      </c>
      <c r="D59" s="2">
        <f t="shared" ca="1" si="12"/>
        <v>3.1772923198036707E-2</v>
      </c>
      <c r="E59" s="2">
        <f t="shared" ca="1" si="12"/>
        <v>2.277666174475057E-2</v>
      </c>
      <c r="F59" s="2">
        <f t="shared" ca="1" si="6"/>
        <v>0.96822707680196329</v>
      </c>
      <c r="G59" s="2">
        <f t="shared" ca="1" si="6"/>
        <v>0.97722333825524943</v>
      </c>
      <c r="H59" s="2">
        <f t="shared" ca="1" si="7"/>
        <v>0.94617409618153636</v>
      </c>
      <c r="I59" s="73">
        <f t="shared" ca="1" si="13"/>
        <v>8.2525893897600877</v>
      </c>
      <c r="J59" s="2">
        <f t="shared" ca="1" si="14"/>
        <v>9.1807134159376584</v>
      </c>
      <c r="K59" s="2">
        <f t="shared" ca="1" si="15"/>
        <v>6.767859138015214</v>
      </c>
      <c r="L59" s="11">
        <f t="shared" ca="1" si="8"/>
        <v>10.665443667682531</v>
      </c>
    </row>
    <row r="60" spans="1:12" x14ac:dyDescent="0.45">
      <c r="A60" s="1">
        <f t="shared" si="9"/>
        <v>52</v>
      </c>
      <c r="B60" s="6">
        <f t="shared" si="10"/>
        <v>81</v>
      </c>
      <c r="C60" s="6">
        <f t="shared" si="11"/>
        <v>78</v>
      </c>
      <c r="D60" s="2">
        <f t="shared" ca="1" si="12"/>
        <v>3.5494044575716144E-2</v>
      </c>
      <c r="E60" s="2">
        <f t="shared" ca="1" si="12"/>
        <v>2.5451375055637215E-2</v>
      </c>
      <c r="F60" s="2">
        <f t="shared" ca="1" si="6"/>
        <v>0.96450595542428386</v>
      </c>
      <c r="G60" s="2">
        <f t="shared" ca="1" si="6"/>
        <v>0.97454862494436278</v>
      </c>
      <c r="H60" s="2">
        <f t="shared" ca="1" si="7"/>
        <v>0.93995795260938475</v>
      </c>
      <c r="I60" s="73">
        <f t="shared" ca="1" si="13"/>
        <v>7.9400224775144457</v>
      </c>
      <c r="J60" s="2">
        <f t="shared" ca="1" si="14"/>
        <v>8.8736687729708308</v>
      </c>
      <c r="K60" s="2">
        <f t="shared" ca="1" si="15"/>
        <v>6.4617396639477303</v>
      </c>
      <c r="L60" s="11">
        <f t="shared" ca="1" si="8"/>
        <v>10.351951586537547</v>
      </c>
    </row>
    <row r="61" spans="1:12" x14ac:dyDescent="0.45">
      <c r="A61" s="1">
        <f t="shared" si="9"/>
        <v>53</v>
      </c>
      <c r="B61" s="6">
        <f t="shared" si="10"/>
        <v>82</v>
      </c>
      <c r="C61" s="6">
        <f t="shared" si="11"/>
        <v>79</v>
      </c>
      <c r="D61" s="2">
        <f t="shared" ca="1" si="12"/>
        <v>3.9644724825760091E-2</v>
      </c>
      <c r="E61" s="2">
        <f t="shared" ca="1" si="12"/>
        <v>2.8438363620053253E-2</v>
      </c>
      <c r="F61" s="2">
        <f t="shared" ca="1" si="6"/>
        <v>0.96035527517423991</v>
      </c>
      <c r="G61" s="2">
        <f t="shared" ca="1" si="6"/>
        <v>0.97156163637994675</v>
      </c>
      <c r="H61" s="2">
        <f t="shared" ca="1" si="7"/>
        <v>0.93304434265439862</v>
      </c>
      <c r="I61" s="73">
        <f t="shared" ca="1" si="13"/>
        <v>7.6271419422488069</v>
      </c>
      <c r="J61" s="2">
        <f t="shared" ca="1" si="14"/>
        <v>8.5640558980066928</v>
      </c>
      <c r="K61" s="2">
        <f t="shared" ca="1" si="15"/>
        <v>6.1592585367384993</v>
      </c>
      <c r="L61" s="11">
        <f t="shared" ca="1" si="8"/>
        <v>10.031939303516999</v>
      </c>
    </row>
    <row r="62" spans="1:12" x14ac:dyDescent="0.45">
      <c r="A62" s="1">
        <f t="shared" si="9"/>
        <v>54</v>
      </c>
      <c r="B62" s="6">
        <f t="shared" si="10"/>
        <v>83</v>
      </c>
      <c r="C62" s="6">
        <f t="shared" si="11"/>
        <v>80</v>
      </c>
      <c r="D62" s="2">
        <f t="shared" ca="1" si="12"/>
        <v>4.4272284419443531E-2</v>
      </c>
      <c r="E62" s="2">
        <f t="shared" ca="1" si="12"/>
        <v>3.1772923198036707E-2</v>
      </c>
      <c r="F62" s="2">
        <f t="shared" ca="1" si="6"/>
        <v>0.95572771558055647</v>
      </c>
      <c r="G62" s="2">
        <f t="shared" ca="1" si="6"/>
        <v>0.96822707680196329</v>
      </c>
      <c r="H62" s="2">
        <f t="shared" ca="1" si="7"/>
        <v>0.92536145227518041</v>
      </c>
      <c r="I62" s="73">
        <f t="shared" ca="1" si="13"/>
        <v>7.3147621930948548</v>
      </c>
      <c r="J62" s="2">
        <f t="shared" ca="1" si="14"/>
        <v>8.2525893897600877</v>
      </c>
      <c r="K62" s="2">
        <f t="shared" ca="1" si="15"/>
        <v>5.8612584621484256</v>
      </c>
      <c r="L62" s="11">
        <f t="shared" ca="1" si="8"/>
        <v>9.7060931207065178</v>
      </c>
    </row>
    <row r="63" spans="1:12" x14ac:dyDescent="0.45">
      <c r="A63" s="1">
        <f t="shared" si="9"/>
        <v>55</v>
      </c>
      <c r="B63" s="6">
        <f t="shared" si="10"/>
        <v>84</v>
      </c>
      <c r="C63" s="6">
        <f t="shared" si="11"/>
        <v>81</v>
      </c>
      <c r="D63" s="2">
        <f t="shared" ca="1" si="12"/>
        <v>4.9428683708490628E-2</v>
      </c>
      <c r="E63" s="2">
        <f t="shared" ca="1" si="12"/>
        <v>3.5494044575716144E-2</v>
      </c>
      <c r="F63" s="2">
        <f t="shared" ca="1" si="6"/>
        <v>0.95057131629150937</v>
      </c>
      <c r="G63" s="2">
        <f t="shared" ca="1" si="6"/>
        <v>0.96450595542428386</v>
      </c>
      <c r="H63" s="2">
        <f t="shared" ca="1" si="7"/>
        <v>0.9168316956186614</v>
      </c>
      <c r="I63" s="73">
        <f t="shared" ca="1" si="13"/>
        <v>7.003718544056758</v>
      </c>
      <c r="J63" s="2">
        <f t="shared" ca="1" si="14"/>
        <v>7.9400224775144457</v>
      </c>
      <c r="K63" s="2">
        <f t="shared" ca="1" si="15"/>
        <v>5.5685634594004814</v>
      </c>
      <c r="L63" s="11">
        <f t="shared" ca="1" si="8"/>
        <v>9.3751775621707214</v>
      </c>
    </row>
    <row r="64" spans="1:12" x14ac:dyDescent="0.45">
      <c r="A64" s="1">
        <f t="shared" si="9"/>
        <v>56</v>
      </c>
      <c r="B64" s="6">
        <f t="shared" si="10"/>
        <v>85</v>
      </c>
      <c r="C64" s="6">
        <f t="shared" si="11"/>
        <v>82</v>
      </c>
      <c r="D64" s="2">
        <f t="shared" ca="1" si="12"/>
        <v>5.5170830009616645E-2</v>
      </c>
      <c r="E64" s="2">
        <f t="shared" ca="1" si="12"/>
        <v>3.9644724825760091E-2</v>
      </c>
      <c r="F64" s="2">
        <f t="shared" ca="1" si="6"/>
        <v>0.94482916999038336</v>
      </c>
      <c r="G64" s="2">
        <f t="shared" ca="1" si="6"/>
        <v>0.96035527517423991</v>
      </c>
      <c r="H64" s="2">
        <f t="shared" ca="1" si="7"/>
        <v>0.90737167753876335</v>
      </c>
      <c r="I64" s="73">
        <f t="shared" ca="1" si="13"/>
        <v>6.6948597623668986</v>
      </c>
      <c r="J64" s="2">
        <f t="shared" ca="1" si="14"/>
        <v>7.6271419422488069</v>
      </c>
      <c r="K64" s="2">
        <f t="shared" ca="1" si="15"/>
        <v>5.2819697334926445</v>
      </c>
      <c r="L64" s="11">
        <f t="shared" ca="1" si="8"/>
        <v>9.0400319711230601</v>
      </c>
    </row>
    <row r="65" spans="1:12" x14ac:dyDescent="0.45">
      <c r="A65" s="1">
        <f t="shared" si="9"/>
        <v>57</v>
      </c>
      <c r="B65" s="6">
        <f t="shared" si="10"/>
        <v>86</v>
      </c>
      <c r="C65" s="6">
        <f t="shared" si="11"/>
        <v>83</v>
      </c>
      <c r="D65" s="2">
        <f t="shared" ca="1" si="12"/>
        <v>6.1560863702698421E-2</v>
      </c>
      <c r="E65" s="2">
        <f t="shared" ca="1" si="12"/>
        <v>4.4272284419443531E-2</v>
      </c>
      <c r="F65" s="2">
        <f t="shared" ca="1" si="6"/>
        <v>0.93843913629730158</v>
      </c>
      <c r="G65" s="2">
        <f t="shared" ca="1" si="6"/>
        <v>0.95572771558055647</v>
      </c>
      <c r="H65" s="2">
        <f t="shared" ca="1" si="7"/>
        <v>0.89689229194481046</v>
      </c>
      <c r="I65" s="73">
        <f t="shared" ca="1" si="13"/>
        <v>6.3890399871654626</v>
      </c>
      <c r="J65" s="2">
        <f t="shared" ca="1" si="14"/>
        <v>7.3147621930948548</v>
      </c>
      <c r="K65" s="2">
        <f t="shared" ca="1" si="15"/>
        <v>5.002236712759089</v>
      </c>
      <c r="L65" s="11">
        <f t="shared" ca="1" si="8"/>
        <v>8.7015654675012293</v>
      </c>
    </row>
    <row r="66" spans="1:12" x14ac:dyDescent="0.45">
      <c r="A66" s="1">
        <f t="shared" si="9"/>
        <v>58</v>
      </c>
      <c r="B66" s="6">
        <f t="shared" si="10"/>
        <v>87</v>
      </c>
      <c r="C66" s="6">
        <f t="shared" si="11"/>
        <v>84</v>
      </c>
      <c r="D66" s="2">
        <f t="shared" ca="1" si="12"/>
        <v>6.8666408307707649E-2</v>
      </c>
      <c r="E66" s="2">
        <f t="shared" ca="1" si="12"/>
        <v>4.9428683708490628E-2</v>
      </c>
      <c r="F66" s="2">
        <f t="shared" ca="1" si="6"/>
        <v>0.93133359169229235</v>
      </c>
      <c r="G66" s="2">
        <f t="shared" ca="1" si="6"/>
        <v>0.95057131629150937</v>
      </c>
      <c r="H66" s="2">
        <f t="shared" ca="1" si="7"/>
        <v>0.88529899816144153</v>
      </c>
      <c r="I66" s="73">
        <f t="shared" ca="1" si="13"/>
        <v>6.0871101443340523</v>
      </c>
      <c r="J66" s="2">
        <f t="shared" ca="1" si="14"/>
        <v>7.003718544056758</v>
      </c>
      <c r="K66" s="2">
        <f t="shared" ca="1" si="15"/>
        <v>4.7300784649687744</v>
      </c>
      <c r="L66" s="11">
        <f t="shared" ca="1" si="8"/>
        <v>8.3607502234220377</v>
      </c>
    </row>
    <row r="67" spans="1:12" x14ac:dyDescent="0.45">
      <c r="A67" s="1">
        <f t="shared" si="9"/>
        <v>59</v>
      </c>
      <c r="B67" s="6">
        <f t="shared" si="10"/>
        <v>88</v>
      </c>
      <c r="C67" s="6">
        <f t="shared" si="11"/>
        <v>85</v>
      </c>
      <c r="D67" s="2">
        <f t="shared" ca="1" si="12"/>
        <v>7.6560765348023696E-2</v>
      </c>
      <c r="E67" s="2">
        <f t="shared" ca="1" si="12"/>
        <v>5.5170830009616645E-2</v>
      </c>
      <c r="F67" s="2">
        <f t="shared" ca="1" si="6"/>
        <v>0.9234392346519763</v>
      </c>
      <c r="G67" s="2">
        <f t="shared" ca="1" si="6"/>
        <v>0.94482916999038336</v>
      </c>
      <c r="H67" s="2">
        <f t="shared" ca="1" si="7"/>
        <v>0.87249232561278167</v>
      </c>
      <c r="I67" s="73">
        <f t="shared" ca="1" si="13"/>
        <v>5.7899090090757683</v>
      </c>
      <c r="J67" s="2">
        <f t="shared" ca="1" si="14"/>
        <v>6.6948597623668986</v>
      </c>
      <c r="K67" s="2">
        <f t="shared" ca="1" si="15"/>
        <v>4.466155706804356</v>
      </c>
      <c r="L67" s="11">
        <f t="shared" ca="1" si="8"/>
        <v>8.0186130646383109</v>
      </c>
    </row>
    <row r="68" spans="1:12" x14ac:dyDescent="0.45">
      <c r="A68" s="1">
        <f t="shared" si="9"/>
        <v>60</v>
      </c>
      <c r="B68" s="6">
        <f t="shared" si="10"/>
        <v>89</v>
      </c>
      <c r="C68" s="6">
        <f t="shared" si="11"/>
        <v>86</v>
      </c>
      <c r="D68" s="2">
        <f t="shared" ca="1" si="12"/>
        <v>8.5323029856780419E-2</v>
      </c>
      <c r="E68" s="2">
        <f t="shared" ca="1" si="12"/>
        <v>6.1560863702698421E-2</v>
      </c>
      <c r="F68" s="2">
        <f t="shared" ca="1" si="6"/>
        <v>0.91467697014321958</v>
      </c>
      <c r="G68" s="2">
        <f t="shared" ca="1" si="6"/>
        <v>0.93843913629730158</v>
      </c>
      <c r="H68" s="2">
        <f t="shared" ca="1" si="7"/>
        <v>0.8583686658522357</v>
      </c>
      <c r="I68" s="73">
        <f t="shared" ca="1" si="13"/>
        <v>5.4982540908973156</v>
      </c>
      <c r="J68" s="2">
        <f t="shared" ca="1" si="14"/>
        <v>6.3890399871654626</v>
      </c>
      <c r="K68" s="2">
        <f t="shared" ca="1" si="15"/>
        <v>4.2110686149957273</v>
      </c>
      <c r="L68" s="11">
        <f t="shared" ca="1" si="8"/>
        <v>7.676225463067051</v>
      </c>
    </row>
    <row r="69" spans="1:12" x14ac:dyDescent="0.45">
      <c r="A69" s="1">
        <f t="shared" si="9"/>
        <v>61</v>
      </c>
      <c r="B69" s="6">
        <f t="shared" si="10"/>
        <v>90</v>
      </c>
      <c r="C69" s="6">
        <f t="shared" si="11"/>
        <v>87</v>
      </c>
      <c r="D69" s="2">
        <f t="shared" ca="1" si="12"/>
        <v>9.503809657402662E-2</v>
      </c>
      <c r="E69" s="2">
        <f t="shared" ca="1" si="12"/>
        <v>6.8666408307707649E-2</v>
      </c>
      <c r="F69" s="2">
        <f t="shared" ca="1" si="6"/>
        <v>0.90496190342597338</v>
      </c>
      <c r="G69" s="2">
        <f t="shared" ca="1" si="6"/>
        <v>0.93133359169229235</v>
      </c>
      <c r="H69" s="2">
        <f t="shared" ca="1" si="7"/>
        <v>0.84282141986240522</v>
      </c>
      <c r="I69" s="73">
        <f t="shared" ca="1" si="13"/>
        <v>5.2129325346461508</v>
      </c>
      <c r="J69" s="2">
        <f t="shared" ca="1" si="14"/>
        <v>6.0871101443340523</v>
      </c>
      <c r="K69" s="2">
        <f t="shared" ca="1" si="15"/>
        <v>3.965350632313748</v>
      </c>
      <c r="L69" s="11">
        <f t="shared" ca="1" si="8"/>
        <v>7.3346920466664551</v>
      </c>
    </row>
    <row r="70" spans="1:12" x14ac:dyDescent="0.45">
      <c r="A70" s="1">
        <f t="shared" si="9"/>
        <v>62</v>
      </c>
      <c r="B70" s="6">
        <f t="shared" si="10"/>
        <v>91</v>
      </c>
      <c r="C70" s="6">
        <f t="shared" si="11"/>
        <v>88</v>
      </c>
      <c r="D70" s="2">
        <f t="shared" ca="1" si="12"/>
        <v>0.10579652018489372</v>
      </c>
      <c r="E70" s="2">
        <f t="shared" ca="1" si="12"/>
        <v>7.6560765348023696E-2</v>
      </c>
      <c r="F70" s="2">
        <f t="shared" ca="1" si="6"/>
        <v>0.89420347981510628</v>
      </c>
      <c r="G70" s="2">
        <f t="shared" ca="1" si="6"/>
        <v>0.9234392346519763</v>
      </c>
      <c r="H70" s="2">
        <f t="shared" ca="1" si="7"/>
        <v>0.82574257702359566</v>
      </c>
      <c r="I70" s="73">
        <f t="shared" ca="1" si="13"/>
        <v>4.934692244854503</v>
      </c>
      <c r="J70" s="2">
        <f t="shared" ca="1" si="14"/>
        <v>5.7899090090757683</v>
      </c>
      <c r="K70" s="2">
        <f t="shared" ca="1" si="15"/>
        <v>3.7294634381334637</v>
      </c>
      <c r="L70" s="11">
        <f t="shared" ca="1" si="8"/>
        <v>6.9951378157968067</v>
      </c>
    </row>
    <row r="71" spans="1:12" x14ac:dyDescent="0.45">
      <c r="A71" s="1">
        <f t="shared" si="9"/>
        <v>63</v>
      </c>
      <c r="B71" s="6">
        <f t="shared" si="10"/>
        <v>92</v>
      </c>
      <c r="C71" s="6">
        <f t="shared" si="11"/>
        <v>89</v>
      </c>
      <c r="D71" s="2">
        <f t="shared" ca="1" si="12"/>
        <v>0.117694185388868</v>
      </c>
      <c r="E71" s="2">
        <f t="shared" ca="1" si="12"/>
        <v>8.5323029856780419E-2</v>
      </c>
      <c r="F71" s="2">
        <f t="shared" ca="1" si="6"/>
        <v>0.882305814611132</v>
      </c>
      <c r="G71" s="2">
        <f t="shared" ca="1" si="6"/>
        <v>0.91467697014321958</v>
      </c>
      <c r="H71" s="2">
        <f t="shared" ca="1" si="7"/>
        <v>0.80702480924825537</v>
      </c>
      <c r="I71" s="73">
        <f t="shared" ca="1" si="13"/>
        <v>4.6642334476356107</v>
      </c>
      <c r="J71" s="2">
        <f t="shared" ca="1" si="14"/>
        <v>5.4982540908973156</v>
      </c>
      <c r="K71" s="2">
        <f t="shared" ca="1" si="15"/>
        <v>3.5037932219144823</v>
      </c>
      <c r="L71" s="11">
        <f t="shared" ca="1" si="8"/>
        <v>6.6586943166184431</v>
      </c>
    </row>
    <row r="72" spans="1:12" x14ac:dyDescent="0.45">
      <c r="A72" s="1">
        <f t="shared" si="9"/>
        <v>64</v>
      </c>
      <c r="B72" s="6">
        <f t="shared" ref="B72:B103" si="16">PAge+A72</f>
        <v>93</v>
      </c>
      <c r="C72" s="6">
        <f t="shared" ref="C72:C103" si="17">BAge+A72</f>
        <v>90</v>
      </c>
      <c r="D72" s="2">
        <f t="shared" ref="D72:E103" ca="1" si="18">OFFSET(qx,MIN(B72,121),0)</f>
        <v>0.1308317342833325</v>
      </c>
      <c r="E72" s="2">
        <f t="shared" ca="1" si="18"/>
        <v>9.503809657402662E-2</v>
      </c>
      <c r="F72" s="2">
        <f t="shared" ca="1" si="6"/>
        <v>0.8691682657166675</v>
      </c>
      <c r="G72" s="2">
        <f t="shared" ca="1" si="6"/>
        <v>0.90496190342597338</v>
      </c>
      <c r="H72" s="2">
        <f t="shared" ca="1" si="7"/>
        <v>0.78656416814040764</v>
      </c>
      <c r="I72" s="73">
        <f t="shared" ref="I72:I103" ca="1" si="19">1+DiscFactor*F72*I73</f>
        <v>4.4022009037825764</v>
      </c>
      <c r="J72" s="2">
        <f t="shared" ref="J72:J103" ca="1" si="20">1+DiscFactor*G72*J73</f>
        <v>5.2129325346461508</v>
      </c>
      <c r="K72" s="2">
        <f t="shared" ref="K72:K103" ca="1" si="21">1+DiscFactor*H72*K73</f>
        <v>3.2886483597717091</v>
      </c>
      <c r="L72" s="11">
        <f t="shared" ca="1" si="8"/>
        <v>6.3264850786570186</v>
      </c>
    </row>
    <row r="73" spans="1:12" x14ac:dyDescent="0.45">
      <c r="A73" s="1">
        <f t="shared" si="9"/>
        <v>65</v>
      </c>
      <c r="B73" s="6">
        <f t="shared" si="16"/>
        <v>94</v>
      </c>
      <c r="C73" s="6">
        <f t="shared" si="17"/>
        <v>91</v>
      </c>
      <c r="D73" s="2">
        <f t="shared" ca="1" si="18"/>
        <v>0.14531368973930858</v>
      </c>
      <c r="E73" s="2">
        <f t="shared" ca="1" si="18"/>
        <v>0.10579652018489372</v>
      </c>
      <c r="F73" s="2">
        <f t="shared" ref="F73:G129" ca="1" si="22">1-D73</f>
        <v>0.85468631026069142</v>
      </c>
      <c r="G73" s="2">
        <f t="shared" ca="1" si="22"/>
        <v>0.89420347981510628</v>
      </c>
      <c r="H73" s="2">
        <f t="shared" ref="H73:H129" ca="1" si="23">F73*G73</f>
        <v>0.76426347278544382</v>
      </c>
      <c r="I73" s="73">
        <f t="shared" ca="1" si="19"/>
        <v>4.1491769778731529</v>
      </c>
      <c r="J73" s="2">
        <f t="shared" ca="1" si="20"/>
        <v>4.934692244854503</v>
      </c>
      <c r="K73" s="2">
        <f t="shared" ca="1" si="21"/>
        <v>3.0842585508229745</v>
      </c>
      <c r="L73" s="11">
        <f t="shared" ref="L73:L129" ca="1" si="24">I73+J73-K73</f>
        <v>5.9996106719046818</v>
      </c>
    </row>
    <row r="74" spans="1:12" x14ac:dyDescent="0.45">
      <c r="A74" s="1">
        <f t="shared" ref="A74:A129" si="25">A73+1</f>
        <v>66</v>
      </c>
      <c r="B74" s="6">
        <f t="shared" si="16"/>
        <v>95</v>
      </c>
      <c r="C74" s="6">
        <f t="shared" si="17"/>
        <v>92</v>
      </c>
      <c r="D74" s="2">
        <f t="shared" ca="1" si="18"/>
        <v>0.16124720458177588</v>
      </c>
      <c r="E74" s="2">
        <f t="shared" ca="1" si="18"/>
        <v>0.117694185388868</v>
      </c>
      <c r="F74" s="2">
        <f t="shared" ca="1" si="22"/>
        <v>0.83875279541822412</v>
      </c>
      <c r="G74" s="2">
        <f t="shared" ca="1" si="22"/>
        <v>0.882305814611132</v>
      </c>
      <c r="H74" s="2">
        <f t="shared" ca="1" si="23"/>
        <v>0.74003646841884041</v>
      </c>
      <c r="I74" s="73">
        <f t="shared" ca="1" si="19"/>
        <v>3.9056757508229731</v>
      </c>
      <c r="J74" s="2">
        <f t="shared" ca="1" si="20"/>
        <v>4.6642334476356107</v>
      </c>
      <c r="K74" s="2">
        <f t="shared" ca="1" si="21"/>
        <v>2.8907754230622338</v>
      </c>
      <c r="L74" s="11">
        <f t="shared" ca="1" si="24"/>
        <v>5.67913377539635</v>
      </c>
    </row>
    <row r="75" spans="1:12" x14ac:dyDescent="0.45">
      <c r="A75" s="1">
        <f t="shared" si="25"/>
        <v>67</v>
      </c>
      <c r="B75" s="6">
        <f t="shared" si="16"/>
        <v>96</v>
      </c>
      <c r="C75" s="6">
        <f t="shared" si="17"/>
        <v>93</v>
      </c>
      <c r="D75" s="2">
        <f t="shared" ca="1" si="18"/>
        <v>0.17874035815933886</v>
      </c>
      <c r="E75" s="2">
        <f t="shared" ca="1" si="18"/>
        <v>0.1308317342833325</v>
      </c>
      <c r="F75" s="2">
        <f t="shared" ca="1" si="22"/>
        <v>0.82125964184066114</v>
      </c>
      <c r="G75" s="2">
        <f t="shared" ca="1" si="22"/>
        <v>0.8691682657166675</v>
      </c>
      <c r="H75" s="2">
        <f t="shared" ca="1" si="23"/>
        <v>0.71381281860173895</v>
      </c>
      <c r="I75" s="73">
        <f t="shared" ca="1" si="19"/>
        <v>3.6721383376571342</v>
      </c>
      <c r="J75" s="2">
        <f t="shared" ca="1" si="20"/>
        <v>4.4022009037825764</v>
      </c>
      <c r="K75" s="2">
        <f t="shared" ca="1" si="21"/>
        <v>2.7082745702089284</v>
      </c>
      <c r="L75" s="11">
        <f t="shared" ca="1" si="24"/>
        <v>5.3660646712307827</v>
      </c>
    </row>
    <row r="76" spans="1:12" x14ac:dyDescent="0.45">
      <c r="A76" s="1">
        <f t="shared" si="25"/>
        <v>68</v>
      </c>
      <c r="B76" s="6">
        <f t="shared" si="16"/>
        <v>97</v>
      </c>
      <c r="C76" s="6">
        <f t="shared" si="17"/>
        <v>94</v>
      </c>
      <c r="D76" s="2">
        <f t="shared" ca="1" si="18"/>
        <v>0.19789991534200291</v>
      </c>
      <c r="E76" s="2">
        <f t="shared" ca="1" si="18"/>
        <v>0.14531368973930858</v>
      </c>
      <c r="F76" s="2">
        <f t="shared" ca="1" si="22"/>
        <v>0.80210008465799709</v>
      </c>
      <c r="G76" s="2">
        <f t="shared" ca="1" si="22"/>
        <v>0.85468631026069142</v>
      </c>
      <c r="H76" s="2">
        <f t="shared" ca="1" si="23"/>
        <v>0.68554396181613175</v>
      </c>
      <c r="I76" s="73">
        <f t="shared" ca="1" si="19"/>
        <v>3.4489295389802082</v>
      </c>
      <c r="J76" s="2">
        <f t="shared" ca="1" si="20"/>
        <v>4.1491769778731529</v>
      </c>
      <c r="K76" s="2">
        <f t="shared" ca="1" si="21"/>
        <v>2.5367589334813507</v>
      </c>
      <c r="L76" s="11">
        <f t="shared" ca="1" si="24"/>
        <v>5.0613475833720107</v>
      </c>
    </row>
    <row r="77" spans="1:12" x14ac:dyDescent="0.45">
      <c r="A77" s="1">
        <f t="shared" si="25"/>
        <v>69</v>
      </c>
      <c r="B77" s="6">
        <f t="shared" si="16"/>
        <v>98</v>
      </c>
      <c r="C77" s="6">
        <f t="shared" si="17"/>
        <v>95</v>
      </c>
      <c r="D77" s="2">
        <f t="shared" ca="1" si="18"/>
        <v>0.21882845960679542</v>
      </c>
      <c r="E77" s="2">
        <f t="shared" ca="1" si="18"/>
        <v>0.16124720458177588</v>
      </c>
      <c r="F77" s="2">
        <f t="shared" ca="1" si="22"/>
        <v>0.78117154039320458</v>
      </c>
      <c r="G77" s="2">
        <f t="shared" ca="1" si="22"/>
        <v>0.83875279541822412</v>
      </c>
      <c r="H77" s="2">
        <f t="shared" ca="1" si="23"/>
        <v>0.6552098132059605</v>
      </c>
      <c r="I77" s="73">
        <f t="shared" ca="1" si="19"/>
        <v>3.2363359148950308</v>
      </c>
      <c r="J77" s="2">
        <f t="shared" ca="1" si="20"/>
        <v>3.9056757508229731</v>
      </c>
      <c r="K77" s="2">
        <f t="shared" ca="1" si="21"/>
        <v>2.3761633975665197</v>
      </c>
      <c r="L77" s="11">
        <f t="shared" ca="1" si="24"/>
        <v>4.7658482681514833</v>
      </c>
    </row>
    <row r="78" spans="1:12" x14ac:dyDescent="0.45">
      <c r="A78" s="1">
        <f t="shared" si="25"/>
        <v>70</v>
      </c>
      <c r="B78" s="6">
        <f t="shared" si="16"/>
        <v>99</v>
      </c>
      <c r="C78" s="6">
        <f t="shared" si="17"/>
        <v>96</v>
      </c>
      <c r="D78" s="2">
        <f t="shared" ca="1" si="18"/>
        <v>0.24162081368593424</v>
      </c>
      <c r="E78" s="2">
        <f t="shared" ca="1" si="18"/>
        <v>0.17874035815933886</v>
      </c>
      <c r="F78" s="2">
        <f t="shared" ca="1" si="22"/>
        <v>0.75837918631406576</v>
      </c>
      <c r="G78" s="2">
        <f t="shared" ca="1" si="22"/>
        <v>0.82125964184066114</v>
      </c>
      <c r="H78" s="2">
        <f t="shared" ca="1" si="23"/>
        <v>0.62282621893170165</v>
      </c>
      <c r="I78" s="73">
        <f t="shared" ca="1" si="19"/>
        <v>3.0345653255564429</v>
      </c>
      <c r="J78" s="2">
        <f t="shared" ca="1" si="20"/>
        <v>3.6721383376571342</v>
      </c>
      <c r="K78" s="2">
        <f t="shared" ca="1" si="21"/>
        <v>2.2263604299253204</v>
      </c>
      <c r="L78" s="11">
        <f t="shared" ca="1" si="24"/>
        <v>4.4803432332882576</v>
      </c>
    </row>
    <row r="79" spans="1:12" x14ac:dyDescent="0.45">
      <c r="A79" s="1">
        <f t="shared" si="25"/>
        <v>71</v>
      </c>
      <c r="B79" s="6">
        <f t="shared" si="16"/>
        <v>100</v>
      </c>
      <c r="C79" s="6">
        <f t="shared" si="17"/>
        <v>97</v>
      </c>
      <c r="D79" s="2">
        <f t="shared" ca="1" si="18"/>
        <v>0.26635967091810597</v>
      </c>
      <c r="E79" s="2">
        <f t="shared" ca="1" si="18"/>
        <v>0.19789991534200291</v>
      </c>
      <c r="F79" s="2">
        <f t="shared" ca="1" si="22"/>
        <v>0.73364032908189403</v>
      </c>
      <c r="G79" s="2">
        <f t="shared" ca="1" si="22"/>
        <v>0.80210008465799709</v>
      </c>
      <c r="H79" s="2">
        <f t="shared" ca="1" si="23"/>
        <v>0.58845297006510799</v>
      </c>
      <c r="I79" s="73">
        <f t="shared" ca="1" si="19"/>
        <v>2.8437479350820496</v>
      </c>
      <c r="J79" s="2">
        <f t="shared" ca="1" si="20"/>
        <v>3.4489295389802082</v>
      </c>
      <c r="K79" s="2">
        <f t="shared" ca="1" si="21"/>
        <v>2.0871665581942844</v>
      </c>
      <c r="L79" s="11">
        <f t="shared" ca="1" si="24"/>
        <v>4.2055109158679729</v>
      </c>
    </row>
    <row r="80" spans="1:12" x14ac:dyDescent="0.45">
      <c r="A80" s="1">
        <f t="shared" si="25"/>
        <v>72</v>
      </c>
      <c r="B80" s="6">
        <f t="shared" si="16"/>
        <v>101</v>
      </c>
      <c r="C80" s="6">
        <f t="shared" si="17"/>
        <v>98</v>
      </c>
      <c r="D80" s="2">
        <f t="shared" ca="1" si="18"/>
        <v>0.29311038129768985</v>
      </c>
      <c r="E80" s="2">
        <f t="shared" ca="1" si="18"/>
        <v>0.21882845960679542</v>
      </c>
      <c r="F80" s="2">
        <f t="shared" ca="1" si="22"/>
        <v>0.70688961870231015</v>
      </c>
      <c r="G80" s="2">
        <f t="shared" ca="1" si="22"/>
        <v>0.78117154039320458</v>
      </c>
      <c r="H80" s="2">
        <f t="shared" ca="1" si="23"/>
        <v>0.5522020523296487</v>
      </c>
      <c r="I80" s="73">
        <f t="shared" ca="1" si="19"/>
        <v>2.663938627300861</v>
      </c>
      <c r="J80" s="2">
        <f t="shared" ca="1" si="20"/>
        <v>3.2363359148950308</v>
      </c>
      <c r="K80" s="2">
        <f t="shared" ca="1" si="21"/>
        <v>1.9583494523928344</v>
      </c>
      <c r="L80" s="11">
        <f t="shared" ca="1" si="24"/>
        <v>3.9419250898030569</v>
      </c>
    </row>
    <row r="81" spans="1:12" x14ac:dyDescent="0.45">
      <c r="A81" s="1">
        <f t="shared" si="25"/>
        <v>73</v>
      </c>
      <c r="B81" s="6">
        <f t="shared" si="16"/>
        <v>102</v>
      </c>
      <c r="C81" s="6">
        <f t="shared" si="17"/>
        <v>99</v>
      </c>
      <c r="D81" s="2">
        <f t="shared" ca="1" si="18"/>
        <v>0.32191487224944937</v>
      </c>
      <c r="E81" s="2">
        <f t="shared" ca="1" si="18"/>
        <v>0.24162081368593424</v>
      </c>
      <c r="F81" s="2">
        <f t="shared" ca="1" si="22"/>
        <v>0.67808512775055063</v>
      </c>
      <c r="G81" s="2">
        <f t="shared" ca="1" si="22"/>
        <v>0.75837918631406576</v>
      </c>
      <c r="H81" s="2">
        <f t="shared" ca="1" si="23"/>
        <v>0.5142456474351319</v>
      </c>
      <c r="I81" s="73">
        <f t="shared" ca="1" si="19"/>
        <v>2.4951207349413416</v>
      </c>
      <c r="J81" s="2">
        <f t="shared" ca="1" si="20"/>
        <v>3.0345653255564429</v>
      </c>
      <c r="K81" s="2">
        <f t="shared" ca="1" si="21"/>
        <v>1.8396353567515737</v>
      </c>
      <c r="L81" s="11">
        <f t="shared" ca="1" si="24"/>
        <v>3.6900507037462109</v>
      </c>
    </row>
    <row r="82" spans="1:12" x14ac:dyDescent="0.45">
      <c r="A82" s="1">
        <f t="shared" si="25"/>
        <v>74</v>
      </c>
      <c r="B82" s="6">
        <f t="shared" si="16"/>
        <v>103</v>
      </c>
      <c r="C82" s="6">
        <f t="shared" si="17"/>
        <v>100</v>
      </c>
      <c r="D82" s="2">
        <f t="shared" ca="1" si="18"/>
        <v>0.35278473984312797</v>
      </c>
      <c r="E82" s="2">
        <f t="shared" ca="1" si="18"/>
        <v>0.26635967091810597</v>
      </c>
      <c r="F82" s="2">
        <f t="shared" ca="1" si="22"/>
        <v>0.64721526015687203</v>
      </c>
      <c r="G82" s="2">
        <f t="shared" ca="1" si="22"/>
        <v>0.73364032908189403</v>
      </c>
      <c r="H82" s="2">
        <f t="shared" ca="1" si="23"/>
        <v>0.47482321644831127</v>
      </c>
      <c r="I82" s="73">
        <f t="shared" ca="1" si="19"/>
        <v>2.3372109403066545</v>
      </c>
      <c r="J82" s="2">
        <f t="shared" ca="1" si="20"/>
        <v>2.8437479350820496</v>
      </c>
      <c r="K82" s="2">
        <f t="shared" ca="1" si="21"/>
        <v>1.7307165993445506</v>
      </c>
      <c r="L82" s="11">
        <f t="shared" ca="1" si="24"/>
        <v>3.4502422760441536</v>
      </c>
    </row>
    <row r="83" spans="1:12" x14ac:dyDescent="0.45">
      <c r="A83" s="1">
        <f t="shared" si="25"/>
        <v>75</v>
      </c>
      <c r="B83" s="6">
        <f t="shared" si="16"/>
        <v>104</v>
      </c>
      <c r="C83" s="6">
        <f t="shared" si="17"/>
        <v>101</v>
      </c>
      <c r="D83" s="2">
        <f t="shared" ca="1" si="18"/>
        <v>0.38569362607797764</v>
      </c>
      <c r="E83" s="2">
        <f t="shared" ca="1" si="18"/>
        <v>0.29311038129768985</v>
      </c>
      <c r="F83" s="2">
        <f t="shared" ca="1" si="22"/>
        <v>0.61430637392202236</v>
      </c>
      <c r="G83" s="2">
        <f t="shared" ca="1" si="22"/>
        <v>0.70688961870231015</v>
      </c>
      <c r="H83" s="2">
        <f t="shared" ca="1" si="23"/>
        <v>0.43424679842813713</v>
      </c>
      <c r="I83" s="73">
        <f t="shared" ca="1" si="19"/>
        <v>2.1900651668526696</v>
      </c>
      <c r="J83" s="2">
        <f t="shared" ca="1" si="20"/>
        <v>2.663938627300861</v>
      </c>
      <c r="K83" s="2">
        <f t="shared" ca="1" si="21"/>
        <v>1.6312588948344766</v>
      </c>
      <c r="L83" s="11">
        <f t="shared" ca="1" si="24"/>
        <v>3.2227448993190544</v>
      </c>
    </row>
    <row r="84" spans="1:12" x14ac:dyDescent="0.45">
      <c r="A84" s="1">
        <f t="shared" si="25"/>
        <v>76</v>
      </c>
      <c r="B84" s="6">
        <f t="shared" si="16"/>
        <v>105</v>
      </c>
      <c r="C84" s="6">
        <f t="shared" si="17"/>
        <v>102</v>
      </c>
      <c r="D84" s="2">
        <f t="shared" ca="1" si="18"/>
        <v>0.42056910597570119</v>
      </c>
      <c r="E84" s="2">
        <f t="shared" ca="1" si="18"/>
        <v>0.32191487224944937</v>
      </c>
      <c r="F84" s="2">
        <f t="shared" ca="1" si="22"/>
        <v>0.57943089402429881</v>
      </c>
      <c r="G84" s="2">
        <f t="shared" ca="1" si="22"/>
        <v>0.67808512775055063</v>
      </c>
      <c r="H84" s="2">
        <f t="shared" ca="1" si="23"/>
        <v>0.3929034717970824</v>
      </c>
      <c r="I84" s="73">
        <f t="shared" ca="1" si="19"/>
        <v>2.0534852484274495</v>
      </c>
      <c r="J84" s="2">
        <f t="shared" ca="1" si="20"/>
        <v>2.4951207349413416</v>
      </c>
      <c r="K84" s="2">
        <f t="shared" ca="1" si="21"/>
        <v>1.540908144738526</v>
      </c>
      <c r="L84" s="11">
        <f t="shared" ca="1" si="24"/>
        <v>3.0076978386302651</v>
      </c>
    </row>
    <row r="85" spans="1:12" x14ac:dyDescent="0.45">
      <c r="A85" s="1">
        <f t="shared" si="25"/>
        <v>77</v>
      </c>
      <c r="B85" s="6">
        <f t="shared" si="16"/>
        <v>106</v>
      </c>
      <c r="C85" s="6">
        <f t="shared" si="17"/>
        <v>103</v>
      </c>
      <c r="D85" s="2">
        <f t="shared" ca="1" si="18"/>
        <v>0.45728444673271396</v>
      </c>
      <c r="E85" s="2">
        <f t="shared" ca="1" si="18"/>
        <v>0.35278473984312797</v>
      </c>
      <c r="F85" s="2">
        <f t="shared" ca="1" si="22"/>
        <v>0.54271555326728604</v>
      </c>
      <c r="G85" s="2">
        <f t="shared" ca="1" si="22"/>
        <v>0.64721526015687203</v>
      </c>
      <c r="H85" s="2">
        <f t="shared" ca="1" si="23"/>
        <v>0.35125378799906726</v>
      </c>
      <c r="I85" s="73">
        <f t="shared" ca="1" si="19"/>
        <v>1.9272261366275494</v>
      </c>
      <c r="J85" s="2">
        <f t="shared" ca="1" si="20"/>
        <v>2.3372109403066545</v>
      </c>
      <c r="K85" s="2">
        <f t="shared" ca="1" si="21"/>
        <v>1.4592964292230908</v>
      </c>
      <c r="L85" s="11">
        <f t="shared" ca="1" si="24"/>
        <v>2.8051406477111129</v>
      </c>
    </row>
    <row r="86" spans="1:12" x14ac:dyDescent="0.45">
      <c r="A86" s="1">
        <f t="shared" si="25"/>
        <v>78</v>
      </c>
      <c r="B86" s="6">
        <f t="shared" si="16"/>
        <v>107</v>
      </c>
      <c r="C86" s="6">
        <f t="shared" si="17"/>
        <v>104</v>
      </c>
      <c r="D86" s="2">
        <f t="shared" ca="1" si="18"/>
        <v>0.49565076888260517</v>
      </c>
      <c r="E86" s="2">
        <f t="shared" ca="1" si="18"/>
        <v>0.38569362607797764</v>
      </c>
      <c r="F86" s="2">
        <f t="shared" ca="1" si="22"/>
        <v>0.50434923111739483</v>
      </c>
      <c r="G86" s="2">
        <f t="shared" ca="1" si="22"/>
        <v>0.61430637392202236</v>
      </c>
      <c r="H86" s="2">
        <f t="shared" ca="1" si="23"/>
        <v>0.3098249473580868</v>
      </c>
      <c r="I86" s="73">
        <f t="shared" ca="1" si="19"/>
        <v>1.8110033864114201</v>
      </c>
      <c r="J86" s="2">
        <f t="shared" ca="1" si="20"/>
        <v>2.1900651668526696</v>
      </c>
      <c r="K86" s="2">
        <f t="shared" ca="1" si="21"/>
        <v>1.3860468743977479</v>
      </c>
      <c r="L86" s="11">
        <f t="shared" ca="1" si="24"/>
        <v>2.6150216788663418</v>
      </c>
    </row>
    <row r="87" spans="1:12" x14ac:dyDescent="0.45">
      <c r="A87" s="1">
        <f t="shared" si="25"/>
        <v>79</v>
      </c>
      <c r="B87" s="6">
        <f t="shared" si="16"/>
        <v>108</v>
      </c>
      <c r="C87" s="6">
        <f t="shared" si="17"/>
        <v>105</v>
      </c>
      <c r="D87" s="2">
        <f t="shared" ca="1" si="18"/>
        <v>0.53541032941911704</v>
      </c>
      <c r="E87" s="2">
        <f t="shared" ca="1" si="18"/>
        <v>0.42056910597570119</v>
      </c>
      <c r="F87" s="2">
        <f t="shared" ca="1" si="22"/>
        <v>0.46458967058088296</v>
      </c>
      <c r="G87" s="2">
        <f t="shared" ca="1" si="22"/>
        <v>0.57943089402429881</v>
      </c>
      <c r="H87" s="2">
        <f t="shared" ca="1" si="23"/>
        <v>0.26919760817913552</v>
      </c>
      <c r="I87" s="73">
        <f t="shared" ca="1" si="19"/>
        <v>1.7045006447050688</v>
      </c>
      <c r="J87" s="2">
        <f t="shared" ca="1" si="20"/>
        <v>2.0534852484274495</v>
      </c>
      <c r="K87" s="2">
        <f t="shared" ca="1" si="21"/>
        <v>1.3207770721854106</v>
      </c>
      <c r="L87" s="11">
        <f t="shared" ca="1" si="24"/>
        <v>2.4372088209471077</v>
      </c>
    </row>
    <row r="88" spans="1:12" x14ac:dyDescent="0.45">
      <c r="A88" s="1">
        <f t="shared" si="25"/>
        <v>80</v>
      </c>
      <c r="B88" s="6">
        <f t="shared" si="16"/>
        <v>109</v>
      </c>
      <c r="C88" s="6">
        <f t="shared" si="17"/>
        <v>106</v>
      </c>
      <c r="D88" s="2">
        <f t="shared" ca="1" si="18"/>
        <v>0.57623184385325388</v>
      </c>
      <c r="E88" s="2">
        <f t="shared" ca="1" si="18"/>
        <v>0.45728444673271396</v>
      </c>
      <c r="F88" s="2">
        <f t="shared" ca="1" si="22"/>
        <v>0.42376815614674612</v>
      </c>
      <c r="G88" s="2">
        <f t="shared" ca="1" si="22"/>
        <v>0.54271555326728604</v>
      </c>
      <c r="H88" s="2">
        <f t="shared" ca="1" si="23"/>
        <v>0.22998556932023898</v>
      </c>
      <c r="I88" s="73">
        <f t="shared" ca="1" si="19"/>
        <v>1.6073768546202825</v>
      </c>
      <c r="J88" s="2">
        <f t="shared" ca="1" si="20"/>
        <v>1.9272261366275494</v>
      </c>
      <c r="K88" s="2">
        <f t="shared" ca="1" si="21"/>
        <v>1.2631007341278795</v>
      </c>
      <c r="L88" s="11">
        <f t="shared" ca="1" si="24"/>
        <v>2.2715022571199524</v>
      </c>
    </row>
    <row r="89" spans="1:12" x14ac:dyDescent="0.45">
      <c r="A89" s="1">
        <f t="shared" si="25"/>
        <v>81</v>
      </c>
      <c r="B89" s="6">
        <f t="shared" si="16"/>
        <v>110</v>
      </c>
      <c r="C89" s="6">
        <f t="shared" si="17"/>
        <v>107</v>
      </c>
      <c r="D89" s="2">
        <f t="shared" ca="1" si="18"/>
        <v>0.61770894171754365</v>
      </c>
      <c r="E89" s="2">
        <f t="shared" ca="1" si="18"/>
        <v>0.49565076888260517</v>
      </c>
      <c r="F89" s="2">
        <f t="shared" ca="1" si="22"/>
        <v>0.38229105828245635</v>
      </c>
      <c r="G89" s="2">
        <f t="shared" ca="1" si="22"/>
        <v>0.50434923111739483</v>
      </c>
      <c r="H89" s="2">
        <f t="shared" ca="1" si="23"/>
        <v>0.19280820130781204</v>
      </c>
      <c r="I89" s="73">
        <f t="shared" ca="1" si="19"/>
        <v>1.519272877300748</v>
      </c>
      <c r="J89" s="2">
        <f t="shared" ca="1" si="20"/>
        <v>1.8110033864114201</v>
      </c>
      <c r="K89" s="2">
        <f t="shared" ca="1" si="21"/>
        <v>1.2126272922246775</v>
      </c>
      <c r="L89" s="11">
        <f t="shared" ca="1" si="24"/>
        <v>2.1176489714874904</v>
      </c>
    </row>
    <row r="90" spans="1:12" x14ac:dyDescent="0.45">
      <c r="A90" s="1">
        <f t="shared" si="25"/>
        <v>82</v>
      </c>
      <c r="B90" s="6">
        <f t="shared" si="16"/>
        <v>111</v>
      </c>
      <c r="C90" s="6">
        <f t="shared" si="17"/>
        <v>108</v>
      </c>
      <c r="D90" s="2">
        <f t="shared" ca="1" si="18"/>
        <v>0.65936296809376538</v>
      </c>
      <c r="E90" s="2">
        <f t="shared" ca="1" si="18"/>
        <v>0.53541032941911704</v>
      </c>
      <c r="F90" s="2">
        <f t="shared" ca="1" si="22"/>
        <v>0.34063703190623462</v>
      </c>
      <c r="G90" s="2">
        <f t="shared" ca="1" si="22"/>
        <v>0.46458967058088296</v>
      </c>
      <c r="H90" s="2">
        <f t="shared" ca="1" si="23"/>
        <v>0.15825644644096726</v>
      </c>
      <c r="I90" s="73">
        <f t="shared" ca="1" si="19"/>
        <v>1.4398172230649129</v>
      </c>
      <c r="J90" s="2">
        <f t="shared" ca="1" si="20"/>
        <v>1.7045006447050688</v>
      </c>
      <c r="K90" s="2">
        <f t="shared" ca="1" si="21"/>
        <v>1.1689592466989431</v>
      </c>
      <c r="L90" s="11">
        <f t="shared" ca="1" si="24"/>
        <v>1.9753586210710385</v>
      </c>
    </row>
    <row r="91" spans="1:12" x14ac:dyDescent="0.45">
      <c r="A91" s="1">
        <f t="shared" si="25"/>
        <v>83</v>
      </c>
      <c r="B91" s="6">
        <f t="shared" si="16"/>
        <v>112</v>
      </c>
      <c r="C91" s="6">
        <f t="shared" si="17"/>
        <v>109</v>
      </c>
      <c r="D91" s="2">
        <f t="shared" ca="1" si="18"/>
        <v>0.70065134841590604</v>
      </c>
      <c r="E91" s="2">
        <f t="shared" ca="1" si="18"/>
        <v>0.57623184385325388</v>
      </c>
      <c r="F91" s="2">
        <f t="shared" ca="1" si="22"/>
        <v>0.29934865158409396</v>
      </c>
      <c r="G91" s="2">
        <f t="shared" ca="1" si="22"/>
        <v>0.42376815614674612</v>
      </c>
      <c r="H91" s="2">
        <f t="shared" ca="1" si="23"/>
        <v>0.12685442612680622</v>
      </c>
      <c r="I91" s="73">
        <f t="shared" ca="1" si="19"/>
        <v>1.3686305738394817</v>
      </c>
      <c r="J91" s="2">
        <f t="shared" ca="1" si="20"/>
        <v>1.6073768546202825</v>
      </c>
      <c r="K91" s="2">
        <f t="shared" ca="1" si="21"/>
        <v>1.1316872426279723</v>
      </c>
      <c r="L91" s="11">
        <f t="shared" ca="1" si="24"/>
        <v>1.8443201858317919</v>
      </c>
    </row>
    <row r="92" spans="1:12" x14ac:dyDescent="0.45">
      <c r="A92" s="1">
        <f t="shared" si="25"/>
        <v>84</v>
      </c>
      <c r="B92" s="6">
        <f t="shared" si="16"/>
        <v>113</v>
      </c>
      <c r="C92" s="6">
        <f t="shared" si="17"/>
        <v>110</v>
      </c>
      <c r="D92" s="2">
        <f t="shared" ca="1" si="18"/>
        <v>0.74098256041187072</v>
      </c>
      <c r="E92" s="2">
        <f t="shared" ca="1" si="18"/>
        <v>0.61770894171754365</v>
      </c>
      <c r="F92" s="2">
        <f t="shared" ca="1" si="22"/>
        <v>0.25901743958812928</v>
      </c>
      <c r="G92" s="2">
        <f t="shared" ca="1" si="22"/>
        <v>0.38229105828245635</v>
      </c>
      <c r="H92" s="2">
        <f t="shared" ca="1" si="23"/>
        <v>9.9020051093758152E-2</v>
      </c>
      <c r="I92" s="73">
        <f t="shared" ca="1" si="19"/>
        <v>1.3053287736627077</v>
      </c>
      <c r="J92" s="2">
        <f t="shared" ca="1" si="20"/>
        <v>1.519272877300748</v>
      </c>
      <c r="K92" s="2">
        <f t="shared" ca="1" si="21"/>
        <v>1.1003831828943447</v>
      </c>
      <c r="L92" s="11">
        <f t="shared" ca="1" si="24"/>
        <v>1.7242184680691113</v>
      </c>
    </row>
    <row r="93" spans="1:12" x14ac:dyDescent="0.45">
      <c r="A93" s="1">
        <f t="shared" si="25"/>
        <v>85</v>
      </c>
      <c r="B93" s="6">
        <f t="shared" si="16"/>
        <v>114</v>
      </c>
      <c r="C93" s="6">
        <f t="shared" si="17"/>
        <v>111</v>
      </c>
      <c r="D93" s="2">
        <f t="shared" ca="1" si="18"/>
        <v>0.77973833906041023</v>
      </c>
      <c r="E93" s="2">
        <f t="shared" ca="1" si="18"/>
        <v>0.65936296809376538</v>
      </c>
      <c r="F93" s="2">
        <f t="shared" ca="1" si="22"/>
        <v>0.22026166093958977</v>
      </c>
      <c r="G93" s="2">
        <f t="shared" ca="1" si="22"/>
        <v>0.34063703190623462</v>
      </c>
      <c r="H93" s="2">
        <f t="shared" ca="1" si="23"/>
        <v>7.5029278425199269E-2</v>
      </c>
      <c r="I93" s="73">
        <f t="shared" ca="1" si="19"/>
        <v>1.24952397258313</v>
      </c>
      <c r="J93" s="2">
        <f t="shared" ca="1" si="20"/>
        <v>1.4398172230649129</v>
      </c>
      <c r="K93" s="2">
        <f t="shared" ca="1" si="21"/>
        <v>1.0745921931231244</v>
      </c>
      <c r="L93" s="11">
        <f t="shared" ca="1" si="24"/>
        <v>1.6147490025249185</v>
      </c>
    </row>
    <row r="94" spans="1:12" x14ac:dyDescent="0.45">
      <c r="A94" s="1">
        <f t="shared" si="25"/>
        <v>86</v>
      </c>
      <c r="B94" s="6">
        <f t="shared" si="16"/>
        <v>115</v>
      </c>
      <c r="C94" s="6">
        <f t="shared" si="17"/>
        <v>112</v>
      </c>
      <c r="D94" s="2">
        <f t="shared" ca="1" si="18"/>
        <v>0.81630302611558303</v>
      </c>
      <c r="E94" s="2">
        <f t="shared" ca="1" si="18"/>
        <v>0.70065134841590604</v>
      </c>
      <c r="F94" s="2">
        <f t="shared" ca="1" si="22"/>
        <v>0.18369697388441697</v>
      </c>
      <c r="G94" s="2">
        <f t="shared" ca="1" si="22"/>
        <v>0.29934865158409396</v>
      </c>
      <c r="H94" s="2">
        <f t="shared" ca="1" si="23"/>
        <v>5.4989441432378744E-2</v>
      </c>
      <c r="I94" s="73">
        <f t="shared" ca="1" si="19"/>
        <v>1.2008236467928022</v>
      </c>
      <c r="J94" s="2">
        <f t="shared" ca="1" si="20"/>
        <v>1.3686305738394817</v>
      </c>
      <c r="K94" s="2">
        <f t="shared" ca="1" si="21"/>
        <v>1.0538249383450855</v>
      </c>
      <c r="L94" s="11">
        <f t="shared" ca="1" si="24"/>
        <v>1.5156292822871984</v>
      </c>
    </row>
    <row r="95" spans="1:12" x14ac:dyDescent="0.45">
      <c r="A95" s="1">
        <f t="shared" si="25"/>
        <v>87</v>
      </c>
      <c r="B95" s="6">
        <f t="shared" si="16"/>
        <v>116</v>
      </c>
      <c r="C95" s="6">
        <f t="shared" si="17"/>
        <v>113</v>
      </c>
      <c r="D95" s="2">
        <f t="shared" ca="1" si="18"/>
        <v>0.85009895329952889</v>
      </c>
      <c r="E95" s="2">
        <f t="shared" ca="1" si="18"/>
        <v>0.74098256041187072</v>
      </c>
      <c r="F95" s="2">
        <f t="shared" ca="1" si="22"/>
        <v>0.14990104670047111</v>
      </c>
      <c r="G95" s="2">
        <f t="shared" ca="1" si="22"/>
        <v>0.25901743958812928</v>
      </c>
      <c r="H95" s="2">
        <f t="shared" ca="1" si="23"/>
        <v>3.8826985307936622E-2</v>
      </c>
      <c r="I95" s="73">
        <f t="shared" ca="1" si="19"/>
        <v>1.1588272854963371</v>
      </c>
      <c r="J95" s="2">
        <f t="shared" ca="1" si="20"/>
        <v>1.3053287736627077</v>
      </c>
      <c r="K95" s="2">
        <f t="shared" ca="1" si="21"/>
        <v>1.0375525402626842</v>
      </c>
      <c r="L95" s="11">
        <f t="shared" ca="1" si="24"/>
        <v>1.4266035188963606</v>
      </c>
    </row>
    <row r="96" spans="1:12" x14ac:dyDescent="0.45">
      <c r="A96" s="1">
        <f t="shared" si="25"/>
        <v>88</v>
      </c>
      <c r="B96" s="6">
        <f t="shared" si="16"/>
        <v>117</v>
      </c>
      <c r="C96" s="6">
        <f t="shared" si="17"/>
        <v>114</v>
      </c>
      <c r="D96" s="2">
        <f t="shared" ca="1" si="18"/>
        <v>0.88062547726116036</v>
      </c>
      <c r="E96" s="2">
        <f t="shared" ca="1" si="18"/>
        <v>0.77973833906041023</v>
      </c>
      <c r="F96" s="2">
        <f t="shared" ca="1" si="22"/>
        <v>0.11937452273883964</v>
      </c>
      <c r="G96" s="2">
        <f t="shared" ca="1" si="22"/>
        <v>0.22026166093958977</v>
      </c>
      <c r="H96" s="2">
        <f t="shared" ca="1" si="23"/>
        <v>2.6293630652327645E-2</v>
      </c>
      <c r="I96" s="73">
        <f t="shared" ca="1" si="19"/>
        <v>1.123120393965789</v>
      </c>
      <c r="J96" s="2">
        <f t="shared" ca="1" si="20"/>
        <v>1.24952397258313</v>
      </c>
      <c r="K96" s="2">
        <f t="shared" ca="1" si="21"/>
        <v>1.0252068854366769</v>
      </c>
      <c r="L96" s="11">
        <f t="shared" ca="1" si="24"/>
        <v>1.347437481112242</v>
      </c>
    </row>
    <row r="97" spans="1:12" x14ac:dyDescent="0.45">
      <c r="A97" s="1">
        <f t="shared" si="25"/>
        <v>89</v>
      </c>
      <c r="B97" s="6">
        <f t="shared" si="16"/>
        <v>118</v>
      </c>
      <c r="C97" s="6">
        <f t="shared" si="17"/>
        <v>115</v>
      </c>
      <c r="D97" s="2">
        <f t="shared" ca="1" si="18"/>
        <v>0.90749792622918357</v>
      </c>
      <c r="E97" s="2">
        <f t="shared" ca="1" si="18"/>
        <v>0.81630302611558303</v>
      </c>
      <c r="F97" s="2">
        <f t="shared" ca="1" si="22"/>
        <v>9.2502073770816429E-2</v>
      </c>
      <c r="G97" s="2">
        <f t="shared" ca="1" si="22"/>
        <v>0.18369697388441697</v>
      </c>
      <c r="H97" s="2">
        <f t="shared" ca="1" si="23"/>
        <v>1.6992351029732077E-2</v>
      </c>
      <c r="I97" s="73">
        <f t="shared" ca="1" si="19"/>
        <v>1.0932619005250646</v>
      </c>
      <c r="J97" s="2">
        <f t="shared" ca="1" si="20"/>
        <v>1.2008236467928022</v>
      </c>
      <c r="K97" s="2">
        <f t="shared" ca="1" si="21"/>
        <v>1.0161890123193096</v>
      </c>
      <c r="L97" s="11">
        <f t="shared" ca="1" si="24"/>
        <v>1.2778965349985569</v>
      </c>
    </row>
    <row r="98" spans="1:12" x14ac:dyDescent="0.45">
      <c r="A98" s="1">
        <f t="shared" si="25"/>
        <v>90</v>
      </c>
      <c r="B98" s="6">
        <f t="shared" si="16"/>
        <v>119</v>
      </c>
      <c r="C98" s="6">
        <f t="shared" si="17"/>
        <v>116</v>
      </c>
      <c r="D98" s="2">
        <f t="shared" ca="1" si="18"/>
        <v>0.93048155190646331</v>
      </c>
      <c r="E98" s="2">
        <f t="shared" ca="1" si="18"/>
        <v>0.85009895329952889</v>
      </c>
      <c r="F98" s="2">
        <f t="shared" ca="1" si="22"/>
        <v>6.9518448093536689E-2</v>
      </c>
      <c r="G98" s="2">
        <f t="shared" ca="1" si="22"/>
        <v>0.14990104670047111</v>
      </c>
      <c r="H98" s="2">
        <f t="shared" ca="1" si="23"/>
        <v>1.042088813421352E-2</v>
      </c>
      <c r="I98" s="73">
        <f t="shared" ca="1" si="19"/>
        <v>1.068707008682839</v>
      </c>
      <c r="J98" s="2">
        <f t="shared" ca="1" si="20"/>
        <v>1.1588272854963371</v>
      </c>
      <c r="K98" s="2">
        <f t="shared" ca="1" si="21"/>
        <v>1.0098869207940706</v>
      </c>
      <c r="L98" s="11">
        <f t="shared" ca="1" si="24"/>
        <v>1.2176473733851054</v>
      </c>
    </row>
    <row r="99" spans="1:12" x14ac:dyDescent="0.45">
      <c r="A99" s="1">
        <f t="shared" si="25"/>
        <v>91</v>
      </c>
      <c r="B99" s="6">
        <f t="shared" si="16"/>
        <v>120</v>
      </c>
      <c r="C99" s="6">
        <f t="shared" si="17"/>
        <v>117</v>
      </c>
      <c r="D99" s="2">
        <f t="shared" ca="1" si="18"/>
        <v>0.94951498381887522</v>
      </c>
      <c r="E99" s="2">
        <f t="shared" ca="1" si="18"/>
        <v>0.88062547726116036</v>
      </c>
      <c r="F99" s="2">
        <f t="shared" ca="1" si="22"/>
        <v>5.0485016181124776E-2</v>
      </c>
      <c r="G99" s="2">
        <f t="shared" ca="1" si="22"/>
        <v>0.11937452273883964</v>
      </c>
      <c r="H99" s="2">
        <f t="shared" ca="1" si="23"/>
        <v>6.0266247120843667E-3</v>
      </c>
      <c r="I99" s="73">
        <f t="shared" ca="1" si="19"/>
        <v>1.0476273737557782</v>
      </c>
      <c r="J99" s="2">
        <f t="shared" ca="1" si="20"/>
        <v>1.123120393965789</v>
      </c>
      <c r="K99" s="2">
        <f t="shared" ca="1" si="21"/>
        <v>1.0056854950114003</v>
      </c>
      <c r="L99" s="11">
        <f t="shared" ca="1" si="24"/>
        <v>1.1650622727101669</v>
      </c>
    </row>
    <row r="100" spans="1:12" x14ac:dyDescent="0.45">
      <c r="A100" s="1">
        <f t="shared" si="25"/>
        <v>92</v>
      </c>
      <c r="B100" s="6">
        <f t="shared" si="16"/>
        <v>121</v>
      </c>
      <c r="C100" s="6">
        <f t="shared" si="17"/>
        <v>118</v>
      </c>
      <c r="D100" s="2">
        <f t="shared" ca="1" si="18"/>
        <v>1</v>
      </c>
      <c r="E100" s="2">
        <f t="shared" ca="1" si="18"/>
        <v>0.90749792622918357</v>
      </c>
      <c r="F100" s="2">
        <f t="shared" ca="1" si="22"/>
        <v>0</v>
      </c>
      <c r="G100" s="2">
        <f t="shared" ca="1" si="22"/>
        <v>9.2502073770816429E-2</v>
      </c>
      <c r="H100" s="2">
        <f t="shared" ca="1" si="23"/>
        <v>0</v>
      </c>
      <c r="I100" s="73">
        <f t="shared" ca="1" si="19"/>
        <v>1</v>
      </c>
      <c r="J100" s="2">
        <f t="shared" ca="1" si="20"/>
        <v>1.0932619005250646</v>
      </c>
      <c r="K100" s="2">
        <f t="shared" ca="1" si="21"/>
        <v>1</v>
      </c>
      <c r="L100" s="11">
        <f t="shared" ca="1" si="24"/>
        <v>1.0932619005250643</v>
      </c>
    </row>
    <row r="101" spans="1:12" x14ac:dyDescent="0.45">
      <c r="A101" s="1">
        <f t="shared" si="25"/>
        <v>93</v>
      </c>
      <c r="B101" s="6">
        <f t="shared" si="16"/>
        <v>122</v>
      </c>
      <c r="C101" s="6">
        <f t="shared" si="17"/>
        <v>119</v>
      </c>
      <c r="D101" s="2">
        <f t="shared" ca="1" si="18"/>
        <v>1</v>
      </c>
      <c r="E101" s="2">
        <f t="shared" ca="1" si="18"/>
        <v>0.93048155190646331</v>
      </c>
      <c r="F101" s="2">
        <f t="shared" ca="1" si="22"/>
        <v>0</v>
      </c>
      <c r="G101" s="2">
        <f t="shared" ca="1" si="22"/>
        <v>6.9518448093536689E-2</v>
      </c>
      <c r="H101" s="2">
        <f t="shared" ca="1" si="23"/>
        <v>0</v>
      </c>
      <c r="I101" s="73">
        <f t="shared" ca="1" si="19"/>
        <v>1</v>
      </c>
      <c r="J101" s="2">
        <f t="shared" ca="1" si="20"/>
        <v>1.068707008682839</v>
      </c>
      <c r="K101" s="2">
        <f t="shared" ca="1" si="21"/>
        <v>1</v>
      </c>
      <c r="L101" s="11">
        <f t="shared" ca="1" si="24"/>
        <v>1.0687070086828392</v>
      </c>
    </row>
    <row r="102" spans="1:12" x14ac:dyDescent="0.45">
      <c r="A102" s="1">
        <f t="shared" si="25"/>
        <v>94</v>
      </c>
      <c r="B102" s="6">
        <f t="shared" si="16"/>
        <v>123</v>
      </c>
      <c r="C102" s="6">
        <f t="shared" si="17"/>
        <v>120</v>
      </c>
      <c r="D102" s="2">
        <f t="shared" ca="1" si="18"/>
        <v>1</v>
      </c>
      <c r="E102" s="2">
        <f t="shared" ca="1" si="18"/>
        <v>0.94951498381887522</v>
      </c>
      <c r="F102" s="2">
        <f t="shared" ca="1" si="22"/>
        <v>0</v>
      </c>
      <c r="G102" s="2">
        <f t="shared" ca="1" si="22"/>
        <v>5.0485016181124776E-2</v>
      </c>
      <c r="H102" s="2">
        <f t="shared" ca="1" si="23"/>
        <v>0</v>
      </c>
      <c r="I102" s="73">
        <f t="shared" ca="1" si="19"/>
        <v>1</v>
      </c>
      <c r="J102" s="2">
        <f t="shared" ca="1" si="20"/>
        <v>1.0476273737557782</v>
      </c>
      <c r="K102" s="2">
        <f t="shared" ca="1" si="21"/>
        <v>1</v>
      </c>
      <c r="L102" s="11">
        <f t="shared" ca="1" si="24"/>
        <v>1.0476273737557782</v>
      </c>
    </row>
    <row r="103" spans="1:12" x14ac:dyDescent="0.45">
      <c r="A103" s="1">
        <f t="shared" si="25"/>
        <v>95</v>
      </c>
      <c r="B103" s="6">
        <f t="shared" si="16"/>
        <v>124</v>
      </c>
      <c r="C103" s="6">
        <f t="shared" si="17"/>
        <v>121</v>
      </c>
      <c r="D103" s="2">
        <f t="shared" ca="1" si="18"/>
        <v>1</v>
      </c>
      <c r="E103" s="2">
        <f t="shared" ca="1" si="18"/>
        <v>1</v>
      </c>
      <c r="F103" s="2">
        <f t="shared" ca="1" si="22"/>
        <v>0</v>
      </c>
      <c r="G103" s="2">
        <f t="shared" ca="1" si="22"/>
        <v>0</v>
      </c>
      <c r="H103" s="2">
        <f t="shared" ca="1" si="23"/>
        <v>0</v>
      </c>
      <c r="I103" s="73">
        <f t="shared" ca="1" si="19"/>
        <v>1</v>
      </c>
      <c r="J103" s="2">
        <f t="shared" ca="1" si="20"/>
        <v>1</v>
      </c>
      <c r="K103" s="2">
        <f t="shared" ca="1" si="21"/>
        <v>1</v>
      </c>
      <c r="L103" s="11">
        <f t="shared" ca="1" si="24"/>
        <v>1</v>
      </c>
    </row>
    <row r="104" spans="1:12" x14ac:dyDescent="0.45">
      <c r="A104" s="1">
        <f t="shared" si="25"/>
        <v>96</v>
      </c>
      <c r="B104" s="6">
        <f t="shared" ref="B104:B135" si="26">PAge+A104</f>
        <v>125</v>
      </c>
      <c r="C104" s="6">
        <f t="shared" ref="C104:C129" si="27">BAge+A104</f>
        <v>122</v>
      </c>
      <c r="D104" s="2">
        <f t="shared" ref="D104:E129" ca="1" si="28">OFFSET(qx,MIN(B104,121),0)</f>
        <v>1</v>
      </c>
      <c r="E104" s="2">
        <f t="shared" ca="1" si="28"/>
        <v>1</v>
      </c>
      <c r="F104" s="2">
        <f t="shared" ca="1" si="22"/>
        <v>0</v>
      </c>
      <c r="G104" s="2">
        <f t="shared" ca="1" si="22"/>
        <v>0</v>
      </c>
      <c r="H104" s="2">
        <f t="shared" ca="1" si="23"/>
        <v>0</v>
      </c>
      <c r="I104" s="73">
        <f t="shared" ref="I104:I128" ca="1" si="29">1+DiscFactor*F104*I105</f>
        <v>1</v>
      </c>
      <c r="J104" s="2">
        <f t="shared" ref="J104:J128" ca="1" si="30">1+DiscFactor*G104*J105</f>
        <v>1</v>
      </c>
      <c r="K104" s="2">
        <f t="shared" ref="K104:K128" ca="1" si="31">1+DiscFactor*H104*K105</f>
        <v>1</v>
      </c>
      <c r="L104" s="11">
        <f t="shared" ca="1" si="24"/>
        <v>1</v>
      </c>
    </row>
    <row r="105" spans="1:12" x14ac:dyDescent="0.45">
      <c r="A105" s="1">
        <f t="shared" si="25"/>
        <v>97</v>
      </c>
      <c r="B105" s="6">
        <f t="shared" si="26"/>
        <v>126</v>
      </c>
      <c r="C105" s="6">
        <f t="shared" si="27"/>
        <v>123</v>
      </c>
      <c r="D105" s="2">
        <f t="shared" ca="1" si="28"/>
        <v>1</v>
      </c>
      <c r="E105" s="2">
        <f t="shared" ca="1" si="28"/>
        <v>1</v>
      </c>
      <c r="F105" s="2">
        <f t="shared" ca="1" si="22"/>
        <v>0</v>
      </c>
      <c r="G105" s="2">
        <f t="shared" ca="1" si="22"/>
        <v>0</v>
      </c>
      <c r="H105" s="2">
        <f t="shared" ca="1" si="23"/>
        <v>0</v>
      </c>
      <c r="I105" s="73">
        <f t="shared" ca="1" si="29"/>
        <v>1</v>
      </c>
      <c r="J105" s="2">
        <f t="shared" ca="1" si="30"/>
        <v>1</v>
      </c>
      <c r="K105" s="2">
        <f t="shared" ca="1" si="31"/>
        <v>1</v>
      </c>
      <c r="L105" s="11">
        <f t="shared" ca="1" si="24"/>
        <v>1</v>
      </c>
    </row>
    <row r="106" spans="1:12" x14ac:dyDescent="0.45">
      <c r="A106" s="1">
        <f t="shared" si="25"/>
        <v>98</v>
      </c>
      <c r="B106" s="6">
        <f t="shared" si="26"/>
        <v>127</v>
      </c>
      <c r="C106" s="6">
        <f t="shared" si="27"/>
        <v>124</v>
      </c>
      <c r="D106" s="2">
        <f t="shared" ca="1" si="28"/>
        <v>1</v>
      </c>
      <c r="E106" s="2">
        <f t="shared" ca="1" si="28"/>
        <v>1</v>
      </c>
      <c r="F106" s="2">
        <f t="shared" ca="1" si="22"/>
        <v>0</v>
      </c>
      <c r="G106" s="2">
        <f t="shared" ca="1" si="22"/>
        <v>0</v>
      </c>
      <c r="H106" s="2">
        <f t="shared" ca="1" si="23"/>
        <v>0</v>
      </c>
      <c r="I106" s="73">
        <f t="shared" ca="1" si="29"/>
        <v>1</v>
      </c>
      <c r="J106" s="2">
        <f t="shared" ca="1" si="30"/>
        <v>1</v>
      </c>
      <c r="K106" s="2">
        <f t="shared" ca="1" si="31"/>
        <v>1</v>
      </c>
      <c r="L106" s="11">
        <f t="shared" ca="1" si="24"/>
        <v>1</v>
      </c>
    </row>
    <row r="107" spans="1:12" x14ac:dyDescent="0.45">
      <c r="A107" s="1">
        <f t="shared" si="25"/>
        <v>99</v>
      </c>
      <c r="B107" s="6">
        <f t="shared" si="26"/>
        <v>128</v>
      </c>
      <c r="C107" s="6">
        <f t="shared" si="27"/>
        <v>125</v>
      </c>
      <c r="D107" s="2">
        <f t="shared" ca="1" si="28"/>
        <v>1</v>
      </c>
      <c r="E107" s="2">
        <f t="shared" ca="1" si="28"/>
        <v>1</v>
      </c>
      <c r="F107" s="2">
        <f t="shared" ca="1" si="22"/>
        <v>0</v>
      </c>
      <c r="G107" s="2">
        <f t="shared" ca="1" si="22"/>
        <v>0</v>
      </c>
      <c r="H107" s="2">
        <f t="shared" ca="1" si="23"/>
        <v>0</v>
      </c>
      <c r="I107" s="73">
        <f t="shared" ca="1" si="29"/>
        <v>1</v>
      </c>
      <c r="J107" s="2">
        <f t="shared" ca="1" si="30"/>
        <v>1</v>
      </c>
      <c r="K107" s="2">
        <f t="shared" ca="1" si="31"/>
        <v>1</v>
      </c>
      <c r="L107" s="11">
        <f t="shared" ca="1" si="24"/>
        <v>1</v>
      </c>
    </row>
    <row r="108" spans="1:12" x14ac:dyDescent="0.45">
      <c r="A108" s="1">
        <f t="shared" si="25"/>
        <v>100</v>
      </c>
      <c r="B108" s="6">
        <f t="shared" si="26"/>
        <v>129</v>
      </c>
      <c r="C108" s="6">
        <f t="shared" si="27"/>
        <v>126</v>
      </c>
      <c r="D108" s="2">
        <f t="shared" ca="1" si="28"/>
        <v>1</v>
      </c>
      <c r="E108" s="2">
        <f t="shared" ca="1" si="28"/>
        <v>1</v>
      </c>
      <c r="F108" s="2">
        <f t="shared" ca="1" si="22"/>
        <v>0</v>
      </c>
      <c r="G108" s="2">
        <f t="shared" ca="1" si="22"/>
        <v>0</v>
      </c>
      <c r="H108" s="2">
        <f t="shared" ca="1" si="23"/>
        <v>0</v>
      </c>
      <c r="I108" s="73">
        <f t="shared" ca="1" si="29"/>
        <v>1</v>
      </c>
      <c r="J108" s="2">
        <f t="shared" ca="1" si="30"/>
        <v>1</v>
      </c>
      <c r="K108" s="2">
        <f t="shared" ca="1" si="31"/>
        <v>1</v>
      </c>
      <c r="L108" s="11">
        <f t="shared" ca="1" si="24"/>
        <v>1</v>
      </c>
    </row>
    <row r="109" spans="1:12" x14ac:dyDescent="0.45">
      <c r="A109" s="1">
        <f t="shared" si="25"/>
        <v>101</v>
      </c>
      <c r="B109" s="6">
        <f t="shared" si="26"/>
        <v>130</v>
      </c>
      <c r="C109" s="6">
        <f t="shared" si="27"/>
        <v>127</v>
      </c>
      <c r="D109" s="2">
        <f t="shared" ca="1" si="28"/>
        <v>1</v>
      </c>
      <c r="E109" s="2">
        <f t="shared" ca="1" si="28"/>
        <v>1</v>
      </c>
      <c r="F109" s="2">
        <f t="shared" ca="1" si="22"/>
        <v>0</v>
      </c>
      <c r="G109" s="2">
        <f t="shared" ca="1" si="22"/>
        <v>0</v>
      </c>
      <c r="H109" s="2">
        <f t="shared" ca="1" si="23"/>
        <v>0</v>
      </c>
      <c r="I109" s="73">
        <f t="shared" ca="1" si="29"/>
        <v>1</v>
      </c>
      <c r="J109" s="2">
        <f t="shared" ca="1" si="30"/>
        <v>1</v>
      </c>
      <c r="K109" s="2">
        <f t="shared" ca="1" si="31"/>
        <v>1</v>
      </c>
      <c r="L109" s="11">
        <f t="shared" ca="1" si="24"/>
        <v>1</v>
      </c>
    </row>
    <row r="110" spans="1:12" x14ac:dyDescent="0.45">
      <c r="A110" s="1">
        <f t="shared" si="25"/>
        <v>102</v>
      </c>
      <c r="B110" s="6">
        <f t="shared" si="26"/>
        <v>131</v>
      </c>
      <c r="C110" s="6">
        <f t="shared" si="27"/>
        <v>128</v>
      </c>
      <c r="D110" s="2">
        <f t="shared" ca="1" si="28"/>
        <v>1</v>
      </c>
      <c r="E110" s="2">
        <f t="shared" ca="1" si="28"/>
        <v>1</v>
      </c>
      <c r="F110" s="2">
        <f t="shared" ca="1" si="22"/>
        <v>0</v>
      </c>
      <c r="G110" s="2">
        <f t="shared" ca="1" si="22"/>
        <v>0</v>
      </c>
      <c r="H110" s="2">
        <f t="shared" ca="1" si="23"/>
        <v>0</v>
      </c>
      <c r="I110" s="73">
        <f t="shared" ca="1" si="29"/>
        <v>1</v>
      </c>
      <c r="J110" s="2">
        <f t="shared" ca="1" si="30"/>
        <v>1</v>
      </c>
      <c r="K110" s="2">
        <f t="shared" ca="1" si="31"/>
        <v>1</v>
      </c>
      <c r="L110" s="11">
        <f t="shared" ca="1" si="24"/>
        <v>1</v>
      </c>
    </row>
    <row r="111" spans="1:12" x14ac:dyDescent="0.45">
      <c r="A111" s="1">
        <f t="shared" si="25"/>
        <v>103</v>
      </c>
      <c r="B111" s="6">
        <f t="shared" si="26"/>
        <v>132</v>
      </c>
      <c r="C111" s="6">
        <f t="shared" si="27"/>
        <v>129</v>
      </c>
      <c r="D111" s="2">
        <f t="shared" ca="1" si="28"/>
        <v>1</v>
      </c>
      <c r="E111" s="2">
        <f t="shared" ca="1" si="28"/>
        <v>1</v>
      </c>
      <c r="F111" s="2">
        <f t="shared" ca="1" si="22"/>
        <v>0</v>
      </c>
      <c r="G111" s="2">
        <f t="shared" ca="1" si="22"/>
        <v>0</v>
      </c>
      <c r="H111" s="2">
        <f t="shared" ca="1" si="23"/>
        <v>0</v>
      </c>
      <c r="I111" s="73">
        <f t="shared" ca="1" si="29"/>
        <v>1</v>
      </c>
      <c r="J111" s="2">
        <f t="shared" ca="1" si="30"/>
        <v>1</v>
      </c>
      <c r="K111" s="2">
        <f t="shared" ca="1" si="31"/>
        <v>1</v>
      </c>
      <c r="L111" s="11">
        <f t="shared" ca="1" si="24"/>
        <v>1</v>
      </c>
    </row>
    <row r="112" spans="1:12" x14ac:dyDescent="0.45">
      <c r="A112" s="1">
        <f t="shared" si="25"/>
        <v>104</v>
      </c>
      <c r="B112" s="6">
        <f t="shared" si="26"/>
        <v>133</v>
      </c>
      <c r="C112" s="6">
        <f t="shared" si="27"/>
        <v>130</v>
      </c>
      <c r="D112" s="2">
        <f t="shared" ca="1" si="28"/>
        <v>1</v>
      </c>
      <c r="E112" s="2">
        <f t="shared" ca="1" si="28"/>
        <v>1</v>
      </c>
      <c r="F112" s="2">
        <f t="shared" ca="1" si="22"/>
        <v>0</v>
      </c>
      <c r="G112" s="2">
        <f t="shared" ca="1" si="22"/>
        <v>0</v>
      </c>
      <c r="H112" s="2">
        <f t="shared" ca="1" si="23"/>
        <v>0</v>
      </c>
      <c r="I112" s="73">
        <f t="shared" ca="1" si="29"/>
        <v>1</v>
      </c>
      <c r="J112" s="2">
        <f t="shared" ca="1" si="30"/>
        <v>1</v>
      </c>
      <c r="K112" s="2">
        <f t="shared" ca="1" si="31"/>
        <v>1</v>
      </c>
      <c r="L112" s="11">
        <f t="shared" ca="1" si="24"/>
        <v>1</v>
      </c>
    </row>
    <row r="113" spans="1:12" x14ac:dyDescent="0.45">
      <c r="A113" s="1">
        <f t="shared" si="25"/>
        <v>105</v>
      </c>
      <c r="B113" s="6">
        <f t="shared" si="26"/>
        <v>134</v>
      </c>
      <c r="C113" s="6">
        <f t="shared" si="27"/>
        <v>131</v>
      </c>
      <c r="D113" s="2">
        <f t="shared" ca="1" si="28"/>
        <v>1</v>
      </c>
      <c r="E113" s="2">
        <f t="shared" ca="1" si="28"/>
        <v>1</v>
      </c>
      <c r="F113" s="2">
        <f t="shared" ca="1" si="22"/>
        <v>0</v>
      </c>
      <c r="G113" s="2">
        <f t="shared" ca="1" si="22"/>
        <v>0</v>
      </c>
      <c r="H113" s="2">
        <f t="shared" ca="1" si="23"/>
        <v>0</v>
      </c>
      <c r="I113" s="73">
        <f t="shared" ca="1" si="29"/>
        <v>1</v>
      </c>
      <c r="J113" s="2">
        <f t="shared" ca="1" si="30"/>
        <v>1</v>
      </c>
      <c r="K113" s="2">
        <f t="shared" ca="1" si="31"/>
        <v>1</v>
      </c>
      <c r="L113" s="11">
        <f t="shared" ca="1" si="24"/>
        <v>1</v>
      </c>
    </row>
    <row r="114" spans="1:12" x14ac:dyDescent="0.45">
      <c r="A114" s="1">
        <f t="shared" si="25"/>
        <v>106</v>
      </c>
      <c r="B114" s="6">
        <f t="shared" si="26"/>
        <v>135</v>
      </c>
      <c r="C114" s="6">
        <f t="shared" si="27"/>
        <v>132</v>
      </c>
      <c r="D114" s="2">
        <f t="shared" ca="1" si="28"/>
        <v>1</v>
      </c>
      <c r="E114" s="2">
        <f t="shared" ca="1" si="28"/>
        <v>1</v>
      </c>
      <c r="F114" s="2">
        <f t="shared" ca="1" si="22"/>
        <v>0</v>
      </c>
      <c r="G114" s="2">
        <f t="shared" ca="1" si="22"/>
        <v>0</v>
      </c>
      <c r="H114" s="2">
        <f t="shared" ca="1" si="23"/>
        <v>0</v>
      </c>
      <c r="I114" s="73">
        <f t="shared" ca="1" si="29"/>
        <v>1</v>
      </c>
      <c r="J114" s="2">
        <f t="shared" ca="1" si="30"/>
        <v>1</v>
      </c>
      <c r="K114" s="2">
        <f t="shared" ca="1" si="31"/>
        <v>1</v>
      </c>
      <c r="L114" s="11">
        <f t="shared" ca="1" si="24"/>
        <v>1</v>
      </c>
    </row>
    <row r="115" spans="1:12" x14ac:dyDescent="0.45">
      <c r="A115" s="1">
        <f t="shared" si="25"/>
        <v>107</v>
      </c>
      <c r="B115" s="6">
        <f t="shared" si="26"/>
        <v>136</v>
      </c>
      <c r="C115" s="6">
        <f t="shared" si="27"/>
        <v>133</v>
      </c>
      <c r="D115" s="2">
        <f t="shared" ca="1" si="28"/>
        <v>1</v>
      </c>
      <c r="E115" s="2">
        <f t="shared" ca="1" si="28"/>
        <v>1</v>
      </c>
      <c r="F115" s="2">
        <f t="shared" ca="1" si="22"/>
        <v>0</v>
      </c>
      <c r="G115" s="2">
        <f t="shared" ca="1" si="22"/>
        <v>0</v>
      </c>
      <c r="H115" s="2">
        <f t="shared" ca="1" si="23"/>
        <v>0</v>
      </c>
      <c r="I115" s="73">
        <f t="shared" ca="1" si="29"/>
        <v>1</v>
      </c>
      <c r="J115" s="2">
        <f t="shared" ca="1" si="30"/>
        <v>1</v>
      </c>
      <c r="K115" s="2">
        <f t="shared" ca="1" si="31"/>
        <v>1</v>
      </c>
      <c r="L115" s="11">
        <f t="shared" ca="1" si="24"/>
        <v>1</v>
      </c>
    </row>
    <row r="116" spans="1:12" x14ac:dyDescent="0.45">
      <c r="A116" s="1">
        <f t="shared" si="25"/>
        <v>108</v>
      </c>
      <c r="B116" s="6">
        <f t="shared" si="26"/>
        <v>137</v>
      </c>
      <c r="C116" s="6">
        <f t="shared" si="27"/>
        <v>134</v>
      </c>
      <c r="D116" s="2">
        <f t="shared" ca="1" si="28"/>
        <v>1</v>
      </c>
      <c r="E116" s="2">
        <f t="shared" ca="1" si="28"/>
        <v>1</v>
      </c>
      <c r="F116" s="2">
        <f t="shared" ca="1" si="22"/>
        <v>0</v>
      </c>
      <c r="G116" s="2">
        <f t="shared" ca="1" si="22"/>
        <v>0</v>
      </c>
      <c r="H116" s="2">
        <f t="shared" ca="1" si="23"/>
        <v>0</v>
      </c>
      <c r="I116" s="73">
        <f t="shared" ca="1" si="29"/>
        <v>1</v>
      </c>
      <c r="J116" s="2">
        <f t="shared" ca="1" si="30"/>
        <v>1</v>
      </c>
      <c r="K116" s="2">
        <f t="shared" ca="1" si="31"/>
        <v>1</v>
      </c>
      <c r="L116" s="11">
        <f t="shared" ca="1" si="24"/>
        <v>1</v>
      </c>
    </row>
    <row r="117" spans="1:12" x14ac:dyDescent="0.45">
      <c r="A117" s="1">
        <f t="shared" si="25"/>
        <v>109</v>
      </c>
      <c r="B117" s="6">
        <f t="shared" si="26"/>
        <v>138</v>
      </c>
      <c r="C117" s="6">
        <f t="shared" si="27"/>
        <v>135</v>
      </c>
      <c r="D117" s="2">
        <f t="shared" ca="1" si="28"/>
        <v>1</v>
      </c>
      <c r="E117" s="2">
        <f t="shared" ca="1" si="28"/>
        <v>1</v>
      </c>
      <c r="F117" s="2">
        <f t="shared" ca="1" si="22"/>
        <v>0</v>
      </c>
      <c r="G117" s="2">
        <f t="shared" ca="1" si="22"/>
        <v>0</v>
      </c>
      <c r="H117" s="2">
        <f t="shared" ca="1" si="23"/>
        <v>0</v>
      </c>
      <c r="I117" s="73">
        <f t="shared" ca="1" si="29"/>
        <v>1</v>
      </c>
      <c r="J117" s="2">
        <f t="shared" ca="1" si="30"/>
        <v>1</v>
      </c>
      <c r="K117" s="2">
        <f t="shared" ca="1" si="31"/>
        <v>1</v>
      </c>
      <c r="L117" s="11">
        <f t="shared" ca="1" si="24"/>
        <v>1</v>
      </c>
    </row>
    <row r="118" spans="1:12" x14ac:dyDescent="0.45">
      <c r="A118" s="1">
        <f t="shared" si="25"/>
        <v>110</v>
      </c>
      <c r="B118" s="6">
        <f t="shared" si="26"/>
        <v>139</v>
      </c>
      <c r="C118" s="6">
        <f t="shared" si="27"/>
        <v>136</v>
      </c>
      <c r="D118" s="2">
        <f t="shared" ca="1" si="28"/>
        <v>1</v>
      </c>
      <c r="E118" s="2">
        <f t="shared" ca="1" si="28"/>
        <v>1</v>
      </c>
      <c r="F118" s="2">
        <f t="shared" ca="1" si="22"/>
        <v>0</v>
      </c>
      <c r="G118" s="2">
        <f t="shared" ca="1" si="22"/>
        <v>0</v>
      </c>
      <c r="H118" s="2">
        <f t="shared" ca="1" si="23"/>
        <v>0</v>
      </c>
      <c r="I118" s="73">
        <f t="shared" ca="1" si="29"/>
        <v>1</v>
      </c>
      <c r="J118" s="2">
        <f t="shared" ca="1" si="30"/>
        <v>1</v>
      </c>
      <c r="K118" s="2">
        <f t="shared" ca="1" si="31"/>
        <v>1</v>
      </c>
      <c r="L118" s="11">
        <f t="shared" ca="1" si="24"/>
        <v>1</v>
      </c>
    </row>
    <row r="119" spans="1:12" x14ac:dyDescent="0.45">
      <c r="A119" s="1">
        <f t="shared" si="25"/>
        <v>111</v>
      </c>
      <c r="B119" s="6">
        <f t="shared" si="26"/>
        <v>140</v>
      </c>
      <c r="C119" s="6">
        <f t="shared" si="27"/>
        <v>137</v>
      </c>
      <c r="D119" s="2">
        <f t="shared" ca="1" si="28"/>
        <v>1</v>
      </c>
      <c r="E119" s="2">
        <f t="shared" ca="1" si="28"/>
        <v>1</v>
      </c>
      <c r="F119" s="2">
        <f t="shared" ca="1" si="22"/>
        <v>0</v>
      </c>
      <c r="G119" s="2">
        <f t="shared" ca="1" si="22"/>
        <v>0</v>
      </c>
      <c r="H119" s="2">
        <f t="shared" ca="1" si="23"/>
        <v>0</v>
      </c>
      <c r="I119" s="73">
        <f t="shared" ca="1" si="29"/>
        <v>1</v>
      </c>
      <c r="J119" s="2">
        <f t="shared" ca="1" si="30"/>
        <v>1</v>
      </c>
      <c r="K119" s="2">
        <f t="shared" ca="1" si="31"/>
        <v>1</v>
      </c>
      <c r="L119" s="11">
        <f t="shared" ca="1" si="24"/>
        <v>1</v>
      </c>
    </row>
    <row r="120" spans="1:12" x14ac:dyDescent="0.45">
      <c r="A120" s="1">
        <f t="shared" si="25"/>
        <v>112</v>
      </c>
      <c r="B120" s="6">
        <f t="shared" si="26"/>
        <v>141</v>
      </c>
      <c r="C120" s="6">
        <f t="shared" si="27"/>
        <v>138</v>
      </c>
      <c r="D120" s="2">
        <f t="shared" ca="1" si="28"/>
        <v>1</v>
      </c>
      <c r="E120" s="2">
        <f t="shared" ca="1" si="28"/>
        <v>1</v>
      </c>
      <c r="F120" s="2">
        <f t="shared" ca="1" si="22"/>
        <v>0</v>
      </c>
      <c r="G120" s="2">
        <f t="shared" ca="1" si="22"/>
        <v>0</v>
      </c>
      <c r="H120" s="2">
        <f t="shared" ca="1" si="23"/>
        <v>0</v>
      </c>
      <c r="I120" s="73">
        <f t="shared" ca="1" si="29"/>
        <v>1</v>
      </c>
      <c r="J120" s="2">
        <f t="shared" ca="1" si="30"/>
        <v>1</v>
      </c>
      <c r="K120" s="2">
        <f t="shared" ca="1" si="31"/>
        <v>1</v>
      </c>
      <c r="L120" s="11">
        <f t="shared" ca="1" si="24"/>
        <v>1</v>
      </c>
    </row>
    <row r="121" spans="1:12" x14ac:dyDescent="0.45">
      <c r="A121" s="1">
        <f t="shared" si="25"/>
        <v>113</v>
      </c>
      <c r="B121" s="6">
        <f t="shared" si="26"/>
        <v>142</v>
      </c>
      <c r="C121" s="6">
        <f t="shared" si="27"/>
        <v>139</v>
      </c>
      <c r="D121" s="2">
        <f t="shared" ca="1" si="28"/>
        <v>1</v>
      </c>
      <c r="E121" s="2">
        <f t="shared" ca="1" si="28"/>
        <v>1</v>
      </c>
      <c r="F121" s="2">
        <f t="shared" ca="1" si="22"/>
        <v>0</v>
      </c>
      <c r="G121" s="2">
        <f t="shared" ca="1" si="22"/>
        <v>0</v>
      </c>
      <c r="H121" s="2">
        <f t="shared" ca="1" si="23"/>
        <v>0</v>
      </c>
      <c r="I121" s="73">
        <f t="shared" ca="1" si="29"/>
        <v>1</v>
      </c>
      <c r="J121" s="2">
        <f t="shared" ca="1" si="30"/>
        <v>1</v>
      </c>
      <c r="K121" s="2">
        <f t="shared" ca="1" si="31"/>
        <v>1</v>
      </c>
      <c r="L121" s="11">
        <f t="shared" ca="1" si="24"/>
        <v>1</v>
      </c>
    </row>
    <row r="122" spans="1:12" x14ac:dyDescent="0.45">
      <c r="A122" s="1">
        <f t="shared" si="25"/>
        <v>114</v>
      </c>
      <c r="B122" s="6">
        <f t="shared" si="26"/>
        <v>143</v>
      </c>
      <c r="C122" s="6">
        <f t="shared" si="27"/>
        <v>140</v>
      </c>
      <c r="D122" s="2">
        <f t="shared" ca="1" si="28"/>
        <v>1</v>
      </c>
      <c r="E122" s="2">
        <f t="shared" ca="1" si="28"/>
        <v>1</v>
      </c>
      <c r="F122" s="2">
        <f t="shared" ca="1" si="22"/>
        <v>0</v>
      </c>
      <c r="G122" s="2">
        <f t="shared" ca="1" si="22"/>
        <v>0</v>
      </c>
      <c r="H122" s="2">
        <f t="shared" ca="1" si="23"/>
        <v>0</v>
      </c>
      <c r="I122" s="73">
        <f t="shared" ca="1" si="29"/>
        <v>1</v>
      </c>
      <c r="J122" s="2">
        <f t="shared" ca="1" si="30"/>
        <v>1</v>
      </c>
      <c r="K122" s="2">
        <f t="shared" ca="1" si="31"/>
        <v>1</v>
      </c>
      <c r="L122" s="11">
        <f t="shared" ca="1" si="24"/>
        <v>1</v>
      </c>
    </row>
    <row r="123" spans="1:12" x14ac:dyDescent="0.45">
      <c r="A123" s="1">
        <f t="shared" si="25"/>
        <v>115</v>
      </c>
      <c r="B123" s="6">
        <f t="shared" si="26"/>
        <v>144</v>
      </c>
      <c r="C123" s="6">
        <f t="shared" si="27"/>
        <v>141</v>
      </c>
      <c r="D123" s="2">
        <f t="shared" ca="1" si="28"/>
        <v>1</v>
      </c>
      <c r="E123" s="2">
        <f t="shared" ca="1" si="28"/>
        <v>1</v>
      </c>
      <c r="F123" s="2">
        <f t="shared" ca="1" si="22"/>
        <v>0</v>
      </c>
      <c r="G123" s="2">
        <f t="shared" ca="1" si="22"/>
        <v>0</v>
      </c>
      <c r="H123" s="2">
        <f t="shared" ca="1" si="23"/>
        <v>0</v>
      </c>
      <c r="I123" s="73">
        <f t="shared" ca="1" si="29"/>
        <v>1</v>
      </c>
      <c r="J123" s="2">
        <f t="shared" ca="1" si="30"/>
        <v>1</v>
      </c>
      <c r="K123" s="2">
        <f t="shared" ca="1" si="31"/>
        <v>1</v>
      </c>
      <c r="L123" s="11">
        <f t="shared" ca="1" si="24"/>
        <v>1</v>
      </c>
    </row>
    <row r="124" spans="1:12" x14ac:dyDescent="0.45">
      <c r="A124" s="1">
        <f t="shared" si="25"/>
        <v>116</v>
      </c>
      <c r="B124" s="6">
        <f t="shared" si="26"/>
        <v>145</v>
      </c>
      <c r="C124" s="6">
        <f t="shared" si="27"/>
        <v>142</v>
      </c>
      <c r="D124" s="2">
        <f t="shared" ca="1" si="28"/>
        <v>1</v>
      </c>
      <c r="E124" s="2">
        <f t="shared" ca="1" si="28"/>
        <v>1</v>
      </c>
      <c r="F124" s="2">
        <f t="shared" ca="1" si="22"/>
        <v>0</v>
      </c>
      <c r="G124" s="2">
        <f t="shared" ca="1" si="22"/>
        <v>0</v>
      </c>
      <c r="H124" s="2">
        <f t="shared" ca="1" si="23"/>
        <v>0</v>
      </c>
      <c r="I124" s="73">
        <f t="shared" ca="1" si="29"/>
        <v>1</v>
      </c>
      <c r="J124" s="2">
        <f t="shared" ca="1" si="30"/>
        <v>1</v>
      </c>
      <c r="K124" s="2">
        <f t="shared" ca="1" si="31"/>
        <v>1</v>
      </c>
      <c r="L124" s="11">
        <f t="shared" ca="1" si="24"/>
        <v>1</v>
      </c>
    </row>
    <row r="125" spans="1:12" x14ac:dyDescent="0.45">
      <c r="A125" s="1">
        <f t="shared" si="25"/>
        <v>117</v>
      </c>
      <c r="B125" s="6">
        <f t="shared" si="26"/>
        <v>146</v>
      </c>
      <c r="C125" s="6">
        <f t="shared" si="27"/>
        <v>143</v>
      </c>
      <c r="D125" s="2">
        <f t="shared" ca="1" si="28"/>
        <v>1</v>
      </c>
      <c r="E125" s="2">
        <f t="shared" ca="1" si="28"/>
        <v>1</v>
      </c>
      <c r="F125" s="2">
        <f t="shared" ca="1" si="22"/>
        <v>0</v>
      </c>
      <c r="G125" s="2">
        <f t="shared" ca="1" si="22"/>
        <v>0</v>
      </c>
      <c r="H125" s="2">
        <f t="shared" ca="1" si="23"/>
        <v>0</v>
      </c>
      <c r="I125" s="73">
        <f t="shared" ca="1" si="29"/>
        <v>1</v>
      </c>
      <c r="J125" s="2">
        <f t="shared" ca="1" si="30"/>
        <v>1</v>
      </c>
      <c r="K125" s="2">
        <f t="shared" ca="1" si="31"/>
        <v>1</v>
      </c>
      <c r="L125" s="11">
        <f t="shared" ca="1" si="24"/>
        <v>1</v>
      </c>
    </row>
    <row r="126" spans="1:12" x14ac:dyDescent="0.45">
      <c r="A126" s="1">
        <f t="shared" si="25"/>
        <v>118</v>
      </c>
      <c r="B126" s="6">
        <f t="shared" si="26"/>
        <v>147</v>
      </c>
      <c r="C126" s="6">
        <f t="shared" si="27"/>
        <v>144</v>
      </c>
      <c r="D126" s="2">
        <f t="shared" ca="1" si="28"/>
        <v>1</v>
      </c>
      <c r="E126" s="2">
        <f t="shared" ca="1" si="28"/>
        <v>1</v>
      </c>
      <c r="F126" s="2">
        <f t="shared" ca="1" si="22"/>
        <v>0</v>
      </c>
      <c r="G126" s="2">
        <f t="shared" ca="1" si="22"/>
        <v>0</v>
      </c>
      <c r="H126" s="2">
        <f t="shared" ca="1" si="23"/>
        <v>0</v>
      </c>
      <c r="I126" s="73">
        <f t="shared" ca="1" si="29"/>
        <v>1</v>
      </c>
      <c r="J126" s="2">
        <f t="shared" ca="1" si="30"/>
        <v>1</v>
      </c>
      <c r="K126" s="2">
        <f t="shared" ca="1" si="31"/>
        <v>1</v>
      </c>
      <c r="L126" s="11">
        <f t="shared" ca="1" si="24"/>
        <v>1</v>
      </c>
    </row>
    <row r="127" spans="1:12" x14ac:dyDescent="0.45">
      <c r="A127" s="1">
        <f t="shared" si="25"/>
        <v>119</v>
      </c>
      <c r="B127" s="6">
        <f t="shared" si="26"/>
        <v>148</v>
      </c>
      <c r="C127" s="6">
        <f t="shared" si="27"/>
        <v>145</v>
      </c>
      <c r="D127" s="2">
        <f t="shared" ca="1" si="28"/>
        <v>1</v>
      </c>
      <c r="E127" s="2">
        <f t="shared" ca="1" si="28"/>
        <v>1</v>
      </c>
      <c r="F127" s="2">
        <f t="shared" ca="1" si="22"/>
        <v>0</v>
      </c>
      <c r="G127" s="2">
        <f t="shared" ca="1" si="22"/>
        <v>0</v>
      </c>
      <c r="H127" s="2">
        <f t="shared" ca="1" si="23"/>
        <v>0</v>
      </c>
      <c r="I127" s="73">
        <f t="shared" ca="1" si="29"/>
        <v>1</v>
      </c>
      <c r="J127" s="2">
        <f t="shared" ca="1" si="30"/>
        <v>1</v>
      </c>
      <c r="K127" s="2">
        <f t="shared" ca="1" si="31"/>
        <v>1</v>
      </c>
      <c r="L127" s="11">
        <f t="shared" ca="1" si="24"/>
        <v>1</v>
      </c>
    </row>
    <row r="128" spans="1:12" x14ac:dyDescent="0.45">
      <c r="A128" s="1">
        <f t="shared" si="25"/>
        <v>120</v>
      </c>
      <c r="B128" s="6">
        <f t="shared" si="26"/>
        <v>149</v>
      </c>
      <c r="C128" s="6">
        <f t="shared" si="27"/>
        <v>146</v>
      </c>
      <c r="D128" s="2">
        <f t="shared" ca="1" si="28"/>
        <v>1</v>
      </c>
      <c r="E128" s="2">
        <f t="shared" ca="1" si="28"/>
        <v>1</v>
      </c>
      <c r="F128" s="2">
        <f t="shared" ca="1" si="22"/>
        <v>0</v>
      </c>
      <c r="G128" s="2">
        <f t="shared" ca="1" si="22"/>
        <v>0</v>
      </c>
      <c r="H128" s="2">
        <f t="shared" ca="1" si="23"/>
        <v>0</v>
      </c>
      <c r="I128" s="73">
        <f t="shared" ca="1" si="29"/>
        <v>1</v>
      </c>
      <c r="J128" s="2">
        <f t="shared" ca="1" si="30"/>
        <v>1</v>
      </c>
      <c r="K128" s="2">
        <f t="shared" ca="1" si="31"/>
        <v>1</v>
      </c>
      <c r="L128" s="11">
        <f t="shared" ca="1" si="24"/>
        <v>1</v>
      </c>
    </row>
    <row r="129" spans="1:12" x14ac:dyDescent="0.45">
      <c r="A129" s="13">
        <f t="shared" si="25"/>
        <v>121</v>
      </c>
      <c r="B129" s="14">
        <f t="shared" si="26"/>
        <v>150</v>
      </c>
      <c r="C129" s="14">
        <f t="shared" si="27"/>
        <v>147</v>
      </c>
      <c r="D129" s="15">
        <f t="shared" ca="1" si="28"/>
        <v>1</v>
      </c>
      <c r="E129" s="15">
        <f t="shared" ca="1" si="28"/>
        <v>1</v>
      </c>
      <c r="F129" s="15">
        <f t="shared" ca="1" si="22"/>
        <v>0</v>
      </c>
      <c r="G129" s="15">
        <f t="shared" ca="1" si="22"/>
        <v>0</v>
      </c>
      <c r="H129" s="15">
        <f t="shared" ca="1" si="23"/>
        <v>0</v>
      </c>
      <c r="I129" s="74">
        <f ca="1">1/(1-DiscFactor*F129)</f>
        <v>1</v>
      </c>
      <c r="J129" s="15">
        <f ca="1">1/(1-DiscFactor*G129)</f>
        <v>1</v>
      </c>
      <c r="K129" s="15">
        <f ca="1">1/(1-DiscFactor*H129)</f>
        <v>1</v>
      </c>
      <c r="L129" s="17">
        <f t="shared" ca="1" si="24"/>
        <v>1</v>
      </c>
    </row>
  </sheetData>
  <mergeCells count="3">
    <mergeCell ref="A6:A7"/>
    <mergeCell ref="B6:H6"/>
    <mergeCell ref="I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Summary of Results</vt:lpstr>
      <vt:lpstr>Premium and Reserve Calculator</vt:lpstr>
      <vt:lpstr>What-If Analysis</vt:lpstr>
      <vt:lpstr>Base Mortality Calculator</vt:lpstr>
      <vt:lpstr>Joint Life Functions</vt:lpstr>
      <vt:lpstr>Annuity</vt:lpstr>
      <vt:lpstr>BAge</vt:lpstr>
      <vt:lpstr>DiscFactor</vt:lpstr>
      <vt:lpstr>Endowment</vt:lpstr>
      <vt:lpstr>Interest</vt:lpstr>
      <vt:lpstr>MakehamA</vt:lpstr>
      <vt:lpstr>MakehamB</vt:lpstr>
      <vt:lpstr>Makehamc</vt:lpstr>
      <vt:lpstr>MortFactor</vt:lpstr>
      <vt:lpstr>NewDiscFactor</vt:lpstr>
      <vt:lpstr>NewInterest</vt:lpstr>
      <vt:lpstr>NewSettlement</vt:lpstr>
      <vt:lpstr>NewY1PercentPrem</vt:lpstr>
      <vt:lpstr>NewY1PerPolicy</vt:lpstr>
      <vt:lpstr>NewY2PercentPrem</vt:lpstr>
      <vt:lpstr>NewY2PerPolicy</vt:lpstr>
      <vt:lpstr>PAge</vt:lpstr>
      <vt:lpstr>Premium</vt:lpstr>
      <vt:lpstr>qx</vt:lpstr>
      <vt:lpstr>Settlement</vt:lpstr>
      <vt:lpstr>TermLength</vt:lpstr>
      <vt:lpstr>Y1PercentPrem</vt:lpstr>
      <vt:lpstr>Y1PerPolicy</vt:lpstr>
      <vt:lpstr>Y2PercentPrem</vt:lpstr>
      <vt:lpstr>Y2PerPolicy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Zhou</dc:creator>
  <cp:lastModifiedBy>Alan Zhou</cp:lastModifiedBy>
  <dcterms:created xsi:type="dcterms:W3CDTF">2024-11-11T19:34:44Z</dcterms:created>
  <dcterms:modified xsi:type="dcterms:W3CDTF">2024-12-09T21:48:53Z</dcterms:modified>
</cp:coreProperties>
</file>