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agasitas\Amazon Web Service\2024\01 - Januari\"/>
    </mc:Choice>
  </mc:AlternateContent>
  <xr:revisionPtr revIDLastSave="0" documentId="13_ncr:1_{3FDA77EB-CA3C-4145-9E7E-2838BF1E7180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X 4" sheetId="5" r:id="rId1"/>
    <sheet name="Sheet1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5" l="1"/>
  <c r="G33" i="5"/>
  <c r="F33" i="5"/>
  <c r="E33" i="5"/>
  <c r="D33" i="5"/>
  <c r="C33" i="5"/>
  <c r="B33" i="5"/>
  <c r="A33" i="5"/>
  <c r="H32" i="5"/>
  <c r="G32" i="5"/>
  <c r="F32" i="5"/>
  <c r="E32" i="5"/>
  <c r="D32" i="5"/>
  <c r="C32" i="5"/>
  <c r="B32" i="5"/>
  <c r="A32" i="5"/>
  <c r="H31" i="5"/>
  <c r="G31" i="5"/>
  <c r="F31" i="5"/>
  <c r="E31" i="5"/>
  <c r="D31" i="5"/>
  <c r="C31" i="5"/>
  <c r="B31" i="5"/>
  <c r="A31" i="5"/>
  <c r="H30" i="5"/>
  <c r="G30" i="5"/>
  <c r="F30" i="5"/>
  <c r="E30" i="5"/>
  <c r="D30" i="5"/>
  <c r="C30" i="5"/>
  <c r="B30" i="5"/>
  <c r="A30" i="5"/>
  <c r="H29" i="5"/>
  <c r="G29" i="5"/>
  <c r="F29" i="5"/>
  <c r="E29" i="5"/>
  <c r="D29" i="5"/>
  <c r="C29" i="5"/>
  <c r="B29" i="5"/>
  <c r="A29" i="5"/>
  <c r="H28" i="5"/>
  <c r="G28" i="5"/>
  <c r="F28" i="5"/>
  <c r="E28" i="5"/>
  <c r="D28" i="5"/>
  <c r="C28" i="5"/>
  <c r="B28" i="5"/>
  <c r="A28" i="5"/>
  <c r="H27" i="5"/>
  <c r="G27" i="5"/>
  <c r="F27" i="5"/>
  <c r="E27" i="5"/>
  <c r="D27" i="5"/>
  <c r="C27" i="5"/>
  <c r="B27" i="5"/>
  <c r="A27" i="5"/>
  <c r="H26" i="5"/>
  <c r="G26" i="5"/>
  <c r="F26" i="5"/>
  <c r="E26" i="5"/>
  <c r="D26" i="5"/>
  <c r="C26" i="5"/>
  <c r="B26" i="5"/>
  <c r="A26" i="5"/>
  <c r="H25" i="5"/>
  <c r="G25" i="5"/>
  <c r="F25" i="5"/>
  <c r="E25" i="5"/>
  <c r="D25" i="5"/>
  <c r="C25" i="5"/>
  <c r="B25" i="5"/>
  <c r="A25" i="5"/>
  <c r="H24" i="5"/>
  <c r="G24" i="5"/>
  <c r="F24" i="5"/>
  <c r="E24" i="5"/>
  <c r="D24" i="5"/>
  <c r="C24" i="5"/>
  <c r="B24" i="5"/>
  <c r="A24" i="5"/>
  <c r="H23" i="5"/>
  <c r="G23" i="5"/>
  <c r="F23" i="5"/>
  <c r="E23" i="5"/>
  <c r="D23" i="5"/>
  <c r="C23" i="5"/>
  <c r="B23" i="5"/>
  <c r="A23" i="5"/>
  <c r="H22" i="5"/>
  <c r="G22" i="5"/>
  <c r="F22" i="5"/>
  <c r="E22" i="5"/>
  <c r="D22" i="5"/>
  <c r="C22" i="5"/>
  <c r="B22" i="5"/>
  <c r="A22" i="5"/>
  <c r="H21" i="5"/>
  <c r="G21" i="5"/>
  <c r="F21" i="5"/>
  <c r="E21" i="5"/>
  <c r="D21" i="5"/>
  <c r="C21" i="5"/>
  <c r="B21" i="5"/>
  <c r="A21" i="5"/>
  <c r="H20" i="5"/>
  <c r="G20" i="5"/>
  <c r="F20" i="5"/>
  <c r="E20" i="5"/>
  <c r="D20" i="5"/>
  <c r="C20" i="5"/>
  <c r="B20" i="5"/>
  <c r="A20" i="5"/>
  <c r="H19" i="5"/>
  <c r="G19" i="5"/>
  <c r="F19" i="5"/>
  <c r="E19" i="5"/>
  <c r="D19" i="5"/>
  <c r="C19" i="5"/>
  <c r="B19" i="5"/>
  <c r="A19" i="5"/>
  <c r="H18" i="5"/>
  <c r="G18" i="5"/>
  <c r="F18" i="5"/>
  <c r="E18" i="5"/>
  <c r="D18" i="5"/>
  <c r="C18" i="5"/>
  <c r="B18" i="5"/>
  <c r="A18" i="5"/>
  <c r="H17" i="5"/>
  <c r="G17" i="5"/>
  <c r="F17" i="5"/>
  <c r="E17" i="5"/>
  <c r="D17" i="5"/>
  <c r="C17" i="5"/>
  <c r="B17" i="5"/>
  <c r="A17" i="5"/>
  <c r="H16" i="5"/>
  <c r="G16" i="5"/>
  <c r="F16" i="5"/>
  <c r="E16" i="5"/>
  <c r="D16" i="5"/>
  <c r="C16" i="5"/>
  <c r="B16" i="5"/>
  <c r="A16" i="5"/>
  <c r="H15" i="5"/>
  <c r="G15" i="5"/>
  <c r="F15" i="5"/>
  <c r="E15" i="5"/>
  <c r="D15" i="5"/>
  <c r="C15" i="5"/>
  <c r="B15" i="5"/>
  <c r="A15" i="5"/>
  <c r="H14" i="5"/>
  <c r="G14" i="5"/>
  <c r="F14" i="5"/>
  <c r="E14" i="5"/>
  <c r="D14" i="5"/>
  <c r="C14" i="5"/>
  <c r="B14" i="5"/>
  <c r="A14" i="5"/>
  <c r="H13" i="5"/>
  <c r="G13" i="5"/>
  <c r="F13" i="5"/>
  <c r="E13" i="5"/>
  <c r="D13" i="5"/>
  <c r="C13" i="5"/>
  <c r="B13" i="5"/>
  <c r="A13" i="5"/>
  <c r="H12" i="5"/>
  <c r="G12" i="5"/>
  <c r="F12" i="5"/>
  <c r="E12" i="5"/>
  <c r="D12" i="5"/>
  <c r="C12" i="5"/>
  <c r="B12" i="5"/>
  <c r="A12" i="5"/>
  <c r="H11" i="5"/>
  <c r="G11" i="5"/>
  <c r="F11" i="5"/>
  <c r="E11" i="5"/>
  <c r="D11" i="5"/>
  <c r="C11" i="5"/>
  <c r="B11" i="5"/>
  <c r="A11" i="5"/>
  <c r="H10" i="5"/>
  <c r="G10" i="5"/>
  <c r="F10" i="5"/>
  <c r="E10" i="5"/>
  <c r="D10" i="5"/>
  <c r="C10" i="5"/>
  <c r="B10" i="5"/>
  <c r="A10" i="5"/>
  <c r="H9" i="5"/>
  <c r="G9" i="5"/>
  <c r="F9" i="5"/>
  <c r="E9" i="5"/>
  <c r="D9" i="5"/>
  <c r="C9" i="5"/>
  <c r="B9" i="5"/>
  <c r="A9" i="5"/>
  <c r="H8" i="5"/>
  <c r="G8" i="5"/>
  <c r="F8" i="5"/>
  <c r="E8" i="5"/>
  <c r="D8" i="5"/>
  <c r="C8" i="5"/>
  <c r="B8" i="5"/>
  <c r="A8" i="5"/>
  <c r="H7" i="5"/>
  <c r="G7" i="5"/>
  <c r="F7" i="5"/>
  <c r="E7" i="5"/>
  <c r="D7" i="5"/>
  <c r="C7" i="5"/>
  <c r="B7" i="5"/>
  <c r="A7" i="5"/>
  <c r="H6" i="5"/>
  <c r="G6" i="5"/>
  <c r="F6" i="5"/>
  <c r="E6" i="5"/>
  <c r="D6" i="5"/>
  <c r="C6" i="5"/>
  <c r="B6" i="5"/>
  <c r="A6" i="5"/>
  <c r="H5" i="5"/>
  <c r="G5" i="5"/>
  <c r="F5" i="5"/>
  <c r="E5" i="5"/>
  <c r="D5" i="5"/>
  <c r="C5" i="5"/>
  <c r="B5" i="5"/>
  <c r="A5" i="5"/>
  <c r="H4" i="5"/>
  <c r="G4" i="5"/>
  <c r="F4" i="5"/>
  <c r="E4" i="5"/>
  <c r="D4" i="5"/>
  <c r="C4" i="5"/>
  <c r="B4" i="5"/>
  <c r="A4" i="5"/>
  <c r="H3" i="5"/>
  <c r="G3" i="5"/>
  <c r="F3" i="5"/>
  <c r="E3" i="5"/>
  <c r="D3" i="5"/>
  <c r="C3" i="5"/>
  <c r="B3" i="5"/>
  <c r="A3" i="5"/>
  <c r="H2" i="5"/>
  <c r="I2" i="5" s="1"/>
  <c r="G2" i="5"/>
  <c r="F2" i="5"/>
  <c r="E2" i="5"/>
  <c r="D2" i="5"/>
  <c r="C2" i="5"/>
  <c r="B2" i="5"/>
  <c r="A2" i="5"/>
</calcChain>
</file>

<file path=xl/sharedStrings.xml><?xml version="1.0" encoding="utf-8"?>
<sst xmlns="http://schemas.openxmlformats.org/spreadsheetml/2006/main" count="209" uniqueCount="108">
  <si>
    <t>Timestamp</t>
  </si>
  <si>
    <t>Asal Sekolah</t>
  </si>
  <si>
    <t>Nama Lengkap</t>
  </si>
  <si>
    <t>Kelas</t>
  </si>
  <si>
    <t>Umur</t>
  </si>
  <si>
    <t>Alamat Email</t>
  </si>
  <si>
    <t>Nomor WhatsApp</t>
  </si>
  <si>
    <t>AWS Skill Builder?</t>
  </si>
  <si>
    <t>Jumlah yang berhasil</t>
  </si>
  <si>
    <t>SMA 94 Jakarta</t>
  </si>
  <si>
    <t>Sudah</t>
  </si>
  <si>
    <t>Belum</t>
  </si>
  <si>
    <t>STANLEY WIJAYA</t>
  </si>
  <si>
    <t>X 4</t>
  </si>
  <si>
    <t>stan07jaya@gmail.com</t>
  </si>
  <si>
    <t>081290372827</t>
  </si>
  <si>
    <t xml:space="preserve">AGIYA CESHNA CALLYSTA </t>
  </si>
  <si>
    <t>callystaagiya007@gmail.com</t>
  </si>
  <si>
    <t>081384812092</t>
  </si>
  <si>
    <t xml:space="preserve">NINDI AMANDA PUTRI </t>
  </si>
  <si>
    <t>nindiamandaputri@gmail.com</t>
  </si>
  <si>
    <t>085886889108</t>
  </si>
  <si>
    <t xml:space="preserve">MAULIKA AHMAD </t>
  </si>
  <si>
    <t>maulikaahmad006@gmail.com</t>
  </si>
  <si>
    <t>08995553966</t>
  </si>
  <si>
    <t>zratu2828@gmail.com</t>
  </si>
  <si>
    <t>08127733359</t>
  </si>
  <si>
    <t xml:space="preserve">ADELIA HERMAWAN </t>
  </si>
  <si>
    <t>adeliahermawan742@gmail.com</t>
  </si>
  <si>
    <t>085780281760</t>
  </si>
  <si>
    <t>VITA FERTIKA SARI</t>
  </si>
  <si>
    <t>iyanwar209@gmail.com</t>
  </si>
  <si>
    <t>083876150687</t>
  </si>
  <si>
    <t>PRAJNA PARAMITA NUR EKA SATRIYA</t>
  </si>
  <si>
    <t>prajnaparamita1514@gmail.com</t>
  </si>
  <si>
    <t>085771360363</t>
  </si>
  <si>
    <t>ronaldopratama5967@gmail.com</t>
  </si>
  <si>
    <t>085781027223</t>
  </si>
  <si>
    <t>syahb5289@gmail.com</t>
  </si>
  <si>
    <t>0895365186743</t>
  </si>
  <si>
    <t>FAHRULLI MELISA AZZAHRA</t>
  </si>
  <si>
    <t>melisaazzahra0707@gmail.com</t>
  </si>
  <si>
    <t>089530709536</t>
  </si>
  <si>
    <t>MOCHAMAD DAFFAH FIRMANSYAH</t>
  </si>
  <si>
    <t>daffahfirmansyah@gmail.com</t>
  </si>
  <si>
    <t>0895365311975</t>
  </si>
  <si>
    <t xml:space="preserve">EWO RADEN WIBOWO </t>
  </si>
  <si>
    <t>eworadenw@gmail.com</t>
  </si>
  <si>
    <t>0881024611135</t>
  </si>
  <si>
    <t>FACHRI DANU ALAM</t>
  </si>
  <si>
    <t>danusans96@gmail.com</t>
  </si>
  <si>
    <t>081998355098</t>
  </si>
  <si>
    <t>ABDUL HAKIM</t>
  </si>
  <si>
    <t>hmm88577@gmail.com</t>
  </si>
  <si>
    <t>0895622334071</t>
  </si>
  <si>
    <t>REINANDA RAFEYFA IMANSYAH</t>
  </si>
  <si>
    <t>rafeyfananda@gmail.com</t>
  </si>
  <si>
    <t>082123644849</t>
  </si>
  <si>
    <t>BINTA BARIKA RAMADHANI</t>
  </si>
  <si>
    <t>bintabarika21097@gmail.com</t>
  </si>
  <si>
    <t>089627200045</t>
  </si>
  <si>
    <t>AMELIA VEGA</t>
  </si>
  <si>
    <t>ameliavega2603@gmail.com</t>
  </si>
  <si>
    <t>08561044591</t>
  </si>
  <si>
    <t>selfiaindriyani26@gmail.com</t>
  </si>
  <si>
    <t>082122923795</t>
  </si>
  <si>
    <t>afandiy499@gmail.com</t>
  </si>
  <si>
    <t>BERLIANA INDAH SARI</t>
  </si>
  <si>
    <t>brlianaindahsari73@gmail.com</t>
  </si>
  <si>
    <t>0895324798202</t>
  </si>
  <si>
    <t>ahmadraffa309@gmail.com</t>
  </si>
  <si>
    <t>085891124521</t>
  </si>
  <si>
    <t>kylakyla073@gmail.com</t>
  </si>
  <si>
    <t>087812381043</t>
  </si>
  <si>
    <t>ALYCHIA PUTRI ALI</t>
  </si>
  <si>
    <t>alychiaputriali52@gmail.com</t>
  </si>
  <si>
    <t>085777250120</t>
  </si>
  <si>
    <t xml:space="preserve">RIDHO AFRIYADI </t>
  </si>
  <si>
    <t>afriyadiridho79@gmail.com</t>
  </si>
  <si>
    <t>089529528720</t>
  </si>
  <si>
    <t>zidanarkan053@gmail.com</t>
  </si>
  <si>
    <t>adytcndr@gmail.com</t>
  </si>
  <si>
    <t>0895617000401</t>
  </si>
  <si>
    <t>088978633091</t>
  </si>
  <si>
    <t>mr0447781@gmail.com</t>
  </si>
  <si>
    <t>087783953854</t>
  </si>
  <si>
    <t>NOOR JUAN DEVRANSACH</t>
  </si>
  <si>
    <t>alifsyahnarzi@gmail.com</t>
  </si>
  <si>
    <t>0895635333778</t>
  </si>
  <si>
    <t>TALITHA CLARISSA SALSABILA</t>
  </si>
  <si>
    <t>talithaclarissasalsabila@gmail.com</t>
  </si>
  <si>
    <t>085813839348</t>
  </si>
  <si>
    <t>chikanoviyanti2006@gmail.com</t>
  </si>
  <si>
    <t>083829537583</t>
  </si>
  <si>
    <t xml:space="preserve">RATU SEPTIA ZAHRA </t>
  </si>
  <si>
    <t>RONALDO PUTRA PRATAMA</t>
  </si>
  <si>
    <t>SYAHBUDIN</t>
  </si>
  <si>
    <t xml:space="preserve">SELFIA INDRIYANI </t>
  </si>
  <si>
    <t>HAFIDZ ZIDANE EFFENDI</t>
  </si>
  <si>
    <t xml:space="preserve">MUHAMMAD ABI ABDUL AZIS </t>
  </si>
  <si>
    <t>SYAKILLA ZAHROTUL YOHANA</t>
  </si>
  <si>
    <t>NAZWALITA AYUDIH</t>
  </si>
  <si>
    <t xml:space="preserve">ADITYA CHANDRA </t>
  </si>
  <si>
    <t>HAFIDZ</t>
  </si>
  <si>
    <t>MUHAMMAD RAFI</t>
  </si>
  <si>
    <t>CHIKA NOVIYANTI</t>
  </si>
  <si>
    <t>08978633091</t>
  </si>
  <si>
    <t>0887433239603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</si>
</sst>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22" fontId="0" fillId="0" borderId="0" xfId="0" applyNumberFormat="1"/>
    <xf numFmtId="0" fontId="2" fillId="0" borderId="0" xfId="0" quotePrefix="1" applyFont="1"/>
  </cellXfs>
  <cellStyles count="1">
    <cellStyle name="Normal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A02728-ADAE-4842-9CAF-A0C57B8E658A}" name="Table1" displayName="Table1" ref="A1:H33" totalsRowShown="0">
  <autoFilter ref="A1:H33" xr:uid="{FBA02728-ADAE-4842-9CAF-A0C57B8E658A}"/>
  <sortState xmlns:xlrd2="http://schemas.microsoft.com/office/spreadsheetml/2017/richdata2" ref="A2:H33">
    <sortCondition ref="C1:C33"/>
  </sortState>
  <tableColumns count="8">
    <tableColumn id="1" xr3:uid="{1989719D-DE25-45FD-AE5E-DB4B11F6C681}" name="Timestamp" dataDxfId="0"/>
    <tableColumn id="2" xr3:uid="{224E8734-6FCD-408D-893B-9D150737D43D}" name="Asal Sekolah"/>
    <tableColumn id="3" xr3:uid="{75BF6AF5-697D-45ED-9676-025544AD5C8C}" name="Nama Lengkap"/>
    <tableColumn id="4" xr3:uid="{ABC4A02D-D7D5-46C9-A26D-A0ADC0807D0F}" name="Kelas"/>
    <tableColumn id="5" xr3:uid="{AF68BF9A-9F81-4217-BF7A-CC4490AF9204}" name="Umur"/>
    <tableColumn id="6" xr3:uid="{EF8DD713-E6E3-4589-A6B0-1E6DE75B433A}" name="Alamat Email"/>
    <tableColumn id="7" xr3:uid="{38C301DE-ADFA-4B64-97D9-A855BD19DA21}" name="Nomor WhatsApp"/>
    <tableColumn id="8" xr3:uid="{B55DE175-6317-46D1-BEED-F6F1274366CD}" name="AWS Skill Builder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33"/>
  <sheetViews>
    <sheetView workbookViewId="0">
      <pane ySplit="1" topLeftCell="A2" activePane="bottomLeft" state="frozen"/>
      <selection pane="bottomLeft" sqref="A1:XFD1048576"/>
    </sheetView>
  </sheetViews>
  <sheetFormatPr defaultColWidth="12.61328125" defaultRowHeight="15.75" customHeight="1" x14ac:dyDescent="0.3"/>
  <cols>
    <col min="1" max="1" width="16.23046875" bestFit="1" customWidth="1"/>
    <col min="2" max="2" width="13.4609375" bestFit="1" customWidth="1"/>
    <col min="3" max="3" width="33.84375" bestFit="1" customWidth="1"/>
    <col min="4" max="4" width="5.23046875" bestFit="1" customWidth="1"/>
    <col min="5" max="5" width="5.07421875" bestFit="1" customWidth="1"/>
    <col min="6" max="6" width="28.07421875" bestFit="1" customWidth="1"/>
    <col min="7" max="7" width="14.765625" bestFit="1" customWidth="1"/>
    <col min="8" max="8" width="15.23046875" bestFit="1" customWidth="1"/>
    <col min="9" max="9" width="17.15234375" bestFit="1" customWidth="1"/>
    <col min="10" max="14" width="18.84375" customWidth="1"/>
  </cols>
  <sheetData>
    <row r="1" spans="1:9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3">
      <c r="A2" s="2">
        <f ca="1">IFERROR(__xludf.DUMMYFUNCTION("FILTER(Master!A:H, Master!D:D=""X 4"")"),45316.4903145254)</f>
        <v>45316.490314525399</v>
      </c>
      <c r="B2" s="1" t="str">
        <f ca="1">IFERROR(__xludf.DUMMYFUNCTION("""COMPUTED_VALUE"""),"SMA 94 Jakarta")</f>
        <v>SMA 94 Jakarta</v>
      </c>
      <c r="C2" s="1" t="str">
        <f ca="1">IFERROR(__xludf.DUMMYFUNCTION("""COMPUTED_VALUE"""),"STANLEY WIJAYA")</f>
        <v>STANLEY WIJAYA</v>
      </c>
      <c r="D2" s="1" t="str">
        <f ca="1">IFERROR(__xludf.DUMMYFUNCTION("""COMPUTED_VALUE"""),"X 4")</f>
        <v>X 4</v>
      </c>
      <c r="E2" s="1">
        <f ca="1">IFERROR(__xludf.DUMMYFUNCTION("""COMPUTED_VALUE"""),16)</f>
        <v>16</v>
      </c>
      <c r="F2" s="1" t="str">
        <f ca="1">IFERROR(__xludf.DUMMYFUNCTION("""COMPUTED_VALUE"""),"stan07jaya@gmail.com")</f>
        <v>stan07jaya@gmail.com</v>
      </c>
      <c r="G2" s="1" t="str">
        <f ca="1">IFERROR(__xludf.DUMMYFUNCTION("""COMPUTED_VALUE"""),"081290372827")</f>
        <v>081290372827</v>
      </c>
      <c r="H2" s="1" t="str">
        <f ca="1">IFERROR(__xludf.DUMMYFUNCTION("""COMPUTED_VALUE"""),"Sudah")</f>
        <v>Sudah</v>
      </c>
      <c r="I2" s="1">
        <f ca="1">COUNTIF(H:H, "Sudah")</f>
        <v>29</v>
      </c>
    </row>
    <row r="3" spans="1:9" ht="15.75" customHeight="1" x14ac:dyDescent="0.3">
      <c r="A3" s="2">
        <f ca="1">IFERROR(__xludf.DUMMYFUNCTION("""COMPUTED_VALUE"""),45316.4904229513)</f>
        <v>45316.490422951298</v>
      </c>
      <c r="B3" s="1" t="str">
        <f ca="1">IFERROR(__xludf.DUMMYFUNCTION("""COMPUTED_VALUE"""),"SMA 94 Jakarta")</f>
        <v>SMA 94 Jakarta</v>
      </c>
      <c r="C3" s="1" t="str">
        <f ca="1">IFERROR(__xludf.DUMMYFUNCTION("""COMPUTED_VALUE"""),"AGIYA CESHNA CALLYSTA ")</f>
        <v xml:space="preserve">AGIYA CESHNA CALLYSTA </v>
      </c>
      <c r="D3" s="1" t="str">
        <f ca="1">IFERROR(__xludf.DUMMYFUNCTION("""COMPUTED_VALUE"""),"X 4")</f>
        <v>X 4</v>
      </c>
      <c r="E3" s="1">
        <f ca="1">IFERROR(__xludf.DUMMYFUNCTION("""COMPUTED_VALUE"""),16)</f>
        <v>16</v>
      </c>
      <c r="F3" s="1" t="str">
        <f ca="1">IFERROR(__xludf.DUMMYFUNCTION("""COMPUTED_VALUE"""),"callystaagiya007@gmail.com")</f>
        <v>callystaagiya007@gmail.com</v>
      </c>
      <c r="G3" s="1" t="str">
        <f ca="1">IFERROR(__xludf.DUMMYFUNCTION("""COMPUTED_VALUE"""),"081384812092")</f>
        <v>081384812092</v>
      </c>
      <c r="H3" s="1" t="str">
        <f ca="1">IFERROR(__xludf.DUMMYFUNCTION("""COMPUTED_VALUE"""),"Sudah")</f>
        <v>Sudah</v>
      </c>
    </row>
    <row r="4" spans="1:9" ht="15.75" customHeight="1" x14ac:dyDescent="0.3">
      <c r="A4" s="2">
        <f ca="1">IFERROR(__xludf.DUMMYFUNCTION("""COMPUTED_VALUE"""),45316.4904246296)</f>
        <v>45316.490424629599</v>
      </c>
      <c r="B4" s="1" t="str">
        <f ca="1">IFERROR(__xludf.DUMMYFUNCTION("""COMPUTED_VALUE"""),"SMA 94 Jakarta")</f>
        <v>SMA 94 Jakarta</v>
      </c>
      <c r="C4" s="1" t="str">
        <f ca="1">IFERROR(__xludf.DUMMYFUNCTION("""COMPUTED_VALUE"""),"NINDI AMANDA PUTRI ")</f>
        <v xml:space="preserve">NINDI AMANDA PUTRI </v>
      </c>
      <c r="D4" s="1" t="str">
        <f ca="1">IFERROR(__xludf.DUMMYFUNCTION("""COMPUTED_VALUE"""),"X 4")</f>
        <v>X 4</v>
      </c>
      <c r="E4" s="1">
        <f ca="1">IFERROR(__xludf.DUMMYFUNCTION("""COMPUTED_VALUE"""),16)</f>
        <v>16</v>
      </c>
      <c r="F4" s="1" t="str">
        <f ca="1">IFERROR(__xludf.DUMMYFUNCTION("""COMPUTED_VALUE"""),"nindiamandaputri@gmail.com")</f>
        <v>nindiamandaputri@gmail.com</v>
      </c>
      <c r="G4" s="1" t="str">
        <f ca="1">IFERROR(__xludf.DUMMYFUNCTION("""COMPUTED_VALUE"""),"085886889108")</f>
        <v>085886889108</v>
      </c>
      <c r="H4" s="1" t="str">
        <f ca="1">IFERROR(__xludf.DUMMYFUNCTION("""COMPUTED_VALUE"""),"Sudah")</f>
        <v>Sudah</v>
      </c>
    </row>
    <row r="5" spans="1:9" ht="15.75" customHeight="1" x14ac:dyDescent="0.3">
      <c r="A5" s="2">
        <f ca="1">IFERROR(__xludf.DUMMYFUNCTION("""COMPUTED_VALUE"""),45316.4905199652)</f>
        <v>45316.490519965198</v>
      </c>
      <c r="B5" s="1" t="str">
        <f ca="1">IFERROR(__xludf.DUMMYFUNCTION("""COMPUTED_VALUE"""),"SMA 94 Jakarta")</f>
        <v>SMA 94 Jakarta</v>
      </c>
      <c r="C5" s="1" t="str">
        <f ca="1">IFERROR(__xludf.DUMMYFUNCTION("""COMPUTED_VALUE"""),"MAULIKA AHMAD ")</f>
        <v xml:space="preserve">MAULIKA AHMAD </v>
      </c>
      <c r="D5" s="1" t="str">
        <f ca="1">IFERROR(__xludf.DUMMYFUNCTION("""COMPUTED_VALUE"""),"X 4")</f>
        <v>X 4</v>
      </c>
      <c r="E5" s="1">
        <f ca="1">IFERROR(__xludf.DUMMYFUNCTION("""COMPUTED_VALUE"""),16)</f>
        <v>16</v>
      </c>
      <c r="F5" s="1" t="str">
        <f ca="1">IFERROR(__xludf.DUMMYFUNCTION("""COMPUTED_VALUE"""),"maulikaahmad006@gmail.com")</f>
        <v>maulikaahmad006@gmail.com</v>
      </c>
      <c r="G5" s="1" t="str">
        <f ca="1">IFERROR(__xludf.DUMMYFUNCTION("""COMPUTED_VALUE"""),"08995553966")</f>
        <v>08995553966</v>
      </c>
      <c r="H5" s="1" t="str">
        <f ca="1">IFERROR(__xludf.DUMMYFUNCTION("""COMPUTED_VALUE"""),"Sudah")</f>
        <v>Sudah</v>
      </c>
    </row>
    <row r="6" spans="1:9" ht="15.75" customHeight="1" x14ac:dyDescent="0.3">
      <c r="A6" s="2">
        <f ca="1">IFERROR(__xludf.DUMMYFUNCTION("""COMPUTED_VALUE"""),45316.4907393402)</f>
        <v>45316.490739340203</v>
      </c>
      <c r="B6" s="1" t="str">
        <f ca="1">IFERROR(__xludf.DUMMYFUNCTION("""COMPUTED_VALUE"""),"SMA 94 Jakarta")</f>
        <v>SMA 94 Jakarta</v>
      </c>
      <c r="C6" s="1" t="str">
        <f ca="1">IFERROR(__xludf.DUMMYFUNCTION("""COMPUTED_VALUE"""),"Ratu Septia Zahra ")</f>
        <v xml:space="preserve">Ratu Septia Zahra </v>
      </c>
      <c r="D6" s="1" t="str">
        <f ca="1">IFERROR(__xludf.DUMMYFUNCTION("""COMPUTED_VALUE"""),"X 4")</f>
        <v>X 4</v>
      </c>
      <c r="E6" s="1">
        <f ca="1">IFERROR(__xludf.DUMMYFUNCTION("""COMPUTED_VALUE"""),16)</f>
        <v>16</v>
      </c>
      <c r="F6" s="1" t="str">
        <f ca="1">IFERROR(__xludf.DUMMYFUNCTION("""COMPUTED_VALUE"""),"zratu2828@gmail.com")</f>
        <v>zratu2828@gmail.com</v>
      </c>
      <c r="G6" s="1" t="str">
        <f ca="1">IFERROR(__xludf.DUMMYFUNCTION("""COMPUTED_VALUE"""),"08127733359")</f>
        <v>08127733359</v>
      </c>
      <c r="H6" s="1" t="str">
        <f ca="1">IFERROR(__xludf.DUMMYFUNCTION("""COMPUTED_VALUE"""),"Sudah")</f>
        <v>Sudah</v>
      </c>
    </row>
    <row r="7" spans="1:9" ht="15.75" customHeight="1" x14ac:dyDescent="0.3">
      <c r="A7" s="2">
        <f ca="1">IFERROR(__xludf.DUMMYFUNCTION("""COMPUTED_VALUE"""),45316.4907813425)</f>
        <v>45316.490781342502</v>
      </c>
      <c r="B7" s="1" t="str">
        <f ca="1">IFERROR(__xludf.DUMMYFUNCTION("""COMPUTED_VALUE"""),"SMA 94 Jakarta")</f>
        <v>SMA 94 Jakarta</v>
      </c>
      <c r="C7" s="1" t="str">
        <f ca="1">IFERROR(__xludf.DUMMYFUNCTION("""COMPUTED_VALUE"""),"ADELIA HERMAWAN ")</f>
        <v xml:space="preserve">ADELIA HERMAWAN </v>
      </c>
      <c r="D7" s="1" t="str">
        <f ca="1">IFERROR(__xludf.DUMMYFUNCTION("""COMPUTED_VALUE"""),"X 4")</f>
        <v>X 4</v>
      </c>
      <c r="E7" s="1">
        <f ca="1">IFERROR(__xludf.DUMMYFUNCTION("""COMPUTED_VALUE"""),15)</f>
        <v>15</v>
      </c>
      <c r="F7" s="1" t="str">
        <f ca="1">IFERROR(__xludf.DUMMYFUNCTION("""COMPUTED_VALUE"""),"adeliahermawan742@gmail.com")</f>
        <v>adeliahermawan742@gmail.com</v>
      </c>
      <c r="G7" s="1" t="str">
        <f ca="1">IFERROR(__xludf.DUMMYFUNCTION("""COMPUTED_VALUE"""),"085780281760")</f>
        <v>085780281760</v>
      </c>
      <c r="H7" s="1" t="str">
        <f ca="1">IFERROR(__xludf.DUMMYFUNCTION("""COMPUTED_VALUE"""),"Sudah")</f>
        <v>Sudah</v>
      </c>
    </row>
    <row r="8" spans="1:9" ht="15.75" customHeight="1" x14ac:dyDescent="0.3">
      <c r="A8" s="2">
        <f ca="1">IFERROR(__xludf.DUMMYFUNCTION("""COMPUTED_VALUE"""),45316.4908855787)</f>
        <v>45316.4908855787</v>
      </c>
      <c r="B8" s="1" t="str">
        <f ca="1">IFERROR(__xludf.DUMMYFUNCTION("""COMPUTED_VALUE"""),"SMA 94 Jakarta")</f>
        <v>SMA 94 Jakarta</v>
      </c>
      <c r="C8" s="1" t="str">
        <f ca="1">IFERROR(__xludf.DUMMYFUNCTION("""COMPUTED_VALUE"""),"VITA FERTIKA SARI")</f>
        <v>VITA FERTIKA SARI</v>
      </c>
      <c r="D8" s="1" t="str">
        <f ca="1">IFERROR(__xludf.DUMMYFUNCTION("""COMPUTED_VALUE"""),"X 4")</f>
        <v>X 4</v>
      </c>
      <c r="E8" s="1">
        <f ca="1">IFERROR(__xludf.DUMMYFUNCTION("""COMPUTED_VALUE"""),17)</f>
        <v>17</v>
      </c>
      <c r="F8" s="1" t="str">
        <f ca="1">IFERROR(__xludf.DUMMYFUNCTION("""COMPUTED_VALUE"""),"iyanwar209@gmail.com")</f>
        <v>iyanwar209@gmail.com</v>
      </c>
      <c r="G8" s="1" t="str">
        <f ca="1">IFERROR(__xludf.DUMMYFUNCTION("""COMPUTED_VALUE"""),"083876150687")</f>
        <v>083876150687</v>
      </c>
      <c r="H8" s="1" t="str">
        <f ca="1">IFERROR(__xludf.DUMMYFUNCTION("""COMPUTED_VALUE"""),"Belum")</f>
        <v>Belum</v>
      </c>
    </row>
    <row r="9" spans="1:9" ht="15.75" customHeight="1" x14ac:dyDescent="0.3">
      <c r="A9" s="2">
        <f ca="1">IFERROR(__xludf.DUMMYFUNCTION("""COMPUTED_VALUE"""),45316.4909257638)</f>
        <v>45316.490925763799</v>
      </c>
      <c r="B9" s="1" t="str">
        <f ca="1">IFERROR(__xludf.DUMMYFUNCTION("""COMPUTED_VALUE"""),"SMA 94 Jakarta")</f>
        <v>SMA 94 Jakarta</v>
      </c>
      <c r="C9" s="1" t="str">
        <f ca="1">IFERROR(__xludf.DUMMYFUNCTION("""COMPUTED_VALUE"""),"PRAJNA PARAMITA NUR EKA SATRIYA")</f>
        <v>PRAJNA PARAMITA NUR EKA SATRIYA</v>
      </c>
      <c r="D9" s="1" t="str">
        <f ca="1">IFERROR(__xludf.DUMMYFUNCTION("""COMPUTED_VALUE"""),"X 4")</f>
        <v>X 4</v>
      </c>
      <c r="E9" s="1">
        <f ca="1">IFERROR(__xludf.DUMMYFUNCTION("""COMPUTED_VALUE"""),15)</f>
        <v>15</v>
      </c>
      <c r="F9" s="1" t="str">
        <f ca="1">IFERROR(__xludf.DUMMYFUNCTION("""COMPUTED_VALUE"""),"prajnaparamita1514@gmail.com")</f>
        <v>prajnaparamita1514@gmail.com</v>
      </c>
      <c r="G9" s="1" t="str">
        <f ca="1">IFERROR(__xludf.DUMMYFUNCTION("""COMPUTED_VALUE"""),"085771360363")</f>
        <v>085771360363</v>
      </c>
      <c r="H9" s="1" t="str">
        <f ca="1">IFERROR(__xludf.DUMMYFUNCTION("""COMPUTED_VALUE"""),"Sudah")</f>
        <v>Sudah</v>
      </c>
    </row>
    <row r="10" spans="1:9" ht="15.75" customHeight="1" x14ac:dyDescent="0.3">
      <c r="A10" s="2">
        <f ca="1">IFERROR(__xludf.DUMMYFUNCTION("""COMPUTED_VALUE"""),45316.4909456134)</f>
        <v>45316.490945613397</v>
      </c>
      <c r="B10" s="1" t="str">
        <f ca="1">IFERROR(__xludf.DUMMYFUNCTION("""COMPUTED_VALUE"""),"SMA 94 Jakarta")</f>
        <v>SMA 94 Jakarta</v>
      </c>
      <c r="C10" s="1" t="str">
        <f ca="1">IFERROR(__xludf.DUMMYFUNCTION("""COMPUTED_VALUE"""),"Ronaldo putra pratama")</f>
        <v>Ronaldo putra pratama</v>
      </c>
      <c r="D10" s="1" t="str">
        <f ca="1">IFERROR(__xludf.DUMMYFUNCTION("""COMPUTED_VALUE"""),"X 4")</f>
        <v>X 4</v>
      </c>
      <c r="E10" s="1">
        <f ca="1">IFERROR(__xludf.DUMMYFUNCTION("""COMPUTED_VALUE"""),16)</f>
        <v>16</v>
      </c>
      <c r="F10" s="1" t="str">
        <f ca="1">IFERROR(__xludf.DUMMYFUNCTION("""COMPUTED_VALUE"""),"ronaldopratama5967@gmail.com")</f>
        <v>ronaldopratama5967@gmail.com</v>
      </c>
      <c r="G10" s="1" t="str">
        <f ca="1">IFERROR(__xludf.DUMMYFUNCTION("""COMPUTED_VALUE"""),"085781027223")</f>
        <v>085781027223</v>
      </c>
      <c r="H10" s="1" t="str">
        <f ca="1">IFERROR(__xludf.DUMMYFUNCTION("""COMPUTED_VALUE"""),"Belum")</f>
        <v>Belum</v>
      </c>
    </row>
    <row r="11" spans="1:9" ht="15.75" customHeight="1" x14ac:dyDescent="0.3">
      <c r="A11" s="2">
        <f ca="1">IFERROR(__xludf.DUMMYFUNCTION("""COMPUTED_VALUE"""),45316.4909743055)</f>
        <v>45316.490974305503</v>
      </c>
      <c r="B11" s="1" t="str">
        <f ca="1">IFERROR(__xludf.DUMMYFUNCTION("""COMPUTED_VALUE"""),"SMA 94 Jakarta")</f>
        <v>SMA 94 Jakarta</v>
      </c>
      <c r="C11" s="1" t="str">
        <f ca="1">IFERROR(__xludf.DUMMYFUNCTION("""COMPUTED_VALUE"""),"Syahbudin")</f>
        <v>Syahbudin</v>
      </c>
      <c r="D11" s="1" t="str">
        <f ca="1">IFERROR(__xludf.DUMMYFUNCTION("""COMPUTED_VALUE"""),"X 4")</f>
        <v>X 4</v>
      </c>
      <c r="E11" s="1">
        <f ca="1">IFERROR(__xludf.DUMMYFUNCTION("""COMPUTED_VALUE"""),16)</f>
        <v>16</v>
      </c>
      <c r="F11" s="1" t="str">
        <f ca="1">IFERROR(__xludf.DUMMYFUNCTION("""COMPUTED_VALUE"""),"syahb5289@gmail.com")</f>
        <v>syahb5289@gmail.com</v>
      </c>
      <c r="G11" s="1" t="str">
        <f ca="1">IFERROR(__xludf.DUMMYFUNCTION("""COMPUTED_VALUE"""),"0895365186743")</f>
        <v>0895365186743</v>
      </c>
      <c r="H11" s="1" t="str">
        <f ca="1">IFERROR(__xludf.DUMMYFUNCTION("""COMPUTED_VALUE"""),"Sudah")</f>
        <v>Sudah</v>
      </c>
    </row>
    <row r="12" spans="1:9" ht="15.75" customHeight="1" x14ac:dyDescent="0.3">
      <c r="A12" s="2">
        <f ca="1">IFERROR(__xludf.DUMMYFUNCTION("""COMPUTED_VALUE"""),45316.4910210069)</f>
        <v>45316.491021006899</v>
      </c>
      <c r="B12" s="1" t="str">
        <f ca="1">IFERROR(__xludf.DUMMYFUNCTION("""COMPUTED_VALUE"""),"SMA 94 Jakarta")</f>
        <v>SMA 94 Jakarta</v>
      </c>
      <c r="C12" s="1" t="str">
        <f ca="1">IFERROR(__xludf.DUMMYFUNCTION("""COMPUTED_VALUE"""),"FAHRULLI MELISA AZZAHRA")</f>
        <v>FAHRULLI MELISA AZZAHRA</v>
      </c>
      <c r="D12" s="1" t="str">
        <f ca="1">IFERROR(__xludf.DUMMYFUNCTION("""COMPUTED_VALUE"""),"X 4")</f>
        <v>X 4</v>
      </c>
      <c r="E12" s="1">
        <f ca="1">IFERROR(__xludf.DUMMYFUNCTION("""COMPUTED_VALUE"""),16)</f>
        <v>16</v>
      </c>
      <c r="F12" s="1" t="str">
        <f ca="1">IFERROR(__xludf.DUMMYFUNCTION("""COMPUTED_VALUE"""),"melisaazzahra0707@gmail.com")</f>
        <v>melisaazzahra0707@gmail.com</v>
      </c>
      <c r="G12" s="1" t="str">
        <f ca="1">IFERROR(__xludf.DUMMYFUNCTION("""COMPUTED_VALUE"""),"089530709536")</f>
        <v>089530709536</v>
      </c>
      <c r="H12" s="1" t="str">
        <f ca="1">IFERROR(__xludf.DUMMYFUNCTION("""COMPUTED_VALUE"""),"Sudah")</f>
        <v>Sudah</v>
      </c>
    </row>
    <row r="13" spans="1:9" ht="15.75" customHeight="1" x14ac:dyDescent="0.3">
      <c r="A13" s="2">
        <f ca="1">IFERROR(__xludf.DUMMYFUNCTION("""COMPUTED_VALUE"""),45316.4910434375)</f>
        <v>45316.491043437498</v>
      </c>
      <c r="B13" s="1" t="str">
        <f ca="1">IFERROR(__xludf.DUMMYFUNCTION("""COMPUTED_VALUE"""),"SMA 94 Jakarta")</f>
        <v>SMA 94 Jakarta</v>
      </c>
      <c r="C13" s="1" t="str">
        <f ca="1">IFERROR(__xludf.DUMMYFUNCTION("""COMPUTED_VALUE"""),"MOCHAMAD DAFFAH FIRMANSYAH")</f>
        <v>MOCHAMAD DAFFAH FIRMANSYAH</v>
      </c>
      <c r="D13" s="1" t="str">
        <f ca="1">IFERROR(__xludf.DUMMYFUNCTION("""COMPUTED_VALUE"""),"X 4")</f>
        <v>X 4</v>
      </c>
      <c r="E13" s="1">
        <f ca="1">IFERROR(__xludf.DUMMYFUNCTION("""COMPUTED_VALUE"""),16)</f>
        <v>16</v>
      </c>
      <c r="F13" s="1" t="str">
        <f ca="1">IFERROR(__xludf.DUMMYFUNCTION("""COMPUTED_VALUE"""),"daffahfirmansyah@gmail.com")</f>
        <v>daffahfirmansyah@gmail.com</v>
      </c>
      <c r="G13" s="1" t="str">
        <f ca="1">IFERROR(__xludf.DUMMYFUNCTION("""COMPUTED_VALUE"""),"0895365311975")</f>
        <v>0895365311975</v>
      </c>
      <c r="H13" s="1" t="str">
        <f ca="1">IFERROR(__xludf.DUMMYFUNCTION("""COMPUTED_VALUE"""),"Sudah")</f>
        <v>Sudah</v>
      </c>
    </row>
    <row r="14" spans="1:9" ht="15.75" customHeight="1" x14ac:dyDescent="0.3">
      <c r="A14" s="2">
        <f ca="1">IFERROR(__xludf.DUMMYFUNCTION("""COMPUTED_VALUE"""),45316.4910490162)</f>
        <v>45316.4910490162</v>
      </c>
      <c r="B14" s="1" t="str">
        <f ca="1">IFERROR(__xludf.DUMMYFUNCTION("""COMPUTED_VALUE"""),"SMA 94 Jakarta")</f>
        <v>SMA 94 Jakarta</v>
      </c>
      <c r="C14" s="1" t="str">
        <f ca="1">IFERROR(__xludf.DUMMYFUNCTION("""COMPUTED_VALUE"""),"EWO RADEN WIBOWO ")</f>
        <v xml:space="preserve">EWO RADEN WIBOWO </v>
      </c>
      <c r="D14" s="1" t="str">
        <f ca="1">IFERROR(__xludf.DUMMYFUNCTION("""COMPUTED_VALUE"""),"X 4")</f>
        <v>X 4</v>
      </c>
      <c r="E14" s="1">
        <f ca="1">IFERROR(__xludf.DUMMYFUNCTION("""COMPUTED_VALUE"""),16)</f>
        <v>16</v>
      </c>
      <c r="F14" s="1" t="str">
        <f ca="1">IFERROR(__xludf.DUMMYFUNCTION("""COMPUTED_VALUE"""),"eworadenw@gmail.com")</f>
        <v>eworadenw@gmail.com</v>
      </c>
      <c r="G14" s="1" t="str">
        <f ca="1">IFERROR(__xludf.DUMMYFUNCTION("""COMPUTED_VALUE"""),"0881024611135")</f>
        <v>0881024611135</v>
      </c>
      <c r="H14" s="1" t="str">
        <f ca="1">IFERROR(__xludf.DUMMYFUNCTION("""COMPUTED_VALUE"""),"Sudah")</f>
        <v>Sudah</v>
      </c>
    </row>
    <row r="15" spans="1:9" ht="15.75" customHeight="1" x14ac:dyDescent="0.3">
      <c r="A15" s="2">
        <f ca="1">IFERROR(__xludf.DUMMYFUNCTION("""COMPUTED_VALUE"""),45316.4911538194)</f>
        <v>45316.491153819399</v>
      </c>
      <c r="B15" s="1" t="str">
        <f ca="1">IFERROR(__xludf.DUMMYFUNCTION("""COMPUTED_VALUE"""),"SMA 94 Jakarta")</f>
        <v>SMA 94 Jakarta</v>
      </c>
      <c r="C15" s="1" t="str">
        <f ca="1">IFERROR(__xludf.DUMMYFUNCTION("""COMPUTED_VALUE"""),"FACHRI DANU ALAM")</f>
        <v>FACHRI DANU ALAM</v>
      </c>
      <c r="D15" s="1" t="str">
        <f ca="1">IFERROR(__xludf.DUMMYFUNCTION("""COMPUTED_VALUE"""),"X 4")</f>
        <v>X 4</v>
      </c>
      <c r="E15" s="1">
        <f ca="1">IFERROR(__xludf.DUMMYFUNCTION("""COMPUTED_VALUE"""),16)</f>
        <v>16</v>
      </c>
      <c r="F15" s="1" t="str">
        <f ca="1">IFERROR(__xludf.DUMMYFUNCTION("""COMPUTED_VALUE"""),"danusans96@gmail.com")</f>
        <v>danusans96@gmail.com</v>
      </c>
      <c r="G15" s="1" t="str">
        <f ca="1">IFERROR(__xludf.DUMMYFUNCTION("""COMPUTED_VALUE"""),"081998355098")</f>
        <v>081998355098</v>
      </c>
      <c r="H15" s="1" t="str">
        <f ca="1">IFERROR(__xludf.DUMMYFUNCTION("""COMPUTED_VALUE"""),"Sudah")</f>
        <v>Sudah</v>
      </c>
    </row>
    <row r="16" spans="1:9" ht="15.75" customHeight="1" x14ac:dyDescent="0.3">
      <c r="A16" s="2">
        <f ca="1">IFERROR(__xludf.DUMMYFUNCTION("""COMPUTED_VALUE"""),45316.491162905)</f>
        <v>45316.491162904997</v>
      </c>
      <c r="B16" s="1" t="str">
        <f ca="1">IFERROR(__xludf.DUMMYFUNCTION("""COMPUTED_VALUE"""),"SMA 94 Jakarta")</f>
        <v>SMA 94 Jakarta</v>
      </c>
      <c r="C16" s="1" t="str">
        <f ca="1">IFERROR(__xludf.DUMMYFUNCTION("""COMPUTED_VALUE"""),"ABDUL HAKIM")</f>
        <v>ABDUL HAKIM</v>
      </c>
      <c r="D16" s="1" t="str">
        <f ca="1">IFERROR(__xludf.DUMMYFUNCTION("""COMPUTED_VALUE"""),"X 4")</f>
        <v>X 4</v>
      </c>
      <c r="E16" s="1">
        <f ca="1">IFERROR(__xludf.DUMMYFUNCTION("""COMPUTED_VALUE"""),16)</f>
        <v>16</v>
      </c>
      <c r="F16" s="1" t="str">
        <f ca="1">IFERROR(__xludf.DUMMYFUNCTION("""COMPUTED_VALUE"""),"hmm88577@gmail.com")</f>
        <v>hmm88577@gmail.com</v>
      </c>
      <c r="G16" s="1" t="str">
        <f ca="1">IFERROR(__xludf.DUMMYFUNCTION("""COMPUTED_VALUE"""),"0895622334071")</f>
        <v>0895622334071</v>
      </c>
      <c r="H16" s="1" t="str">
        <f ca="1">IFERROR(__xludf.DUMMYFUNCTION("""COMPUTED_VALUE"""),"Sudah")</f>
        <v>Sudah</v>
      </c>
    </row>
    <row r="17" spans="1:8" ht="15.75" customHeight="1" x14ac:dyDescent="0.3">
      <c r="A17" s="2">
        <f ca="1">IFERROR(__xludf.DUMMYFUNCTION("""COMPUTED_VALUE"""),45316.4912280671)</f>
        <v>45316.491228067098</v>
      </c>
      <c r="B17" s="1" t="str">
        <f ca="1">IFERROR(__xludf.DUMMYFUNCTION("""COMPUTED_VALUE"""),"SMA 94 Jakarta")</f>
        <v>SMA 94 Jakarta</v>
      </c>
      <c r="C17" s="1" t="str">
        <f ca="1">IFERROR(__xludf.DUMMYFUNCTION("""COMPUTED_VALUE"""),"REINANDA RAFEYFA IMANSYAH")</f>
        <v>REINANDA RAFEYFA IMANSYAH</v>
      </c>
      <c r="D17" s="1" t="str">
        <f ca="1">IFERROR(__xludf.DUMMYFUNCTION("""COMPUTED_VALUE"""),"X 4")</f>
        <v>X 4</v>
      </c>
      <c r="E17" s="1">
        <f ca="1">IFERROR(__xludf.DUMMYFUNCTION("""COMPUTED_VALUE"""),16)</f>
        <v>16</v>
      </c>
      <c r="F17" s="1" t="str">
        <f ca="1">IFERROR(__xludf.DUMMYFUNCTION("""COMPUTED_VALUE"""),"rafeyfananda@gmail.com")</f>
        <v>rafeyfananda@gmail.com</v>
      </c>
      <c r="G17" s="1" t="str">
        <f ca="1">IFERROR(__xludf.DUMMYFUNCTION("""COMPUTED_VALUE"""),"082123644849")</f>
        <v>082123644849</v>
      </c>
      <c r="H17" s="1" t="str">
        <f ca="1">IFERROR(__xludf.DUMMYFUNCTION("""COMPUTED_VALUE"""),"Sudah")</f>
        <v>Sudah</v>
      </c>
    </row>
    <row r="18" spans="1:8" ht="15.75" customHeight="1" x14ac:dyDescent="0.3">
      <c r="A18" s="2">
        <f ca="1">IFERROR(__xludf.DUMMYFUNCTION("""COMPUTED_VALUE"""),45316.4912561805)</f>
        <v>45316.491256180503</v>
      </c>
      <c r="B18" s="1" t="str">
        <f ca="1">IFERROR(__xludf.DUMMYFUNCTION("""COMPUTED_VALUE"""),"SMA 94 Jakarta")</f>
        <v>SMA 94 Jakarta</v>
      </c>
      <c r="C18" s="1" t="str">
        <f ca="1">IFERROR(__xludf.DUMMYFUNCTION("""COMPUTED_VALUE"""),"BINTA BARIKA RAMADHANI")</f>
        <v>BINTA BARIKA RAMADHANI</v>
      </c>
      <c r="D18" s="1" t="str">
        <f ca="1">IFERROR(__xludf.DUMMYFUNCTION("""COMPUTED_VALUE"""),"X 4")</f>
        <v>X 4</v>
      </c>
      <c r="E18" s="1">
        <f ca="1">IFERROR(__xludf.DUMMYFUNCTION("""COMPUTED_VALUE"""),16)</f>
        <v>16</v>
      </c>
      <c r="F18" s="1" t="str">
        <f ca="1">IFERROR(__xludf.DUMMYFUNCTION("""COMPUTED_VALUE"""),"bintabarika21097@gmail.com")</f>
        <v>bintabarika21097@gmail.com</v>
      </c>
      <c r="G18" s="1" t="str">
        <f ca="1">IFERROR(__xludf.DUMMYFUNCTION("""COMPUTED_VALUE"""),"089627200045")</f>
        <v>089627200045</v>
      </c>
      <c r="H18" s="1" t="str">
        <f ca="1">IFERROR(__xludf.DUMMYFUNCTION("""COMPUTED_VALUE"""),"Sudah")</f>
        <v>Sudah</v>
      </c>
    </row>
    <row r="19" spans="1:8" ht="15.75" customHeight="1" x14ac:dyDescent="0.3">
      <c r="A19" s="2">
        <f ca="1">IFERROR(__xludf.DUMMYFUNCTION("""COMPUTED_VALUE"""),45316.4913477893)</f>
        <v>45316.491347789299</v>
      </c>
      <c r="B19" s="1" t="str">
        <f ca="1">IFERROR(__xludf.DUMMYFUNCTION("""COMPUTED_VALUE"""),"SMA 94 Jakarta")</f>
        <v>SMA 94 Jakarta</v>
      </c>
      <c r="C19" s="1" t="str">
        <f ca="1">IFERROR(__xludf.DUMMYFUNCTION("""COMPUTED_VALUE"""),"AMELIA VEGA")</f>
        <v>AMELIA VEGA</v>
      </c>
      <c r="D19" s="1" t="str">
        <f ca="1">IFERROR(__xludf.DUMMYFUNCTION("""COMPUTED_VALUE"""),"X 4")</f>
        <v>X 4</v>
      </c>
      <c r="E19" s="1">
        <f ca="1">IFERROR(__xludf.DUMMYFUNCTION("""COMPUTED_VALUE"""),16)</f>
        <v>16</v>
      </c>
      <c r="F19" s="1" t="str">
        <f ca="1">IFERROR(__xludf.DUMMYFUNCTION("""COMPUTED_VALUE"""),"ameliavega2603@gmail.com")</f>
        <v>ameliavega2603@gmail.com</v>
      </c>
      <c r="G19" s="1" t="str">
        <f ca="1">IFERROR(__xludf.DUMMYFUNCTION("""COMPUTED_VALUE"""),"08561044591")</f>
        <v>08561044591</v>
      </c>
      <c r="H19" s="1" t="str">
        <f ca="1">IFERROR(__xludf.DUMMYFUNCTION("""COMPUTED_VALUE"""),"Sudah")</f>
        <v>Sudah</v>
      </c>
    </row>
    <row r="20" spans="1:8" ht="15.75" customHeight="1" x14ac:dyDescent="0.3">
      <c r="A20" s="2">
        <f ca="1">IFERROR(__xludf.DUMMYFUNCTION("""COMPUTED_VALUE"""),45316.4914232407)</f>
        <v>45316.491423240703</v>
      </c>
      <c r="B20" s="1" t="str">
        <f ca="1">IFERROR(__xludf.DUMMYFUNCTION("""COMPUTED_VALUE"""),"SMA 94 Jakarta")</f>
        <v>SMA 94 Jakarta</v>
      </c>
      <c r="C20" s="1" t="str">
        <f ca="1">IFERROR(__xludf.DUMMYFUNCTION("""COMPUTED_VALUE"""),"selfia indriyani ")</f>
        <v xml:space="preserve">selfia indriyani </v>
      </c>
      <c r="D20" s="1" t="str">
        <f ca="1">IFERROR(__xludf.DUMMYFUNCTION("""COMPUTED_VALUE"""),"X 4")</f>
        <v>X 4</v>
      </c>
      <c r="E20" s="1">
        <f ca="1">IFERROR(__xludf.DUMMYFUNCTION("""COMPUTED_VALUE"""),16)</f>
        <v>16</v>
      </c>
      <c r="F20" s="1" t="str">
        <f ca="1">IFERROR(__xludf.DUMMYFUNCTION("""COMPUTED_VALUE"""),"selfiaindriyani26@gmail.com")</f>
        <v>selfiaindriyani26@gmail.com</v>
      </c>
      <c r="G20" s="1" t="str">
        <f ca="1">IFERROR(__xludf.DUMMYFUNCTION("""COMPUTED_VALUE"""),"082122923795")</f>
        <v>082122923795</v>
      </c>
      <c r="H20" s="1" t="str">
        <f ca="1">IFERROR(__xludf.DUMMYFUNCTION("""COMPUTED_VALUE"""),"Sudah")</f>
        <v>Sudah</v>
      </c>
    </row>
    <row r="21" spans="1:8" ht="15.75" customHeight="1" x14ac:dyDescent="0.3">
      <c r="A21" s="2">
        <f ca="1">IFERROR(__xludf.DUMMYFUNCTION("""COMPUTED_VALUE"""),45316.4914653125)</f>
        <v>45316.491465312502</v>
      </c>
      <c r="B21" s="1" t="str">
        <f ca="1">IFERROR(__xludf.DUMMYFUNCTION("""COMPUTED_VALUE"""),"SMA 94 Jakarta")</f>
        <v>SMA 94 Jakarta</v>
      </c>
      <c r="C21" s="1" t="str">
        <f ca="1">IFERROR(__xludf.DUMMYFUNCTION("""COMPUTED_VALUE"""),"Hafidz Zidane effendi")</f>
        <v>Hafidz Zidane effendi</v>
      </c>
      <c r="D21" s="1" t="str">
        <f ca="1">IFERROR(__xludf.DUMMYFUNCTION("""COMPUTED_VALUE"""),"X 4")</f>
        <v>X 4</v>
      </c>
      <c r="E21" s="1">
        <f ca="1">IFERROR(__xludf.DUMMYFUNCTION("""COMPUTED_VALUE"""),15)</f>
        <v>15</v>
      </c>
      <c r="F21" s="1" t="str">
        <f ca="1">IFERROR(__xludf.DUMMYFUNCTION("""COMPUTED_VALUE"""),"afandiy499@gmail.com")</f>
        <v>afandiy499@gmail.com</v>
      </c>
      <c r="G21" s="1">
        <f ca="1">IFERROR(__xludf.DUMMYFUNCTION("""COMPUTED_VALUE"""),8978633091)</f>
        <v>8978633091</v>
      </c>
      <c r="H21" s="1" t="str">
        <f ca="1">IFERROR(__xludf.DUMMYFUNCTION("""COMPUTED_VALUE"""),"Sudah")</f>
        <v>Sudah</v>
      </c>
    </row>
    <row r="22" spans="1:8" ht="15.75" customHeight="1" x14ac:dyDescent="0.3">
      <c r="A22" s="2">
        <f ca="1">IFERROR(__xludf.DUMMYFUNCTION("""COMPUTED_VALUE"""),45316.4915851967)</f>
        <v>45316.491585196702</v>
      </c>
      <c r="B22" s="1" t="str">
        <f ca="1">IFERROR(__xludf.DUMMYFUNCTION("""COMPUTED_VALUE"""),"SMA 94 Jakarta")</f>
        <v>SMA 94 Jakarta</v>
      </c>
      <c r="C22" s="1" t="str">
        <f ca="1">IFERROR(__xludf.DUMMYFUNCTION("""COMPUTED_VALUE"""),"BERLIANA INDAH SARI")</f>
        <v>BERLIANA INDAH SARI</v>
      </c>
      <c r="D22" s="1" t="str">
        <f ca="1">IFERROR(__xludf.DUMMYFUNCTION("""COMPUTED_VALUE"""),"X 4")</f>
        <v>X 4</v>
      </c>
      <c r="E22" s="1">
        <f ca="1">IFERROR(__xludf.DUMMYFUNCTION("""COMPUTED_VALUE"""),16)</f>
        <v>16</v>
      </c>
      <c r="F22" s="1" t="str">
        <f ca="1">IFERROR(__xludf.DUMMYFUNCTION("""COMPUTED_VALUE"""),"brlianaindahsari73@gmail.com")</f>
        <v>brlianaindahsari73@gmail.com</v>
      </c>
      <c r="G22" s="1" t="str">
        <f ca="1">IFERROR(__xludf.DUMMYFUNCTION("""COMPUTED_VALUE"""),"0895324798202")</f>
        <v>0895324798202</v>
      </c>
      <c r="H22" s="1" t="str">
        <f ca="1">IFERROR(__xludf.DUMMYFUNCTION("""COMPUTED_VALUE"""),"Sudah")</f>
        <v>Sudah</v>
      </c>
    </row>
    <row r="23" spans="1:8" ht="15.75" customHeight="1" x14ac:dyDescent="0.3">
      <c r="A23" s="2">
        <f ca="1">IFERROR(__xludf.DUMMYFUNCTION("""COMPUTED_VALUE"""),45316.4916729282)</f>
        <v>45316.491672928198</v>
      </c>
      <c r="B23" s="1" t="str">
        <f ca="1">IFERROR(__xludf.DUMMYFUNCTION("""COMPUTED_VALUE"""),"SMA 94 Jakarta")</f>
        <v>SMA 94 Jakarta</v>
      </c>
      <c r="C23" s="1" t="str">
        <f ca="1">IFERROR(__xludf.DUMMYFUNCTION("""COMPUTED_VALUE"""),"Muhammad abi abdul azis ")</f>
        <v xml:space="preserve">Muhammad abi abdul azis </v>
      </c>
      <c r="D23" s="1" t="str">
        <f ca="1">IFERROR(__xludf.DUMMYFUNCTION("""COMPUTED_VALUE"""),"X 4")</f>
        <v>X 4</v>
      </c>
      <c r="E23" s="1">
        <f ca="1">IFERROR(__xludf.DUMMYFUNCTION("""COMPUTED_VALUE"""),17)</f>
        <v>17</v>
      </c>
      <c r="F23" s="1" t="str">
        <f ca="1">IFERROR(__xludf.DUMMYFUNCTION("""COMPUTED_VALUE"""),"ahmadraffa309@gmail.com")</f>
        <v>ahmadraffa309@gmail.com</v>
      </c>
      <c r="G23" s="1" t="str">
        <f ca="1">IFERROR(__xludf.DUMMYFUNCTION("""COMPUTED_VALUE"""),"085891124521")</f>
        <v>085891124521</v>
      </c>
      <c r="H23" s="1" t="str">
        <f ca="1">IFERROR(__xludf.DUMMYFUNCTION("""COMPUTED_VALUE"""),"Sudah")</f>
        <v>Sudah</v>
      </c>
    </row>
    <row r="24" spans="1:8" ht="15.75" customHeight="1" x14ac:dyDescent="0.3">
      <c r="A24" s="2">
        <f ca="1">IFERROR(__xludf.DUMMYFUNCTION("""COMPUTED_VALUE"""),45316.4919655787)</f>
        <v>45316.491965578702</v>
      </c>
      <c r="B24" s="1" t="str">
        <f ca="1">IFERROR(__xludf.DUMMYFUNCTION("""COMPUTED_VALUE"""),"SMA 94 Jakarta")</f>
        <v>SMA 94 Jakarta</v>
      </c>
      <c r="C24" s="1" t="str">
        <f ca="1">IFERROR(__xludf.DUMMYFUNCTION("""COMPUTED_VALUE"""),"Syakilla zahrotul yohana")</f>
        <v>Syakilla zahrotul yohana</v>
      </c>
      <c r="D24" s="1" t="str">
        <f ca="1">IFERROR(__xludf.DUMMYFUNCTION("""COMPUTED_VALUE"""),"X 4")</f>
        <v>X 4</v>
      </c>
      <c r="E24" s="1">
        <f ca="1">IFERROR(__xludf.DUMMYFUNCTION("""COMPUTED_VALUE"""),16)</f>
        <v>16</v>
      </c>
      <c r="F24" s="1" t="str">
        <f ca="1">IFERROR(__xludf.DUMMYFUNCTION("""COMPUTED_VALUE"""),"kylakyla073@gmail.com")</f>
        <v>kylakyla073@gmail.com</v>
      </c>
      <c r="G24" s="1" t="str">
        <f ca="1">IFERROR(__xludf.DUMMYFUNCTION("""COMPUTED_VALUE"""),"087812381043")</f>
        <v>087812381043</v>
      </c>
      <c r="H24" s="1" t="str">
        <f ca="1">IFERROR(__xludf.DUMMYFUNCTION("""COMPUTED_VALUE"""),"Sudah")</f>
        <v>Sudah</v>
      </c>
    </row>
    <row r="25" spans="1:8" ht="15.75" customHeight="1" x14ac:dyDescent="0.3">
      <c r="A25" s="2">
        <f ca="1">IFERROR(__xludf.DUMMYFUNCTION("""COMPUTED_VALUE"""),45316.492040243)</f>
        <v>45316.492040243</v>
      </c>
      <c r="B25" s="1" t="str">
        <f ca="1">IFERROR(__xludf.DUMMYFUNCTION("""COMPUTED_VALUE"""),"SMA 94 Jakarta")</f>
        <v>SMA 94 Jakarta</v>
      </c>
      <c r="C25" s="1" t="str">
        <f ca="1">IFERROR(__xludf.DUMMYFUNCTION("""COMPUTED_VALUE"""),"ALYCHIA PUTRI ALI")</f>
        <v>ALYCHIA PUTRI ALI</v>
      </c>
      <c r="D25" s="1" t="str">
        <f ca="1">IFERROR(__xludf.DUMMYFUNCTION("""COMPUTED_VALUE"""),"X 4")</f>
        <v>X 4</v>
      </c>
      <c r="E25" s="1">
        <f ca="1">IFERROR(__xludf.DUMMYFUNCTION("""COMPUTED_VALUE"""),16)</f>
        <v>16</v>
      </c>
      <c r="F25" s="1" t="str">
        <f ca="1">IFERROR(__xludf.DUMMYFUNCTION("""COMPUTED_VALUE"""),"alychiaputriali52@gmail.com")</f>
        <v>alychiaputriali52@gmail.com</v>
      </c>
      <c r="G25" s="1" t="str">
        <f ca="1">IFERROR(__xludf.DUMMYFUNCTION("""COMPUTED_VALUE"""),"085777250120")</f>
        <v>085777250120</v>
      </c>
      <c r="H25" s="1" t="str">
        <f ca="1">IFERROR(__xludf.DUMMYFUNCTION("""COMPUTED_VALUE"""),"Sudah")</f>
        <v>Sudah</v>
      </c>
    </row>
    <row r="26" spans="1:8" ht="15.75" customHeight="1" x14ac:dyDescent="0.3">
      <c r="A26" s="2">
        <f ca="1">IFERROR(__xludf.DUMMYFUNCTION("""COMPUTED_VALUE"""),45316.4922475347)</f>
        <v>45316.492247534698</v>
      </c>
      <c r="B26" s="1" t="str">
        <f ca="1">IFERROR(__xludf.DUMMYFUNCTION("""COMPUTED_VALUE"""),"SMA 94 Jakarta")</f>
        <v>SMA 94 Jakarta</v>
      </c>
      <c r="C26" s="1" t="str">
        <f ca="1">IFERROR(__xludf.DUMMYFUNCTION("""COMPUTED_VALUE"""),"RIDHO AFRIYADI ")</f>
        <v xml:space="preserve">RIDHO AFRIYADI </v>
      </c>
      <c r="D26" s="1" t="str">
        <f ca="1">IFERROR(__xludf.DUMMYFUNCTION("""COMPUTED_VALUE"""),"X 4")</f>
        <v>X 4</v>
      </c>
      <c r="E26" s="1">
        <f ca="1">IFERROR(__xludf.DUMMYFUNCTION("""COMPUTED_VALUE"""),17)</f>
        <v>17</v>
      </c>
      <c r="F26" s="1" t="str">
        <f ca="1">IFERROR(__xludf.DUMMYFUNCTION("""COMPUTED_VALUE"""),"afriyadiridho79@gmail.com")</f>
        <v>afriyadiridho79@gmail.com</v>
      </c>
      <c r="G26" s="1" t="str">
        <f ca="1">IFERROR(__xludf.DUMMYFUNCTION("""COMPUTED_VALUE"""),"089529528720")</f>
        <v>089529528720</v>
      </c>
      <c r="H26" s="1" t="str">
        <f ca="1">IFERROR(__xludf.DUMMYFUNCTION("""COMPUTED_VALUE"""),"Sudah")</f>
        <v>Sudah</v>
      </c>
    </row>
    <row r="27" spans="1:8" ht="15.75" customHeight="1" x14ac:dyDescent="0.3">
      <c r="A27" s="2">
        <f ca="1">IFERROR(__xludf.DUMMYFUNCTION("""COMPUTED_VALUE"""),45316.492567905)</f>
        <v>45316.492567904999</v>
      </c>
      <c r="B27" s="1" t="str">
        <f ca="1">IFERROR(__xludf.DUMMYFUNCTION("""COMPUTED_VALUE"""),"SMA 94 Jakarta")</f>
        <v>SMA 94 Jakarta</v>
      </c>
      <c r="C27" s="1" t="str">
        <f ca="1">IFERROR(__xludf.DUMMYFUNCTION("""COMPUTED_VALUE"""),"Nazwalita ayudih")</f>
        <v>Nazwalita ayudih</v>
      </c>
      <c r="D27" s="1" t="str">
        <f ca="1">IFERROR(__xludf.DUMMYFUNCTION("""COMPUTED_VALUE"""),"X 4")</f>
        <v>X 4</v>
      </c>
      <c r="E27" s="1">
        <f ca="1">IFERROR(__xludf.DUMMYFUNCTION("""COMPUTED_VALUE"""),16)</f>
        <v>16</v>
      </c>
      <c r="F27" s="1" t="str">
        <f ca="1">IFERROR(__xludf.DUMMYFUNCTION("""COMPUTED_VALUE"""),"zidanarkan053@gmail.com")</f>
        <v>zidanarkan053@gmail.com</v>
      </c>
      <c r="G27" s="1">
        <f ca="1">IFERROR(__xludf.DUMMYFUNCTION("""COMPUTED_VALUE"""),887433239603)</f>
        <v>887433239603</v>
      </c>
      <c r="H27" s="1" t="str">
        <f ca="1">IFERROR(__xludf.DUMMYFUNCTION("""COMPUTED_VALUE"""),"Belum")</f>
        <v>Belum</v>
      </c>
    </row>
    <row r="28" spans="1:8" ht="15.75" customHeight="1" x14ac:dyDescent="0.3">
      <c r="A28" s="2">
        <f ca="1">IFERROR(__xludf.DUMMYFUNCTION("""COMPUTED_VALUE"""),45316.4933201388)</f>
        <v>45316.493320138798</v>
      </c>
      <c r="B28" s="1" t="str">
        <f ca="1">IFERROR(__xludf.DUMMYFUNCTION("""COMPUTED_VALUE"""),"SMA 94 Jakarta")</f>
        <v>SMA 94 Jakarta</v>
      </c>
      <c r="C28" s="1" t="str">
        <f ca="1">IFERROR(__xludf.DUMMYFUNCTION("""COMPUTED_VALUE"""),"Aditya Chandra ")</f>
        <v xml:space="preserve">Aditya Chandra </v>
      </c>
      <c r="D28" s="1" t="str">
        <f ca="1">IFERROR(__xludf.DUMMYFUNCTION("""COMPUTED_VALUE"""),"X 4")</f>
        <v>X 4</v>
      </c>
      <c r="E28" s="1">
        <f ca="1">IFERROR(__xludf.DUMMYFUNCTION("""COMPUTED_VALUE"""),17)</f>
        <v>17</v>
      </c>
      <c r="F28" s="1" t="str">
        <f ca="1">IFERROR(__xludf.DUMMYFUNCTION("""COMPUTED_VALUE"""),"adytcndr@gmail.com")</f>
        <v>adytcndr@gmail.com</v>
      </c>
      <c r="G28" s="1" t="str">
        <f ca="1">IFERROR(__xludf.DUMMYFUNCTION("""COMPUTED_VALUE"""),"0895617000401")</f>
        <v>0895617000401</v>
      </c>
      <c r="H28" s="1" t="str">
        <f ca="1">IFERROR(__xludf.DUMMYFUNCTION("""COMPUTED_VALUE"""),"Sudah")</f>
        <v>Sudah</v>
      </c>
    </row>
    <row r="29" spans="1:8" ht="15.75" customHeight="1" x14ac:dyDescent="0.3">
      <c r="A29" s="2">
        <f ca="1">IFERROR(__xludf.DUMMYFUNCTION("""COMPUTED_VALUE"""),45316.4950279166)</f>
        <v>45316.495027916601</v>
      </c>
      <c r="B29" s="1" t="str">
        <f ca="1">IFERROR(__xludf.DUMMYFUNCTION("""COMPUTED_VALUE"""),"SMA 94 Jakarta")</f>
        <v>SMA 94 Jakarta</v>
      </c>
      <c r="C29" s="1" t="str">
        <f ca="1">IFERROR(__xludf.DUMMYFUNCTION("""COMPUTED_VALUE"""),"Hafidz")</f>
        <v>Hafidz</v>
      </c>
      <c r="D29" s="1" t="str">
        <f ca="1">IFERROR(__xludf.DUMMYFUNCTION("""COMPUTED_VALUE"""),"X 4")</f>
        <v>X 4</v>
      </c>
      <c r="E29" s="1">
        <f ca="1">IFERROR(__xludf.DUMMYFUNCTION("""COMPUTED_VALUE"""),15)</f>
        <v>15</v>
      </c>
      <c r="F29" s="1" t="str">
        <f ca="1">IFERROR(__xludf.DUMMYFUNCTION("""COMPUTED_VALUE"""),"afandiy499@gmail.com")</f>
        <v>afandiy499@gmail.com</v>
      </c>
      <c r="G29" s="1" t="str">
        <f ca="1">IFERROR(__xludf.DUMMYFUNCTION("""COMPUTED_VALUE"""),"088978633091")</f>
        <v>088978633091</v>
      </c>
      <c r="H29" s="1" t="str">
        <f ca="1">IFERROR(__xludf.DUMMYFUNCTION("""COMPUTED_VALUE"""),"Sudah")</f>
        <v>Sudah</v>
      </c>
    </row>
    <row r="30" spans="1:8" ht="15.75" customHeight="1" x14ac:dyDescent="0.3">
      <c r="A30" s="2">
        <f ca="1">IFERROR(__xludf.DUMMYFUNCTION("""COMPUTED_VALUE"""),45316.4952678356)</f>
        <v>45316.495267835598</v>
      </c>
      <c r="B30" s="1" t="str">
        <f ca="1">IFERROR(__xludf.DUMMYFUNCTION("""COMPUTED_VALUE"""),"SMA 94 Jakarta")</f>
        <v>SMA 94 Jakarta</v>
      </c>
      <c r="C30" s="1" t="str">
        <f ca="1">IFERROR(__xludf.DUMMYFUNCTION("""COMPUTED_VALUE"""),"Muhammad Rafi")</f>
        <v>Muhammad Rafi</v>
      </c>
      <c r="D30" s="1" t="str">
        <f ca="1">IFERROR(__xludf.DUMMYFUNCTION("""COMPUTED_VALUE"""),"X 4")</f>
        <v>X 4</v>
      </c>
      <c r="E30" s="1">
        <f ca="1">IFERROR(__xludf.DUMMYFUNCTION("""COMPUTED_VALUE"""),16)</f>
        <v>16</v>
      </c>
      <c r="F30" s="1" t="str">
        <f ca="1">IFERROR(__xludf.DUMMYFUNCTION("""COMPUTED_VALUE"""),"mr0447781@gmail.com")</f>
        <v>mr0447781@gmail.com</v>
      </c>
      <c r="G30" s="1" t="str">
        <f ca="1">IFERROR(__xludf.DUMMYFUNCTION("""COMPUTED_VALUE"""),"087783953854")</f>
        <v>087783953854</v>
      </c>
      <c r="H30" s="1" t="str">
        <f ca="1">IFERROR(__xludf.DUMMYFUNCTION("""COMPUTED_VALUE"""),"Sudah")</f>
        <v>Sudah</v>
      </c>
    </row>
    <row r="31" spans="1:8" ht="15.75" customHeight="1" x14ac:dyDescent="0.3">
      <c r="A31" s="2">
        <f ca="1">IFERROR(__xludf.DUMMYFUNCTION("""COMPUTED_VALUE"""),45316.4952688541)</f>
        <v>45316.495268854102</v>
      </c>
      <c r="B31" s="1" t="str">
        <f ca="1">IFERROR(__xludf.DUMMYFUNCTION("""COMPUTED_VALUE"""),"SMA 94 Jakarta")</f>
        <v>SMA 94 Jakarta</v>
      </c>
      <c r="C31" s="1" t="str">
        <f ca="1">IFERROR(__xludf.DUMMYFUNCTION("""COMPUTED_VALUE"""),"NOOR JUAN DEVRANSACH")</f>
        <v>NOOR JUAN DEVRANSACH</v>
      </c>
      <c r="D31" s="1" t="str">
        <f ca="1">IFERROR(__xludf.DUMMYFUNCTION("""COMPUTED_VALUE"""),"X 4")</f>
        <v>X 4</v>
      </c>
      <c r="E31" s="1">
        <f ca="1">IFERROR(__xludf.DUMMYFUNCTION("""COMPUTED_VALUE"""),16)</f>
        <v>16</v>
      </c>
      <c r="F31" s="1" t="str">
        <f ca="1">IFERROR(__xludf.DUMMYFUNCTION("""COMPUTED_VALUE"""),"alifsyahnarzi@gmail.com")</f>
        <v>alifsyahnarzi@gmail.com</v>
      </c>
      <c r="G31" s="1" t="str">
        <f ca="1">IFERROR(__xludf.DUMMYFUNCTION("""COMPUTED_VALUE"""),"0895635333778")</f>
        <v>0895635333778</v>
      </c>
      <c r="H31" s="1" t="str">
        <f ca="1">IFERROR(__xludf.DUMMYFUNCTION("""COMPUTED_VALUE"""),"Sudah")</f>
        <v>Sudah</v>
      </c>
    </row>
    <row r="32" spans="1:8" ht="12.45" x14ac:dyDescent="0.3">
      <c r="A32" s="2">
        <f ca="1">IFERROR(__xludf.DUMMYFUNCTION("""COMPUTED_VALUE"""),45316.4952785879)</f>
        <v>45316.4952785879</v>
      </c>
      <c r="B32" s="1" t="str">
        <f ca="1">IFERROR(__xludf.DUMMYFUNCTION("""COMPUTED_VALUE"""),"SMA 94 Jakarta")</f>
        <v>SMA 94 Jakarta</v>
      </c>
      <c r="C32" s="1" t="str">
        <f ca="1">IFERROR(__xludf.DUMMYFUNCTION("""COMPUTED_VALUE"""),"TALITHA CLARISSA SALSABILA")</f>
        <v>TALITHA CLARISSA SALSABILA</v>
      </c>
      <c r="D32" s="1" t="str">
        <f ca="1">IFERROR(__xludf.DUMMYFUNCTION("""COMPUTED_VALUE"""),"X 4")</f>
        <v>X 4</v>
      </c>
      <c r="E32" s="1">
        <f ca="1">IFERROR(__xludf.DUMMYFUNCTION("""COMPUTED_VALUE"""),15)</f>
        <v>15</v>
      </c>
      <c r="F32" s="1" t="str">
        <f ca="1">IFERROR(__xludf.DUMMYFUNCTION("""COMPUTED_VALUE"""),"talithaclarissasalsabila@gmail.com")</f>
        <v>talithaclarissasalsabila@gmail.com</v>
      </c>
      <c r="G32" s="1" t="str">
        <f ca="1">IFERROR(__xludf.DUMMYFUNCTION("""COMPUTED_VALUE"""),"085813839348")</f>
        <v>085813839348</v>
      </c>
      <c r="H32" s="1" t="str">
        <f ca="1">IFERROR(__xludf.DUMMYFUNCTION("""COMPUTED_VALUE"""),"Sudah")</f>
        <v>Sudah</v>
      </c>
    </row>
    <row r="33" spans="1:8" ht="12.45" x14ac:dyDescent="0.3">
      <c r="A33" s="2">
        <f ca="1">IFERROR(__xludf.DUMMYFUNCTION("""COMPUTED_VALUE"""),45316.4963742592)</f>
        <v>45316.496374259201</v>
      </c>
      <c r="B33" s="1" t="str">
        <f ca="1">IFERROR(__xludf.DUMMYFUNCTION("""COMPUTED_VALUE"""),"SMA 94 Jakarta")</f>
        <v>SMA 94 Jakarta</v>
      </c>
      <c r="C33" s="1" t="str">
        <f ca="1">IFERROR(__xludf.DUMMYFUNCTION("""COMPUTED_VALUE"""),"Chika Noviyanti")</f>
        <v>Chika Noviyanti</v>
      </c>
      <c r="D33" s="1" t="str">
        <f ca="1">IFERROR(__xludf.DUMMYFUNCTION("""COMPUTED_VALUE"""),"X 4")</f>
        <v>X 4</v>
      </c>
      <c r="E33" s="1">
        <f ca="1">IFERROR(__xludf.DUMMYFUNCTION("""COMPUTED_VALUE"""),17)</f>
        <v>17</v>
      </c>
      <c r="F33" s="1" t="str">
        <f ca="1">IFERROR(__xludf.DUMMYFUNCTION("""COMPUTED_VALUE"""),"chikanoviyanti2006@gmail.com")</f>
        <v>chikanoviyanti2006@gmail.com</v>
      </c>
      <c r="G33" s="1" t="str">
        <f ca="1">IFERROR(__xludf.DUMMYFUNCTION("""COMPUTED_VALUE"""),"083829537583")</f>
        <v>083829537583</v>
      </c>
      <c r="H33" s="1" t="str">
        <f ca="1">IFERROR(__xludf.DUMMYFUNCTION("""COMPUTED_VALUE"""),"Sudah")</f>
        <v>Sudah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7528-C26B-4A7C-859A-F88CC2444909}">
  <dimension ref="A1:H33"/>
  <sheetViews>
    <sheetView tabSelected="1" workbookViewId="0">
      <selection activeCell="I22" sqref="I22"/>
    </sheetView>
  </sheetViews>
  <sheetFormatPr defaultRowHeight="12.45" x14ac:dyDescent="0.3"/>
  <cols>
    <col min="1" max="1" width="14.765625" style="3" bestFit="1" customWidth="1"/>
    <col min="2" max="2" width="14.3046875" bestFit="1" customWidth="1"/>
    <col min="3" max="3" width="33.84375" bestFit="1" customWidth="1"/>
    <col min="4" max="4" width="7.921875" bestFit="1" customWidth="1"/>
    <col min="5" max="5" width="7.69140625" bestFit="1" customWidth="1"/>
    <col min="6" max="6" width="28.07421875" bestFit="1" customWidth="1"/>
    <col min="7" max="7" width="18.07421875" bestFit="1" customWidth="1"/>
    <col min="8" max="8" width="19.3828125" bestFit="1" customWidth="1"/>
    <col min="9" max="9" width="17.15234375" bestFit="1" customWidth="1"/>
  </cols>
  <sheetData>
    <row r="1" spans="1:8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3">
        <v>45316.491162904997</v>
      </c>
      <c r="B2" t="s">
        <v>9</v>
      </c>
      <c r="C2" t="s">
        <v>52</v>
      </c>
      <c r="D2" t="s">
        <v>13</v>
      </c>
      <c r="E2">
        <v>16</v>
      </c>
      <c r="F2" t="s">
        <v>53</v>
      </c>
      <c r="G2" t="s">
        <v>54</v>
      </c>
      <c r="H2" t="s">
        <v>10</v>
      </c>
    </row>
    <row r="3" spans="1:8" x14ac:dyDescent="0.3">
      <c r="A3" s="3">
        <v>45316.490781342502</v>
      </c>
      <c r="B3" t="s">
        <v>9</v>
      </c>
      <c r="C3" t="s">
        <v>27</v>
      </c>
      <c r="D3" t="s">
        <v>13</v>
      </c>
      <c r="E3">
        <v>15</v>
      </c>
      <c r="F3" t="s">
        <v>28</v>
      </c>
      <c r="G3" t="s">
        <v>29</v>
      </c>
      <c r="H3" t="s">
        <v>10</v>
      </c>
    </row>
    <row r="4" spans="1:8" x14ac:dyDescent="0.3">
      <c r="A4" s="3">
        <v>45316.493320138798</v>
      </c>
      <c r="B4" t="s">
        <v>9</v>
      </c>
      <c r="C4" t="s">
        <v>102</v>
      </c>
      <c r="D4" t="s">
        <v>13</v>
      </c>
      <c r="E4">
        <v>17</v>
      </c>
      <c r="F4" t="s">
        <v>81</v>
      </c>
      <c r="G4" t="s">
        <v>82</v>
      </c>
      <c r="H4" t="s">
        <v>10</v>
      </c>
    </row>
    <row r="5" spans="1:8" x14ac:dyDescent="0.3">
      <c r="A5" s="3">
        <v>45316.490422951298</v>
      </c>
      <c r="B5" t="s">
        <v>9</v>
      </c>
      <c r="C5" t="s">
        <v>16</v>
      </c>
      <c r="D5" t="s">
        <v>13</v>
      </c>
      <c r="E5">
        <v>16</v>
      </c>
      <c r="F5" t="s">
        <v>17</v>
      </c>
      <c r="G5" t="s">
        <v>18</v>
      </c>
      <c r="H5" t="s">
        <v>10</v>
      </c>
    </row>
    <row r="6" spans="1:8" x14ac:dyDescent="0.3">
      <c r="A6" s="3">
        <v>45316.492040243</v>
      </c>
      <c r="B6" t="s">
        <v>9</v>
      </c>
      <c r="C6" t="s">
        <v>74</v>
      </c>
      <c r="D6" t="s">
        <v>13</v>
      </c>
      <c r="E6">
        <v>16</v>
      </c>
      <c r="F6" t="s">
        <v>75</v>
      </c>
      <c r="G6" t="s">
        <v>76</v>
      </c>
      <c r="H6" t="s">
        <v>10</v>
      </c>
    </row>
    <row r="7" spans="1:8" x14ac:dyDescent="0.3">
      <c r="A7" s="3">
        <v>45316.491347789299</v>
      </c>
      <c r="B7" t="s">
        <v>9</v>
      </c>
      <c r="C7" t="s">
        <v>61</v>
      </c>
      <c r="D7" t="s">
        <v>13</v>
      </c>
      <c r="E7">
        <v>16</v>
      </c>
      <c r="F7" t="s">
        <v>62</v>
      </c>
      <c r="G7" t="s">
        <v>63</v>
      </c>
      <c r="H7" t="s">
        <v>10</v>
      </c>
    </row>
    <row r="8" spans="1:8" x14ac:dyDescent="0.3">
      <c r="A8" s="3">
        <v>45316.491585196702</v>
      </c>
      <c r="B8" t="s">
        <v>9</v>
      </c>
      <c r="C8" t="s">
        <v>67</v>
      </c>
      <c r="D8" t="s">
        <v>13</v>
      </c>
      <c r="E8">
        <v>16</v>
      </c>
      <c r="F8" t="s">
        <v>68</v>
      </c>
      <c r="G8" t="s">
        <v>69</v>
      </c>
      <c r="H8" t="s">
        <v>10</v>
      </c>
    </row>
    <row r="9" spans="1:8" x14ac:dyDescent="0.3">
      <c r="A9" s="3">
        <v>45316.491256180503</v>
      </c>
      <c r="B9" t="s">
        <v>9</v>
      </c>
      <c r="C9" t="s">
        <v>58</v>
      </c>
      <c r="D9" t="s">
        <v>13</v>
      </c>
      <c r="E9">
        <v>16</v>
      </c>
      <c r="F9" t="s">
        <v>59</v>
      </c>
      <c r="G9" t="s">
        <v>60</v>
      </c>
      <c r="H9" t="s">
        <v>10</v>
      </c>
    </row>
    <row r="10" spans="1:8" x14ac:dyDescent="0.3">
      <c r="A10" s="3">
        <v>45316.496374259201</v>
      </c>
      <c r="B10" t="s">
        <v>9</v>
      </c>
      <c r="C10" t="s">
        <v>105</v>
      </c>
      <c r="D10" t="s">
        <v>13</v>
      </c>
      <c r="E10">
        <v>17</v>
      </c>
      <c r="F10" t="s">
        <v>92</v>
      </c>
      <c r="G10" t="s">
        <v>93</v>
      </c>
      <c r="H10" t="s">
        <v>10</v>
      </c>
    </row>
    <row r="11" spans="1:8" x14ac:dyDescent="0.3">
      <c r="A11" s="3">
        <v>45316.4910490162</v>
      </c>
      <c r="B11" t="s">
        <v>9</v>
      </c>
      <c r="C11" t="s">
        <v>46</v>
      </c>
      <c r="D11" t="s">
        <v>13</v>
      </c>
      <c r="E11">
        <v>16</v>
      </c>
      <c r="F11" t="s">
        <v>47</v>
      </c>
      <c r="G11" t="s">
        <v>48</v>
      </c>
      <c r="H11" t="s">
        <v>10</v>
      </c>
    </row>
    <row r="12" spans="1:8" x14ac:dyDescent="0.3">
      <c r="A12" s="3">
        <v>45316.491153819399</v>
      </c>
      <c r="B12" t="s">
        <v>9</v>
      </c>
      <c r="C12" t="s">
        <v>49</v>
      </c>
      <c r="D12" t="s">
        <v>13</v>
      </c>
      <c r="E12">
        <v>16</v>
      </c>
      <c r="F12" t="s">
        <v>50</v>
      </c>
      <c r="G12" t="s">
        <v>51</v>
      </c>
      <c r="H12" t="s">
        <v>10</v>
      </c>
    </row>
    <row r="13" spans="1:8" x14ac:dyDescent="0.3">
      <c r="A13" s="3">
        <v>45316.491021006899</v>
      </c>
      <c r="B13" t="s">
        <v>9</v>
      </c>
      <c r="C13" t="s">
        <v>40</v>
      </c>
      <c r="D13" t="s">
        <v>13</v>
      </c>
      <c r="E13">
        <v>16</v>
      </c>
      <c r="F13" t="s">
        <v>41</v>
      </c>
      <c r="G13" t="s">
        <v>42</v>
      </c>
      <c r="H13" t="s">
        <v>10</v>
      </c>
    </row>
    <row r="14" spans="1:8" x14ac:dyDescent="0.3">
      <c r="A14" s="3">
        <v>45316.495027916601</v>
      </c>
      <c r="B14" t="s">
        <v>9</v>
      </c>
      <c r="C14" t="s">
        <v>103</v>
      </c>
      <c r="D14" t="s">
        <v>13</v>
      </c>
      <c r="E14">
        <v>15</v>
      </c>
      <c r="F14" t="s">
        <v>66</v>
      </c>
      <c r="G14" t="s">
        <v>83</v>
      </c>
      <c r="H14" t="s">
        <v>10</v>
      </c>
    </row>
    <row r="15" spans="1:8" x14ac:dyDescent="0.3">
      <c r="A15" s="3">
        <v>45316.491465312502</v>
      </c>
      <c r="B15" t="s">
        <v>9</v>
      </c>
      <c r="C15" t="s">
        <v>98</v>
      </c>
      <c r="D15" t="s">
        <v>13</v>
      </c>
      <c r="E15">
        <v>15</v>
      </c>
      <c r="F15" t="s">
        <v>66</v>
      </c>
      <c r="G15" s="4" t="s">
        <v>106</v>
      </c>
      <c r="H15" t="s">
        <v>10</v>
      </c>
    </row>
    <row r="16" spans="1:8" x14ac:dyDescent="0.3">
      <c r="A16" s="3">
        <v>45316.490519965198</v>
      </c>
      <c r="B16" t="s">
        <v>9</v>
      </c>
      <c r="C16" t="s">
        <v>22</v>
      </c>
      <c r="D16" t="s">
        <v>13</v>
      </c>
      <c r="E16">
        <v>16</v>
      </c>
      <c r="F16" t="s">
        <v>23</v>
      </c>
      <c r="G16" t="s">
        <v>24</v>
      </c>
      <c r="H16" t="s">
        <v>10</v>
      </c>
    </row>
    <row r="17" spans="1:8" x14ac:dyDescent="0.3">
      <c r="A17" s="3">
        <v>45316.491043437498</v>
      </c>
      <c r="B17" t="s">
        <v>9</v>
      </c>
      <c r="C17" t="s">
        <v>43</v>
      </c>
      <c r="D17" t="s">
        <v>13</v>
      </c>
      <c r="E17">
        <v>16</v>
      </c>
      <c r="F17" t="s">
        <v>44</v>
      </c>
      <c r="G17" t="s">
        <v>45</v>
      </c>
      <c r="H17" t="s">
        <v>10</v>
      </c>
    </row>
    <row r="18" spans="1:8" x14ac:dyDescent="0.3">
      <c r="A18" s="3">
        <v>45316.491672928198</v>
      </c>
      <c r="B18" t="s">
        <v>9</v>
      </c>
      <c r="C18" t="s">
        <v>99</v>
      </c>
      <c r="D18" t="s">
        <v>13</v>
      </c>
      <c r="E18">
        <v>17</v>
      </c>
      <c r="F18" t="s">
        <v>70</v>
      </c>
      <c r="G18" t="s">
        <v>71</v>
      </c>
      <c r="H18" t="s">
        <v>10</v>
      </c>
    </row>
    <row r="19" spans="1:8" x14ac:dyDescent="0.3">
      <c r="A19" s="3">
        <v>45316.495267835598</v>
      </c>
      <c r="B19" t="s">
        <v>9</v>
      </c>
      <c r="C19" t="s">
        <v>104</v>
      </c>
      <c r="D19" t="s">
        <v>13</v>
      </c>
      <c r="E19">
        <v>16</v>
      </c>
      <c r="F19" t="s">
        <v>84</v>
      </c>
      <c r="G19" t="s">
        <v>85</v>
      </c>
      <c r="H19" t="s">
        <v>10</v>
      </c>
    </row>
    <row r="20" spans="1:8" x14ac:dyDescent="0.3">
      <c r="A20" s="3">
        <v>45316.492567904999</v>
      </c>
      <c r="B20" t="s">
        <v>9</v>
      </c>
      <c r="C20" t="s">
        <v>101</v>
      </c>
      <c r="D20" t="s">
        <v>13</v>
      </c>
      <c r="E20">
        <v>16</v>
      </c>
      <c r="F20" t="s">
        <v>80</v>
      </c>
      <c r="G20" s="4" t="s">
        <v>107</v>
      </c>
      <c r="H20" t="s">
        <v>11</v>
      </c>
    </row>
    <row r="21" spans="1:8" x14ac:dyDescent="0.3">
      <c r="A21" s="3">
        <v>45316.490424629599</v>
      </c>
      <c r="B21" t="s">
        <v>9</v>
      </c>
      <c r="C21" t="s">
        <v>19</v>
      </c>
      <c r="D21" t="s">
        <v>13</v>
      </c>
      <c r="E21">
        <v>16</v>
      </c>
      <c r="F21" t="s">
        <v>20</v>
      </c>
      <c r="G21" s="4" t="s">
        <v>21</v>
      </c>
      <c r="H21" t="s">
        <v>10</v>
      </c>
    </row>
    <row r="22" spans="1:8" x14ac:dyDescent="0.3">
      <c r="A22" s="3">
        <v>45316.495268854102</v>
      </c>
      <c r="B22" t="s">
        <v>9</v>
      </c>
      <c r="C22" t="s">
        <v>86</v>
      </c>
      <c r="D22" t="s">
        <v>13</v>
      </c>
      <c r="E22">
        <v>16</v>
      </c>
      <c r="F22" t="s">
        <v>87</v>
      </c>
      <c r="G22" t="s">
        <v>88</v>
      </c>
      <c r="H22" t="s">
        <v>10</v>
      </c>
    </row>
    <row r="23" spans="1:8" x14ac:dyDescent="0.3">
      <c r="A23" s="3">
        <v>45316.490925763799</v>
      </c>
      <c r="B23" t="s">
        <v>9</v>
      </c>
      <c r="C23" t="s">
        <v>33</v>
      </c>
      <c r="D23" t="s">
        <v>13</v>
      </c>
      <c r="E23">
        <v>15</v>
      </c>
      <c r="F23" t="s">
        <v>34</v>
      </c>
      <c r="G23" t="s">
        <v>35</v>
      </c>
      <c r="H23" t="s">
        <v>10</v>
      </c>
    </row>
    <row r="24" spans="1:8" x14ac:dyDescent="0.3">
      <c r="A24" s="3">
        <v>45316.490739340203</v>
      </c>
      <c r="B24" t="s">
        <v>9</v>
      </c>
      <c r="C24" t="s">
        <v>94</v>
      </c>
      <c r="D24" t="s">
        <v>13</v>
      </c>
      <c r="E24">
        <v>16</v>
      </c>
      <c r="F24" t="s">
        <v>25</v>
      </c>
      <c r="G24" t="s">
        <v>26</v>
      </c>
      <c r="H24" t="s">
        <v>10</v>
      </c>
    </row>
    <row r="25" spans="1:8" x14ac:dyDescent="0.3">
      <c r="A25" s="3">
        <v>45316.491228067098</v>
      </c>
      <c r="B25" t="s">
        <v>9</v>
      </c>
      <c r="C25" t="s">
        <v>55</v>
      </c>
      <c r="D25" t="s">
        <v>13</v>
      </c>
      <c r="E25">
        <v>16</v>
      </c>
      <c r="F25" t="s">
        <v>56</v>
      </c>
      <c r="G25" t="s">
        <v>57</v>
      </c>
      <c r="H25" t="s">
        <v>10</v>
      </c>
    </row>
    <row r="26" spans="1:8" x14ac:dyDescent="0.3">
      <c r="A26" s="3">
        <v>45316.492247534698</v>
      </c>
      <c r="B26" t="s">
        <v>9</v>
      </c>
      <c r="C26" t="s">
        <v>77</v>
      </c>
      <c r="D26" t="s">
        <v>13</v>
      </c>
      <c r="E26">
        <v>17</v>
      </c>
      <c r="F26" t="s">
        <v>78</v>
      </c>
      <c r="G26" t="s">
        <v>79</v>
      </c>
      <c r="H26" t="s">
        <v>10</v>
      </c>
    </row>
    <row r="27" spans="1:8" x14ac:dyDescent="0.3">
      <c r="A27" s="3">
        <v>45316.490945613397</v>
      </c>
      <c r="B27" t="s">
        <v>9</v>
      </c>
      <c r="C27" t="s">
        <v>95</v>
      </c>
      <c r="D27" t="s">
        <v>13</v>
      </c>
      <c r="E27">
        <v>16</v>
      </c>
      <c r="F27" t="s">
        <v>36</v>
      </c>
      <c r="G27" t="s">
        <v>37</v>
      </c>
      <c r="H27" t="s">
        <v>11</v>
      </c>
    </row>
    <row r="28" spans="1:8" x14ac:dyDescent="0.3">
      <c r="A28" s="3">
        <v>45316.491423240703</v>
      </c>
      <c r="B28" t="s">
        <v>9</v>
      </c>
      <c r="C28" t="s">
        <v>97</v>
      </c>
      <c r="D28" t="s">
        <v>13</v>
      </c>
      <c r="E28">
        <v>16</v>
      </c>
      <c r="F28" t="s">
        <v>64</v>
      </c>
      <c r="G28" t="s">
        <v>65</v>
      </c>
      <c r="H28" t="s">
        <v>10</v>
      </c>
    </row>
    <row r="29" spans="1:8" x14ac:dyDescent="0.3">
      <c r="A29" s="3">
        <v>45316.490314525399</v>
      </c>
      <c r="B29" t="s">
        <v>9</v>
      </c>
      <c r="C29" t="s">
        <v>12</v>
      </c>
      <c r="D29" t="s">
        <v>13</v>
      </c>
      <c r="E29">
        <v>16</v>
      </c>
      <c r="F29" t="s">
        <v>14</v>
      </c>
      <c r="G29" t="s">
        <v>15</v>
      </c>
      <c r="H29" t="s">
        <v>10</v>
      </c>
    </row>
    <row r="30" spans="1:8" x14ac:dyDescent="0.3">
      <c r="A30" s="3">
        <v>45316.490974305503</v>
      </c>
      <c r="B30" t="s">
        <v>9</v>
      </c>
      <c r="C30" t="s">
        <v>96</v>
      </c>
      <c r="D30" t="s">
        <v>13</v>
      </c>
      <c r="E30">
        <v>16</v>
      </c>
      <c r="F30" t="s">
        <v>38</v>
      </c>
      <c r="G30" t="s">
        <v>39</v>
      </c>
      <c r="H30" t="s">
        <v>10</v>
      </c>
    </row>
    <row r="31" spans="1:8" x14ac:dyDescent="0.3">
      <c r="A31" s="3">
        <v>45316.491965578702</v>
      </c>
      <c r="B31" t="s">
        <v>9</v>
      </c>
      <c r="C31" t="s">
        <v>100</v>
      </c>
      <c r="D31" t="s">
        <v>13</v>
      </c>
      <c r="E31">
        <v>16</v>
      </c>
      <c r="F31" t="s">
        <v>72</v>
      </c>
      <c r="G31" t="s">
        <v>73</v>
      </c>
      <c r="H31" t="s">
        <v>10</v>
      </c>
    </row>
    <row r="32" spans="1:8" x14ac:dyDescent="0.3">
      <c r="A32" s="3">
        <v>45316.4952785879</v>
      </c>
      <c r="B32" t="s">
        <v>9</v>
      </c>
      <c r="C32" t="s">
        <v>89</v>
      </c>
      <c r="D32" t="s">
        <v>13</v>
      </c>
      <c r="E32">
        <v>15</v>
      </c>
      <c r="F32" t="s">
        <v>90</v>
      </c>
      <c r="G32" t="s">
        <v>91</v>
      </c>
      <c r="H32" t="s">
        <v>10</v>
      </c>
    </row>
    <row r="33" spans="1:8" x14ac:dyDescent="0.3">
      <c r="A33" s="3">
        <v>45316.4908855787</v>
      </c>
      <c r="B33" t="s">
        <v>9</v>
      </c>
      <c r="C33" t="s">
        <v>30</v>
      </c>
      <c r="D33" t="s">
        <v>13</v>
      </c>
      <c r="E33">
        <v>17</v>
      </c>
      <c r="F33" t="s">
        <v>31</v>
      </c>
      <c r="G33" t="s">
        <v>32</v>
      </c>
      <c r="H33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Azid Fadhil Nabhani</cp:lastModifiedBy>
  <dcterms:modified xsi:type="dcterms:W3CDTF">2024-01-25T14:00:42Z</dcterms:modified>
</cp:coreProperties>
</file>